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filterPrivacy="1" codeName="DieseArbeitsmappe" defaultThemeVersion="124226"/>
  <xr:revisionPtr revIDLastSave="0" documentId="8_{C9496237-0A10-48CE-A26F-77F30ED6A935}" xr6:coauthVersionLast="47" xr6:coauthVersionMax="47" xr10:uidLastSave="{00000000-0000-0000-0000-000000000000}"/>
  <bookViews>
    <workbookView xWindow="-120" yWindow="-120" windowWidth="25440" windowHeight="15390" tabRatio="846" xr2:uid="{00000000-000D-0000-FFFF-FFFF00000000}"/>
  </bookViews>
  <sheets>
    <sheet name="Deckblatt" sheetId="1" r:id="rId1"/>
    <sheet name="Inhaltsverzeichnis" sheetId="11" r:id="rId2"/>
    <sheet name="Eckdaten" sheetId="21" r:id="rId3"/>
    <sheet name="GuV" sheetId="4" r:id="rId4"/>
    <sheet name="Bilanz" sheetId="22" r:id="rId5"/>
    <sheet name="Kapitalflussrechnung" sheetId="10" r:id="rId6"/>
    <sheet name="Segmentbericht ytd" sheetId="27" r:id="rId7"/>
    <sheet name="Segmentbericht Quartal" sheetId="17" r:id="rId8"/>
    <sheet name="Im EK erfasste Erträge + Aufw." sheetId="14" r:id="rId9"/>
    <sheet name="IR Kontakt" sheetId="5" r:id="rId10"/>
    <sheet name="Schlussblatt" sheetId="26" r:id="rId11"/>
  </sheets>
  <definedNames>
    <definedName name="_xlnm.Print_Area" localSheetId="4">Bilanz!$A$1:$D$53</definedName>
    <definedName name="_xlnm.Print_Area" localSheetId="0">Deckblatt!$A$1:$H$23</definedName>
    <definedName name="_xlnm.Print_Area" localSheetId="2">Eckdaten!$A$1:$L$52</definedName>
    <definedName name="_xlnm.Print_Area" localSheetId="3">GuV!$A$1:$H$32</definedName>
    <definedName name="_xlnm.Print_Area" localSheetId="8">'Im EK erfasste Erträge + Aufw.'!$A$1:$F$16</definedName>
    <definedName name="_xlnm.Print_Area" localSheetId="1">Inhaltsverzeichnis!$A$1:$J$21</definedName>
    <definedName name="_xlnm.Print_Area" localSheetId="5">Kapitalflussrechnung!$A$1:$F$37</definedName>
    <definedName name="_xlnm.Print_Area" localSheetId="7">'Segmentbericht Quartal'!$A$1:$T$36</definedName>
    <definedName name="_xlnm.Print_Area" localSheetId="6">'Segmentbericht ytd'!$A$1:$T$36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4" l="1"/>
  <c r="D12" i="14"/>
  <c r="C12" i="14"/>
  <c r="F9" i="14"/>
  <c r="F13" i="14" s="1"/>
  <c r="F14" i="14" s="1"/>
  <c r="F15" i="14" s="1"/>
  <c r="E9" i="14"/>
  <c r="E13" i="14" s="1"/>
  <c r="E14" i="14" s="1"/>
  <c r="D9" i="14"/>
  <c r="D13" i="14" s="1"/>
  <c r="D14" i="14" s="1"/>
  <c r="D15" i="14" s="1"/>
  <c r="C9" i="14"/>
  <c r="C13" i="14" s="1"/>
  <c r="C14" i="14" s="1"/>
  <c r="C15" i="14" s="1"/>
  <c r="T32" i="17"/>
  <c r="R32" i="17"/>
  <c r="T23" i="17"/>
  <c r="C23" i="17"/>
  <c r="R23" i="17" s="1"/>
  <c r="T20" i="17"/>
  <c r="R20" i="17"/>
  <c r="T17" i="17"/>
  <c r="C17" i="17"/>
  <c r="R17" i="17" s="1"/>
  <c r="T15" i="17"/>
  <c r="S15" i="17"/>
  <c r="R15" i="17"/>
  <c r="T14" i="17"/>
  <c r="S14" i="17"/>
  <c r="K14" i="17"/>
  <c r="R14" i="17" s="1"/>
  <c r="P13" i="17"/>
  <c r="P16" i="17" s="1"/>
  <c r="P18" i="17" s="1"/>
  <c r="P21" i="17" s="1"/>
  <c r="P24" i="17" s="1"/>
  <c r="K13" i="17"/>
  <c r="K16" i="17" s="1"/>
  <c r="K18" i="17" s="1"/>
  <c r="K21" i="17" s="1"/>
  <c r="K24" i="17" s="1"/>
  <c r="I13" i="17"/>
  <c r="I16" i="17" s="1"/>
  <c r="I18" i="17" s="1"/>
  <c r="I21" i="17" s="1"/>
  <c r="I24" i="17" s="1"/>
  <c r="H13" i="17"/>
  <c r="H16" i="17" s="1"/>
  <c r="H18" i="17" s="1"/>
  <c r="H21" i="17" s="1"/>
  <c r="H24" i="17" s="1"/>
  <c r="G13" i="17"/>
  <c r="G16" i="17" s="1"/>
  <c r="G18" i="17" s="1"/>
  <c r="G21" i="17" s="1"/>
  <c r="G24" i="17" s="1"/>
  <c r="E13" i="17"/>
  <c r="E16" i="17" s="1"/>
  <c r="E18" i="17" s="1"/>
  <c r="E21" i="17" s="1"/>
  <c r="E24" i="17" s="1"/>
  <c r="D13" i="17"/>
  <c r="D16" i="17" s="1"/>
  <c r="D18" i="17" s="1"/>
  <c r="D21" i="17" s="1"/>
  <c r="D24" i="17" s="1"/>
  <c r="C13" i="17"/>
  <c r="C16" i="17" s="1"/>
  <c r="C18" i="17" s="1"/>
  <c r="C21" i="17" s="1"/>
  <c r="C24" i="17" s="1"/>
  <c r="T12" i="17"/>
  <c r="S12" i="17"/>
  <c r="R12" i="17"/>
  <c r="P11" i="17"/>
  <c r="O11" i="17"/>
  <c r="O13" i="17" s="1"/>
  <c r="O16" i="17" s="1"/>
  <c r="O18" i="17" s="1"/>
  <c r="O21" i="17" s="1"/>
  <c r="O24" i="17" s="1"/>
  <c r="M11" i="17"/>
  <c r="M13" i="17" s="1"/>
  <c r="M16" i="17" s="1"/>
  <c r="M18" i="17" s="1"/>
  <c r="M21" i="17" s="1"/>
  <c r="M24" i="17" s="1"/>
  <c r="L11" i="17"/>
  <c r="L13" i="17" s="1"/>
  <c r="L16" i="17" s="1"/>
  <c r="L18" i="17" s="1"/>
  <c r="L21" i="17" s="1"/>
  <c r="L24" i="17" s="1"/>
  <c r="K11" i="17"/>
  <c r="I11" i="17"/>
  <c r="H11" i="17"/>
  <c r="G11" i="17"/>
  <c r="E11" i="17"/>
  <c r="D11" i="17"/>
  <c r="C11" i="17"/>
  <c r="T10" i="17"/>
  <c r="S10" i="17"/>
  <c r="R10" i="17"/>
  <c r="T9" i="17"/>
  <c r="S9" i="17"/>
  <c r="R9" i="17"/>
  <c r="T8" i="17"/>
  <c r="S8" i="17"/>
  <c r="R8" i="17"/>
  <c r="T7" i="17"/>
  <c r="T11" i="17" s="1"/>
  <c r="T13" i="17" s="1"/>
  <c r="T16" i="17" s="1"/>
  <c r="T18" i="17" s="1"/>
  <c r="T21" i="17" s="1"/>
  <c r="T24" i="17" s="1"/>
  <c r="T29" i="17" s="1"/>
  <c r="T33" i="17" s="1"/>
  <c r="T35" i="17" s="1"/>
  <c r="S7" i="17"/>
  <c r="S11" i="17" s="1"/>
  <c r="S13" i="17" s="1"/>
  <c r="S16" i="17" s="1"/>
  <c r="R7" i="17"/>
  <c r="R11" i="17" s="1"/>
  <c r="R13" i="17" s="1"/>
  <c r="T34" i="27"/>
  <c r="T32" i="27"/>
  <c r="R32" i="27"/>
  <c r="T23" i="27"/>
  <c r="R23" i="27"/>
  <c r="T20" i="27"/>
  <c r="R20" i="27"/>
  <c r="T17" i="27"/>
  <c r="G17" i="27"/>
  <c r="R17" i="27" s="1"/>
  <c r="T15" i="27"/>
  <c r="S15" i="27"/>
  <c r="R15" i="27"/>
  <c r="T14" i="27"/>
  <c r="S14" i="27"/>
  <c r="R14" i="27"/>
  <c r="K14" i="27"/>
  <c r="P13" i="27"/>
  <c r="P16" i="27" s="1"/>
  <c r="P18" i="27" s="1"/>
  <c r="P21" i="27" s="1"/>
  <c r="P24" i="27" s="1"/>
  <c r="O13" i="27"/>
  <c r="O16" i="27" s="1"/>
  <c r="O18" i="27" s="1"/>
  <c r="O21" i="27" s="1"/>
  <c r="O24" i="27" s="1"/>
  <c r="M13" i="27"/>
  <c r="M16" i="27" s="1"/>
  <c r="M18" i="27" s="1"/>
  <c r="M21" i="27" s="1"/>
  <c r="M24" i="27" s="1"/>
  <c r="L13" i="27"/>
  <c r="L16" i="27" s="1"/>
  <c r="L18" i="27" s="1"/>
  <c r="L21" i="27" s="1"/>
  <c r="L24" i="27" s="1"/>
  <c r="K13" i="27"/>
  <c r="K16" i="27" s="1"/>
  <c r="K18" i="27" s="1"/>
  <c r="K21" i="27" s="1"/>
  <c r="K24" i="27" s="1"/>
  <c r="I13" i="27"/>
  <c r="I16" i="27" s="1"/>
  <c r="I18" i="27" s="1"/>
  <c r="I21" i="27" s="1"/>
  <c r="I24" i="27" s="1"/>
  <c r="H13" i="27"/>
  <c r="H16" i="27" s="1"/>
  <c r="H18" i="27" s="1"/>
  <c r="H21" i="27" s="1"/>
  <c r="H24" i="27" s="1"/>
  <c r="G13" i="27"/>
  <c r="G16" i="27" s="1"/>
  <c r="G18" i="27" s="1"/>
  <c r="G21" i="27" s="1"/>
  <c r="G24" i="27" s="1"/>
  <c r="E13" i="27"/>
  <c r="E16" i="27" s="1"/>
  <c r="E18" i="27" s="1"/>
  <c r="E21" i="27" s="1"/>
  <c r="E24" i="27" s="1"/>
  <c r="D13" i="27"/>
  <c r="D16" i="27" s="1"/>
  <c r="D18" i="27" s="1"/>
  <c r="D21" i="27" s="1"/>
  <c r="D24" i="27" s="1"/>
  <c r="C13" i="27"/>
  <c r="C16" i="27" s="1"/>
  <c r="C18" i="27" s="1"/>
  <c r="C21" i="27" s="1"/>
  <c r="C24" i="27" s="1"/>
  <c r="T12" i="27"/>
  <c r="S12" i="27"/>
  <c r="R12" i="27"/>
  <c r="P11" i="27"/>
  <c r="O11" i="27"/>
  <c r="M11" i="27"/>
  <c r="L11" i="27"/>
  <c r="K11" i="27"/>
  <c r="I11" i="27"/>
  <c r="H11" i="27"/>
  <c r="G11" i="27"/>
  <c r="E11" i="27"/>
  <c r="D11" i="27"/>
  <c r="C11" i="27"/>
  <c r="T10" i="27"/>
  <c r="S10" i="27"/>
  <c r="R10" i="27"/>
  <c r="T9" i="27"/>
  <c r="S9" i="27"/>
  <c r="R9" i="27"/>
  <c r="T8" i="27"/>
  <c r="T11" i="27" s="1"/>
  <c r="T13" i="27" s="1"/>
  <c r="T16" i="27" s="1"/>
  <c r="T18" i="27" s="1"/>
  <c r="T21" i="27" s="1"/>
  <c r="T24" i="27" s="1"/>
  <c r="T29" i="27" s="1"/>
  <c r="T33" i="27" s="1"/>
  <c r="T35" i="27" s="1"/>
  <c r="S8" i="27"/>
  <c r="S11" i="27" s="1"/>
  <c r="S13" i="27" s="1"/>
  <c r="S16" i="27" s="1"/>
  <c r="R8" i="27"/>
  <c r="T7" i="27"/>
  <c r="S7" i="27"/>
  <c r="C7" i="27"/>
  <c r="R7" i="27" s="1"/>
  <c r="R11" i="27" s="1"/>
  <c r="R13" i="27" s="1"/>
  <c r="R16" i="27" s="1"/>
  <c r="R18" i="27" s="1"/>
  <c r="R21" i="27" s="1"/>
  <c r="R24" i="27" s="1"/>
  <c r="R29" i="27" s="1"/>
  <c r="R33" i="27" s="1"/>
  <c r="R35" i="27" s="1"/>
  <c r="F36" i="10"/>
  <c r="E36" i="10"/>
  <c r="F34" i="10"/>
  <c r="E34" i="10"/>
  <c r="D34" i="10"/>
  <c r="D36" i="10" s="1"/>
  <c r="C34" i="10"/>
  <c r="C36" i="10" s="1"/>
  <c r="F31" i="10"/>
  <c r="E31" i="10"/>
  <c r="D31" i="10"/>
  <c r="C31" i="10"/>
  <c r="F25" i="10"/>
  <c r="E25" i="10"/>
  <c r="D25" i="10"/>
  <c r="C25" i="10"/>
  <c r="F15" i="10"/>
  <c r="F37" i="10" s="1"/>
  <c r="E15" i="10"/>
  <c r="E37" i="10" s="1"/>
  <c r="D15" i="10"/>
  <c r="D37" i="10" s="1"/>
  <c r="C15" i="10"/>
  <c r="C37" i="10" s="1"/>
  <c r="D52" i="22"/>
  <c r="D53" i="22" s="1"/>
  <c r="D50" i="22"/>
  <c r="C50" i="22"/>
  <c r="C52" i="22" s="1"/>
  <c r="C53" i="22" s="1"/>
  <c r="D43" i="22"/>
  <c r="C43" i="22"/>
  <c r="D33" i="22"/>
  <c r="C33" i="22"/>
  <c r="D22" i="22"/>
  <c r="C22" i="22"/>
  <c r="D11" i="22"/>
  <c r="D23" i="22" s="1"/>
  <c r="C11" i="22"/>
  <c r="C23" i="22" s="1"/>
  <c r="H27" i="4"/>
  <c r="E27" i="4"/>
  <c r="H24" i="4"/>
  <c r="D24" i="4"/>
  <c r="E24" i="4" s="1"/>
  <c r="G22" i="4"/>
  <c r="F22" i="4"/>
  <c r="D22" i="4"/>
  <c r="C22" i="4"/>
  <c r="H21" i="4"/>
  <c r="E21" i="4"/>
  <c r="H20" i="4"/>
  <c r="E20" i="4"/>
  <c r="H18" i="4"/>
  <c r="E18" i="4"/>
  <c r="H17" i="4"/>
  <c r="E17" i="4"/>
  <c r="H16" i="4"/>
  <c r="E16" i="4"/>
  <c r="H15" i="4"/>
  <c r="E15" i="4"/>
  <c r="H14" i="4"/>
  <c r="D14" i="4"/>
  <c r="E14" i="4" s="1"/>
  <c r="H13" i="4"/>
  <c r="E13" i="4"/>
  <c r="H11" i="4"/>
  <c r="E11" i="4"/>
  <c r="G10" i="4"/>
  <c r="G12" i="4" s="1"/>
  <c r="G19" i="4" s="1"/>
  <c r="F10" i="4"/>
  <c r="H10" i="4" s="1"/>
  <c r="D10" i="4"/>
  <c r="D12" i="4" s="1"/>
  <c r="D19" i="4" s="1"/>
  <c r="C10" i="4"/>
  <c r="C12" i="4" s="1"/>
  <c r="E9" i="4"/>
  <c r="H8" i="4"/>
  <c r="E8" i="4"/>
  <c r="H7" i="4"/>
  <c r="E7" i="4"/>
  <c r="H6" i="4"/>
  <c r="E6" i="4"/>
  <c r="H5" i="4"/>
  <c r="E5" i="4"/>
  <c r="E43" i="21"/>
  <c r="E41" i="21"/>
  <c r="E40" i="21"/>
  <c r="J7" i="21"/>
  <c r="H7" i="21"/>
  <c r="E7" i="21"/>
  <c r="D7" i="21"/>
  <c r="C7" i="21"/>
  <c r="R16" i="17" l="1"/>
  <c r="R18" i="17" s="1"/>
  <c r="R21" i="17" s="1"/>
  <c r="R24" i="17" s="1"/>
  <c r="R29" i="17" s="1"/>
  <c r="R33" i="17"/>
  <c r="R35" i="17" s="1"/>
  <c r="D23" i="4"/>
  <c r="D25" i="4" s="1"/>
  <c r="D26" i="4" s="1"/>
  <c r="G23" i="4"/>
  <c r="G25" i="4" s="1"/>
  <c r="G26" i="4" s="1"/>
  <c r="C19" i="4"/>
  <c r="E19" i="4" s="1"/>
  <c r="E12" i="4"/>
  <c r="E22" i="4"/>
  <c r="E10" i="4"/>
  <c r="H22" i="4"/>
  <c r="F12" i="4"/>
  <c r="B1" i="27"/>
  <c r="B1" i="14"/>
  <c r="B1" i="17"/>
  <c r="B1" i="10"/>
  <c r="B1" i="22"/>
  <c r="B1" i="4"/>
  <c r="B1" i="21"/>
  <c r="G29" i="4" l="1"/>
  <c r="G28" i="4"/>
  <c r="H12" i="4"/>
  <c r="F19" i="4"/>
  <c r="C23" i="4"/>
  <c r="D29" i="4"/>
  <c r="D28" i="4"/>
  <c r="C25" i="4" l="1"/>
  <c r="E23" i="4"/>
  <c r="H19" i="4"/>
  <c r="F23" i="4"/>
  <c r="H23" i="4" l="1"/>
  <c r="F25" i="4"/>
  <c r="E25" i="4"/>
  <c r="C26" i="4"/>
  <c r="C28" i="4" l="1"/>
  <c r="E28" i="4" s="1"/>
  <c r="C29" i="4"/>
  <c r="E29" i="4" s="1"/>
  <c r="E26" i="4"/>
  <c r="H25" i="4"/>
  <c r="F26" i="4"/>
  <c r="F29" i="4" l="1"/>
  <c r="H29" i="4" s="1"/>
  <c r="F28" i="4"/>
  <c r="H28" i="4" s="1"/>
  <c r="H26" i="4"/>
</calcChain>
</file>

<file path=xl/sharedStrings.xml><?xml version="1.0" encoding="utf-8"?>
<sst xmlns="http://schemas.openxmlformats.org/spreadsheetml/2006/main" count="362" uniqueCount="206">
  <si>
    <t>Software AG</t>
  </si>
  <si>
    <t xml:space="preserve">Finanzinformationen </t>
  </si>
  <si>
    <t>(nicht testiert)</t>
  </si>
  <si>
    <t>Inhaltsverzeichnis</t>
  </si>
  <si>
    <t>S. 3</t>
  </si>
  <si>
    <t>S. 4</t>
  </si>
  <si>
    <t>S. 5</t>
  </si>
  <si>
    <t>S. 6</t>
  </si>
  <si>
    <t>S. 7</t>
  </si>
  <si>
    <t>S. 8</t>
  </si>
  <si>
    <t>S. 9</t>
  </si>
  <si>
    <t>(IFRS, nicht testiert)</t>
  </si>
  <si>
    <t>in Mio. EUR</t>
  </si>
  <si>
    <r>
      <t>+/- in % acc</t>
    </r>
    <r>
      <rPr>
        <b/>
        <vertAlign val="superscript"/>
        <sz val="8"/>
        <color rgb="FF011F3D"/>
        <rFont val="Arial"/>
        <family val="2"/>
      </rPr>
      <t>1</t>
    </r>
  </si>
  <si>
    <t>(soweit nicht anders vermerkt)</t>
  </si>
  <si>
    <t>Produktumsatz</t>
  </si>
  <si>
    <t>Digital Business</t>
  </si>
  <si>
    <t>A&amp;N</t>
  </si>
  <si>
    <t>Lizenzen</t>
  </si>
  <si>
    <t>Wartung</t>
  </si>
  <si>
    <r>
      <t>+/- in % acc</t>
    </r>
    <r>
      <rPr>
        <b/>
        <i/>
        <vertAlign val="superscript"/>
        <sz val="8"/>
        <color rgb="FF011F3D"/>
        <rFont val="Arial"/>
        <family val="2"/>
      </rPr>
      <t xml:space="preserve">1 </t>
    </r>
  </si>
  <si>
    <t>in % vom Umsatz</t>
  </si>
  <si>
    <t>Segmentergebnis A&amp;N</t>
  </si>
  <si>
    <t>EBIT (IFRS)</t>
  </si>
  <si>
    <t>Cashflow aus betrieblicher Tätigkeit</t>
  </si>
  <si>
    <t xml:space="preserve">Tilgung von Leasingverbindlichkeiten </t>
  </si>
  <si>
    <t>Free Cashflow</t>
  </si>
  <si>
    <t>Bilanz</t>
  </si>
  <si>
    <t>Bilanzsumme</t>
  </si>
  <si>
    <t>Zahlungsmittel und Zahlungsmitteläquivalente</t>
  </si>
  <si>
    <t>Netto-Cash-Position</t>
  </si>
  <si>
    <t>Mitarbeiter (Vollzeitäquivalent)</t>
  </si>
  <si>
    <r>
      <rPr>
        <vertAlign val="superscript"/>
        <sz val="8"/>
        <color rgb="FF011F3D"/>
        <rFont val="Arial"/>
        <family val="2"/>
      </rPr>
      <t>1</t>
    </r>
    <r>
      <rPr>
        <sz val="8"/>
        <color rgb="FF011F3D"/>
        <rFont val="Arial"/>
        <family val="2"/>
      </rPr>
      <t xml:space="preserve">     acc = at constant currency (um Wechselkurseffekte bereinigt).</t>
    </r>
  </si>
  <si>
    <t>Rundungen können in Einzelfällen dazu führen, dass sich Werte in diesem Bericht nicht exakt zur angegebenen Summe aufaddieren und Prozentangaben sich nicht aus den dargestellten Werten ergeben.</t>
  </si>
  <si>
    <t>in TEUR</t>
  </si>
  <si>
    <t>Dienstleistungen</t>
  </si>
  <si>
    <t>Sonstige</t>
  </si>
  <si>
    <t>Umsatzerlöse</t>
  </si>
  <si>
    <t>Herstellkosten</t>
  </si>
  <si>
    <t>Bruttoergebnis vom Umsatz</t>
  </si>
  <si>
    <t>Forschungs- und Entwicklungsaufwendungen</t>
  </si>
  <si>
    <t>Vertriebsaufwendungen</t>
  </si>
  <si>
    <t>Allgemeine Verwaltungsaufwendungen</t>
  </si>
  <si>
    <t>Sonstige Erträge</t>
  </si>
  <si>
    <t>Sonstige Aufwendungen</t>
  </si>
  <si>
    <t>Sonstige Steuern</t>
  </si>
  <si>
    <t>Betriebsergebnis</t>
  </si>
  <si>
    <t>Finanzierungserträge</t>
  </si>
  <si>
    <t>Finanzierungsaufwendungen</t>
  </si>
  <si>
    <t>Ergebnis vor Ertragsteuern</t>
  </si>
  <si>
    <t>Ertragsteuern</t>
  </si>
  <si>
    <t>Konzernüberschuss</t>
  </si>
  <si>
    <t>davon auf Aktionäre der Software AG entfallend</t>
  </si>
  <si>
    <t>davon auf nicht beherrschende Anteile entfallend</t>
  </si>
  <si>
    <t>Ergebnis je Aktie in EUR (unverwässert)</t>
  </si>
  <si>
    <t>Ergebnis je Aktie in EUR (verwässert)</t>
  </si>
  <si>
    <t>Durchschnittliche im Umlauf befindliche Aktien (unverwässert)</t>
  </si>
  <si>
    <t>-</t>
  </si>
  <si>
    <t>Durchschnittliche im Umlauf befindliche Aktien (verwässert)</t>
  </si>
  <si>
    <t>Aktiva (in TEUR)</t>
  </si>
  <si>
    <t>31. Dez. 2021</t>
  </si>
  <si>
    <t>Kurzfristige Vermögenswerte</t>
  </si>
  <si>
    <t>Sonstige finanzielle Vermögenswerte</t>
  </si>
  <si>
    <t>Forderungen aus Lieferungen und Leistungen, Vertragsvermögenswerte und sonstige Forderungen</t>
  </si>
  <si>
    <t>Sonstige nichtfinanzielle Vermögenswerte</t>
  </si>
  <si>
    <t>Ertragsteuererstattungsansprüche</t>
  </si>
  <si>
    <t>Langfristige Vermögenswerte</t>
  </si>
  <si>
    <t>Immaterielle Vermögenswerte</t>
  </si>
  <si>
    <t>Geschäfts- oder Firmenwerte</t>
  </si>
  <si>
    <t>Sachanlagen</t>
  </si>
  <si>
    <t>Als Finanzinvestition gehaltene Immobilien</t>
  </si>
  <si>
    <t>Latente Steueransprüche</t>
  </si>
  <si>
    <t>Summe Vermögenswerte</t>
  </si>
  <si>
    <t>Passiva (in TEUR)</t>
  </si>
  <si>
    <t>Kurzfristige Schulden</t>
  </si>
  <si>
    <t xml:space="preserve">Finanzielle Verbindlichkeiten </t>
  </si>
  <si>
    <t>Verbindlichkeiten aus Lieferungen und Leistungen und sonstige Verbindlichkeiten</t>
  </si>
  <si>
    <t>Sonstige nichtfinanzielle Verbindlichkeiten</t>
  </si>
  <si>
    <t>Sonstige Rückstellungen</t>
  </si>
  <si>
    <t>Ertragsteuerschulden</t>
  </si>
  <si>
    <t>Langfristige Schulden</t>
  </si>
  <si>
    <t xml:space="preserve">Rückstellungen für Pensionen und ähnliche Verpflichtungen </t>
  </si>
  <si>
    <t xml:space="preserve">Ertragsteuerschulden </t>
  </si>
  <si>
    <t xml:space="preserve">Latente Steuerschulden </t>
  </si>
  <si>
    <t>Eigenkapital</t>
  </si>
  <si>
    <t>Gezeichnetes Kapital der Software AG</t>
  </si>
  <si>
    <t>Kapitalrücklage der Software AG</t>
  </si>
  <si>
    <t>Gewinnrücklagen</t>
  </si>
  <si>
    <t>Sonstige Rücklagen</t>
  </si>
  <si>
    <t>Eigene Aktien</t>
  </si>
  <si>
    <t>Aktionären der Software AG zurechenbarer Anteil</t>
  </si>
  <si>
    <t>Nicht beherrschende Anteile</t>
  </si>
  <si>
    <t>Summe Eigenkapital und Schulden</t>
  </si>
  <si>
    <t>Finanzergebnis</t>
  </si>
  <si>
    <t>Abschreibungen auf Gegenstände des Anlagevermögens</t>
  </si>
  <si>
    <t>Sonstige zahlungsunwirksame Aufwendungen und Erträge</t>
  </si>
  <si>
    <t>Veränderungen der Forderungen sowie anderer Aktiva</t>
  </si>
  <si>
    <t>Veränderungen der Verbindlichkeiten sowie anderer Passiva</t>
  </si>
  <si>
    <t>Gezahlte Ertragsteuern</t>
  </si>
  <si>
    <t>Gezahlte Zinsen</t>
  </si>
  <si>
    <t>Erhaltene Zinsen</t>
  </si>
  <si>
    <t>Mittelzufluss aus dem Abgang von Sachanlagen/immateriellen Vermögenswerten</t>
  </si>
  <si>
    <t>Investitionen in Sachanlagen/immaterielle Vermögenswerte</t>
  </si>
  <si>
    <t xml:space="preserve">Mittelzufluss aus dem Abgang von langfristigen finanziellen Vermögenswerten </t>
  </si>
  <si>
    <t>Investitionen in langfristige finanzielle Vermögenswerte</t>
  </si>
  <si>
    <t>Mittelzufluss aus dem Verkauf von kurzfristigen finanziellen Vermögenswerten</t>
  </si>
  <si>
    <t>Investitionen in kurzfristige finanzielle Vermögenswerte</t>
  </si>
  <si>
    <t>Cashflow aus Investitionstätigkeit</t>
  </si>
  <si>
    <t xml:space="preserve">Gezahlte Dividenden </t>
  </si>
  <si>
    <t xml:space="preserve">Ein-/Auszahlungen kurzfristiger finanzieller Verbindlichkeiten </t>
  </si>
  <si>
    <t>Tilgung von Leasingverbindlichkeiten</t>
  </si>
  <si>
    <t xml:space="preserve">Aufnahme langfristiger finanzieller Verbindlichkeiten </t>
  </si>
  <si>
    <t xml:space="preserve">Tilgung langfristiger finanzieller Verbindlichkeiten </t>
  </si>
  <si>
    <t>Cashflow aus Finanzierungstätigkeit</t>
  </si>
  <si>
    <t>Zahlungswirksame Veränderungen der Zahlungsmittel und Zahlungsmitteläquivalente</t>
  </si>
  <si>
    <t>Bewertungsbedingte Veränderungen der Zahlungsmittel und Zahlungsmitteläquivalente</t>
  </si>
  <si>
    <t>Nettoveränderung der Zahlungsmittel und Zahlungsmitteläquivalente</t>
  </si>
  <si>
    <t>Zahlungsmittel und Zahlungsmitteläquivalente am Anfang der Periode</t>
  </si>
  <si>
    <t>Zahlungsmittel und Zahlungsmitteläquivalente am Ende der Periode</t>
  </si>
  <si>
    <t>Professional Services</t>
  </si>
  <si>
    <t>Überleitung</t>
  </si>
  <si>
    <t>Gesamt</t>
  </si>
  <si>
    <t>IFRS</t>
  </si>
  <si>
    <t>Währungs-
kurs-
bereinigt</t>
  </si>
  <si>
    <t>Wartung aus Dauerverträgen</t>
  </si>
  <si>
    <t>Wiederkehrende Umsätze</t>
  </si>
  <si>
    <t>Lizenzen aus Dauerverträgen</t>
  </si>
  <si>
    <t>Produktumsätze</t>
  </si>
  <si>
    <t>Segmentbeitrag</t>
  </si>
  <si>
    <t>Forschungs- und 
Entwicklungsaufwendungen</t>
  </si>
  <si>
    <t>Segmentergebnis</t>
  </si>
  <si>
    <t>Differenzen aus der Währungsumrechnung ausländischer Geschäftsbetriebe</t>
  </si>
  <si>
    <t>Nettogewinn/(-verlust) aus der Absicherung des Cashflows</t>
  </si>
  <si>
    <t>Währungseffekte aus Nettoinvestitionsdarlehen in ausländische Geschäftsbetriebe</t>
  </si>
  <si>
    <t>Posten, die anschließend in den Gewinn oder Verlust umgegliedert werden, sofern bestimmte Bedingungen erfüllt sind</t>
  </si>
  <si>
    <t>Nettogewinn/(-verlust) aus Eigenkapitalinstrumenten, die als erfolgsneutral zum beizulegenden Zeitwert im sonstigen Ergebnis designiert werden</t>
  </si>
  <si>
    <t>Anpassung aus der Bewertung von Pensionsverpflichtungen</t>
  </si>
  <si>
    <t>Posten, die anschließend nicht in den Gewinn oder Verlust umgegliedert werden</t>
  </si>
  <si>
    <t>Im Eigenkapital direkt erfasste Wertänderungen</t>
  </si>
  <si>
    <t>Gesamtergebnis</t>
  </si>
  <si>
    <t>Davon auf Aktionäre der Software AG entfallend</t>
  </si>
  <si>
    <t>Davon auf nicht beherrschende Anteile entfallend</t>
  </si>
  <si>
    <t>Investor Relations</t>
  </si>
  <si>
    <t>Uhlandstraße 12</t>
  </si>
  <si>
    <t>64297 Darmstadt</t>
  </si>
  <si>
    <t>Deutschland</t>
  </si>
  <si>
    <t>Telefon:</t>
  </si>
  <si>
    <t>+49 (0) 6151 92 1900</t>
  </si>
  <si>
    <t xml:space="preserve">Fax: </t>
  </si>
  <si>
    <t xml:space="preserve">+49 (0) 6151 9234 1900 </t>
  </si>
  <si>
    <t xml:space="preserve">E-Mail: </t>
  </si>
  <si>
    <t>investor.relations@softwareag.com</t>
  </si>
  <si>
    <t>www.softwareag.com</t>
  </si>
  <si>
    <t>.</t>
  </si>
  <si>
    <t>Nettoauszahlung für Akquisitionen</t>
  </si>
  <si>
    <t>Mittelzufluss aus dem Verkauf eines verbundenen Unternehmens</t>
  </si>
  <si>
    <t xml:space="preserve">+/- in % </t>
  </si>
  <si>
    <r>
      <t>Konzernumsatz</t>
    </r>
    <r>
      <rPr>
        <b/>
        <vertAlign val="superscript"/>
        <sz val="8"/>
        <color rgb="FF011F3D"/>
        <rFont val="Arial"/>
        <family val="2"/>
      </rPr>
      <t>2</t>
    </r>
  </si>
  <si>
    <t>Adabas &amp; Natural  (A&amp;N)</t>
  </si>
  <si>
    <t>Software as a Service</t>
  </si>
  <si>
    <r>
      <t>Konzern-Bookings</t>
    </r>
    <r>
      <rPr>
        <b/>
        <vertAlign val="superscript"/>
        <sz val="8"/>
        <color rgb="FF011F3D"/>
        <rFont val="Arial"/>
        <family val="2"/>
      </rPr>
      <t>3</t>
    </r>
  </si>
  <si>
    <r>
      <t>Digital Business Bookings</t>
    </r>
    <r>
      <rPr>
        <vertAlign val="superscript"/>
        <sz val="8"/>
        <color rgb="FF011F3D"/>
        <rFont val="Arial"/>
        <family val="2"/>
      </rPr>
      <t>3</t>
    </r>
  </si>
  <si>
    <r>
      <t>A&amp;N Bookings</t>
    </r>
    <r>
      <rPr>
        <vertAlign val="superscript"/>
        <sz val="8"/>
        <color rgb="FF011F3D"/>
        <rFont val="Arial"/>
        <family val="2"/>
      </rPr>
      <t>3</t>
    </r>
  </si>
  <si>
    <r>
      <t>Konzern ARR</t>
    </r>
    <r>
      <rPr>
        <b/>
        <vertAlign val="superscript"/>
        <sz val="8"/>
        <color rgb="FF011F3D"/>
        <rFont val="Arial"/>
        <family val="2"/>
      </rPr>
      <t>4</t>
    </r>
  </si>
  <si>
    <r>
      <t>Digital Business ARR</t>
    </r>
    <r>
      <rPr>
        <vertAlign val="superscript"/>
        <sz val="8"/>
        <color rgb="FF011F3D"/>
        <rFont val="Arial"/>
        <family val="2"/>
      </rPr>
      <t>4</t>
    </r>
  </si>
  <si>
    <r>
      <t>A&amp;N ARR</t>
    </r>
    <r>
      <rPr>
        <vertAlign val="superscript"/>
        <sz val="8"/>
        <color rgb="FF011F3D"/>
        <rFont val="Arial"/>
        <family val="2"/>
      </rPr>
      <t>4</t>
    </r>
  </si>
  <si>
    <t xml:space="preserve">
+/- in %</t>
  </si>
  <si>
    <t>Operatives EBITA (non-IFRS)</t>
  </si>
  <si>
    <t>+/- in %</t>
  </si>
  <si>
    <t>Segmentergebnis Digital Business</t>
  </si>
  <si>
    <t>Segmentmarge in %</t>
  </si>
  <si>
    <t>Nettoergebnis (non-IFRS)</t>
  </si>
  <si>
    <t>Free Cashflow je Aktie in EUR</t>
  </si>
  <si>
    <r>
      <rPr>
        <vertAlign val="superscript"/>
        <sz val="8"/>
        <color rgb="FF011F3D"/>
        <rFont val="Arial"/>
        <family val="2"/>
      </rPr>
      <t>2</t>
    </r>
    <r>
      <rPr>
        <sz val="8"/>
        <color rgb="FF011F3D"/>
        <rFont val="Arial"/>
        <family val="2"/>
      </rPr>
      <t xml:space="preserve">     Beinhaltet Produktumsatz und Professional-Services-Umsatz.</t>
    </r>
  </si>
  <si>
    <r>
      <rPr>
        <vertAlign val="superscript"/>
        <sz val="8"/>
        <color rgb="FF011F3D"/>
        <rFont val="Arial"/>
        <family val="2"/>
      </rPr>
      <t xml:space="preserve">4 </t>
    </r>
    <r>
      <rPr>
        <sz val="8"/>
        <color rgb="FF011F3D"/>
        <rFont val="Arial"/>
        <family val="2"/>
      </rPr>
      <t xml:space="preserve">    Annual recurring revenue (jährlich wiederkehrende Umsätze).</t>
    </r>
  </si>
  <si>
    <r>
      <rPr>
        <vertAlign val="superscript"/>
        <sz val="8"/>
        <color rgb="FF011F3D"/>
        <rFont val="Arial"/>
        <family val="2"/>
      </rPr>
      <t>6</t>
    </r>
    <r>
      <rPr>
        <sz val="8"/>
        <color rgb="FF011F3D"/>
        <rFont val="Arial"/>
        <family val="2"/>
      </rPr>
      <t xml:space="preserve">     Cashflow aus Investitionstätigkeit bereinigt um Akquisitionen und Anlagen in Schuldtiteln.</t>
    </r>
  </si>
  <si>
    <r>
      <t>Ergebnis je Aktie (non-IFRS)</t>
    </r>
    <r>
      <rPr>
        <b/>
        <vertAlign val="superscript"/>
        <sz val="8"/>
        <color rgb="FF011F3D"/>
        <rFont val="Arial"/>
        <family val="2"/>
      </rPr>
      <t>5</t>
    </r>
  </si>
  <si>
    <r>
      <t>CapEx</t>
    </r>
    <r>
      <rPr>
        <vertAlign val="superscript"/>
        <sz val="8"/>
        <color rgb="FF011F3D"/>
        <rFont val="Arial"/>
        <family val="2"/>
      </rPr>
      <t>6</t>
    </r>
  </si>
  <si>
    <t>Software as a Service (SaaS)</t>
  </si>
  <si>
    <t>Finanzergebnis, netto</t>
  </si>
  <si>
    <t>Vetragsverbindlichkeiten/passiver Abgrenzungsposten</t>
  </si>
  <si>
    <t>Lizenzen aus Subskriptionen</t>
  </si>
  <si>
    <t>Wartung aus Subskriptionen</t>
  </si>
  <si>
    <t>Mittelzufluss aus Abgängen von zur Veräußerung gehaltenen Vermögenswerten</t>
  </si>
  <si>
    <t>Q4 / 2022</t>
  </si>
  <si>
    <t>Kennzahlen im Überblick zum 31. December 2022 und 2021</t>
  </si>
  <si>
    <t>Konzern-Gewinn- und Verlustrechnung für zwölf Monate und 4. Quartal 2022 und 2021</t>
  </si>
  <si>
    <t>Konzernbilanz zum 31. December 2022 und 31. Dezember 2021</t>
  </si>
  <si>
    <t>Kapitalflussrechnung für zwölf Monate und 4. Quartal 2022 und 2021</t>
  </si>
  <si>
    <t>Segmentbericht für zwölf Monate 2022 und 2021</t>
  </si>
  <si>
    <t>Segmentbericht für das 4. Quartal 2022 und 2021</t>
  </si>
  <si>
    <t>Gesamtergebnisrechnung für zwölf Monate und das 4. Quartal 2022 und 2021</t>
  </si>
  <si>
    <t>12M 2022
 (IFRS )</t>
  </si>
  <si>
    <r>
      <t>12M 2022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</si>
  <si>
    <t>12M 2021
(IFRS)</t>
  </si>
  <si>
    <t xml:space="preserve">Q4 2022
 (IFRS) </t>
  </si>
  <si>
    <r>
      <t>Q4 2022 
(acc</t>
    </r>
    <r>
      <rPr>
        <b/>
        <i/>
        <vertAlign val="superscript"/>
        <sz val="8"/>
        <color rgb="FF344C64"/>
        <rFont val="Arial"/>
        <family val="2"/>
      </rPr>
      <t>1</t>
    </r>
    <r>
      <rPr>
        <b/>
        <i/>
        <sz val="8"/>
        <color rgb="FF344C64"/>
        <rFont val="Arial"/>
        <family val="2"/>
      </rPr>
      <t>)</t>
    </r>
  </si>
  <si>
    <t>Q4 2021
(IFRS)</t>
  </si>
  <si>
    <r>
      <t>31.12.2022 acc</t>
    </r>
    <r>
      <rPr>
        <b/>
        <i/>
        <vertAlign val="superscript"/>
        <sz val="8"/>
        <color rgb="FF344C64"/>
        <rFont val="Arial"/>
        <family val="2"/>
      </rPr>
      <t>1</t>
    </r>
  </si>
  <si>
    <t>12M 2022</t>
  </si>
  <si>
    <t>12M 2021</t>
  </si>
  <si>
    <t>Q4 2022</t>
  </si>
  <si>
    <t>Q4 2021</t>
  </si>
  <si>
    <r>
      <rPr>
        <vertAlign val="superscript"/>
        <sz val="8"/>
        <color rgb="FF011F3D"/>
        <rFont val="Arial"/>
        <family val="2"/>
      </rPr>
      <t>5</t>
    </r>
    <r>
      <rPr>
        <sz val="8"/>
        <color rgb="FF011F3D"/>
        <rFont val="Arial"/>
        <family val="2"/>
      </rPr>
      <t xml:space="preserve">     Basierend auf durchschnittlich ausstehenden Aktien (unverwässert) 12M 2022: 74,0m / 12M 2021: 74,0m / Q4 2022: 74,0m / Q4 2021: 74,0m</t>
    </r>
  </si>
  <si>
    <t>31. Dez. 2022</t>
  </si>
  <si>
    <r>
      <rPr>
        <vertAlign val="superscript"/>
        <sz val="8"/>
        <color rgb="FF011F3D"/>
        <rFont val="Arial"/>
        <family val="2"/>
      </rPr>
      <t xml:space="preserve">3 </t>
    </r>
    <r>
      <rPr>
        <sz val="8"/>
        <color rgb="FF011F3D"/>
        <rFont val="Arial"/>
        <family val="2"/>
      </rPr>
      <t xml:space="preserve">    Normalisierter Auftragseingang gemäß Definition im Kapitel Unternehmensinternes Steuerungssystem.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</si>
</sst>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0.0"/>
    <numFmt numFmtId="166" formatCode="0.0000"/>
    <numFmt numFmtId="167" formatCode="0.0%"/>
  </numFmts>
  <fonts count="4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28"/>
      <color rgb="FF9A50F8"/>
      <name val="Arial"/>
      <family val="2"/>
    </font>
    <font>
      <sz val="11"/>
      <color rgb="FF9A50F8"/>
      <name val="Arial"/>
      <family val="2"/>
    </font>
    <font>
      <i/>
      <sz val="14"/>
      <color rgb="FF4D6277"/>
      <name val="Arial"/>
      <family val="2"/>
    </font>
    <font>
      <sz val="14"/>
      <color rgb="FF4D6277"/>
      <name val="Arial"/>
      <family val="2"/>
    </font>
    <font>
      <b/>
      <sz val="14"/>
      <color rgb="FF9A50F8"/>
      <name val="Arial"/>
      <family val="2"/>
    </font>
    <font>
      <sz val="10"/>
      <color rgb="FF011F3D"/>
      <name val="Arial"/>
      <family val="2"/>
    </font>
    <font>
      <sz val="11"/>
      <color rgb="FF011F3D"/>
      <name val="Arial"/>
      <family val="2"/>
    </font>
    <font>
      <b/>
      <sz val="12"/>
      <color rgb="FF9A50F8"/>
      <name val="Arial"/>
      <family val="2"/>
    </font>
    <font>
      <sz val="11"/>
      <color rgb="FF344C64"/>
      <name val="Arial"/>
      <family val="2"/>
    </font>
    <font>
      <b/>
      <sz val="8"/>
      <color rgb="FF011F3D"/>
      <name val="Arial"/>
      <family val="2"/>
    </font>
    <font>
      <sz val="8"/>
      <color rgb="FF011F3D"/>
      <name val="Arial"/>
      <family val="2"/>
    </font>
    <font>
      <b/>
      <i/>
      <sz val="8"/>
      <color rgb="FF011F3D"/>
      <name val="Arial"/>
      <family val="2"/>
    </font>
    <font>
      <i/>
      <sz val="8"/>
      <color rgb="FF011F3D"/>
      <name val="Arial"/>
      <family val="2"/>
    </font>
    <font>
      <sz val="14"/>
      <color rgb="FF011F3D"/>
      <name val="Arial"/>
      <family val="2"/>
    </font>
    <font>
      <b/>
      <sz val="12"/>
      <color rgb="FF011F3D"/>
      <name val="Arial"/>
      <family val="2"/>
    </font>
    <font>
      <b/>
      <sz val="10"/>
      <color rgb="FF011F3D"/>
      <name val="Arial"/>
      <family val="2"/>
    </font>
    <font>
      <b/>
      <i/>
      <vertAlign val="superscript"/>
      <sz val="8"/>
      <color rgb="FF011F3D"/>
      <name val="Arial"/>
      <family val="2"/>
    </font>
    <font>
      <b/>
      <vertAlign val="superscript"/>
      <sz val="8"/>
      <color rgb="FF011F3D"/>
      <name val="Arial"/>
      <family val="2"/>
    </font>
    <font>
      <vertAlign val="superscript"/>
      <sz val="8"/>
      <color rgb="FF011F3D"/>
      <name val="Arial"/>
      <family val="2"/>
    </font>
    <font>
      <b/>
      <i/>
      <sz val="8"/>
      <color rgb="FF344C64"/>
      <name val="Arial"/>
      <family val="2"/>
    </font>
    <font>
      <sz val="8"/>
      <color rgb="FF344C64"/>
      <name val="Arial"/>
      <family val="2"/>
    </font>
    <font>
      <sz val="12"/>
      <color rgb="FF011F3D"/>
      <name val="Arial"/>
      <family val="2"/>
    </font>
    <font>
      <b/>
      <sz val="8"/>
      <color rgb="FF9A50F8"/>
      <name val="Arial"/>
      <family val="2"/>
    </font>
    <font>
      <b/>
      <i/>
      <sz val="8"/>
      <color rgb="FF4D6277"/>
      <name val="Arial"/>
      <family val="2"/>
    </font>
    <font>
      <i/>
      <sz val="8"/>
      <color rgb="FF4D6277"/>
      <name val="Arial"/>
      <family val="2"/>
    </font>
    <font>
      <sz val="8"/>
      <color rgb="FF4D6277"/>
      <name val="Arial"/>
      <family val="2"/>
    </font>
    <font>
      <b/>
      <i/>
      <vertAlign val="superscript"/>
      <sz val="8"/>
      <color rgb="FF344C6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BDCFE"/>
        <bgColor indexed="64"/>
      </patternFill>
    </fill>
    <fill>
      <patternFill patternType="solid">
        <fgColor rgb="FFF4F4EC"/>
        <bgColor indexed="64"/>
      </patternFill>
    </fill>
    <fill>
      <patternFill patternType="solid">
        <fgColor rgb="FFF2F2EA"/>
        <bgColor indexed="64"/>
      </patternFill>
    </fill>
  </fills>
  <borders count="73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 style="thick">
        <color rgb="FFFFFFFF"/>
      </left>
      <right style="thick">
        <color rgb="FFFFFFFF"/>
      </right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rgb="FFFFFFFF"/>
      </right>
      <top/>
      <bottom style="thin">
        <color theme="1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rgb="FF9A50F8"/>
      </bottom>
      <diagonal/>
    </border>
    <border>
      <left style="thick">
        <color theme="0"/>
      </left>
      <right style="thick">
        <color theme="0"/>
      </right>
      <top/>
      <bottom style="thick">
        <color rgb="FF9A50F8"/>
      </bottom>
      <diagonal/>
    </border>
    <border>
      <left/>
      <right/>
      <top/>
      <bottom style="thick">
        <color rgb="FF9A50F8"/>
      </bottom>
      <diagonal/>
    </border>
    <border>
      <left/>
      <right style="thick">
        <color theme="0"/>
      </right>
      <top/>
      <bottom style="thick">
        <color rgb="FF9A50F8"/>
      </bottom>
      <diagonal/>
    </border>
    <border>
      <left style="thick">
        <color theme="0"/>
      </left>
      <right/>
      <top/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A50F8"/>
      </bottom>
      <diagonal/>
    </border>
    <border>
      <left style="thick">
        <color theme="0"/>
      </left>
      <right/>
      <top style="thin">
        <color indexed="64"/>
      </top>
      <bottom style="medium">
        <color rgb="FF9A50F8"/>
      </bottom>
      <diagonal/>
    </border>
    <border>
      <left style="thick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rgb="FF9A50F8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rgb="FFFFFFFF"/>
      </right>
      <top style="thin">
        <color indexed="64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 style="medium">
        <color rgb="FF9A50F8"/>
      </top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theme="1"/>
      </bottom>
      <diagonal/>
    </border>
    <border>
      <left/>
      <right style="thick">
        <color rgb="FFFFFFFF"/>
      </right>
      <top/>
      <bottom style="medium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ck">
        <color rgb="FF9A50F8"/>
      </bottom>
      <diagonal/>
    </border>
    <border>
      <left/>
      <right style="thick">
        <color rgb="FFFFFFFF"/>
      </right>
      <top/>
      <bottom style="thin">
        <color rgb="FF9A50F8"/>
      </bottom>
      <diagonal/>
    </border>
    <border>
      <left style="thick">
        <color rgb="FFFFFFFF"/>
      </left>
      <right style="thick">
        <color rgb="FFFFFFFF"/>
      </right>
      <top/>
      <bottom style="thin">
        <color rgb="FF9A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thin">
        <color rgb="FF9A50F8"/>
      </top>
      <bottom style="thin">
        <color rgb="FF9A50F8"/>
      </bottom>
      <diagonal/>
    </border>
    <border>
      <left style="thick">
        <color theme="0"/>
      </left>
      <right/>
      <top style="thin">
        <color indexed="64"/>
      </top>
      <bottom style="thick">
        <color rgb="FF9A50F8"/>
      </bottom>
      <diagonal/>
    </border>
    <border>
      <left/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n">
        <color theme="0"/>
      </left>
      <right style="thick">
        <color theme="0"/>
      </right>
      <top style="thin">
        <color indexed="64"/>
      </top>
      <bottom style="thick">
        <color rgb="FF9A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 style="thick">
        <color rgb="FF9A50F8"/>
      </top>
      <bottom style="medium">
        <color rgb="FF9A50F8"/>
      </bottom>
      <diagonal/>
    </border>
    <border>
      <left style="thick">
        <color theme="0"/>
      </left>
      <right style="thick">
        <color theme="0"/>
      </right>
      <top/>
      <bottom style="thick">
        <color rgb="FF9450F8"/>
      </bottom>
      <diagonal/>
    </border>
    <border>
      <left/>
      <right style="thick">
        <color theme="0"/>
      </right>
      <top style="thick">
        <color rgb="FF9450F8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ck">
        <color rgb="FFFFFFFF"/>
      </right>
      <top style="medium">
        <color rgb="FF9450F8"/>
      </top>
      <bottom style="medium">
        <color rgb="FF9450F8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rgb="FFFFFFFF"/>
      </right>
      <top/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/>
      <bottom style="medium">
        <color rgb="FF9450F8"/>
      </bottom>
      <diagonal/>
    </border>
    <border>
      <left/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rgb="FF9450F8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theme="1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9450F8"/>
      </bottom>
      <diagonal/>
    </border>
    <border>
      <left/>
      <right style="thick">
        <color theme="0"/>
      </right>
      <top style="thin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/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9450F8"/>
      </bottom>
      <diagonal/>
    </border>
    <border>
      <left style="thick">
        <color theme="0"/>
      </left>
      <right style="thick">
        <color theme="0"/>
      </right>
      <top style="thick">
        <color rgb="FF9450F8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indexed="64"/>
      </bottom>
      <diagonal/>
    </border>
    <border>
      <left/>
      <right style="thick">
        <color rgb="FFFFFFFF"/>
      </right>
      <top style="thin">
        <color auto="1"/>
      </top>
      <bottom/>
      <diagonal/>
    </border>
  </borders>
  <cellStyleXfs count="8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326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1" fillId="0" borderId="0" xfId="0" applyFont="1"/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8" fillId="0" borderId="0" xfId="0" applyFont="1"/>
    <xf numFmtId="0" fontId="4" fillId="0" borderId="5" xfId="0" applyFont="1" applyBorder="1"/>
    <xf numFmtId="0" fontId="6" fillId="0" borderId="5" xfId="0" applyFont="1" applyBorder="1"/>
    <xf numFmtId="0" fontId="8" fillId="0" borderId="5" xfId="0" applyFont="1" applyBorder="1"/>
    <xf numFmtId="0" fontId="12" fillId="0" borderId="0" xfId="0" applyFont="1"/>
    <xf numFmtId="0" fontId="12" fillId="0" borderId="5" xfId="0" applyFont="1" applyBorder="1"/>
    <xf numFmtId="0" fontId="6" fillId="0" borderId="5" xfId="0" applyFont="1" applyBorder="1" applyAlignment="1">
      <alignment horizontal="left"/>
    </xf>
    <xf numFmtId="0" fontId="8" fillId="0" borderId="0" xfId="0" applyFont="1" applyAlignment="1">
      <alignment vertical="center"/>
    </xf>
    <xf numFmtId="0" fontId="8" fillId="0" borderId="5" xfId="0" applyFont="1" applyBorder="1" applyAlignment="1">
      <alignment vertical="center"/>
    </xf>
    <xf numFmtId="0" fontId="11" fillId="0" borderId="0" xfId="0" applyFont="1"/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left"/>
    </xf>
    <xf numFmtId="0" fontId="7" fillId="0" borderId="0" xfId="0" applyFont="1"/>
    <xf numFmtId="0" fontId="9" fillId="0" borderId="0" xfId="0" applyFont="1" applyAlignment="1">
      <alignment horizontal="left"/>
    </xf>
    <xf numFmtId="0" fontId="13" fillId="0" borderId="0" xfId="0" applyFont="1"/>
    <xf numFmtId="0" fontId="7" fillId="0" borderId="5" xfId="0" applyFont="1" applyBorder="1"/>
    <xf numFmtId="0" fontId="6" fillId="0" borderId="6" xfId="0" applyFont="1" applyBorder="1"/>
    <xf numFmtId="0" fontId="6" fillId="0" borderId="13" xfId="0" applyFont="1" applyBorder="1"/>
    <xf numFmtId="0" fontId="6" fillId="0" borderId="0" xfId="0" applyFont="1"/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3" fontId="8" fillId="2" borderId="0" xfId="0" applyNumberFormat="1" applyFont="1" applyFill="1" applyAlignment="1">
      <alignment horizontal="right"/>
    </xf>
    <xf numFmtId="9" fontId="8" fillId="2" borderId="0" xfId="0" applyNumberFormat="1" applyFont="1" applyFill="1" applyAlignment="1">
      <alignment horizontal="right"/>
    </xf>
    <xf numFmtId="0" fontId="15" fillId="0" borderId="0" xfId="0" applyFont="1"/>
    <xf numFmtId="0" fontId="15" fillId="2" borderId="0" xfId="0" applyFont="1" applyFill="1" applyAlignment="1">
      <alignment horizontal="left"/>
    </xf>
    <xf numFmtId="3" fontId="8" fillId="0" borderId="0" xfId="0" applyNumberFormat="1" applyFont="1"/>
    <xf numFmtId="0" fontId="11" fillId="0" borderId="0" xfId="0" applyFont="1" applyAlignment="1">
      <alignment horizontal="left" readingOrder="1"/>
    </xf>
    <xf numFmtId="0" fontId="17" fillId="2" borderId="0" xfId="0" applyFont="1" applyFill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4" fillId="0" borderId="0" xfId="0" applyFont="1" applyAlignment="1">
      <alignment horizontal="left" vertical="center"/>
    </xf>
    <xf numFmtId="0" fontId="25" fillId="0" borderId="3" xfId="0" applyFont="1" applyBorder="1" applyAlignment="1">
      <alignment horizontal="left"/>
    </xf>
    <xf numFmtId="0" fontId="26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/>
    </xf>
    <xf numFmtId="0" fontId="25" fillId="0" borderId="4" xfId="0" applyFont="1" applyBorder="1" applyAlignment="1">
      <alignment horizontal="left" wrapText="1"/>
    </xf>
    <xf numFmtId="0" fontId="26" fillId="0" borderId="1" xfId="0" applyFont="1" applyBorder="1" applyAlignment="1">
      <alignment horizontal="left" wrapText="1"/>
    </xf>
    <xf numFmtId="0" fontId="25" fillId="0" borderId="4" xfId="0" applyFont="1" applyBorder="1" applyAlignment="1">
      <alignment horizontal="left"/>
    </xf>
    <xf numFmtId="3" fontId="26" fillId="3" borderId="1" xfId="0" applyNumberFormat="1" applyFont="1" applyFill="1" applyBorder="1" applyAlignment="1">
      <alignment horizontal="right"/>
    </xf>
    <xf numFmtId="3" fontId="25" fillId="3" borderId="4" xfId="0" applyNumberFormat="1" applyFont="1" applyFill="1" applyBorder="1" applyAlignment="1">
      <alignment horizontal="right"/>
    </xf>
    <xf numFmtId="3" fontId="25" fillId="3" borderId="3" xfId="0" applyNumberFormat="1" applyFont="1" applyFill="1" applyBorder="1" applyAlignment="1">
      <alignment horizontal="right"/>
    </xf>
    <xf numFmtId="3" fontId="26" fillId="3" borderId="1" xfId="2" applyNumberFormat="1" applyFont="1" applyFill="1" applyBorder="1" applyAlignment="1">
      <alignment horizontal="right"/>
    </xf>
    <xf numFmtId="3" fontId="26" fillId="3" borderId="2" xfId="0" applyNumberFormat="1" applyFont="1" applyFill="1" applyBorder="1" applyAlignment="1">
      <alignment horizontal="right"/>
    </xf>
    <xf numFmtId="0" fontId="25" fillId="0" borderId="26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49" fontId="25" fillId="0" borderId="27" xfId="0" applyNumberFormat="1" applyFont="1" applyBorder="1" applyAlignment="1">
      <alignment horizontal="right"/>
    </xf>
    <xf numFmtId="1" fontId="25" fillId="0" borderId="0" xfId="0" applyNumberFormat="1" applyFont="1" applyAlignment="1">
      <alignment horizontal="center"/>
    </xf>
    <xf numFmtId="0" fontId="25" fillId="0" borderId="1" xfId="0" applyFont="1" applyBorder="1" applyAlignment="1">
      <alignment horizontal="left"/>
    </xf>
    <xf numFmtId="0" fontId="26" fillId="0" borderId="2" xfId="0" applyFont="1" applyBorder="1" applyAlignment="1">
      <alignment horizontal="left" wrapText="1"/>
    </xf>
    <xf numFmtId="1" fontId="27" fillId="3" borderId="1" xfId="0" applyNumberFormat="1" applyFont="1" applyFill="1" applyBorder="1" applyAlignment="1">
      <alignment horizontal="center"/>
    </xf>
    <xf numFmtId="1" fontId="25" fillId="3" borderId="18" xfId="0" applyNumberFormat="1" applyFont="1" applyFill="1" applyBorder="1" applyAlignment="1">
      <alignment horizontal="center"/>
    </xf>
    <xf numFmtId="3" fontId="26" fillId="3" borderId="19" xfId="0" applyNumberFormat="1" applyFont="1" applyFill="1" applyBorder="1" applyAlignment="1">
      <alignment horizontal="right"/>
    </xf>
    <xf numFmtId="3" fontId="28" fillId="3" borderId="2" xfId="0" applyNumberFormat="1" applyFont="1" applyFill="1" applyBorder="1" applyAlignment="1">
      <alignment horizontal="right"/>
    </xf>
    <xf numFmtId="3" fontId="26" fillId="3" borderId="22" xfId="0" applyNumberFormat="1" applyFont="1" applyFill="1" applyBorder="1" applyAlignment="1">
      <alignment horizontal="right"/>
    </xf>
    <xf numFmtId="3" fontId="26" fillId="3" borderId="21" xfId="0" applyNumberFormat="1" applyFont="1" applyFill="1" applyBorder="1" applyAlignment="1">
      <alignment horizontal="right"/>
    </xf>
    <xf numFmtId="3" fontId="28" fillId="3" borderId="21" xfId="0" applyNumberFormat="1" applyFont="1" applyFill="1" applyBorder="1" applyAlignment="1">
      <alignment horizontal="right"/>
    </xf>
    <xf numFmtId="3" fontId="25" fillId="3" borderId="20" xfId="0" applyNumberFormat="1" applyFont="1" applyFill="1" applyBorder="1" applyAlignment="1">
      <alignment horizontal="right"/>
    </xf>
    <xf numFmtId="3" fontId="27" fillId="3" borderId="4" xfId="0" applyNumberFormat="1" applyFont="1" applyFill="1" applyBorder="1" applyAlignment="1">
      <alignment horizontal="right"/>
    </xf>
    <xf numFmtId="3" fontId="26" fillId="3" borderId="18" xfId="0" applyNumberFormat="1" applyFont="1" applyFill="1" applyBorder="1" applyAlignment="1">
      <alignment horizontal="right"/>
    </xf>
    <xf numFmtId="3" fontId="28" fillId="3" borderId="1" xfId="0" applyNumberFormat="1" applyFont="1" applyFill="1" applyBorder="1" applyAlignment="1">
      <alignment horizontal="right"/>
    </xf>
    <xf numFmtId="3" fontId="25" fillId="3" borderId="1" xfId="0" applyNumberFormat="1" applyFont="1" applyFill="1" applyBorder="1" applyAlignment="1">
      <alignment horizontal="right"/>
    </xf>
    <xf numFmtId="0" fontId="29" fillId="0" borderId="0" xfId="0" applyFont="1"/>
    <xf numFmtId="49" fontId="29" fillId="0" borderId="0" xfId="0" applyNumberFormat="1" applyFont="1"/>
    <xf numFmtId="0" fontId="29" fillId="0" borderId="0" xfId="3" applyFont="1"/>
    <xf numFmtId="3" fontId="25" fillId="3" borderId="18" xfId="0" applyNumberFormat="1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1" fontId="25" fillId="3" borderId="29" xfId="0" applyNumberFormat="1" applyFont="1" applyFill="1" applyBorder="1" applyAlignment="1">
      <alignment horizontal="center"/>
    </xf>
    <xf numFmtId="1" fontId="27" fillId="3" borderId="27" xfId="0" applyNumberFormat="1" applyFont="1" applyFill="1" applyBorder="1" applyAlignment="1">
      <alignment horizontal="center" wrapText="1"/>
    </xf>
    <xf numFmtId="1" fontId="25" fillId="4" borderId="27" xfId="0" applyNumberFormat="1" applyFont="1" applyFill="1" applyBorder="1" applyAlignment="1">
      <alignment horizontal="center"/>
    </xf>
    <xf numFmtId="0" fontId="8" fillId="0" borderId="6" xfId="0" applyFont="1" applyBorder="1"/>
    <xf numFmtId="3" fontId="26" fillId="3" borderId="4" xfId="0" applyNumberFormat="1" applyFont="1" applyFill="1" applyBorder="1" applyAlignment="1">
      <alignment horizontal="right"/>
    </xf>
    <xf numFmtId="3" fontId="26" fillId="3" borderId="20" xfId="0" applyNumberFormat="1" applyFont="1" applyFill="1" applyBorder="1" applyAlignment="1">
      <alignment horizontal="right"/>
    </xf>
    <xf numFmtId="0" fontId="25" fillId="0" borderId="31" xfId="0" applyFont="1" applyBorder="1" applyAlignment="1">
      <alignment horizontal="left"/>
    </xf>
    <xf numFmtId="3" fontId="28" fillId="3" borderId="18" xfId="0" applyNumberFormat="1" applyFont="1" applyFill="1" applyBorder="1" applyAlignment="1">
      <alignment horizontal="right"/>
    </xf>
    <xf numFmtId="3" fontId="28" fillId="3" borderId="19" xfId="0" applyNumberFormat="1" applyFont="1" applyFill="1" applyBorder="1" applyAlignment="1">
      <alignment horizontal="right"/>
    </xf>
    <xf numFmtId="3" fontId="28" fillId="3" borderId="22" xfId="0" applyNumberFormat="1" applyFont="1" applyFill="1" applyBorder="1" applyAlignment="1">
      <alignment horizontal="right"/>
    </xf>
    <xf numFmtId="0" fontId="26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/>
    </xf>
    <xf numFmtId="0" fontId="26" fillId="0" borderId="24" xfId="0" applyFont="1" applyBorder="1" applyAlignment="1">
      <alignment horizontal="left"/>
    </xf>
    <xf numFmtId="0" fontId="25" fillId="0" borderId="17" xfId="0" applyFont="1" applyBorder="1" applyAlignment="1">
      <alignment horizontal="left"/>
    </xf>
    <xf numFmtId="0" fontId="25" fillId="0" borderId="15" xfId="0" applyFont="1" applyBorder="1" applyAlignment="1">
      <alignment horizontal="left"/>
    </xf>
    <xf numFmtId="0" fontId="26" fillId="0" borderId="16" xfId="0" applyFont="1" applyBorder="1" applyAlignment="1">
      <alignment horizontal="left" wrapText="1"/>
    </xf>
    <xf numFmtId="0" fontId="25" fillId="0" borderId="32" xfId="0" applyFont="1" applyBorder="1" applyAlignment="1">
      <alignment horizontal="left"/>
    </xf>
    <xf numFmtId="0" fontId="26" fillId="0" borderId="33" xfId="0" applyFont="1" applyBorder="1" applyAlignment="1">
      <alignment horizontal="left"/>
    </xf>
    <xf numFmtId="0" fontId="30" fillId="0" borderId="0" xfId="0" applyFont="1"/>
    <xf numFmtId="0" fontId="26" fillId="0" borderId="23" xfId="0" applyFont="1" applyBorder="1" applyAlignment="1">
      <alignment horizontal="left"/>
    </xf>
    <xf numFmtId="0" fontId="26" fillId="0" borderId="11" xfId="0" applyFont="1" applyBorder="1" applyAlignment="1">
      <alignment horizontal="left"/>
    </xf>
    <xf numFmtId="0" fontId="26" fillId="0" borderId="23" xfId="0" applyFont="1" applyBorder="1" applyAlignment="1">
      <alignment horizontal="left" wrapText="1"/>
    </xf>
    <xf numFmtId="0" fontId="25" fillId="0" borderId="35" xfId="0" applyFont="1" applyBorder="1" applyAlignment="1">
      <alignment horizontal="left"/>
    </xf>
    <xf numFmtId="0" fontId="25" fillId="0" borderId="36" xfId="0" applyFont="1" applyBorder="1" applyAlignment="1">
      <alignment horizontal="left"/>
    </xf>
    <xf numFmtId="0" fontId="26" fillId="0" borderId="37" xfId="0" applyFont="1" applyBorder="1" applyAlignment="1">
      <alignment horizontal="left"/>
    </xf>
    <xf numFmtId="0" fontId="25" fillId="0" borderId="38" xfId="0" applyFont="1" applyBorder="1" applyAlignment="1">
      <alignment horizontal="left"/>
    </xf>
    <xf numFmtId="0" fontId="22" fillId="0" borderId="6" xfId="0" applyFont="1" applyBorder="1"/>
    <xf numFmtId="0" fontId="31" fillId="0" borderId="5" xfId="0" applyFont="1" applyBorder="1"/>
    <xf numFmtId="0" fontId="22" fillId="0" borderId="5" xfId="0" applyFont="1" applyBorder="1"/>
    <xf numFmtId="0" fontId="25" fillId="0" borderId="7" xfId="0" applyFont="1" applyBorder="1" applyAlignment="1">
      <alignment horizontal="left"/>
    </xf>
    <xf numFmtId="0" fontId="25" fillId="0" borderId="40" xfId="0" applyFont="1" applyBorder="1" applyAlignment="1">
      <alignment horizontal="left"/>
    </xf>
    <xf numFmtId="164" fontId="26" fillId="0" borderId="8" xfId="0" applyNumberFormat="1" applyFont="1" applyBorder="1" applyAlignment="1">
      <alignment horizontal="right"/>
    </xf>
    <xf numFmtId="0" fontId="25" fillId="0" borderId="39" xfId="0" applyFont="1" applyBorder="1" applyAlignment="1">
      <alignment horizontal="left"/>
    </xf>
    <xf numFmtId="0" fontId="26" fillId="0" borderId="7" xfId="0" applyFont="1" applyBorder="1" applyAlignment="1">
      <alignment horizontal="left"/>
    </xf>
    <xf numFmtId="9" fontId="26" fillId="0" borderId="8" xfId="0" applyNumberFormat="1" applyFont="1" applyBorder="1" applyAlignment="1">
      <alignment horizontal="right"/>
    </xf>
    <xf numFmtId="9" fontId="26" fillId="0" borderId="0" xfId="0" applyNumberFormat="1" applyFont="1" applyAlignment="1">
      <alignment horizontal="right" wrapText="1"/>
    </xf>
    <xf numFmtId="165" fontId="22" fillId="0" borderId="0" xfId="0" applyNumberFormat="1" applyFont="1"/>
    <xf numFmtId="3" fontId="26" fillId="0" borderId="0" xfId="0" applyNumberFormat="1" applyFont="1" applyAlignment="1">
      <alignment vertical="center"/>
    </xf>
    <xf numFmtId="0" fontId="26" fillId="0" borderId="7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/>
    </xf>
    <xf numFmtId="0" fontId="26" fillId="0" borderId="8" xfId="0" applyFont="1" applyBorder="1" applyAlignment="1">
      <alignment horizontal="right" vertical="center" wrapText="1"/>
    </xf>
    <xf numFmtId="0" fontId="26" fillId="0" borderId="0" xfId="0" applyFont="1"/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horizontal="right" vertical="center" wrapText="1"/>
    </xf>
    <xf numFmtId="0" fontId="26" fillId="0" borderId="0" xfId="0" applyFont="1" applyAlignment="1">
      <alignment wrapText="1"/>
    </xf>
    <xf numFmtId="0" fontId="26" fillId="0" borderId="43" xfId="0" applyFont="1" applyBorder="1" applyAlignment="1">
      <alignment horizontal="left"/>
    </xf>
    <xf numFmtId="164" fontId="36" fillId="0" borderId="8" xfId="0" applyNumberFormat="1" applyFont="1" applyBorder="1" applyAlignment="1">
      <alignment horizontal="right"/>
    </xf>
    <xf numFmtId="164" fontId="26" fillId="3" borderId="25" xfId="0" applyNumberFormat="1" applyFont="1" applyFill="1" applyBorder="1" applyAlignment="1">
      <alignment horizontal="right"/>
    </xf>
    <xf numFmtId="164" fontId="26" fillId="3" borderId="10" xfId="0" applyNumberFormat="1" applyFont="1" applyFill="1" applyBorder="1" applyAlignment="1">
      <alignment horizontal="right"/>
    </xf>
    <xf numFmtId="165" fontId="26" fillId="3" borderId="12" xfId="0" applyNumberFormat="1" applyFont="1" applyFill="1" applyBorder="1" applyAlignment="1">
      <alignment horizontal="right"/>
    </xf>
    <xf numFmtId="165" fontId="26" fillId="3" borderId="14" xfId="0" applyNumberFormat="1" applyFont="1" applyFill="1" applyBorder="1" applyAlignment="1">
      <alignment horizontal="right"/>
    </xf>
    <xf numFmtId="0" fontId="23" fillId="0" borderId="6" xfId="0" applyFont="1" applyBorder="1"/>
    <xf numFmtId="0" fontId="35" fillId="0" borderId="45" xfId="0" applyFont="1" applyBorder="1" applyAlignment="1">
      <alignment horizontal="right" wrapText="1"/>
    </xf>
    <xf numFmtId="0" fontId="25" fillId="0" borderId="45" xfId="0" quotePrefix="1" applyFont="1" applyBorder="1" applyAlignment="1">
      <alignment horizontal="right" wrapText="1"/>
    </xf>
    <xf numFmtId="0" fontId="25" fillId="0" borderId="45" xfId="0" quotePrefix="1" applyFont="1" applyBorder="1" applyAlignment="1">
      <alignment horizontal="center" wrapText="1"/>
    </xf>
    <xf numFmtId="0" fontId="25" fillId="0" borderId="43" xfId="0" applyFont="1" applyBorder="1" applyAlignment="1">
      <alignment horizontal="right"/>
    </xf>
    <xf numFmtId="0" fontId="25" fillId="0" borderId="43" xfId="0" quotePrefix="1" applyFont="1" applyBorder="1" applyAlignment="1">
      <alignment horizontal="right"/>
    </xf>
    <xf numFmtId="0" fontId="25" fillId="0" borderId="39" xfId="0" quotePrefix="1" applyFont="1" applyBorder="1" applyAlignment="1">
      <alignment horizontal="right"/>
    </xf>
    <xf numFmtId="0" fontId="23" fillId="0" borderId="6" xfId="0" applyFont="1" applyBorder="1" applyAlignment="1">
      <alignment horizontal="left" readingOrder="1"/>
    </xf>
    <xf numFmtId="0" fontId="24" fillId="0" borderId="6" xfId="0" applyFont="1" applyBorder="1" applyAlignment="1">
      <alignment vertical="center"/>
    </xf>
    <xf numFmtId="3" fontId="26" fillId="3" borderId="2" xfId="2" applyNumberFormat="1" applyFont="1" applyFill="1" applyBorder="1" applyAlignment="1">
      <alignment horizontal="right"/>
    </xf>
    <xf numFmtId="4" fontId="26" fillId="3" borderId="2" xfId="0" applyNumberFormat="1" applyFont="1" applyFill="1" applyBorder="1" applyAlignment="1">
      <alignment horizontal="right"/>
    </xf>
    <xf numFmtId="0" fontId="25" fillId="0" borderId="34" xfId="0" applyFont="1" applyBorder="1" applyAlignment="1">
      <alignment horizontal="left"/>
    </xf>
    <xf numFmtId="0" fontId="25" fillId="0" borderId="47" xfId="0" applyFont="1" applyBorder="1" applyAlignment="1">
      <alignment horizontal="left"/>
    </xf>
    <xf numFmtId="0" fontId="3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26" fillId="0" borderId="5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5" fillId="0" borderId="3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21" xfId="0" applyFont="1" applyBorder="1" applyAlignment="1">
      <alignment horizontal="left" vertical="center"/>
    </xf>
    <xf numFmtId="0" fontId="25" fillId="0" borderId="4" xfId="0" applyFont="1" applyBorder="1" applyAlignment="1">
      <alignment horizontal="left" vertical="center"/>
    </xf>
    <xf numFmtId="3" fontId="25" fillId="3" borderId="3" xfId="0" applyNumberFormat="1" applyFont="1" applyFill="1" applyBorder="1" applyAlignment="1">
      <alignment horizontal="right" vertical="center"/>
    </xf>
    <xf numFmtId="3" fontId="26" fillId="3" borderId="1" xfId="0" applyNumberFormat="1" applyFont="1" applyFill="1" applyBorder="1" applyAlignment="1">
      <alignment horizontal="right" vertical="center"/>
    </xf>
    <xf numFmtId="3" fontId="26" fillId="3" borderId="2" xfId="0" applyNumberFormat="1" applyFont="1" applyFill="1" applyBorder="1" applyAlignment="1">
      <alignment horizontal="right" vertical="center"/>
    </xf>
    <xf numFmtId="3" fontId="25" fillId="3" borderId="21" xfId="0" applyNumberFormat="1" applyFont="1" applyFill="1" applyBorder="1" applyAlignment="1">
      <alignment horizontal="right" vertical="center"/>
    </xf>
    <xf numFmtId="3" fontId="25" fillId="3" borderId="4" xfId="0" applyNumberFormat="1" applyFont="1" applyFill="1" applyBorder="1" applyAlignment="1">
      <alignment horizontal="right" vertical="center"/>
    </xf>
    <xf numFmtId="3" fontId="26" fillId="3" borderId="1" xfId="2" applyNumberFormat="1" applyFont="1" applyFill="1" applyBorder="1" applyAlignment="1">
      <alignment horizontal="right" vertical="center"/>
    </xf>
    <xf numFmtId="0" fontId="26" fillId="2" borderId="5" xfId="0" applyFont="1" applyFill="1" applyBorder="1" applyAlignment="1">
      <alignment horizontal="left" vertical="center"/>
    </xf>
    <xf numFmtId="1" fontId="25" fillId="3" borderId="46" xfId="0" applyNumberFormat="1" applyFont="1" applyFill="1" applyBorder="1" applyAlignment="1">
      <alignment horizontal="center"/>
    </xf>
    <xf numFmtId="1" fontId="27" fillId="3" borderId="46" xfId="0" applyNumberFormat="1" applyFont="1" applyFill="1" applyBorder="1" applyAlignment="1">
      <alignment horizontal="center" wrapText="1"/>
    </xf>
    <xf numFmtId="1" fontId="25" fillId="4" borderId="48" xfId="0" applyNumberFormat="1" applyFont="1" applyFill="1" applyBorder="1" applyAlignment="1">
      <alignment horizontal="center"/>
    </xf>
    <xf numFmtId="1" fontId="25" fillId="3" borderId="49" xfId="0" applyNumberFormat="1" applyFont="1" applyFill="1" applyBorder="1" applyAlignment="1">
      <alignment horizontal="center"/>
    </xf>
    <xf numFmtId="1" fontId="25" fillId="4" borderId="46" xfId="0" applyNumberFormat="1" applyFont="1" applyFill="1" applyBorder="1" applyAlignment="1">
      <alignment horizontal="center"/>
    </xf>
    <xf numFmtId="1" fontId="25" fillId="3" borderId="50" xfId="0" applyNumberFormat="1" applyFont="1" applyFill="1" applyBorder="1" applyAlignment="1">
      <alignment horizontal="center"/>
    </xf>
    <xf numFmtId="0" fontId="25" fillId="0" borderId="31" xfId="0" applyFont="1" applyBorder="1" applyAlignment="1">
      <alignment horizontal="left" vertical="center"/>
    </xf>
    <xf numFmtId="0" fontId="25" fillId="0" borderId="51" xfId="0" applyFont="1" applyBorder="1" applyAlignment="1">
      <alignment horizontal="left" vertical="center"/>
    </xf>
    <xf numFmtId="0" fontId="25" fillId="0" borderId="52" xfId="0" applyFont="1" applyBorder="1" applyAlignment="1">
      <alignment horizontal="left"/>
    </xf>
    <xf numFmtId="14" fontId="18" fillId="0" borderId="0" xfId="0" applyNumberFormat="1" applyFont="1" applyAlignment="1">
      <alignment horizontal="left"/>
    </xf>
    <xf numFmtId="14" fontId="19" fillId="0" borderId="0" xfId="0" applyNumberFormat="1" applyFont="1" applyAlignment="1">
      <alignment horizontal="left"/>
    </xf>
    <xf numFmtId="0" fontId="26" fillId="0" borderId="1" xfId="0" applyFont="1" applyBorder="1" applyAlignment="1">
      <alignment horizontal="left" indent="2"/>
    </xf>
    <xf numFmtId="0" fontId="31" fillId="0" borderId="0" xfId="0" applyFont="1" applyAlignment="1">
      <alignment horizontal="right" vertical="center"/>
    </xf>
    <xf numFmtId="4" fontId="26" fillId="2" borderId="5" xfId="0" applyNumberFormat="1" applyFont="1" applyFill="1" applyBorder="1" applyAlignment="1">
      <alignment horizontal="right" vertical="center"/>
    </xf>
    <xf numFmtId="9" fontId="26" fillId="2" borderId="5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6" fillId="0" borderId="5" xfId="0" applyFont="1" applyBorder="1"/>
    <xf numFmtId="0" fontId="38" fillId="0" borderId="27" xfId="0" applyFont="1" applyBorder="1"/>
    <xf numFmtId="0" fontId="38" fillId="2" borderId="27" xfId="0" applyFont="1" applyFill="1" applyBorder="1"/>
    <xf numFmtId="49" fontId="25" fillId="2" borderId="27" xfId="0" applyNumberFormat="1" applyFont="1" applyFill="1" applyBorder="1" applyAlignment="1">
      <alignment horizontal="right"/>
    </xf>
    <xf numFmtId="4" fontId="26" fillId="3" borderId="1" xfId="0" applyNumberFormat="1" applyFont="1" applyFill="1" applyBorder="1" applyAlignment="1">
      <alignment horizontal="right"/>
    </xf>
    <xf numFmtId="0" fontId="26" fillId="0" borderId="2" xfId="0" applyFont="1" applyBorder="1" applyAlignment="1">
      <alignment horizontal="left" indent="2"/>
    </xf>
    <xf numFmtId="0" fontId="25" fillId="0" borderId="53" xfId="0" applyFont="1" applyBorder="1" applyAlignment="1">
      <alignment horizontal="right" wrapText="1"/>
    </xf>
    <xf numFmtId="0" fontId="25" fillId="0" borderId="53" xfId="0" quotePrefix="1" applyFont="1" applyBorder="1" applyAlignment="1">
      <alignment horizontal="right"/>
    </xf>
    <xf numFmtId="49" fontId="25" fillId="0" borderId="53" xfId="0" applyNumberFormat="1" applyFont="1" applyBorder="1" applyAlignment="1">
      <alignment horizontal="right"/>
    </xf>
    <xf numFmtId="1" fontId="25" fillId="5" borderId="15" xfId="0" applyNumberFormat="1" applyFont="1" applyFill="1" applyBorder="1" applyAlignment="1">
      <alignment horizontal="center"/>
    </xf>
    <xf numFmtId="1" fontId="25" fillId="3" borderId="54" xfId="0" applyNumberFormat="1" applyFont="1" applyFill="1" applyBorder="1" applyAlignment="1">
      <alignment horizontal="center"/>
    </xf>
    <xf numFmtId="1" fontId="25" fillId="0" borderId="55" xfId="0" applyNumberFormat="1" applyFont="1" applyBorder="1" applyAlignment="1">
      <alignment horizontal="center"/>
    </xf>
    <xf numFmtId="166" fontId="22" fillId="0" borderId="0" xfId="0" applyNumberFormat="1" applyFont="1"/>
    <xf numFmtId="3" fontId="26" fillId="5" borderId="15" xfId="0" applyNumberFormat="1" applyFont="1" applyFill="1" applyBorder="1" applyAlignment="1">
      <alignment horizontal="right"/>
    </xf>
    <xf numFmtId="3" fontId="26" fillId="0" borderId="55" xfId="0" applyNumberFormat="1" applyFont="1" applyBorder="1" applyAlignment="1">
      <alignment horizontal="right"/>
    </xf>
    <xf numFmtId="3" fontId="26" fillId="0" borderId="0" xfId="0" applyNumberFormat="1" applyFont="1" applyAlignment="1">
      <alignment horizontal="right"/>
    </xf>
    <xf numFmtId="3" fontId="26" fillId="5" borderId="1" xfId="0" applyNumberFormat="1" applyFont="1" applyFill="1" applyBorder="1" applyAlignment="1">
      <alignment horizontal="right"/>
    </xf>
    <xf numFmtId="3" fontId="26" fillId="5" borderId="16" xfId="0" applyNumberFormat="1" applyFont="1" applyFill="1" applyBorder="1" applyAlignment="1">
      <alignment horizontal="right"/>
    </xf>
    <xf numFmtId="3" fontId="26" fillId="5" borderId="2" xfId="0" applyNumberFormat="1" applyFont="1" applyFill="1" applyBorder="1" applyAlignment="1">
      <alignment horizontal="right"/>
    </xf>
    <xf numFmtId="3" fontId="26" fillId="5" borderId="24" xfId="0" applyNumberFormat="1" applyFont="1" applyFill="1" applyBorder="1" applyAlignment="1">
      <alignment horizontal="right"/>
    </xf>
    <xf numFmtId="3" fontId="25" fillId="5" borderId="17" xfId="0" applyNumberFormat="1" applyFont="1" applyFill="1" applyBorder="1" applyAlignment="1">
      <alignment horizontal="right"/>
    </xf>
    <xf numFmtId="3" fontId="25" fillId="0" borderId="55" xfId="0" applyNumberFormat="1" applyFont="1" applyBorder="1" applyAlignment="1">
      <alignment horizontal="right"/>
    </xf>
    <xf numFmtId="3" fontId="25" fillId="0" borderId="0" xfId="0" applyNumberFormat="1" applyFont="1" applyAlignment="1">
      <alignment horizontal="right"/>
    </xf>
    <xf numFmtId="3" fontId="25" fillId="5" borderId="4" xfId="0" applyNumberFormat="1" applyFont="1" applyFill="1" applyBorder="1" applyAlignment="1">
      <alignment horizontal="right"/>
    </xf>
    <xf numFmtId="3" fontId="25" fillId="5" borderId="15" xfId="0" applyNumberFormat="1" applyFont="1" applyFill="1" applyBorder="1" applyAlignment="1">
      <alignment horizontal="right"/>
    </xf>
    <xf numFmtId="3" fontId="25" fillId="5" borderId="1" xfId="0" applyNumberFormat="1" applyFont="1" applyFill="1" applyBorder="1" applyAlignment="1">
      <alignment horizontal="right"/>
    </xf>
    <xf numFmtId="164" fontId="25" fillId="3" borderId="58" xfId="0" applyNumberFormat="1" applyFont="1" applyFill="1" applyBorder="1" applyAlignment="1">
      <alignment horizontal="right"/>
    </xf>
    <xf numFmtId="164" fontId="39" fillId="0" borderId="58" xfId="0" applyNumberFormat="1" applyFont="1" applyBorder="1" applyAlignment="1">
      <alignment horizontal="right"/>
    </xf>
    <xf numFmtId="164" fontId="25" fillId="5" borderId="58" xfId="0" applyNumberFormat="1" applyFont="1" applyFill="1" applyBorder="1" applyAlignment="1">
      <alignment horizontal="right"/>
    </xf>
    <xf numFmtId="164" fontId="40" fillId="0" borderId="25" xfId="0" applyNumberFormat="1" applyFont="1" applyBorder="1" applyAlignment="1">
      <alignment horizontal="right"/>
    </xf>
    <xf numFmtId="164" fontId="26" fillId="5" borderId="25" xfId="0" applyNumberFormat="1" applyFont="1" applyFill="1" applyBorder="1" applyAlignment="1">
      <alignment horizontal="right"/>
    </xf>
    <xf numFmtId="164" fontId="40" fillId="0" borderId="10" xfId="0" applyNumberFormat="1" applyFont="1" applyBorder="1" applyAlignment="1">
      <alignment horizontal="right"/>
    </xf>
    <xf numFmtId="164" fontId="26" fillId="5" borderId="10" xfId="0" applyNumberFormat="1" applyFont="1" applyFill="1" applyBorder="1" applyAlignment="1">
      <alignment horizontal="right"/>
    </xf>
    <xf numFmtId="164" fontId="41" fillId="0" borderId="8" xfId="0" applyNumberFormat="1" applyFont="1" applyBorder="1" applyAlignment="1">
      <alignment horizontal="right"/>
    </xf>
    <xf numFmtId="164" fontId="27" fillId="0" borderId="58" xfId="0" applyNumberFormat="1" applyFont="1" applyBorder="1" applyAlignment="1">
      <alignment horizontal="right"/>
    </xf>
    <xf numFmtId="164" fontId="28" fillId="0" borderId="25" xfId="0" applyNumberFormat="1" applyFont="1" applyBorder="1" applyAlignment="1">
      <alignment horizontal="right"/>
    </xf>
    <xf numFmtId="164" fontId="28" fillId="0" borderId="10" xfId="0" applyNumberFormat="1" applyFont="1" applyBorder="1" applyAlignment="1">
      <alignment horizontal="right"/>
    </xf>
    <xf numFmtId="165" fontId="26" fillId="5" borderId="12" xfId="0" applyNumberFormat="1" applyFont="1" applyFill="1" applyBorder="1" applyAlignment="1">
      <alignment horizontal="right"/>
    </xf>
    <xf numFmtId="165" fontId="25" fillId="5" borderId="60" xfId="0" applyNumberFormat="1" applyFont="1" applyFill="1" applyBorder="1" applyAlignment="1">
      <alignment horizontal="right"/>
    </xf>
    <xf numFmtId="164" fontId="25" fillId="3" borderId="56" xfId="0" applyNumberFormat="1" applyFont="1" applyFill="1" applyBorder="1" applyAlignment="1">
      <alignment horizontal="right"/>
    </xf>
    <xf numFmtId="4" fontId="25" fillId="3" borderId="56" xfId="0" applyNumberFormat="1" applyFont="1" applyFill="1" applyBorder="1" applyAlignment="1">
      <alignment horizontal="right"/>
    </xf>
    <xf numFmtId="2" fontId="25" fillId="5" borderId="56" xfId="0" applyNumberFormat="1" applyFont="1" applyFill="1" applyBorder="1" applyAlignment="1">
      <alignment horizontal="right"/>
    </xf>
    <xf numFmtId="165" fontId="25" fillId="3" borderId="58" xfId="0" applyNumberFormat="1" applyFont="1" applyFill="1" applyBorder="1" applyAlignment="1">
      <alignment horizontal="right"/>
    </xf>
    <xf numFmtId="165" fontId="25" fillId="5" borderId="58" xfId="0" applyNumberFormat="1" applyFont="1" applyFill="1" applyBorder="1" applyAlignment="1">
      <alignment horizontal="right"/>
    </xf>
    <xf numFmtId="165" fontId="26" fillId="5" borderId="14" xfId="0" applyNumberFormat="1" applyFont="1" applyFill="1" applyBorder="1" applyAlignment="1">
      <alignment horizontal="right"/>
    </xf>
    <xf numFmtId="165" fontId="25" fillId="3" borderId="60" xfId="0" applyNumberFormat="1" applyFont="1" applyFill="1" applyBorder="1" applyAlignment="1">
      <alignment horizontal="right"/>
    </xf>
    <xf numFmtId="2" fontId="25" fillId="3" borderId="56" xfId="0" applyNumberFormat="1" applyFont="1" applyFill="1" applyBorder="1" applyAlignment="1">
      <alignment horizontal="right"/>
    </xf>
    <xf numFmtId="164" fontId="25" fillId="5" borderId="56" xfId="0" applyNumberFormat="1" applyFont="1" applyFill="1" applyBorder="1" applyAlignment="1">
      <alignment horizontal="right"/>
    </xf>
    <xf numFmtId="3" fontId="25" fillId="3" borderId="61" xfId="0" applyNumberFormat="1" applyFont="1" applyFill="1" applyBorder="1" applyAlignment="1">
      <alignment horizontal="right"/>
    </xf>
    <xf numFmtId="3" fontId="25" fillId="5" borderId="61" xfId="0" applyNumberFormat="1" applyFont="1" applyFill="1" applyBorder="1" applyAlignment="1">
      <alignment horizontal="right"/>
    </xf>
    <xf numFmtId="3" fontId="25" fillId="3" borderId="62" xfId="0" applyNumberFormat="1" applyFont="1" applyFill="1" applyBorder="1" applyAlignment="1">
      <alignment horizontal="right"/>
    </xf>
    <xf numFmtId="3" fontId="25" fillId="5" borderId="62" xfId="0" applyNumberFormat="1" applyFont="1" applyFill="1" applyBorder="1" applyAlignment="1">
      <alignment horizontal="right"/>
    </xf>
    <xf numFmtId="3" fontId="26" fillId="5" borderId="2" xfId="2" applyNumberFormat="1" applyFont="1" applyFill="1" applyBorder="1" applyAlignment="1">
      <alignment horizontal="right"/>
    </xf>
    <xf numFmtId="3" fontId="25" fillId="3" borderId="63" xfId="0" applyNumberFormat="1" applyFont="1" applyFill="1" applyBorder="1" applyAlignment="1">
      <alignment horizontal="right"/>
    </xf>
    <xf numFmtId="3" fontId="25" fillId="5" borderId="63" xfId="0" applyNumberFormat="1" applyFont="1" applyFill="1" applyBorder="1" applyAlignment="1">
      <alignment horizontal="right"/>
    </xf>
    <xf numFmtId="3" fontId="26" fillId="3" borderId="64" xfId="0" applyNumberFormat="1" applyFont="1" applyFill="1" applyBorder="1" applyAlignment="1">
      <alignment horizontal="right"/>
    </xf>
    <xf numFmtId="3" fontId="26" fillId="5" borderId="64" xfId="0" applyNumberFormat="1" applyFont="1" applyFill="1" applyBorder="1" applyAlignment="1">
      <alignment horizontal="right"/>
    </xf>
    <xf numFmtId="4" fontId="26" fillId="5" borderId="1" xfId="0" applyNumberFormat="1" applyFont="1" applyFill="1" applyBorder="1" applyAlignment="1">
      <alignment horizontal="right"/>
    </xf>
    <xf numFmtId="4" fontId="26" fillId="5" borderId="2" xfId="0" applyNumberFormat="1" applyFont="1" applyFill="1" applyBorder="1" applyAlignment="1">
      <alignment horizontal="right"/>
    </xf>
    <xf numFmtId="3" fontId="26" fillId="3" borderId="57" xfId="0" applyNumberFormat="1" applyFont="1" applyFill="1" applyBorder="1" applyAlignment="1">
      <alignment horizontal="right"/>
    </xf>
    <xf numFmtId="3" fontId="26" fillId="5" borderId="65" xfId="0" applyNumberFormat="1" applyFont="1" applyFill="1" applyBorder="1" applyAlignment="1">
      <alignment horizontal="right"/>
    </xf>
    <xf numFmtId="3" fontId="26" fillId="5" borderId="17" xfId="0" applyNumberFormat="1" applyFont="1" applyFill="1" applyBorder="1" applyAlignment="1">
      <alignment horizontal="right"/>
    </xf>
    <xf numFmtId="3" fontId="25" fillId="5" borderId="66" xfId="0" applyNumberFormat="1" applyFont="1" applyFill="1" applyBorder="1" applyAlignment="1">
      <alignment horizontal="right"/>
    </xf>
    <xf numFmtId="3" fontId="25" fillId="3" borderId="67" xfId="0" applyNumberFormat="1" applyFont="1" applyFill="1" applyBorder="1" applyAlignment="1">
      <alignment horizontal="right"/>
    </xf>
    <xf numFmtId="3" fontId="25" fillId="3" borderId="68" xfId="0" applyNumberFormat="1" applyFont="1" applyFill="1" applyBorder="1" applyAlignment="1">
      <alignment horizontal="right"/>
    </xf>
    <xf numFmtId="3" fontId="25" fillId="5" borderId="68" xfId="0" applyNumberFormat="1" applyFont="1" applyFill="1" applyBorder="1" applyAlignment="1">
      <alignment horizontal="right"/>
    </xf>
    <xf numFmtId="3" fontId="25" fillId="5" borderId="3" xfId="0" applyNumberFormat="1" applyFont="1" applyFill="1" applyBorder="1" applyAlignment="1">
      <alignment horizontal="right"/>
    </xf>
    <xf numFmtId="3" fontId="25" fillId="3" borderId="69" xfId="0" applyNumberFormat="1" applyFont="1" applyFill="1" applyBorder="1" applyAlignment="1">
      <alignment horizontal="right"/>
    </xf>
    <xf numFmtId="3" fontId="25" fillId="5" borderId="69" xfId="0" applyNumberFormat="1" applyFont="1" applyFill="1" applyBorder="1" applyAlignment="1">
      <alignment horizontal="right"/>
    </xf>
    <xf numFmtId="3" fontId="26" fillId="5" borderId="1" xfId="2" applyNumberFormat="1" applyFont="1" applyFill="1" applyBorder="1" applyAlignment="1">
      <alignment horizontal="right"/>
    </xf>
    <xf numFmtId="3" fontId="25" fillId="3" borderId="70" xfId="0" applyNumberFormat="1" applyFont="1" applyFill="1" applyBorder="1" applyAlignment="1">
      <alignment horizontal="right" vertical="center"/>
    </xf>
    <xf numFmtId="3" fontId="25" fillId="5" borderId="70" xfId="0" applyNumberFormat="1" applyFont="1" applyFill="1" applyBorder="1" applyAlignment="1">
      <alignment horizontal="right" vertical="center"/>
    </xf>
    <xf numFmtId="3" fontId="26" fillId="5" borderId="1" xfId="0" applyNumberFormat="1" applyFont="1" applyFill="1" applyBorder="1" applyAlignment="1">
      <alignment horizontal="right" vertical="center"/>
    </xf>
    <xf numFmtId="3" fontId="26" fillId="5" borderId="2" xfId="0" applyNumberFormat="1" applyFont="1" applyFill="1" applyBorder="1" applyAlignment="1">
      <alignment horizontal="right" vertical="center"/>
    </xf>
    <xf numFmtId="3" fontId="25" fillId="5" borderId="21" xfId="0" applyNumberFormat="1" applyFont="1" applyFill="1" applyBorder="1" applyAlignment="1">
      <alignment horizontal="right" vertical="center"/>
    </xf>
    <xf numFmtId="3" fontId="25" fillId="5" borderId="4" xfId="0" applyNumberFormat="1" applyFont="1" applyFill="1" applyBorder="1" applyAlignment="1">
      <alignment horizontal="right" vertical="center"/>
    </xf>
    <xf numFmtId="3" fontId="25" fillId="3" borderId="62" xfId="0" applyNumberFormat="1" applyFont="1" applyFill="1" applyBorder="1" applyAlignment="1">
      <alignment horizontal="right" vertical="center"/>
    </xf>
    <xf numFmtId="3" fontId="25" fillId="5" borderId="62" xfId="0" applyNumberFormat="1" applyFont="1" applyFill="1" applyBorder="1" applyAlignment="1">
      <alignment horizontal="right" vertical="center"/>
    </xf>
    <xf numFmtId="3" fontId="26" fillId="5" borderId="1" xfId="2" applyNumberFormat="1" applyFont="1" applyFill="1" applyBorder="1" applyAlignment="1">
      <alignment horizontal="right" vertical="center"/>
    </xf>
    <xf numFmtId="3" fontId="25" fillId="3" borderId="71" xfId="0" applyNumberFormat="1" applyFont="1" applyFill="1" applyBorder="1" applyAlignment="1">
      <alignment horizontal="right" vertical="center"/>
    </xf>
    <xf numFmtId="3" fontId="25" fillId="5" borderId="71" xfId="0" applyNumberFormat="1" applyFont="1" applyFill="1" applyBorder="1" applyAlignment="1">
      <alignment horizontal="right" vertical="center"/>
    </xf>
    <xf numFmtId="3" fontId="25" fillId="5" borderId="3" xfId="0" applyNumberFormat="1" applyFont="1" applyFill="1" applyBorder="1" applyAlignment="1">
      <alignment horizontal="right" vertical="center"/>
    </xf>
    <xf numFmtId="3" fontId="25" fillId="3" borderId="69" xfId="0" applyNumberFormat="1" applyFont="1" applyFill="1" applyBorder="1" applyAlignment="1">
      <alignment horizontal="right" vertical="center"/>
    </xf>
    <xf numFmtId="3" fontId="25" fillId="5" borderId="69" xfId="0" applyNumberFormat="1" applyFont="1" applyFill="1" applyBorder="1" applyAlignment="1">
      <alignment horizontal="right" vertical="center"/>
    </xf>
    <xf numFmtId="164" fontId="25" fillId="3" borderId="8" xfId="0" applyNumberFormat="1" applyFont="1" applyFill="1" applyBorder="1" applyAlignment="1">
      <alignment horizontal="right"/>
    </xf>
    <xf numFmtId="164" fontId="39" fillId="0" borderId="8" xfId="0" applyNumberFormat="1" applyFont="1" applyBorder="1" applyAlignment="1">
      <alignment horizontal="right"/>
    </xf>
    <xf numFmtId="164" fontId="25" fillId="5" borderId="8" xfId="0" applyNumberFormat="1" applyFont="1" applyFill="1" applyBorder="1" applyAlignment="1">
      <alignment horizontal="right"/>
    </xf>
    <xf numFmtId="0" fontId="25" fillId="0" borderId="7" xfId="0" applyFont="1" applyBorder="1" applyAlignment="1">
      <alignment horizontal="left" indent="1"/>
    </xf>
    <xf numFmtId="0" fontId="26" fillId="0" borderId="41" xfId="0" applyFont="1" applyBorder="1" applyAlignment="1">
      <alignment horizontal="left" indent="1"/>
    </xf>
    <xf numFmtId="0" fontId="26" fillId="0" borderId="9" xfId="0" applyFont="1" applyBorder="1" applyAlignment="1">
      <alignment horizontal="left" indent="1"/>
    </xf>
    <xf numFmtId="1" fontId="25" fillId="0" borderId="58" xfId="0" applyNumberFormat="1" applyFont="1" applyBorder="1" applyAlignment="1">
      <alignment horizontal="right"/>
    </xf>
    <xf numFmtId="1" fontId="27" fillId="0" borderId="58" xfId="0" applyNumberFormat="1" applyFont="1" applyBorder="1" applyAlignment="1">
      <alignment horizontal="right"/>
    </xf>
    <xf numFmtId="1" fontId="25" fillId="0" borderId="8" xfId="0" applyNumberFormat="1" applyFont="1" applyBorder="1" applyAlignment="1">
      <alignment horizontal="right"/>
    </xf>
    <xf numFmtId="1" fontId="27" fillId="0" borderId="8" xfId="0" applyNumberFormat="1" applyFont="1" applyBorder="1" applyAlignment="1">
      <alignment horizontal="right"/>
    </xf>
    <xf numFmtId="1" fontId="26" fillId="0" borderId="25" xfId="0" applyNumberFormat="1" applyFont="1" applyBorder="1" applyAlignment="1">
      <alignment horizontal="right"/>
    </xf>
    <xf numFmtId="1" fontId="28" fillId="0" borderId="25" xfId="0" applyNumberFormat="1" applyFont="1" applyBorder="1" applyAlignment="1">
      <alignment horizontal="right" wrapText="1"/>
    </xf>
    <xf numFmtId="1" fontId="26" fillId="0" borderId="10" xfId="0" applyNumberFormat="1" applyFont="1" applyBorder="1" applyAlignment="1">
      <alignment horizontal="right"/>
    </xf>
    <xf numFmtId="1" fontId="28" fillId="0" borderId="10" xfId="0" applyNumberFormat="1" applyFont="1" applyBorder="1" applyAlignment="1">
      <alignment horizontal="right" wrapText="1"/>
    </xf>
    <xf numFmtId="1" fontId="22" fillId="0" borderId="0" xfId="0" applyNumberFormat="1" applyFont="1"/>
    <xf numFmtId="1" fontId="25" fillId="0" borderId="59" xfId="0" applyNumberFormat="1" applyFont="1" applyBorder="1" applyAlignment="1">
      <alignment horizontal="right"/>
    </xf>
    <xf numFmtId="1" fontId="25" fillId="0" borderId="60" xfId="0" applyNumberFormat="1" applyFont="1" applyBorder="1" applyAlignment="1">
      <alignment horizontal="right"/>
    </xf>
    <xf numFmtId="1" fontId="25" fillId="0" borderId="56" xfId="0" applyNumberFormat="1" applyFont="1" applyBorder="1" applyAlignment="1">
      <alignment horizontal="right"/>
    </xf>
    <xf numFmtId="1" fontId="26" fillId="0" borderId="14" xfId="0" applyNumberFormat="1" applyFont="1" applyBorder="1" applyAlignment="1">
      <alignment horizontal="right"/>
    </xf>
    <xf numFmtId="1" fontId="25" fillId="0" borderId="14" xfId="0" applyNumberFormat="1" applyFont="1" applyBorder="1" applyAlignment="1">
      <alignment horizontal="right"/>
    </xf>
    <xf numFmtId="1" fontId="25" fillId="0" borderId="12" xfId="0" applyNumberFormat="1" applyFont="1" applyBorder="1" applyAlignment="1">
      <alignment horizontal="right"/>
    </xf>
    <xf numFmtId="1" fontId="25" fillId="0" borderId="61" xfId="0" applyNumberFormat="1" applyFont="1" applyBorder="1" applyAlignment="1">
      <alignment horizontal="right"/>
    </xf>
    <xf numFmtId="0" fontId="28" fillId="0" borderId="23" xfId="0" applyFont="1" applyBorder="1" applyAlignment="1">
      <alignment horizontal="left" indent="1"/>
    </xf>
    <xf numFmtId="0" fontId="28" fillId="0" borderId="11" xfId="0" applyFont="1" applyBorder="1" applyAlignment="1">
      <alignment horizontal="left" indent="1"/>
    </xf>
    <xf numFmtId="0" fontId="25" fillId="0" borderId="70" xfId="0" applyFont="1" applyBorder="1" applyAlignment="1">
      <alignment horizontal="left" vertical="center"/>
    </xf>
    <xf numFmtId="0" fontId="26" fillId="0" borderId="72" xfId="0" applyFont="1" applyBorder="1" applyAlignment="1">
      <alignment horizontal="left"/>
    </xf>
    <xf numFmtId="3" fontId="26" fillId="5" borderId="21" xfId="0" applyNumberFormat="1" applyFont="1" applyFill="1" applyBorder="1" applyAlignment="1">
      <alignment horizontal="right"/>
    </xf>
    <xf numFmtId="1" fontId="25" fillId="0" borderId="10" xfId="0" applyNumberFormat="1" applyFont="1" applyBorder="1" applyAlignment="1">
      <alignment horizontal="right"/>
    </xf>
    <xf numFmtId="14" fontId="25" fillId="0" borderId="44" xfId="0" applyNumberFormat="1" applyFont="1" applyBorder="1" applyAlignment="1">
      <alignment horizontal="right" wrapText="1"/>
    </xf>
    <xf numFmtId="165" fontId="28" fillId="0" borderId="10" xfId="0" applyNumberFormat="1" applyFont="1" applyBorder="1" applyAlignment="1">
      <alignment horizontal="right"/>
    </xf>
    <xf numFmtId="14" fontId="25" fillId="0" borderId="42" xfId="0" applyNumberFormat="1" applyFont="1" applyBorder="1" applyAlignment="1">
      <alignment horizontal="right" wrapText="1"/>
    </xf>
    <xf numFmtId="3" fontId="26" fillId="0" borderId="1" xfId="0" applyNumberFormat="1" applyFont="1" applyBorder="1" applyAlignment="1">
      <alignment horizontal="right"/>
    </xf>
    <xf numFmtId="3" fontId="26" fillId="0" borderId="2" xfId="0" applyNumberFormat="1" applyFont="1" applyBorder="1" applyAlignment="1">
      <alignment horizontal="right"/>
    </xf>
    <xf numFmtId="3" fontId="25" fillId="0" borderId="62" xfId="0" applyNumberFormat="1" applyFont="1" applyBorder="1" applyAlignment="1">
      <alignment horizontal="right"/>
    </xf>
    <xf numFmtId="3" fontId="25" fillId="0" borderId="63" xfId="0" applyNumberFormat="1" applyFont="1" applyBorder="1" applyAlignment="1">
      <alignment horizontal="right"/>
    </xf>
    <xf numFmtId="0" fontId="25" fillId="3" borderId="59" xfId="0" applyFont="1" applyFill="1" applyBorder="1" applyAlignment="1">
      <alignment horizontal="right"/>
    </xf>
    <xf numFmtId="0" fontId="25" fillId="5" borderId="59" xfId="0" applyFont="1" applyFill="1" applyBorder="1" applyAlignment="1">
      <alignment horizontal="right"/>
    </xf>
    <xf numFmtId="167" fontId="28" fillId="3" borderId="14" xfId="0" applyNumberFormat="1" applyFont="1" applyFill="1" applyBorder="1" applyAlignment="1">
      <alignment horizontal="right"/>
    </xf>
    <xf numFmtId="167" fontId="28" fillId="5" borderId="14" xfId="0" applyNumberFormat="1" applyFont="1" applyFill="1" applyBorder="1" applyAlignment="1">
      <alignment horizontal="right"/>
    </xf>
    <xf numFmtId="167" fontId="28" fillId="3" borderId="12" xfId="0" applyNumberFormat="1" applyFont="1" applyFill="1" applyBorder="1" applyAlignment="1">
      <alignment horizontal="right"/>
    </xf>
    <xf numFmtId="167" fontId="28" fillId="5" borderId="12" xfId="0" applyNumberFormat="1" applyFont="1" applyFill="1" applyBorder="1" applyAlignment="1">
      <alignment horizontal="right"/>
    </xf>
    <xf numFmtId="164" fontId="25" fillId="3" borderId="60" xfId="0" applyNumberFormat="1" applyFont="1" applyFill="1" applyBorder="1" applyAlignment="1">
      <alignment horizontal="right"/>
    </xf>
    <xf numFmtId="165" fontId="25" fillId="5" borderId="56" xfId="0" applyNumberFormat="1" applyFont="1" applyFill="1" applyBorder="1" applyAlignment="1">
      <alignment horizontal="right"/>
    </xf>
    <xf numFmtId="0" fontId="16" fillId="2" borderId="0" xfId="0" applyFont="1" applyFill="1" applyAlignment="1">
      <alignment horizontal="left"/>
    </xf>
    <xf numFmtId="0" fontId="25" fillId="0" borderId="7" xfId="0" applyFont="1" applyBorder="1" applyAlignment="1">
      <alignment horizontal="right" wrapText="1"/>
    </xf>
    <xf numFmtId="0" fontId="25" fillId="0" borderId="43" xfId="0" applyFont="1" applyBorder="1" applyAlignment="1">
      <alignment horizontal="right" wrapText="1"/>
    </xf>
    <xf numFmtId="0" fontId="35" fillId="0" borderId="7" xfId="0" applyFont="1" applyBorder="1" applyAlignment="1">
      <alignment horizontal="right" wrapText="1"/>
    </xf>
    <xf numFmtId="0" fontId="35" fillId="0" borderId="43" xfId="0" applyFont="1" applyBorder="1" applyAlignment="1">
      <alignment horizontal="right" wrapText="1"/>
    </xf>
    <xf numFmtId="0" fontId="27" fillId="0" borderId="7" xfId="0" quotePrefix="1" applyFont="1" applyBorder="1" applyAlignment="1">
      <alignment horizontal="right" wrapText="1"/>
    </xf>
    <xf numFmtId="0" fontId="27" fillId="0" borderId="43" xfId="0" quotePrefix="1" applyFont="1" applyBorder="1" applyAlignment="1">
      <alignment horizontal="right" wrapText="1"/>
    </xf>
    <xf numFmtId="0" fontId="25" fillId="0" borderId="7" xfId="0" quotePrefix="1" applyFont="1" applyBorder="1" applyAlignment="1">
      <alignment horizontal="right" wrapText="1"/>
    </xf>
    <xf numFmtId="0" fontId="25" fillId="0" borderId="43" xfId="0" quotePrefix="1" applyFont="1" applyBorder="1" applyAlignment="1">
      <alignment horizontal="right" wrapText="1"/>
    </xf>
    <xf numFmtId="0" fontId="26" fillId="0" borderId="0" xfId="0" applyFont="1" applyAlignment="1">
      <alignment horizontal="left" wrapText="1"/>
    </xf>
    <xf numFmtId="0" fontId="23" fillId="0" borderId="0" xfId="0" applyFont="1" applyAlignment="1">
      <alignment horizontal="left" vertical="center"/>
    </xf>
    <xf numFmtId="0" fontId="22" fillId="0" borderId="6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5" fillId="0" borderId="27" xfId="0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0" fontId="25" fillId="0" borderId="27" xfId="0" applyFont="1" applyBorder="1" applyAlignment="1">
      <alignment horizontal="left"/>
    </xf>
    <xf numFmtId="0" fontId="25" fillId="0" borderId="27" xfId="0" applyFont="1" applyBorder="1" applyAlignment="1">
      <alignment horizontal="center" wrapText="1"/>
    </xf>
    <xf numFmtId="0" fontId="25" fillId="0" borderId="30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28" xfId="0" applyFont="1" applyBorder="1" applyAlignment="1">
      <alignment horizontal="left"/>
    </xf>
    <xf numFmtId="0" fontId="25" fillId="0" borderId="28" xfId="0" applyFont="1" applyBorder="1" applyAlignment="1">
      <alignment horizontal="center"/>
    </xf>
  </cellXfs>
  <cellStyles count="8">
    <cellStyle name="Hyperlink" xfId="3" builtinId="8"/>
    <cellStyle name="Normal" xfId="0" builtinId="0"/>
    <cellStyle name="Normal 2" xfId="5" xr:uid="{00000000-0005-0000-0000-000001000000}"/>
    <cellStyle name="Percent" xfId="2" builtinId="5"/>
    <cellStyle name="Percent 2" xfId="6" xr:uid="{00000000-0005-0000-0000-000003000000}"/>
    <cellStyle name="Standard 2" xfId="1" xr:uid="{00000000-0005-0000-0000-000006000000}"/>
    <cellStyle name="Standard 3" xfId="4" xr:uid="{00000000-0005-0000-0000-000007000000}"/>
    <cellStyle name="Standard 4" xfId="7" xr:uid="{00000000-0005-0000-0000-000008000000}"/>
  </cellStyles>
  <dxfs count="0"/>
  <tableStyles count="0" defaultTableStyle="TableStyleMedium2" defaultPivotStyle="PivotStyleMedium9"/>
  <colors>
    <mruColors>
      <color rgb="FF9A50F8"/>
      <color rgb="FF344C64"/>
      <color rgb="FFF4F4EC"/>
      <color rgb="FFEBDCFE"/>
      <color rgb="FF011F3D"/>
      <color rgb="FF7F7F7F"/>
      <color rgb="FF0899CC"/>
      <color rgb="FFE7F5FB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Relationship Id="rId4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B8:G23"/>
  <sheetViews>
    <sheetView showGridLines="0" tabSelected="1" zoomScaleNormal="100" zoomScalePageLayoutView="80" workbookViewId="0"/>
  </sheetViews>
  <sheetFormatPr defaultColWidth="9.140625" defaultRowHeight="14.25" x14ac:dyDescent="0.2"/>
  <cols>
    <col min="1" max="1" width="2.7109375" style="2" customWidth="1"/>
    <col min="2" max="2" width="16.140625" style="2" bestFit="1" customWidth="1"/>
    <col min="3" max="16384" width="9.140625" style="2"/>
  </cols>
  <sheetData>
    <row r="8" spans="2:7" ht="35.25" x14ac:dyDescent="0.5">
      <c r="B8" s="302" t="s">
        <v>0</v>
      </c>
      <c r="C8" s="302"/>
      <c r="D8" s="302"/>
      <c r="E8" s="302"/>
      <c r="F8" s="38"/>
      <c r="G8" s="38"/>
    </row>
    <row r="9" spans="2:7" ht="35.25" x14ac:dyDescent="0.5">
      <c r="B9" s="302" t="s">
        <v>1</v>
      </c>
      <c r="C9" s="302"/>
      <c r="D9" s="302"/>
      <c r="E9" s="302"/>
      <c r="F9" s="302"/>
      <c r="G9" s="302"/>
    </row>
    <row r="10" spans="2:7" ht="35.25" x14ac:dyDescent="0.5">
      <c r="B10" s="302" t="s">
        <v>184</v>
      </c>
      <c r="C10" s="302"/>
      <c r="D10" s="302"/>
      <c r="E10" s="302"/>
      <c r="F10" s="38"/>
      <c r="G10" s="38"/>
    </row>
    <row r="11" spans="2:7" ht="26.25" x14ac:dyDescent="0.4">
      <c r="B11" s="3"/>
    </row>
    <row r="20" spans="2:2" ht="18.75" x14ac:dyDescent="0.3">
      <c r="B20" s="168">
        <v>44958</v>
      </c>
    </row>
    <row r="21" spans="2:2" ht="18" x14ac:dyDescent="0.25">
      <c r="B21" s="169" t="s">
        <v>2</v>
      </c>
    </row>
    <row r="23" spans="2:2" x14ac:dyDescent="0.2">
      <c r="B23" s="8"/>
    </row>
  </sheetData>
  <mergeCells count="3">
    <mergeCell ref="B10:E10"/>
    <mergeCell ref="B9:G9"/>
    <mergeCell ref="B8:E8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&amp;L&amp;G</oddHeader>
    <oddFooter>&amp;L© 2023 Software AG. All rights reserved.&amp;C&amp;P</oddFooter>
  </headerFooter>
  <customProperties>
    <customPr name="_pios_id" r:id="rId2"/>
  </customProperties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0">
    <pageSetUpPr fitToPage="1"/>
  </sheetPr>
  <dimension ref="B1:K21"/>
  <sheetViews>
    <sheetView showGridLines="0" zoomScaleNormal="100" workbookViewId="0"/>
  </sheetViews>
  <sheetFormatPr defaultColWidth="11.42578125" defaultRowHeight="14.25" x14ac:dyDescent="0.2"/>
  <cols>
    <col min="1" max="1" width="2.7109375" style="2" customWidth="1"/>
    <col min="2" max="2" width="14.28515625" style="2" customWidth="1"/>
    <col min="3" max="16384" width="11.42578125" style="2"/>
  </cols>
  <sheetData>
    <row r="1" spans="2:11" x14ac:dyDescent="0.2">
      <c r="K1" s="6"/>
    </row>
    <row r="9" spans="2:11" ht="18" x14ac:dyDescent="0.25">
      <c r="B9" s="39" t="s">
        <v>142</v>
      </c>
    </row>
    <row r="10" spans="2:11" ht="18" x14ac:dyDescent="0.25">
      <c r="B10" s="73" t="s">
        <v>143</v>
      </c>
      <c r="C10" s="41"/>
      <c r="D10" s="41"/>
      <c r="E10" s="41"/>
      <c r="F10" s="41"/>
    </row>
    <row r="11" spans="2:11" ht="18" x14ac:dyDescent="0.25">
      <c r="B11" s="73" t="s">
        <v>144</v>
      </c>
      <c r="C11" s="41"/>
      <c r="D11" s="41"/>
      <c r="E11" s="41"/>
      <c r="F11" s="41"/>
    </row>
    <row r="12" spans="2:11" ht="18" x14ac:dyDescent="0.25">
      <c r="B12" s="73" t="s">
        <v>145</v>
      </c>
      <c r="C12" s="41"/>
      <c r="D12" s="41"/>
      <c r="E12" s="41"/>
      <c r="F12" s="41"/>
    </row>
    <row r="13" spans="2:11" x14ac:dyDescent="0.2">
      <c r="B13" s="41"/>
      <c r="C13" s="41"/>
      <c r="D13" s="41"/>
      <c r="E13" s="41"/>
      <c r="F13" s="41"/>
    </row>
    <row r="14" spans="2:11" ht="18" x14ac:dyDescent="0.25">
      <c r="B14" s="73"/>
      <c r="C14" s="41"/>
      <c r="D14" s="41"/>
      <c r="E14" s="41"/>
      <c r="F14" s="41"/>
    </row>
    <row r="15" spans="2:11" ht="18" x14ac:dyDescent="0.25">
      <c r="B15" s="73"/>
      <c r="C15" s="41"/>
      <c r="D15" s="41"/>
      <c r="E15" s="41"/>
      <c r="F15" s="41"/>
    </row>
    <row r="16" spans="2:11" ht="18" x14ac:dyDescent="0.25">
      <c r="B16" s="73" t="s">
        <v>146</v>
      </c>
      <c r="C16" s="74" t="s">
        <v>147</v>
      </c>
      <c r="D16" s="41"/>
      <c r="E16" s="41"/>
      <c r="F16" s="41"/>
    </row>
    <row r="17" spans="2:6" ht="18" x14ac:dyDescent="0.25">
      <c r="B17" s="73" t="s">
        <v>148</v>
      </c>
      <c r="C17" s="74" t="s">
        <v>149</v>
      </c>
      <c r="D17" s="41"/>
      <c r="E17" s="41"/>
      <c r="F17" s="41"/>
    </row>
    <row r="18" spans="2:6" ht="18" x14ac:dyDescent="0.25">
      <c r="B18" s="73" t="s">
        <v>150</v>
      </c>
      <c r="C18" s="75" t="s">
        <v>151</v>
      </c>
      <c r="D18" s="41"/>
      <c r="E18" s="41"/>
      <c r="F18" s="41"/>
    </row>
    <row r="19" spans="2:6" x14ac:dyDescent="0.2">
      <c r="B19" s="41"/>
      <c r="C19" s="41"/>
      <c r="D19" s="41"/>
      <c r="E19" s="41"/>
      <c r="F19" s="41"/>
    </row>
    <row r="20" spans="2:6" ht="18" x14ac:dyDescent="0.25">
      <c r="B20" s="73" t="s">
        <v>152</v>
      </c>
      <c r="C20" s="41"/>
      <c r="D20" s="41"/>
      <c r="E20" s="41"/>
      <c r="F20" s="41"/>
    </row>
    <row r="21" spans="2:6" x14ac:dyDescent="0.2">
      <c r="B21" s="41"/>
      <c r="C21" s="41"/>
      <c r="D21" s="41"/>
      <c r="E21" s="41"/>
      <c r="F21" s="41"/>
    </row>
  </sheetData>
  <hyperlinks>
    <hyperlink ref="C18" r:id="rId1" xr:uid="{00000000-0004-0000-0B00-000000000000}"/>
  </hyperlinks>
  <pageMargins left="0.43307086614173229" right="0.23622047244094491" top="0.74803149606299213" bottom="0.74803149606299213" header="0.31496062992125984" footer="0.31496062992125984"/>
  <pageSetup paperSize="9" orientation="portrait" r:id="rId2"/>
  <headerFooter>
    <oddFooter>&amp;L© 2023 Software AG. All rights reserved.&amp;C&amp;P</oddFooter>
  </headerFooter>
  <customProperties>
    <customPr name="_pios_id" r:id="rId3"/>
  </customProperties>
  <legacyDrawingHF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178F4-E52A-441D-BA1B-178745C06FDA}">
  <sheetPr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 x14ac:dyDescent="0.25"/>
  <sheetData>
    <row r="1" spans="11:11" x14ac:dyDescent="0.25">
      <c r="K1" s="1" t="s">
        <v>153</v>
      </c>
    </row>
  </sheetData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Footer>&amp;L© 2023 Software AG. All rights reserved.&amp;C&amp;P</oddFooter>
  </headerFooter>
  <customProperties>
    <customPr name="_pios_id" r:id="rId2"/>
  </customProperties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G25"/>
  <sheetViews>
    <sheetView showGridLines="0" zoomScaleNormal="100" zoomScaleSheetLayoutView="130" workbookViewId="0"/>
  </sheetViews>
  <sheetFormatPr defaultColWidth="11.42578125" defaultRowHeight="14.25" x14ac:dyDescent="0.2"/>
  <cols>
    <col min="1" max="1" width="2.7109375" style="2" customWidth="1"/>
    <col min="2" max="2" width="7.140625" style="2" customWidth="1"/>
    <col min="3" max="16384" width="11.42578125" style="2"/>
  </cols>
  <sheetData>
    <row r="6" spans="2:7" ht="18" x14ac:dyDescent="0.25">
      <c r="B6" s="39" t="s">
        <v>3</v>
      </c>
    </row>
    <row r="9" spans="2:7" x14ac:dyDescent="0.2">
      <c r="B9" s="40" t="s">
        <v>4</v>
      </c>
      <c r="C9" s="40" t="s">
        <v>185</v>
      </c>
      <c r="D9" s="41"/>
      <c r="E9" s="41"/>
      <c r="F9" s="41"/>
      <c r="G9" s="41"/>
    </row>
    <row r="10" spans="2:7" x14ac:dyDescent="0.2">
      <c r="B10" s="40"/>
      <c r="C10" s="40"/>
      <c r="D10" s="41"/>
      <c r="E10" s="41"/>
      <c r="F10" s="41"/>
      <c r="G10" s="41"/>
    </row>
    <row r="11" spans="2:7" x14ac:dyDescent="0.2">
      <c r="B11" s="40" t="s">
        <v>5</v>
      </c>
      <c r="C11" s="40" t="s">
        <v>186</v>
      </c>
      <c r="D11" s="41"/>
      <c r="E11" s="41"/>
      <c r="F11" s="41"/>
      <c r="G11" s="41"/>
    </row>
    <row r="12" spans="2:7" x14ac:dyDescent="0.2">
      <c r="B12" s="40"/>
      <c r="C12" s="40"/>
      <c r="D12" s="41"/>
      <c r="E12" s="41"/>
      <c r="F12" s="41"/>
      <c r="G12" s="41"/>
    </row>
    <row r="13" spans="2:7" x14ac:dyDescent="0.2">
      <c r="B13" s="40" t="s">
        <v>6</v>
      </c>
      <c r="C13" s="40" t="s">
        <v>187</v>
      </c>
      <c r="D13" s="41"/>
      <c r="E13" s="41"/>
      <c r="F13" s="41"/>
      <c r="G13" s="41"/>
    </row>
    <row r="14" spans="2:7" x14ac:dyDescent="0.2">
      <c r="B14" s="40"/>
      <c r="C14" s="40"/>
      <c r="D14" s="41"/>
      <c r="E14" s="41"/>
      <c r="F14" s="41"/>
      <c r="G14" s="41"/>
    </row>
    <row r="15" spans="2:7" x14ac:dyDescent="0.2">
      <c r="B15" s="40" t="s">
        <v>7</v>
      </c>
      <c r="C15" s="40" t="s">
        <v>188</v>
      </c>
      <c r="D15" s="41"/>
      <c r="E15" s="41"/>
      <c r="F15" s="41"/>
      <c r="G15" s="41"/>
    </row>
    <row r="16" spans="2:7" x14ac:dyDescent="0.2">
      <c r="B16" s="40"/>
      <c r="C16" s="40"/>
      <c r="D16" s="41"/>
      <c r="E16" s="41"/>
      <c r="F16" s="41"/>
      <c r="G16" s="41"/>
    </row>
    <row r="17" spans="2:7" x14ac:dyDescent="0.2">
      <c r="B17" s="40" t="s">
        <v>8</v>
      </c>
      <c r="C17" s="40" t="s">
        <v>189</v>
      </c>
      <c r="D17" s="41"/>
      <c r="E17" s="41"/>
      <c r="F17" s="41"/>
      <c r="G17" s="41"/>
    </row>
    <row r="18" spans="2:7" x14ac:dyDescent="0.2">
      <c r="B18" s="40"/>
      <c r="C18" s="40"/>
      <c r="D18" s="41"/>
      <c r="E18" s="41"/>
      <c r="F18" s="41"/>
      <c r="G18" s="41"/>
    </row>
    <row r="19" spans="2:7" x14ac:dyDescent="0.2">
      <c r="B19" s="40" t="s">
        <v>9</v>
      </c>
      <c r="C19" s="40" t="s">
        <v>190</v>
      </c>
      <c r="D19" s="41"/>
      <c r="E19" s="41"/>
      <c r="F19" s="41"/>
      <c r="G19" s="41"/>
    </row>
    <row r="20" spans="2:7" x14ac:dyDescent="0.2">
      <c r="B20" s="40"/>
      <c r="C20" s="40"/>
      <c r="D20" s="41"/>
      <c r="E20" s="41"/>
      <c r="F20" s="41"/>
      <c r="G20" s="41"/>
    </row>
    <row r="21" spans="2:7" x14ac:dyDescent="0.2">
      <c r="B21" s="40" t="s">
        <v>10</v>
      </c>
      <c r="C21" s="40" t="s">
        <v>191</v>
      </c>
      <c r="D21" s="40"/>
      <c r="E21" s="40"/>
      <c r="F21" s="41"/>
      <c r="G21" s="41"/>
    </row>
    <row r="22" spans="2:7" x14ac:dyDescent="0.2">
      <c r="B22" s="4"/>
      <c r="C22" s="4"/>
      <c r="D22" s="4"/>
      <c r="E22" s="4"/>
    </row>
    <row r="23" spans="2:7" x14ac:dyDescent="0.2">
      <c r="B23" s="4"/>
      <c r="C23" s="4"/>
      <c r="D23" s="4"/>
      <c r="E23" s="4"/>
    </row>
    <row r="24" spans="2:7" x14ac:dyDescent="0.2">
      <c r="B24" s="4"/>
      <c r="D24" s="4"/>
      <c r="E24" s="4"/>
    </row>
    <row r="25" spans="2:7" x14ac:dyDescent="0.2">
      <c r="B25" s="4"/>
      <c r="C25" s="4"/>
      <c r="D25" s="4"/>
      <c r="E25" s="4"/>
    </row>
  </sheetData>
  <pageMargins left="0.43307086614173229" right="0.23622047244094491" top="0.74803149606299213" bottom="0.74803149606299213" header="0.31496062992125984" footer="0.31496062992125984"/>
  <pageSetup paperSize="9" scale="95" orientation="portrait" r:id="rId1"/>
  <headerFooter>
    <oddFooter>&amp;L&amp;"Arial,Standard"© 2023 Software AG. All rights reserved.&amp;C&amp;"Arial,Standard"&amp;P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3"/>
  <sheetViews>
    <sheetView showGridLines="0" zoomScaleNormal="100" workbookViewId="0"/>
  </sheetViews>
  <sheetFormatPr defaultColWidth="9.140625" defaultRowHeight="14.25" x14ac:dyDescent="0.2"/>
  <cols>
    <col min="1" max="1" width="3.5703125" style="41" customWidth="1"/>
    <col min="2" max="2" width="37.28515625" style="41" customWidth="1"/>
    <col min="3" max="7" width="9.7109375" style="41" customWidth="1"/>
    <col min="8" max="16384" width="9.140625" style="41"/>
  </cols>
  <sheetData>
    <row r="1" spans="1:12" ht="15.75" x14ac:dyDescent="0.25">
      <c r="B1" s="129" t="str">
        <f>Inhaltsverzeichnis!C9</f>
        <v>Kennzahlen im Überblick zum 31. December 2022 und 2021</v>
      </c>
      <c r="C1" s="96"/>
      <c r="D1" s="96"/>
      <c r="E1" s="96"/>
      <c r="F1" s="96"/>
      <c r="G1" s="96"/>
    </row>
    <row r="2" spans="1:12" x14ac:dyDescent="0.2">
      <c r="B2" s="104" t="s">
        <v>11</v>
      </c>
    </row>
    <row r="3" spans="1:12" ht="12.75" customHeight="1" x14ac:dyDescent="0.2">
      <c r="A3" s="104"/>
      <c r="B3" s="105"/>
      <c r="C3" s="105"/>
      <c r="D3" s="105"/>
      <c r="E3" s="105"/>
      <c r="F3" s="106"/>
      <c r="G3" s="106"/>
    </row>
    <row r="4" spans="1:12" ht="14.25" customHeight="1" x14ac:dyDescent="0.2">
      <c r="B4" s="107" t="s">
        <v>12</v>
      </c>
      <c r="C4" s="303" t="s">
        <v>192</v>
      </c>
      <c r="D4" s="305" t="s">
        <v>193</v>
      </c>
      <c r="E4" s="303" t="s">
        <v>194</v>
      </c>
      <c r="F4" s="307" t="s">
        <v>156</v>
      </c>
      <c r="G4" s="309" t="s">
        <v>13</v>
      </c>
      <c r="H4" s="303" t="s">
        <v>195</v>
      </c>
      <c r="I4" s="305" t="s">
        <v>196</v>
      </c>
      <c r="J4" s="303" t="s">
        <v>197</v>
      </c>
      <c r="K4" s="307" t="s">
        <v>156</v>
      </c>
      <c r="L4" s="309" t="s">
        <v>13</v>
      </c>
    </row>
    <row r="5" spans="1:12" ht="20.100000000000001" customHeight="1" thickBot="1" x14ac:dyDescent="0.25">
      <c r="B5" s="123" t="s">
        <v>14</v>
      </c>
      <c r="C5" s="304"/>
      <c r="D5" s="306"/>
      <c r="E5" s="304"/>
      <c r="F5" s="308"/>
      <c r="G5" s="310"/>
      <c r="H5" s="304"/>
      <c r="I5" s="306"/>
      <c r="J5" s="304"/>
      <c r="K5" s="308"/>
      <c r="L5" s="310"/>
    </row>
    <row r="6" spans="1:12" ht="15" customHeight="1" thickTop="1" thickBot="1" x14ac:dyDescent="0.25">
      <c r="B6" s="110" t="s">
        <v>157</v>
      </c>
      <c r="C6" s="201">
        <v>958.2</v>
      </c>
      <c r="D6" s="202">
        <v>904.5</v>
      </c>
      <c r="E6" s="203">
        <v>833.8</v>
      </c>
      <c r="F6" s="265">
        <v>15</v>
      </c>
      <c r="G6" s="266">
        <v>8</v>
      </c>
      <c r="H6" s="201">
        <v>303.8</v>
      </c>
      <c r="I6" s="202">
        <v>290.7</v>
      </c>
      <c r="J6" s="203">
        <v>234.6</v>
      </c>
      <c r="K6" s="265">
        <v>30</v>
      </c>
      <c r="L6" s="266">
        <v>24</v>
      </c>
    </row>
    <row r="7" spans="1:12" ht="15" customHeight="1" x14ac:dyDescent="0.2">
      <c r="B7" s="262" t="s">
        <v>15</v>
      </c>
      <c r="C7" s="259">
        <f>+C8+C9</f>
        <v>795.6</v>
      </c>
      <c r="D7" s="260">
        <f>+D8+D9</f>
        <v>751.6</v>
      </c>
      <c r="E7" s="261">
        <f>+E8+E9</f>
        <v>684</v>
      </c>
      <c r="F7" s="267">
        <v>16</v>
      </c>
      <c r="G7" s="268">
        <v>10</v>
      </c>
      <c r="H7" s="259">
        <f>+H8+H9</f>
        <v>261</v>
      </c>
      <c r="I7" s="260">
        <v>249.8</v>
      </c>
      <c r="J7" s="261">
        <f>+J8+J9</f>
        <v>194.60000000000002</v>
      </c>
      <c r="K7" s="267">
        <v>34</v>
      </c>
      <c r="L7" s="268">
        <v>28</v>
      </c>
    </row>
    <row r="8" spans="1:12" ht="15" customHeight="1" x14ac:dyDescent="0.2">
      <c r="B8" s="263" t="s">
        <v>16</v>
      </c>
      <c r="C8" s="125">
        <v>549.70000000000005</v>
      </c>
      <c r="D8" s="204">
        <v>519.5</v>
      </c>
      <c r="E8" s="205">
        <v>469.5</v>
      </c>
      <c r="F8" s="269">
        <v>17</v>
      </c>
      <c r="G8" s="270">
        <v>11</v>
      </c>
      <c r="H8" s="125">
        <v>169.4</v>
      </c>
      <c r="I8" s="204">
        <v>161.30000000000001</v>
      </c>
      <c r="J8" s="205">
        <v>143.30000000000001</v>
      </c>
      <c r="K8" s="269">
        <v>18</v>
      </c>
      <c r="L8" s="270">
        <v>13</v>
      </c>
    </row>
    <row r="9" spans="1:12" ht="15" customHeight="1" x14ac:dyDescent="0.2">
      <c r="B9" s="264" t="s">
        <v>158</v>
      </c>
      <c r="C9" s="126">
        <v>245.9</v>
      </c>
      <c r="D9" s="206">
        <v>232.1</v>
      </c>
      <c r="E9" s="207">
        <v>214.5</v>
      </c>
      <c r="F9" s="271">
        <v>15</v>
      </c>
      <c r="G9" s="272">
        <v>8</v>
      </c>
      <c r="H9" s="126">
        <v>91.6</v>
      </c>
      <c r="I9" s="206">
        <v>88.4</v>
      </c>
      <c r="J9" s="207">
        <v>51.3</v>
      </c>
      <c r="K9" s="271">
        <v>79</v>
      </c>
      <c r="L9" s="272">
        <v>72</v>
      </c>
    </row>
    <row r="10" spans="1:12" ht="6.75" customHeight="1" x14ac:dyDescent="0.2">
      <c r="C10" s="109"/>
      <c r="D10" s="208"/>
      <c r="E10" s="109"/>
      <c r="F10" s="273"/>
      <c r="G10" s="273"/>
      <c r="H10" s="109"/>
      <c r="I10" s="208"/>
      <c r="J10" s="109"/>
      <c r="K10" s="273"/>
      <c r="L10" s="273"/>
    </row>
    <row r="11" spans="1:12" ht="15" customHeight="1" x14ac:dyDescent="0.2">
      <c r="B11" s="263" t="s">
        <v>18</v>
      </c>
      <c r="C11" s="125">
        <v>314.5</v>
      </c>
      <c r="D11" s="204">
        <v>299.10000000000002</v>
      </c>
      <c r="E11" s="205">
        <v>240.5</v>
      </c>
      <c r="F11" s="269">
        <v>31</v>
      </c>
      <c r="G11" s="270">
        <v>24</v>
      </c>
      <c r="H11" s="125">
        <v>135.19999999999999</v>
      </c>
      <c r="I11" s="204">
        <v>130.5</v>
      </c>
      <c r="J11" s="205">
        <v>80.7</v>
      </c>
      <c r="K11" s="269">
        <v>68</v>
      </c>
      <c r="L11" s="270">
        <v>62</v>
      </c>
    </row>
    <row r="12" spans="1:12" ht="15" customHeight="1" x14ac:dyDescent="0.2">
      <c r="B12" s="264" t="s">
        <v>19</v>
      </c>
      <c r="C12" s="126">
        <v>405.2</v>
      </c>
      <c r="D12" s="206">
        <v>380.9</v>
      </c>
      <c r="E12" s="207">
        <v>399.4</v>
      </c>
      <c r="F12" s="271">
        <v>1</v>
      </c>
      <c r="G12" s="272">
        <v>-5</v>
      </c>
      <c r="H12" s="126">
        <v>103.3</v>
      </c>
      <c r="I12" s="206">
        <v>98</v>
      </c>
      <c r="J12" s="207">
        <v>101.3</v>
      </c>
      <c r="K12" s="271">
        <v>2</v>
      </c>
      <c r="L12" s="272">
        <v>-3</v>
      </c>
    </row>
    <row r="13" spans="1:12" ht="14.25" customHeight="1" x14ac:dyDescent="0.2">
      <c r="B13" s="264" t="s">
        <v>159</v>
      </c>
      <c r="C13" s="126">
        <v>75.8</v>
      </c>
      <c r="D13" s="206">
        <v>71.599999999999994</v>
      </c>
      <c r="E13" s="207">
        <v>44.1</v>
      </c>
      <c r="F13" s="271">
        <v>72</v>
      </c>
      <c r="G13" s="272">
        <v>62</v>
      </c>
      <c r="H13" s="126">
        <v>22.4</v>
      </c>
      <c r="I13" s="206">
        <v>21.3</v>
      </c>
      <c r="J13" s="207">
        <v>12.6</v>
      </c>
      <c r="K13" s="271">
        <v>78</v>
      </c>
      <c r="L13" s="272">
        <v>69</v>
      </c>
    </row>
    <row r="14" spans="1:12" ht="6.75" customHeight="1" x14ac:dyDescent="0.2">
      <c r="C14" s="109"/>
      <c r="D14" s="208"/>
      <c r="E14" s="109"/>
      <c r="F14" s="273"/>
      <c r="G14" s="273"/>
      <c r="H14" s="109"/>
      <c r="I14" s="208"/>
      <c r="J14" s="109"/>
      <c r="K14" s="273"/>
      <c r="L14" s="273"/>
    </row>
    <row r="15" spans="1:12" ht="15" thickBot="1" x14ac:dyDescent="0.25">
      <c r="B15" s="110" t="s">
        <v>160</v>
      </c>
      <c r="C15" s="201">
        <v>700.1</v>
      </c>
      <c r="D15" s="202">
        <v>660.4</v>
      </c>
      <c r="E15" s="203">
        <v>517.70000000000005</v>
      </c>
      <c r="F15" s="265">
        <v>35</v>
      </c>
      <c r="G15" s="266">
        <v>28</v>
      </c>
      <c r="H15" s="201">
        <v>315</v>
      </c>
      <c r="I15" s="202">
        <v>299.7</v>
      </c>
      <c r="J15" s="203">
        <v>195.1</v>
      </c>
      <c r="K15" s="265">
        <v>61</v>
      </c>
      <c r="L15" s="266">
        <v>54</v>
      </c>
    </row>
    <row r="16" spans="1:12" ht="15" customHeight="1" x14ac:dyDescent="0.2">
      <c r="B16" s="263" t="s">
        <v>161</v>
      </c>
      <c r="C16" s="125">
        <v>555.6</v>
      </c>
      <c r="D16" s="204">
        <v>523.20000000000005</v>
      </c>
      <c r="E16" s="205">
        <v>406</v>
      </c>
      <c r="F16" s="269">
        <v>37</v>
      </c>
      <c r="G16" s="269">
        <v>29</v>
      </c>
      <c r="H16" s="125">
        <v>238.7</v>
      </c>
      <c r="I16" s="204">
        <v>225.8</v>
      </c>
      <c r="J16" s="205">
        <v>164.8</v>
      </c>
      <c r="K16" s="269">
        <v>45</v>
      </c>
      <c r="L16" s="269">
        <v>37</v>
      </c>
    </row>
    <row r="17" spans="2:12" ht="15" customHeight="1" x14ac:dyDescent="0.2">
      <c r="B17" s="264" t="s">
        <v>162</v>
      </c>
      <c r="C17" s="126">
        <v>144.5</v>
      </c>
      <c r="D17" s="206">
        <v>137.1</v>
      </c>
      <c r="E17" s="207">
        <v>111.7</v>
      </c>
      <c r="F17" s="271">
        <v>29</v>
      </c>
      <c r="G17" s="271">
        <v>23</v>
      </c>
      <c r="H17" s="126">
        <v>76.3</v>
      </c>
      <c r="I17" s="206">
        <v>73.900000000000006</v>
      </c>
      <c r="J17" s="207">
        <v>30.3</v>
      </c>
      <c r="K17" s="271">
        <v>152</v>
      </c>
      <c r="L17" s="271">
        <v>144</v>
      </c>
    </row>
    <row r="18" spans="2:12" ht="12" customHeight="1" x14ac:dyDescent="0.2">
      <c r="C18" s="109"/>
      <c r="D18" s="124"/>
      <c r="E18" s="109"/>
    </row>
    <row r="19" spans="2:12" ht="25.15" customHeight="1" x14ac:dyDescent="0.2">
      <c r="C19" s="287">
        <v>44926</v>
      </c>
      <c r="D19" s="130" t="s">
        <v>198</v>
      </c>
      <c r="E19" s="287">
        <v>44561</v>
      </c>
      <c r="F19" s="131" t="s">
        <v>166</v>
      </c>
      <c r="G19" s="132" t="s">
        <v>20</v>
      </c>
    </row>
    <row r="20" spans="2:12" ht="15" thickBot="1" x14ac:dyDescent="0.25">
      <c r="B20" s="110" t="s">
        <v>163</v>
      </c>
      <c r="C20" s="201">
        <v>700.2</v>
      </c>
      <c r="D20" s="209">
        <v>680.9</v>
      </c>
      <c r="E20" s="203">
        <v>585.4</v>
      </c>
      <c r="F20" s="265">
        <v>20</v>
      </c>
      <c r="G20" s="266">
        <v>16</v>
      </c>
    </row>
    <row r="21" spans="2:12" x14ac:dyDescent="0.2">
      <c r="B21" s="263" t="s">
        <v>164</v>
      </c>
      <c r="C21" s="125">
        <v>516.4</v>
      </c>
      <c r="D21" s="210">
        <v>501.5</v>
      </c>
      <c r="E21" s="205">
        <v>418.5</v>
      </c>
      <c r="F21" s="271">
        <v>23</v>
      </c>
      <c r="G21" s="271">
        <v>20</v>
      </c>
    </row>
    <row r="22" spans="2:12" x14ac:dyDescent="0.2">
      <c r="B22" s="264" t="s">
        <v>165</v>
      </c>
      <c r="C22" s="125">
        <v>183.8</v>
      </c>
      <c r="D22" s="211">
        <v>179.4</v>
      </c>
      <c r="E22" s="205">
        <v>166.9</v>
      </c>
      <c r="F22" s="271">
        <v>10</v>
      </c>
      <c r="G22" s="271">
        <v>7</v>
      </c>
    </row>
    <row r="23" spans="2:12" ht="12" customHeight="1" x14ac:dyDescent="0.2">
      <c r="B23" s="111"/>
      <c r="C23" s="109"/>
      <c r="D23" s="112"/>
      <c r="E23" s="113"/>
    </row>
    <row r="24" spans="2:12" ht="22.5" customHeight="1" thickBot="1" x14ac:dyDescent="0.25">
      <c r="B24" s="111"/>
      <c r="C24" s="133" t="s">
        <v>199</v>
      </c>
      <c r="D24" s="133" t="s">
        <v>200</v>
      </c>
      <c r="E24" s="134" t="s">
        <v>168</v>
      </c>
      <c r="F24" s="133" t="s">
        <v>201</v>
      </c>
      <c r="G24" s="133" t="s">
        <v>202</v>
      </c>
      <c r="H24" s="134" t="s">
        <v>168</v>
      </c>
    </row>
    <row r="25" spans="2:12" ht="25.15" customHeight="1" thickTop="1" thickBot="1" x14ac:dyDescent="0.25">
      <c r="B25" s="110" t="s">
        <v>167</v>
      </c>
      <c r="C25" s="294">
        <v>178.5</v>
      </c>
      <c r="D25" s="294">
        <v>163.80000000000001</v>
      </c>
      <c r="E25" s="274">
        <v>9</v>
      </c>
      <c r="F25" s="294">
        <v>58.3</v>
      </c>
      <c r="G25" s="295">
        <v>45.2</v>
      </c>
      <c r="H25" s="274">
        <v>29</v>
      </c>
    </row>
    <row r="26" spans="2:12" ht="15" customHeight="1" x14ac:dyDescent="0.2">
      <c r="B26" s="281" t="s">
        <v>21</v>
      </c>
      <c r="C26" s="296">
        <v>0.186</v>
      </c>
      <c r="D26" s="296">
        <v>0.19600000000000001</v>
      </c>
      <c r="E26" s="288"/>
      <c r="F26" s="296">
        <v>0.192</v>
      </c>
      <c r="G26" s="297">
        <v>0.193</v>
      </c>
      <c r="H26" s="288"/>
    </row>
    <row r="27" spans="2:12" ht="15" customHeight="1" x14ac:dyDescent="0.2">
      <c r="B27" s="98" t="s">
        <v>169</v>
      </c>
      <c r="C27" s="127">
        <v>38.200000000000003</v>
      </c>
      <c r="D27" s="127">
        <v>55.8</v>
      </c>
      <c r="E27" s="271">
        <v>-32</v>
      </c>
      <c r="F27" s="127">
        <v>16.899999999999999</v>
      </c>
      <c r="G27" s="212">
        <v>23.1</v>
      </c>
      <c r="H27" s="271">
        <v>-27</v>
      </c>
    </row>
    <row r="28" spans="2:12" ht="15" customHeight="1" x14ac:dyDescent="0.2">
      <c r="B28" s="282" t="s">
        <v>170</v>
      </c>
      <c r="C28" s="298">
        <v>6.9000000000000006E-2</v>
      </c>
      <c r="D28" s="298">
        <v>0.11899999999999999</v>
      </c>
      <c r="E28" s="288"/>
      <c r="F28" s="298">
        <v>0.1</v>
      </c>
      <c r="G28" s="299">
        <v>0.161</v>
      </c>
      <c r="H28" s="288"/>
    </row>
    <row r="29" spans="2:12" ht="15" customHeight="1" x14ac:dyDescent="0.2">
      <c r="B29" s="98" t="s">
        <v>22</v>
      </c>
      <c r="C29" s="127">
        <v>169.2</v>
      </c>
      <c r="D29" s="127">
        <v>145.9</v>
      </c>
      <c r="E29" s="271">
        <v>16</v>
      </c>
      <c r="F29" s="127">
        <v>67.900000000000006</v>
      </c>
      <c r="G29" s="212">
        <v>33.6</v>
      </c>
      <c r="H29" s="271">
        <v>102</v>
      </c>
    </row>
    <row r="30" spans="2:12" ht="15" customHeight="1" x14ac:dyDescent="0.2">
      <c r="B30" s="282" t="s">
        <v>170</v>
      </c>
      <c r="C30" s="298">
        <v>0.68799999999999994</v>
      </c>
      <c r="D30" s="298">
        <v>0.68</v>
      </c>
      <c r="E30" s="288"/>
      <c r="F30" s="298">
        <v>0.74099999999999999</v>
      </c>
      <c r="G30" s="299">
        <v>0.65500000000000003</v>
      </c>
      <c r="H30" s="288"/>
    </row>
    <row r="31" spans="2:12" ht="15" customHeight="1" thickBot="1" x14ac:dyDescent="0.25">
      <c r="B31" s="101" t="s">
        <v>23</v>
      </c>
      <c r="C31" s="300">
        <v>78.099999999999994</v>
      </c>
      <c r="D31" s="300">
        <v>122.1</v>
      </c>
      <c r="E31" s="286">
        <v>-36</v>
      </c>
      <c r="F31" s="300">
        <v>22.8</v>
      </c>
      <c r="G31" s="213">
        <v>32.200000000000003</v>
      </c>
      <c r="H31" s="286">
        <v>-29</v>
      </c>
    </row>
    <row r="32" spans="2:12" ht="15" customHeight="1" thickBot="1" x14ac:dyDescent="0.25">
      <c r="B32" s="108" t="s">
        <v>171</v>
      </c>
      <c r="C32" s="214">
        <v>48.9</v>
      </c>
      <c r="D32" s="214">
        <v>114.2</v>
      </c>
      <c r="E32" s="276">
        <v>-57</v>
      </c>
      <c r="F32" s="214">
        <v>-14.3</v>
      </c>
      <c r="G32" s="301">
        <v>34.799999999999997</v>
      </c>
      <c r="H32" s="276"/>
    </row>
    <row r="33" spans="2:11" ht="15" customHeight="1" thickBot="1" x14ac:dyDescent="0.25">
      <c r="B33" s="108" t="s">
        <v>176</v>
      </c>
      <c r="C33" s="215">
        <v>0.66</v>
      </c>
      <c r="D33" s="215">
        <v>1.54</v>
      </c>
      <c r="E33" s="276">
        <v>-57</v>
      </c>
      <c r="F33" s="215">
        <v>-0.19</v>
      </c>
      <c r="G33" s="216">
        <v>0.47</v>
      </c>
      <c r="H33" s="276"/>
    </row>
    <row r="34" spans="2:11" ht="15" customHeight="1" thickBot="1" x14ac:dyDescent="0.25">
      <c r="B34" s="108" t="s">
        <v>24</v>
      </c>
      <c r="C34" s="217">
        <v>18.399999999999999</v>
      </c>
      <c r="D34" s="217">
        <v>116.2</v>
      </c>
      <c r="E34" s="265">
        <v>-84</v>
      </c>
      <c r="F34" s="217">
        <v>-4</v>
      </c>
      <c r="G34" s="218">
        <v>25.4</v>
      </c>
      <c r="H34" s="265"/>
    </row>
    <row r="35" spans="2:11" ht="15" customHeight="1" x14ac:dyDescent="0.2">
      <c r="B35" s="97" t="s">
        <v>177</v>
      </c>
      <c r="C35" s="128">
        <v>-7.5</v>
      </c>
      <c r="D35" s="128">
        <v>-11.8</v>
      </c>
      <c r="E35" s="277"/>
      <c r="F35" s="128">
        <v>-2.5</v>
      </c>
      <c r="G35" s="219">
        <v>-4.5999999999999996</v>
      </c>
      <c r="H35" s="277"/>
    </row>
    <row r="36" spans="2:11" ht="15" customHeight="1" x14ac:dyDescent="0.2">
      <c r="B36" s="97" t="s">
        <v>25</v>
      </c>
      <c r="C36" s="128">
        <v>-12</v>
      </c>
      <c r="D36" s="128">
        <v>-13</v>
      </c>
      <c r="E36" s="277"/>
      <c r="F36" s="128">
        <v>-3.7</v>
      </c>
      <c r="G36" s="219">
        <v>-3.1</v>
      </c>
      <c r="H36" s="277"/>
    </row>
    <row r="37" spans="2:11" ht="15" customHeight="1" thickBot="1" x14ac:dyDescent="0.25">
      <c r="B37" s="101" t="s">
        <v>26</v>
      </c>
      <c r="C37" s="220">
        <v>-1.1000000000000001</v>
      </c>
      <c r="D37" s="220">
        <v>91.4</v>
      </c>
      <c r="E37" s="275"/>
      <c r="F37" s="220">
        <v>-10.199999999999999</v>
      </c>
      <c r="G37" s="213">
        <v>17.7</v>
      </c>
      <c r="H37" s="275"/>
      <c r="J37" s="114"/>
      <c r="K37" s="114"/>
    </row>
    <row r="38" spans="2:11" ht="15" customHeight="1" thickBot="1" x14ac:dyDescent="0.25">
      <c r="B38" s="108" t="s">
        <v>172</v>
      </c>
      <c r="C38" s="221">
        <v>-0.01</v>
      </c>
      <c r="D38" s="221">
        <v>1.24</v>
      </c>
      <c r="E38" s="265"/>
      <c r="F38" s="221">
        <v>-0.14000000000000001</v>
      </c>
      <c r="G38" s="216">
        <v>0.24</v>
      </c>
      <c r="H38" s="276"/>
      <c r="J38" s="187"/>
      <c r="K38" s="114"/>
    </row>
    <row r="39" spans="2:11" ht="37.5" customHeight="1" thickBot="1" x14ac:dyDescent="0.25">
      <c r="B39" s="110" t="s">
        <v>27</v>
      </c>
      <c r="C39" s="289">
        <v>44926</v>
      </c>
      <c r="D39" s="289">
        <v>44561</v>
      </c>
      <c r="E39" s="135" t="s">
        <v>168</v>
      </c>
    </row>
    <row r="40" spans="2:11" ht="15" thickBot="1" x14ac:dyDescent="0.25">
      <c r="B40" s="108" t="s">
        <v>28</v>
      </c>
      <c r="C40" s="214">
        <v>2678.4</v>
      </c>
      <c r="D40" s="222">
        <v>2221.4</v>
      </c>
      <c r="E40" s="276">
        <f>(C40-D40)/D40*100</f>
        <v>20.572611866390563</v>
      </c>
    </row>
    <row r="41" spans="2:11" x14ac:dyDescent="0.2">
      <c r="B41" s="97" t="s">
        <v>29</v>
      </c>
      <c r="C41" s="128">
        <v>427.1</v>
      </c>
      <c r="D41" s="219">
        <v>585.9</v>
      </c>
      <c r="E41" s="278">
        <f>(C41-D41)/D41*100</f>
        <v>-27.103601297149677</v>
      </c>
    </row>
    <row r="42" spans="2:11" x14ac:dyDescent="0.2">
      <c r="B42" s="98" t="s">
        <v>30</v>
      </c>
      <c r="C42" s="127">
        <v>-240</v>
      </c>
      <c r="D42" s="212">
        <v>277.3</v>
      </c>
      <c r="E42" s="279"/>
      <c r="I42" s="115"/>
      <c r="J42" s="115"/>
    </row>
    <row r="43" spans="2:11" ht="15" customHeight="1" thickBot="1" x14ac:dyDescent="0.25">
      <c r="B43" s="101" t="s">
        <v>31</v>
      </c>
      <c r="C43" s="223">
        <v>4996</v>
      </c>
      <c r="D43" s="224">
        <v>4819</v>
      </c>
      <c r="E43" s="280">
        <f>(C43-D43)/D43*100</f>
        <v>3.6729611952687278</v>
      </c>
    </row>
    <row r="44" spans="2:11" x14ac:dyDescent="0.2">
      <c r="B44" s="116"/>
      <c r="C44" s="117"/>
      <c r="D44" s="117"/>
      <c r="E44" s="117"/>
      <c r="F44" s="118"/>
    </row>
    <row r="45" spans="2:11" ht="14.25" customHeight="1" x14ac:dyDescent="0.2">
      <c r="B45" s="119" t="s">
        <v>32</v>
      </c>
      <c r="C45" s="120"/>
      <c r="D45" s="120"/>
      <c r="E45" s="120"/>
      <c r="F45" s="121"/>
    </row>
    <row r="46" spans="2:11" s="119" customFormat="1" ht="14.25" customHeight="1" x14ac:dyDescent="0.2">
      <c r="B46" s="119" t="s">
        <v>173</v>
      </c>
    </row>
    <row r="47" spans="2:11" s="119" customFormat="1" ht="14.25" customHeight="1" x14ac:dyDescent="0.2">
      <c r="B47" s="119" t="s">
        <v>205</v>
      </c>
    </row>
    <row r="48" spans="2:11" s="119" customFormat="1" ht="14.25" customHeight="1" x14ac:dyDescent="0.2">
      <c r="B48" s="119" t="s">
        <v>174</v>
      </c>
    </row>
    <row r="49" spans="2:6" s="119" customFormat="1" ht="14.25" customHeight="1" x14ac:dyDescent="0.2">
      <c r="B49" s="119" t="s">
        <v>203</v>
      </c>
    </row>
    <row r="50" spans="2:6" s="119" customFormat="1" ht="14.25" customHeight="1" x14ac:dyDescent="0.2">
      <c r="B50" s="119" t="s">
        <v>175</v>
      </c>
    </row>
    <row r="51" spans="2:6" s="119" customFormat="1" ht="14.25" customHeight="1" x14ac:dyDescent="0.2"/>
    <row r="52" spans="2:6" ht="26.25" customHeight="1" x14ac:dyDescent="0.2">
      <c r="B52" s="311" t="s">
        <v>33</v>
      </c>
      <c r="C52" s="311"/>
      <c r="D52" s="311"/>
      <c r="E52" s="311"/>
      <c r="F52" s="311"/>
    </row>
    <row r="53" spans="2:6" x14ac:dyDescent="0.2">
      <c r="B53" s="122"/>
      <c r="C53" s="122"/>
      <c r="D53" s="122"/>
      <c r="E53" s="122"/>
      <c r="F53" s="122"/>
    </row>
  </sheetData>
  <mergeCells count="11">
    <mergeCell ref="G4:G5"/>
    <mergeCell ref="B52:F52"/>
    <mergeCell ref="C4:C5"/>
    <mergeCell ref="D4:D5"/>
    <mergeCell ref="E4:E5"/>
    <mergeCell ref="F4:F5"/>
    <mergeCell ref="H4:H5"/>
    <mergeCell ref="I4:I5"/>
    <mergeCell ref="J4:J5"/>
    <mergeCell ref="K4:K5"/>
    <mergeCell ref="L4:L5"/>
  </mergeCells>
  <pageMargins left="0.43307086614173229" right="0.23622047244094491" top="0.74803149606299213" bottom="0.74803149606299213" header="0.31496062992125984" footer="0.31496062992125984"/>
  <pageSetup paperSize="9" scale="71" orientation="portrait" r:id="rId1"/>
  <headerFooter>
    <oddFooter>&amp;L© 2023 Software AG. All rights reserved.&amp;C&amp;P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I35"/>
  <sheetViews>
    <sheetView showGridLines="0" zoomScaleNormal="100" zoomScaleSheetLayoutView="125" workbookViewId="0"/>
  </sheetViews>
  <sheetFormatPr defaultColWidth="9.140625" defaultRowHeight="14.25" x14ac:dyDescent="0.2"/>
  <cols>
    <col min="1" max="1" width="3.5703125" style="2" customWidth="1"/>
    <col min="2" max="2" width="44.5703125" style="2" customWidth="1"/>
    <col min="3" max="4" width="12.5703125" style="2" customWidth="1"/>
    <col min="5" max="5" width="6.42578125" style="2" bestFit="1" customWidth="1"/>
    <col min="6" max="7" width="12.5703125" style="2" customWidth="1"/>
    <col min="8" max="8" width="6.42578125" style="2" bestFit="1" customWidth="1"/>
    <col min="9" max="16384" width="9.140625" style="2"/>
  </cols>
  <sheetData>
    <row r="1" spans="1:9" s="13" customFormat="1" ht="15.75" x14ac:dyDescent="0.25">
      <c r="A1" s="14"/>
      <c r="B1" s="136" t="str">
        <f>Inhaltsverzeichnis!C11</f>
        <v>Konzern-Gewinn- und Verlustrechnung für zwölf Monate und 4. Quartal 2022 und 2021</v>
      </c>
      <c r="C1" s="37"/>
      <c r="D1" s="37"/>
      <c r="E1" s="37"/>
      <c r="I1" s="14"/>
    </row>
    <row r="2" spans="1:9" ht="15" customHeight="1" x14ac:dyDescent="0.2">
      <c r="A2" s="10"/>
      <c r="B2" s="137" t="s">
        <v>11</v>
      </c>
      <c r="C2" s="8"/>
      <c r="D2" s="8"/>
      <c r="E2" s="8"/>
      <c r="I2" s="10"/>
    </row>
    <row r="3" spans="1:9" x14ac:dyDescent="0.2">
      <c r="A3" s="10"/>
      <c r="B3" s="15"/>
      <c r="C3" s="10"/>
      <c r="D3" s="10"/>
      <c r="E3" s="10"/>
      <c r="I3" s="10"/>
    </row>
    <row r="4" spans="1:9" s="9" customFormat="1" ht="20.25" customHeight="1" thickBot="1" x14ac:dyDescent="0.25">
      <c r="A4" s="12"/>
      <c r="B4" s="56" t="s">
        <v>34</v>
      </c>
      <c r="C4" s="181" t="s">
        <v>199</v>
      </c>
      <c r="D4" s="181" t="s">
        <v>200</v>
      </c>
      <c r="E4" s="182" t="s">
        <v>168</v>
      </c>
      <c r="F4" s="181" t="s">
        <v>201</v>
      </c>
      <c r="G4" s="181" t="s">
        <v>202</v>
      </c>
      <c r="H4" s="182" t="s">
        <v>168</v>
      </c>
      <c r="I4" s="12"/>
    </row>
    <row r="5" spans="1:9" s="9" customFormat="1" ht="15" customHeight="1" thickTop="1" x14ac:dyDescent="0.2">
      <c r="A5" s="12"/>
      <c r="B5" s="45" t="s">
        <v>18</v>
      </c>
      <c r="C5" s="50">
        <v>314497</v>
      </c>
      <c r="D5" s="191">
        <v>240504</v>
      </c>
      <c r="E5" s="290">
        <f>(C5-D5)/D5*100</f>
        <v>30.765808468882017</v>
      </c>
      <c r="F5" s="50">
        <v>135244</v>
      </c>
      <c r="G5" s="191">
        <v>80694</v>
      </c>
      <c r="H5" s="290">
        <f>(F5-G5)/G5*100</f>
        <v>67.601060797580985</v>
      </c>
      <c r="I5" s="12"/>
    </row>
    <row r="6" spans="1:9" s="9" customFormat="1" ht="15" customHeight="1" x14ac:dyDescent="0.2">
      <c r="A6" s="12"/>
      <c r="B6" s="46" t="s">
        <v>19</v>
      </c>
      <c r="C6" s="54">
        <v>405264</v>
      </c>
      <c r="D6" s="193">
        <v>399363</v>
      </c>
      <c r="E6" s="290">
        <f t="shared" ref="E6:E9" si="0">(C6-D6)/D6*100</f>
        <v>1.4776030829095335</v>
      </c>
      <c r="F6" s="50">
        <v>103328</v>
      </c>
      <c r="G6" s="193">
        <v>101315</v>
      </c>
      <c r="H6" s="290">
        <f t="shared" ref="H6:H8" si="1">(F6-G6)/G6*100</f>
        <v>1.9868726249814932</v>
      </c>
      <c r="I6" s="12"/>
    </row>
    <row r="7" spans="1:9" s="9" customFormat="1" ht="15" customHeight="1" x14ac:dyDescent="0.2">
      <c r="A7" s="12"/>
      <c r="B7" s="46" t="s">
        <v>178</v>
      </c>
      <c r="C7" s="54">
        <v>75844</v>
      </c>
      <c r="D7" s="193">
        <v>44138</v>
      </c>
      <c r="E7" s="290">
        <f t="shared" si="0"/>
        <v>71.833794009696859</v>
      </c>
      <c r="F7" s="50">
        <v>22446</v>
      </c>
      <c r="G7" s="193">
        <v>12617</v>
      </c>
      <c r="H7" s="290">
        <f t="shared" si="1"/>
        <v>77.902829515732748</v>
      </c>
      <c r="I7" s="12"/>
    </row>
    <row r="8" spans="1:9" s="9" customFormat="1" ht="15" customHeight="1" x14ac:dyDescent="0.2">
      <c r="A8" s="12"/>
      <c r="B8" s="46" t="s">
        <v>35</v>
      </c>
      <c r="C8" s="54">
        <v>162568</v>
      </c>
      <c r="D8" s="193">
        <v>149834</v>
      </c>
      <c r="E8" s="290">
        <f t="shared" si="0"/>
        <v>8.4987386040551538</v>
      </c>
      <c r="F8" s="50">
        <v>42823</v>
      </c>
      <c r="G8" s="193">
        <v>39960</v>
      </c>
      <c r="H8" s="290">
        <f t="shared" si="1"/>
        <v>7.1646646646646648</v>
      </c>
      <c r="I8" s="12"/>
    </row>
    <row r="9" spans="1:9" s="9" customFormat="1" ht="15" customHeight="1" x14ac:dyDescent="0.2">
      <c r="A9" s="12"/>
      <c r="B9" s="46" t="s">
        <v>36</v>
      </c>
      <c r="C9" s="54">
        <v>7</v>
      </c>
      <c r="D9" s="193">
        <v>3</v>
      </c>
      <c r="E9" s="290">
        <f t="shared" si="0"/>
        <v>133.33333333333331</v>
      </c>
      <c r="F9" s="50">
        <v>-10</v>
      </c>
      <c r="G9" s="193">
        <v>0</v>
      </c>
      <c r="H9" s="291"/>
      <c r="I9" s="12"/>
    </row>
    <row r="10" spans="1:9" s="9" customFormat="1" ht="15" customHeight="1" thickBot="1" x14ac:dyDescent="0.25">
      <c r="A10" s="12"/>
      <c r="B10" s="84" t="s">
        <v>37</v>
      </c>
      <c r="C10" s="225">
        <f>SUM(C5:C9)</f>
        <v>958180</v>
      </c>
      <c r="D10" s="226">
        <f>SUM(D5:D9)</f>
        <v>833842</v>
      </c>
      <c r="E10" s="292">
        <f>(C10-D10)/D10*100</f>
        <v>14.911458046008716</v>
      </c>
      <c r="F10" s="225">
        <f>SUM(F5:F9)</f>
        <v>303831</v>
      </c>
      <c r="G10" s="226">
        <f>SUM(G5:G9)</f>
        <v>234586</v>
      </c>
      <c r="H10" s="292">
        <f>(F10-G10)/G10*100</f>
        <v>29.51795929850886</v>
      </c>
      <c r="I10" s="12"/>
    </row>
    <row r="11" spans="1:9" s="9" customFormat="1" ht="25.15" customHeight="1" x14ac:dyDescent="0.2">
      <c r="A11" s="12"/>
      <c r="B11" s="45" t="s">
        <v>38</v>
      </c>
      <c r="C11" s="50">
        <v>-239894</v>
      </c>
      <c r="D11" s="191">
        <v>-188827</v>
      </c>
      <c r="E11" s="290">
        <f t="shared" ref="E11:E29" si="2">(C11-D11)/D11*100</f>
        <v>27.044331583936621</v>
      </c>
      <c r="F11" s="50">
        <v>-74323</v>
      </c>
      <c r="G11" s="191">
        <v>-50090</v>
      </c>
      <c r="H11" s="290">
        <f t="shared" ref="H11:H29" si="3">(F11-G11)/G11*100</f>
        <v>48.378917947694148</v>
      </c>
      <c r="I11" s="12"/>
    </row>
    <row r="12" spans="1:9" s="9" customFormat="1" ht="15" customHeight="1" thickBot="1" x14ac:dyDescent="0.25">
      <c r="A12" s="12"/>
      <c r="B12" s="84" t="s">
        <v>39</v>
      </c>
      <c r="C12" s="225">
        <f>+C10+C11</f>
        <v>718286</v>
      </c>
      <c r="D12" s="226">
        <f>+D10+D11</f>
        <v>645015</v>
      </c>
      <c r="E12" s="292">
        <f t="shared" si="2"/>
        <v>11.359580784942985</v>
      </c>
      <c r="F12" s="225">
        <f>+F10+F11</f>
        <v>229508</v>
      </c>
      <c r="G12" s="226">
        <f>+G10+G11</f>
        <v>184496</v>
      </c>
      <c r="H12" s="292">
        <f t="shared" si="3"/>
        <v>24.397276905732372</v>
      </c>
      <c r="I12" s="12"/>
    </row>
    <row r="13" spans="1:9" s="9" customFormat="1" ht="25.15" customHeight="1" x14ac:dyDescent="0.2">
      <c r="A13" s="12"/>
      <c r="B13" s="45" t="s">
        <v>40</v>
      </c>
      <c r="C13" s="50">
        <v>-181387</v>
      </c>
      <c r="D13" s="191">
        <v>-151180</v>
      </c>
      <c r="E13" s="290">
        <f t="shared" si="2"/>
        <v>19.980817568461436</v>
      </c>
      <c r="F13" s="50">
        <v>-48540</v>
      </c>
      <c r="G13" s="191">
        <v>-39651</v>
      </c>
      <c r="H13" s="290">
        <f t="shared" si="3"/>
        <v>22.418097904214271</v>
      </c>
      <c r="I13" s="12"/>
    </row>
    <row r="14" spans="1:9" s="9" customFormat="1" ht="15" customHeight="1" x14ac:dyDescent="0.2">
      <c r="A14" s="12"/>
      <c r="B14" s="46" t="s">
        <v>41</v>
      </c>
      <c r="C14" s="54">
        <v>-341976</v>
      </c>
      <c r="D14" s="193">
        <f>-221439-13403-45366</f>
        <v>-280208</v>
      </c>
      <c r="E14" s="291">
        <f t="shared" si="2"/>
        <v>22.043624735910466</v>
      </c>
      <c r="F14" s="50">
        <v>-106382</v>
      </c>
      <c r="G14" s="193">
        <v>-83783</v>
      </c>
      <c r="H14" s="291">
        <f t="shared" si="3"/>
        <v>26.973252330425023</v>
      </c>
      <c r="I14" s="12"/>
    </row>
    <row r="15" spans="1:9" s="9" customFormat="1" ht="15" customHeight="1" x14ac:dyDescent="0.2">
      <c r="A15" s="12"/>
      <c r="B15" s="46" t="s">
        <v>42</v>
      </c>
      <c r="C15" s="138">
        <v>-94343</v>
      </c>
      <c r="D15" s="227">
        <v>-82807</v>
      </c>
      <c r="E15" s="291">
        <f t="shared" si="2"/>
        <v>13.931189392201142</v>
      </c>
      <c r="F15" s="50">
        <v>-25782</v>
      </c>
      <c r="G15" s="227">
        <v>-22022</v>
      </c>
      <c r="H15" s="291">
        <f t="shared" si="3"/>
        <v>17.073835255653439</v>
      </c>
      <c r="I15" s="12"/>
    </row>
    <row r="16" spans="1:9" s="9" customFormat="1" ht="15" customHeight="1" x14ac:dyDescent="0.2">
      <c r="A16" s="12"/>
      <c r="B16" s="46" t="s">
        <v>43</v>
      </c>
      <c r="C16" s="138">
        <v>58877</v>
      </c>
      <c r="D16" s="227">
        <v>16477</v>
      </c>
      <c r="E16" s="291">
        <f t="shared" si="2"/>
        <v>257.32839715967714</v>
      </c>
      <c r="F16" s="50">
        <v>-7577</v>
      </c>
      <c r="G16" s="227">
        <v>3528</v>
      </c>
      <c r="H16" s="291">
        <f t="shared" si="3"/>
        <v>-314.76757369614512</v>
      </c>
      <c r="I16" s="12"/>
    </row>
    <row r="17" spans="1:9" s="9" customFormat="1" ht="15" customHeight="1" x14ac:dyDescent="0.2">
      <c r="A17" s="12"/>
      <c r="B17" s="46" t="s">
        <v>44</v>
      </c>
      <c r="C17" s="138">
        <v>-81333</v>
      </c>
      <c r="D17" s="227">
        <v>-25224</v>
      </c>
      <c r="E17" s="291">
        <f t="shared" si="2"/>
        <v>222.44291151284492</v>
      </c>
      <c r="F17" s="50">
        <v>-18431</v>
      </c>
      <c r="G17" s="227">
        <v>-10388</v>
      </c>
      <c r="H17" s="291">
        <f t="shared" si="3"/>
        <v>77.425876010781664</v>
      </c>
      <c r="I17" s="12"/>
    </row>
    <row r="18" spans="1:9" s="9" customFormat="1" ht="15" customHeight="1" x14ac:dyDescent="0.2">
      <c r="A18" s="12"/>
      <c r="B18" s="46" t="s">
        <v>45</v>
      </c>
      <c r="C18" s="54">
        <v>-2483</v>
      </c>
      <c r="D18" s="193">
        <v>-5297</v>
      </c>
      <c r="E18" s="291">
        <f t="shared" si="2"/>
        <v>-53.124410043420802</v>
      </c>
      <c r="F18" s="50">
        <v>965</v>
      </c>
      <c r="G18" s="193">
        <v>-2150</v>
      </c>
      <c r="H18" s="291">
        <f t="shared" si="3"/>
        <v>-144.88372093023256</v>
      </c>
      <c r="I18" s="12"/>
    </row>
    <row r="19" spans="1:9" s="9" customFormat="1" ht="15" customHeight="1" thickBot="1" x14ac:dyDescent="0.25">
      <c r="A19" s="12"/>
      <c r="B19" s="140" t="s">
        <v>46</v>
      </c>
      <c r="C19" s="225">
        <f>SUM(C12:C18)</f>
        <v>75641</v>
      </c>
      <c r="D19" s="226">
        <f>SUM(D12:D18)</f>
        <v>116776</v>
      </c>
      <c r="E19" s="292">
        <f t="shared" si="2"/>
        <v>-35.225560046584917</v>
      </c>
      <c r="F19" s="225">
        <f>SUM(F12:F18)</f>
        <v>23761</v>
      </c>
      <c r="G19" s="226">
        <f>SUM(G12:G18)</f>
        <v>30030</v>
      </c>
      <c r="H19" s="292">
        <f t="shared" si="3"/>
        <v>-20.875790875790877</v>
      </c>
      <c r="I19" s="12"/>
    </row>
    <row r="20" spans="1:9" s="9" customFormat="1" ht="15" customHeight="1" x14ac:dyDescent="0.2">
      <c r="A20" s="12"/>
      <c r="B20" s="45" t="s">
        <v>47</v>
      </c>
      <c r="C20" s="50">
        <v>14868</v>
      </c>
      <c r="D20" s="191">
        <v>7181</v>
      </c>
      <c r="E20" s="290">
        <f t="shared" si="2"/>
        <v>107.04637237153601</v>
      </c>
      <c r="F20" s="50">
        <v>6069</v>
      </c>
      <c r="G20" s="191">
        <v>3043</v>
      </c>
      <c r="H20" s="290">
        <f t="shared" si="3"/>
        <v>99.441340782122893</v>
      </c>
      <c r="I20" s="12"/>
    </row>
    <row r="21" spans="1:9" s="9" customFormat="1" ht="15" customHeight="1" x14ac:dyDescent="0.2">
      <c r="A21" s="12"/>
      <c r="B21" s="46" t="s">
        <v>48</v>
      </c>
      <c r="C21" s="54">
        <v>-25402</v>
      </c>
      <c r="D21" s="193">
        <v>-6164</v>
      </c>
      <c r="E21" s="291">
        <f t="shared" si="2"/>
        <v>312.10253082414016</v>
      </c>
      <c r="F21" s="50">
        <v>-8449</v>
      </c>
      <c r="G21" s="193">
        <v>-1240</v>
      </c>
      <c r="H21" s="291">
        <f t="shared" si="3"/>
        <v>581.37096774193549</v>
      </c>
      <c r="I21" s="12"/>
    </row>
    <row r="22" spans="1:9" s="9" customFormat="1" ht="15" customHeight="1" thickBot="1" x14ac:dyDescent="0.25">
      <c r="A22" s="12"/>
      <c r="B22" s="140" t="s">
        <v>179</v>
      </c>
      <c r="C22" s="225">
        <f>SUM(C20:C21)</f>
        <v>-10534</v>
      </c>
      <c r="D22" s="226">
        <f>SUM(D20:D21)</f>
        <v>1017</v>
      </c>
      <c r="E22" s="292">
        <f t="shared" si="2"/>
        <v>-1135.7915437561455</v>
      </c>
      <c r="F22" s="225">
        <f>SUM(F20:F21)</f>
        <v>-2380</v>
      </c>
      <c r="G22" s="226">
        <f>SUM(G20:G21)</f>
        <v>1803</v>
      </c>
      <c r="H22" s="292">
        <f t="shared" si="3"/>
        <v>-232.0022185246811</v>
      </c>
      <c r="I22" s="12"/>
    </row>
    <row r="23" spans="1:9" s="9" customFormat="1" ht="15" customHeight="1" thickBot="1" x14ac:dyDescent="0.25">
      <c r="A23" s="12"/>
      <c r="B23" s="141" t="s">
        <v>49</v>
      </c>
      <c r="C23" s="228">
        <f>+C22+C19</f>
        <v>65107</v>
      </c>
      <c r="D23" s="229">
        <f>+D22+D19</f>
        <v>117793</v>
      </c>
      <c r="E23" s="293">
        <f t="shared" si="2"/>
        <v>-44.727615393104855</v>
      </c>
      <c r="F23" s="228">
        <f>+F22+F19</f>
        <v>21381</v>
      </c>
      <c r="G23" s="229">
        <f>+G22+G19</f>
        <v>31833</v>
      </c>
      <c r="H23" s="293">
        <f t="shared" si="3"/>
        <v>-32.8338516633682</v>
      </c>
      <c r="I23" s="12"/>
    </row>
    <row r="24" spans="1:9" s="9" customFormat="1" ht="15" customHeight="1" x14ac:dyDescent="0.2">
      <c r="A24" s="12"/>
      <c r="B24" s="45" t="s">
        <v>50</v>
      </c>
      <c r="C24" s="50">
        <v>-45860</v>
      </c>
      <c r="D24" s="191">
        <f>-39136+5654+33</f>
        <v>-33449</v>
      </c>
      <c r="E24" s="290">
        <f t="shared" si="2"/>
        <v>37.104248258542853</v>
      </c>
      <c r="F24" s="50">
        <v>-26748</v>
      </c>
      <c r="G24" s="191">
        <v>-7132</v>
      </c>
      <c r="H24" s="290">
        <f t="shared" si="3"/>
        <v>275.04206393718454</v>
      </c>
      <c r="I24" s="12"/>
    </row>
    <row r="25" spans="1:9" s="9" customFormat="1" ht="15" customHeight="1" thickBot="1" x14ac:dyDescent="0.25">
      <c r="A25" s="12"/>
      <c r="B25" s="84" t="s">
        <v>51</v>
      </c>
      <c r="C25" s="225">
        <f>SUM(C23:C24)</f>
        <v>19247</v>
      </c>
      <c r="D25" s="226">
        <f>SUM(D23:D24)</f>
        <v>84344</v>
      </c>
      <c r="E25" s="292">
        <f t="shared" si="2"/>
        <v>-77.180356634733954</v>
      </c>
      <c r="F25" s="225">
        <f>SUM(F23:F24)</f>
        <v>-5367</v>
      </c>
      <c r="G25" s="226">
        <f>SUM(G23:G24)</f>
        <v>24701</v>
      </c>
      <c r="H25" s="292">
        <f t="shared" si="3"/>
        <v>-121.72786526861262</v>
      </c>
      <c r="I25" s="12"/>
    </row>
    <row r="26" spans="1:9" s="9" customFormat="1" ht="15" customHeight="1" x14ac:dyDescent="0.2">
      <c r="A26" s="12"/>
      <c r="B26" s="170" t="s">
        <v>52</v>
      </c>
      <c r="C26" s="50">
        <f>+C25-C27</f>
        <v>18984</v>
      </c>
      <c r="D26" s="191">
        <f>+D25-D27</f>
        <v>83862</v>
      </c>
      <c r="E26" s="290">
        <f t="shared" si="2"/>
        <v>-77.362810331258487</v>
      </c>
      <c r="F26" s="50">
        <f>+F25-F27</f>
        <v>-5367</v>
      </c>
      <c r="G26" s="191">
        <f>+G25-G27</f>
        <v>24446</v>
      </c>
      <c r="H26" s="290">
        <f t="shared" si="3"/>
        <v>-121.95451198560092</v>
      </c>
      <c r="I26" s="12"/>
    </row>
    <row r="27" spans="1:9" s="9" customFormat="1" ht="15" customHeight="1" x14ac:dyDescent="0.2">
      <c r="A27" s="12"/>
      <c r="B27" s="180" t="s">
        <v>53</v>
      </c>
      <c r="C27" s="230">
        <v>263</v>
      </c>
      <c r="D27" s="231">
        <v>482</v>
      </c>
      <c r="E27" s="290">
        <f t="shared" si="2"/>
        <v>-45.435684647302907</v>
      </c>
      <c r="F27" s="50">
        <v>0</v>
      </c>
      <c r="G27" s="231">
        <v>255</v>
      </c>
      <c r="H27" s="290">
        <f t="shared" si="3"/>
        <v>-100</v>
      </c>
      <c r="I27" s="12"/>
    </row>
    <row r="28" spans="1:9" s="9" customFormat="1" ht="25.15" customHeight="1" x14ac:dyDescent="0.2">
      <c r="A28" s="12"/>
      <c r="B28" s="45" t="s">
        <v>54</v>
      </c>
      <c r="C28" s="179">
        <f>ROUND((C26/C30*1000),2)</f>
        <v>0.26</v>
      </c>
      <c r="D28" s="232">
        <f>ROUND((D26/D30*1000),2)</f>
        <v>1.1299999999999999</v>
      </c>
      <c r="E28" s="290">
        <f t="shared" si="2"/>
        <v>-76.991150442477874</v>
      </c>
      <c r="F28" s="179">
        <f>ROUND((F26/F30*1000),2)</f>
        <v>-7.0000000000000007E-2</v>
      </c>
      <c r="G28" s="232">
        <f>ROUND((G26/G30*1000),2)</f>
        <v>0.33</v>
      </c>
      <c r="H28" s="290">
        <f t="shared" si="3"/>
        <v>-121.21212121212122</v>
      </c>
      <c r="I28" s="12"/>
    </row>
    <row r="29" spans="1:9" s="9" customFormat="1" ht="15" customHeight="1" x14ac:dyDescent="0.2">
      <c r="A29" s="12"/>
      <c r="B29" s="46" t="s">
        <v>55</v>
      </c>
      <c r="C29" s="139">
        <f>ROUND((C26/C31*1000),2)</f>
        <v>0.26</v>
      </c>
      <c r="D29" s="233">
        <f>ROUND((D26/D31*1000),2)</f>
        <v>1.1299999999999999</v>
      </c>
      <c r="E29" s="291">
        <f t="shared" si="2"/>
        <v>-76.991150442477874</v>
      </c>
      <c r="F29" s="139">
        <f>ROUND((F26/F31*1000),2)</f>
        <v>-7.0000000000000007E-2</v>
      </c>
      <c r="G29" s="233">
        <f>ROUND((G26/G31*1000),2)</f>
        <v>0.33</v>
      </c>
      <c r="H29" s="291">
        <f t="shared" si="3"/>
        <v>-121.21212121212122</v>
      </c>
      <c r="I29" s="12"/>
    </row>
    <row r="30" spans="1:9" s="9" customFormat="1" ht="25.15" customHeight="1" x14ac:dyDescent="0.2">
      <c r="A30" s="12"/>
      <c r="B30" s="46" t="s">
        <v>56</v>
      </c>
      <c r="C30" s="54">
        <v>73979889</v>
      </c>
      <c r="D30" s="193">
        <v>73979889</v>
      </c>
      <c r="E30" s="291" t="s">
        <v>57</v>
      </c>
      <c r="F30" s="54">
        <v>73979889</v>
      </c>
      <c r="G30" s="193">
        <v>73979889</v>
      </c>
      <c r="H30" s="291" t="s">
        <v>57</v>
      </c>
      <c r="I30" s="12"/>
    </row>
    <row r="31" spans="1:9" s="9" customFormat="1" ht="15" customHeight="1" x14ac:dyDescent="0.2">
      <c r="A31" s="12"/>
      <c r="B31" s="46" t="s">
        <v>58</v>
      </c>
      <c r="C31" s="54">
        <v>73979889</v>
      </c>
      <c r="D31" s="193">
        <v>73979889</v>
      </c>
      <c r="E31" s="291" t="s">
        <v>57</v>
      </c>
      <c r="F31" s="54">
        <v>73979889</v>
      </c>
      <c r="G31" s="193">
        <v>73979889</v>
      </c>
      <c r="H31" s="291" t="s">
        <v>57</v>
      </c>
      <c r="I31" s="12"/>
    </row>
    <row r="33" spans="2:5" s="30" customFormat="1" ht="11.25" x14ac:dyDescent="0.2">
      <c r="B33" s="31"/>
      <c r="C33" s="32"/>
      <c r="D33" s="32"/>
      <c r="E33" s="33"/>
    </row>
    <row r="34" spans="2:5" s="30" customFormat="1" x14ac:dyDescent="0.2">
      <c r="B34" s="35"/>
      <c r="C34" s="32"/>
      <c r="D34" s="32"/>
      <c r="E34" s="33"/>
    </row>
    <row r="35" spans="2:5" s="30" customFormat="1" ht="11.25" x14ac:dyDescent="0.2">
      <c r="B35" s="31"/>
      <c r="C35" s="32"/>
      <c r="D35" s="32"/>
      <c r="E35" s="33"/>
    </row>
  </sheetData>
  <pageMargins left="0.43307086614173229" right="0.23622047244094491" top="0.74803149606299213" bottom="0.74803149606299213" header="0.31496062992125984" footer="0.31496062992125984"/>
  <pageSetup paperSize="9" scale="86" orientation="portrait" r:id="rId1"/>
  <headerFooter>
    <oddFooter>&amp;L© 2023 Software AG. All rights reserved.&amp;C&amp;P</oddFooter>
  </headerFooter>
  <colBreaks count="1" manualBreakCount="1">
    <brk id="8" max="31" man="1"/>
  </colBreaks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59"/>
  <sheetViews>
    <sheetView showGridLines="0" zoomScaleNormal="100" zoomScaleSheetLayoutView="125" workbookViewId="0"/>
  </sheetViews>
  <sheetFormatPr defaultColWidth="9.140625" defaultRowHeight="14.25" x14ac:dyDescent="0.25"/>
  <cols>
    <col min="1" max="1" width="3.5703125" style="143" customWidth="1"/>
    <col min="2" max="2" width="71.5703125" style="143" bestFit="1" customWidth="1"/>
    <col min="3" max="4" width="15.5703125" style="174" customWidth="1"/>
    <col min="5" max="16384" width="9.140625" style="143"/>
  </cols>
  <sheetData>
    <row r="1" spans="1:6" s="142" customFormat="1" ht="15" customHeight="1" x14ac:dyDescent="0.25">
      <c r="B1" s="312" t="str">
        <f>Inhaltsverzeichnis!C13</f>
        <v>Konzernbilanz zum 31. December 2022 und 31. Dezember 2021</v>
      </c>
      <c r="C1" s="312"/>
      <c r="D1" s="312"/>
    </row>
    <row r="2" spans="1:6" ht="15" customHeight="1" x14ac:dyDescent="0.25">
      <c r="B2" s="313" t="s">
        <v>11</v>
      </c>
      <c r="C2" s="314"/>
      <c r="D2" s="314"/>
    </row>
    <row r="3" spans="1:6" ht="15" customHeight="1" x14ac:dyDescent="0.25">
      <c r="B3" s="144"/>
      <c r="C3" s="171"/>
      <c r="D3" s="171"/>
    </row>
    <row r="4" spans="1:6" s="119" customFormat="1" ht="20.25" customHeight="1" thickBot="1" x14ac:dyDescent="0.25">
      <c r="A4" s="175"/>
      <c r="B4" s="176" t="s">
        <v>59</v>
      </c>
      <c r="C4" s="57" t="s">
        <v>204</v>
      </c>
      <c r="D4" s="57" t="s">
        <v>60</v>
      </c>
    </row>
    <row r="5" spans="1:6" s="146" customFormat="1" ht="15" customHeight="1" thickTop="1" thickBot="1" x14ac:dyDescent="0.3">
      <c r="A5" s="145"/>
      <c r="B5" s="147" t="s">
        <v>61</v>
      </c>
      <c r="C5" s="245"/>
      <c r="D5" s="246"/>
    </row>
    <row r="6" spans="1:6" s="146" customFormat="1" ht="15" customHeight="1" x14ac:dyDescent="0.25">
      <c r="A6" s="145"/>
      <c r="B6" s="148" t="s">
        <v>29</v>
      </c>
      <c r="C6" s="153">
        <v>427105</v>
      </c>
      <c r="D6" s="247">
        <v>585844</v>
      </c>
      <c r="F6" s="115"/>
    </row>
    <row r="7" spans="1:6" s="146" customFormat="1" ht="15" customHeight="1" x14ac:dyDescent="0.25">
      <c r="A7" s="145"/>
      <c r="B7" s="149" t="s">
        <v>62</v>
      </c>
      <c r="C7" s="154">
        <v>2551</v>
      </c>
      <c r="D7" s="248">
        <v>24092</v>
      </c>
    </row>
    <row r="8" spans="1:6" s="146" customFormat="1" ht="15" customHeight="1" x14ac:dyDescent="0.25">
      <c r="A8" s="145"/>
      <c r="B8" s="149" t="s">
        <v>63</v>
      </c>
      <c r="C8" s="154">
        <v>251799</v>
      </c>
      <c r="D8" s="248">
        <v>198466</v>
      </c>
    </row>
    <row r="9" spans="1:6" s="146" customFormat="1" ht="15" customHeight="1" x14ac:dyDescent="0.25">
      <c r="A9" s="145"/>
      <c r="B9" s="149" t="s">
        <v>64</v>
      </c>
      <c r="C9" s="154">
        <v>51987</v>
      </c>
      <c r="D9" s="248">
        <v>39487</v>
      </c>
    </row>
    <row r="10" spans="1:6" s="146" customFormat="1" ht="15" customHeight="1" x14ac:dyDescent="0.25">
      <c r="A10" s="145"/>
      <c r="B10" s="149" t="s">
        <v>65</v>
      </c>
      <c r="C10" s="154">
        <v>36505</v>
      </c>
      <c r="D10" s="248">
        <v>27029</v>
      </c>
    </row>
    <row r="11" spans="1:6" s="146" customFormat="1" ht="15" customHeight="1" x14ac:dyDescent="0.25">
      <c r="A11" s="145"/>
      <c r="B11" s="150"/>
      <c r="C11" s="155">
        <f>SUM(C6:C10)</f>
        <v>769947</v>
      </c>
      <c r="D11" s="249">
        <f>SUM(D6:D10)</f>
        <v>874918</v>
      </c>
    </row>
    <row r="12" spans="1:6" s="146" customFormat="1" ht="15" customHeight="1" thickBot="1" x14ac:dyDescent="0.3">
      <c r="A12" s="145"/>
      <c r="B12" s="151" t="s">
        <v>66</v>
      </c>
      <c r="C12" s="156"/>
      <c r="D12" s="250"/>
    </row>
    <row r="13" spans="1:6" s="146" customFormat="1" ht="15" customHeight="1" x14ac:dyDescent="0.25">
      <c r="A13" s="145"/>
      <c r="B13" s="148" t="s">
        <v>67</v>
      </c>
      <c r="C13" s="153">
        <v>221702</v>
      </c>
      <c r="D13" s="247">
        <v>87466</v>
      </c>
    </row>
    <row r="14" spans="1:6" s="146" customFormat="1" ht="15" customHeight="1" x14ac:dyDescent="0.25">
      <c r="A14" s="145"/>
      <c r="B14" s="149" t="s">
        <v>68</v>
      </c>
      <c r="C14" s="154">
        <v>1381828</v>
      </c>
      <c r="D14" s="248">
        <v>986136</v>
      </c>
    </row>
    <row r="15" spans="1:6" s="146" customFormat="1" ht="15" customHeight="1" x14ac:dyDescent="0.25">
      <c r="A15" s="145"/>
      <c r="B15" s="149" t="s">
        <v>69</v>
      </c>
      <c r="C15" s="154">
        <v>76005</v>
      </c>
      <c r="D15" s="248">
        <v>76877</v>
      </c>
    </row>
    <row r="16" spans="1:6" s="146" customFormat="1" ht="15" customHeight="1" x14ac:dyDescent="0.25">
      <c r="A16" s="145"/>
      <c r="B16" s="149" t="s">
        <v>70</v>
      </c>
      <c r="C16" s="154">
        <v>5635</v>
      </c>
      <c r="D16" s="248">
        <v>6241</v>
      </c>
    </row>
    <row r="17" spans="1:4" s="146" customFormat="1" ht="15" customHeight="1" x14ac:dyDescent="0.25">
      <c r="A17" s="145"/>
      <c r="B17" s="149" t="s">
        <v>62</v>
      </c>
      <c r="C17" s="154">
        <v>9823</v>
      </c>
      <c r="D17" s="248">
        <v>21115</v>
      </c>
    </row>
    <row r="18" spans="1:4" s="146" customFormat="1" ht="15" customHeight="1" x14ac:dyDescent="0.25">
      <c r="A18" s="145"/>
      <c r="B18" s="149" t="s">
        <v>63</v>
      </c>
      <c r="C18" s="154">
        <v>135848</v>
      </c>
      <c r="D18" s="248">
        <v>128732</v>
      </c>
    </row>
    <row r="19" spans="1:4" s="146" customFormat="1" ht="15" customHeight="1" x14ac:dyDescent="0.25">
      <c r="A19" s="145"/>
      <c r="B19" s="149" t="s">
        <v>64</v>
      </c>
      <c r="C19" s="154">
        <v>52812</v>
      </c>
      <c r="D19" s="248">
        <v>9113</v>
      </c>
    </row>
    <row r="20" spans="1:4" s="146" customFormat="1" ht="15" customHeight="1" x14ac:dyDescent="0.25">
      <c r="A20" s="145"/>
      <c r="B20" s="149" t="s">
        <v>65</v>
      </c>
      <c r="C20" s="154">
        <v>15748</v>
      </c>
      <c r="D20" s="248">
        <v>14225</v>
      </c>
    </row>
    <row r="21" spans="1:4" s="146" customFormat="1" ht="15" customHeight="1" x14ac:dyDescent="0.25">
      <c r="A21" s="145"/>
      <c r="B21" s="149" t="s">
        <v>71</v>
      </c>
      <c r="C21" s="154">
        <v>9057</v>
      </c>
      <c r="D21" s="248">
        <v>16567</v>
      </c>
    </row>
    <row r="22" spans="1:4" s="146" customFormat="1" ht="15" customHeight="1" x14ac:dyDescent="0.25">
      <c r="A22" s="145"/>
      <c r="B22" s="149"/>
      <c r="C22" s="155">
        <f>SUM(C13:C21)</f>
        <v>1908458</v>
      </c>
      <c r="D22" s="249">
        <f>SUM(D13:D21)</f>
        <v>1346472</v>
      </c>
    </row>
    <row r="23" spans="1:4" s="146" customFormat="1" ht="15" customHeight="1" thickBot="1" x14ac:dyDescent="0.3">
      <c r="A23" s="145"/>
      <c r="B23" s="165" t="s">
        <v>72</v>
      </c>
      <c r="C23" s="251">
        <f>+C11+C22</f>
        <v>2678405</v>
      </c>
      <c r="D23" s="252">
        <f>+D11+D22</f>
        <v>2221390</v>
      </c>
    </row>
    <row r="24" spans="1:4" s="146" customFormat="1" ht="14.25" customHeight="1" x14ac:dyDescent="0.25">
      <c r="A24" s="145"/>
      <c r="B24" s="158"/>
      <c r="C24" s="172"/>
      <c r="D24" s="173"/>
    </row>
    <row r="25" spans="1:4" s="119" customFormat="1" ht="20.25" customHeight="1" thickBot="1" x14ac:dyDescent="0.25">
      <c r="A25" s="175"/>
      <c r="B25" s="177" t="s">
        <v>73</v>
      </c>
      <c r="C25" s="57" t="s">
        <v>204</v>
      </c>
      <c r="D25" s="178" t="s">
        <v>60</v>
      </c>
    </row>
    <row r="26" spans="1:4" s="146" customFormat="1" ht="15" customHeight="1" thickTop="1" thickBot="1" x14ac:dyDescent="0.3">
      <c r="A26" s="145"/>
      <c r="B26" s="283" t="s">
        <v>74</v>
      </c>
      <c r="C26" s="245"/>
      <c r="D26" s="246"/>
    </row>
    <row r="27" spans="1:4" s="146" customFormat="1" ht="15" customHeight="1" x14ac:dyDescent="0.25">
      <c r="A27" s="145"/>
      <c r="B27" s="148" t="s">
        <v>75</v>
      </c>
      <c r="C27" s="157">
        <v>31888</v>
      </c>
      <c r="D27" s="253">
        <v>84866</v>
      </c>
    </row>
    <row r="28" spans="1:4" s="146" customFormat="1" ht="15" customHeight="1" x14ac:dyDescent="0.25">
      <c r="A28" s="145"/>
      <c r="B28" s="149" t="s">
        <v>76</v>
      </c>
      <c r="C28" s="154">
        <v>57350</v>
      </c>
      <c r="D28" s="248">
        <v>53548</v>
      </c>
    </row>
    <row r="29" spans="1:4" s="146" customFormat="1" ht="15" customHeight="1" x14ac:dyDescent="0.25">
      <c r="A29" s="145"/>
      <c r="B29" s="149" t="s">
        <v>77</v>
      </c>
      <c r="C29" s="154">
        <v>138037</v>
      </c>
      <c r="D29" s="248">
        <v>137888</v>
      </c>
    </row>
    <row r="30" spans="1:4" s="146" customFormat="1" ht="15" customHeight="1" x14ac:dyDescent="0.25">
      <c r="A30" s="145"/>
      <c r="B30" s="149" t="s">
        <v>78</v>
      </c>
      <c r="C30" s="154">
        <v>59529</v>
      </c>
      <c r="D30" s="248">
        <v>43924</v>
      </c>
    </row>
    <row r="31" spans="1:4" s="146" customFormat="1" ht="15" customHeight="1" x14ac:dyDescent="0.25">
      <c r="A31" s="145"/>
      <c r="B31" s="149" t="s">
        <v>79</v>
      </c>
      <c r="C31" s="154">
        <v>30673</v>
      </c>
      <c r="D31" s="248">
        <v>34980</v>
      </c>
    </row>
    <row r="32" spans="1:4" s="146" customFormat="1" ht="15" customHeight="1" x14ac:dyDescent="0.25">
      <c r="A32" s="145"/>
      <c r="B32" s="149" t="s">
        <v>180</v>
      </c>
      <c r="C32" s="154">
        <v>137168</v>
      </c>
      <c r="D32" s="248">
        <v>135675</v>
      </c>
    </row>
    <row r="33" spans="1:6" s="146" customFormat="1" ht="15" customHeight="1" x14ac:dyDescent="0.25">
      <c r="A33" s="145"/>
      <c r="B33" s="150"/>
      <c r="C33" s="155">
        <f>SUM(C27:C32)</f>
        <v>454645</v>
      </c>
      <c r="D33" s="249">
        <f>SUM(D27:D32)</f>
        <v>490881</v>
      </c>
    </row>
    <row r="34" spans="1:6" s="146" customFormat="1" ht="15" customHeight="1" thickBot="1" x14ac:dyDescent="0.3">
      <c r="A34" s="145"/>
      <c r="B34" s="151" t="s">
        <v>80</v>
      </c>
      <c r="C34" s="156"/>
      <c r="D34" s="250"/>
    </row>
    <row r="35" spans="1:6" s="146" customFormat="1" ht="15" customHeight="1" x14ac:dyDescent="0.25">
      <c r="A35" s="145"/>
      <c r="B35" s="148" t="s">
        <v>75</v>
      </c>
      <c r="C35" s="157">
        <v>635217</v>
      </c>
      <c r="D35" s="253">
        <v>223767</v>
      </c>
    </row>
    <row r="36" spans="1:6" s="146" customFormat="1" ht="15" customHeight="1" x14ac:dyDescent="0.25">
      <c r="A36" s="145"/>
      <c r="B36" s="149" t="s">
        <v>76</v>
      </c>
      <c r="C36" s="154">
        <v>130</v>
      </c>
      <c r="D36" s="248">
        <v>212</v>
      </c>
    </row>
    <row r="37" spans="1:6" s="146" customFormat="1" ht="15" customHeight="1" x14ac:dyDescent="0.25">
      <c r="A37" s="145"/>
      <c r="B37" s="149" t="s">
        <v>77</v>
      </c>
      <c r="C37" s="154">
        <v>866</v>
      </c>
      <c r="D37" s="248">
        <v>1564</v>
      </c>
    </row>
    <row r="38" spans="1:6" s="146" customFormat="1" ht="15" customHeight="1" x14ac:dyDescent="0.25">
      <c r="A38" s="145"/>
      <c r="B38" s="149" t="s">
        <v>78</v>
      </c>
      <c r="C38" s="154">
        <v>5504</v>
      </c>
      <c r="D38" s="248">
        <v>12124</v>
      </c>
    </row>
    <row r="39" spans="1:6" s="146" customFormat="1" ht="15" customHeight="1" x14ac:dyDescent="0.25">
      <c r="A39" s="145"/>
      <c r="B39" s="149" t="s">
        <v>81</v>
      </c>
      <c r="C39" s="154">
        <v>11750</v>
      </c>
      <c r="D39" s="248">
        <v>35042</v>
      </c>
    </row>
    <row r="40" spans="1:6" s="146" customFormat="1" ht="15" customHeight="1" x14ac:dyDescent="0.25">
      <c r="A40" s="145"/>
      <c r="B40" s="149" t="s">
        <v>82</v>
      </c>
      <c r="C40" s="154">
        <v>911</v>
      </c>
      <c r="D40" s="248">
        <v>1629</v>
      </c>
    </row>
    <row r="41" spans="1:6" s="146" customFormat="1" ht="15" customHeight="1" x14ac:dyDescent="0.25">
      <c r="A41" s="145"/>
      <c r="B41" s="149" t="s">
        <v>83</v>
      </c>
      <c r="C41" s="154">
        <v>42671</v>
      </c>
      <c r="D41" s="248">
        <v>6397</v>
      </c>
    </row>
    <row r="42" spans="1:6" s="146" customFormat="1" ht="15" customHeight="1" x14ac:dyDescent="0.25">
      <c r="A42" s="145"/>
      <c r="B42" s="149" t="s">
        <v>180</v>
      </c>
      <c r="C42" s="154">
        <v>15559</v>
      </c>
      <c r="D42" s="248">
        <v>11560</v>
      </c>
    </row>
    <row r="43" spans="1:6" s="146" customFormat="1" ht="15" customHeight="1" x14ac:dyDescent="0.25">
      <c r="A43" s="145"/>
      <c r="B43" s="150"/>
      <c r="C43" s="155">
        <f>SUM(C35:C42)</f>
        <v>712608</v>
      </c>
      <c r="D43" s="249">
        <f>SUM(D35:D42)</f>
        <v>292295</v>
      </c>
    </row>
    <row r="44" spans="1:6" s="146" customFormat="1" ht="15" customHeight="1" thickBot="1" x14ac:dyDescent="0.3">
      <c r="A44" s="145"/>
      <c r="B44" s="151" t="s">
        <v>84</v>
      </c>
      <c r="C44" s="156"/>
      <c r="D44" s="250"/>
    </row>
    <row r="45" spans="1:6" s="146" customFormat="1" ht="15" customHeight="1" x14ac:dyDescent="0.25">
      <c r="A45" s="145"/>
      <c r="B45" s="148" t="s">
        <v>85</v>
      </c>
      <c r="C45" s="153">
        <v>74000</v>
      </c>
      <c r="D45" s="247">
        <v>74000</v>
      </c>
    </row>
    <row r="46" spans="1:6" s="146" customFormat="1" ht="15" customHeight="1" x14ac:dyDescent="0.25">
      <c r="A46" s="145"/>
      <c r="B46" s="149" t="s">
        <v>86</v>
      </c>
      <c r="C46" s="154">
        <v>55737</v>
      </c>
      <c r="D46" s="248">
        <v>22580</v>
      </c>
    </row>
    <row r="47" spans="1:6" s="146" customFormat="1" ht="15" customHeight="1" x14ac:dyDescent="0.25">
      <c r="A47" s="145"/>
      <c r="B47" s="149" t="s">
        <v>87</v>
      </c>
      <c r="C47" s="154">
        <v>1332134</v>
      </c>
      <c r="D47" s="248">
        <v>1369375</v>
      </c>
    </row>
    <row r="48" spans="1:6" s="146" customFormat="1" ht="15" customHeight="1" x14ac:dyDescent="0.25">
      <c r="A48" s="145"/>
      <c r="B48" s="149" t="s">
        <v>88</v>
      </c>
      <c r="C48" s="154">
        <v>50038</v>
      </c>
      <c r="D48" s="248">
        <v>-27798</v>
      </c>
      <c r="F48" s="115"/>
    </row>
    <row r="49" spans="1:4" s="146" customFormat="1" ht="15" customHeight="1" x14ac:dyDescent="0.25">
      <c r="A49" s="145"/>
      <c r="B49" s="149" t="s">
        <v>89</v>
      </c>
      <c r="C49" s="154">
        <v>-757</v>
      </c>
      <c r="D49" s="248">
        <v>-757</v>
      </c>
    </row>
    <row r="50" spans="1:4" s="146" customFormat="1" ht="15" customHeight="1" thickBot="1" x14ac:dyDescent="0.3">
      <c r="A50" s="145"/>
      <c r="B50" s="151" t="s">
        <v>90</v>
      </c>
      <c r="C50" s="156">
        <f>SUM(C45:C49)</f>
        <v>1511152</v>
      </c>
      <c r="D50" s="250">
        <f>SUM(D45:D49)</f>
        <v>1437400</v>
      </c>
    </row>
    <row r="51" spans="1:4" s="146" customFormat="1" ht="15" customHeight="1" thickBot="1" x14ac:dyDescent="0.3">
      <c r="A51" s="145"/>
      <c r="B51" s="147" t="s">
        <v>91</v>
      </c>
      <c r="C51" s="254">
        <v>0</v>
      </c>
      <c r="D51" s="255">
        <v>814</v>
      </c>
    </row>
    <row r="52" spans="1:4" s="146" customFormat="1" ht="15" customHeight="1" thickBot="1" x14ac:dyDescent="0.3">
      <c r="A52" s="145"/>
      <c r="B52" s="147"/>
      <c r="C52" s="152">
        <f>SUM(C50:C51)</f>
        <v>1511152</v>
      </c>
      <c r="D52" s="256">
        <f>SUM(D50:D51)</f>
        <v>1438214</v>
      </c>
    </row>
    <row r="53" spans="1:4" s="146" customFormat="1" ht="15" customHeight="1" thickBot="1" x14ac:dyDescent="0.3">
      <c r="A53" s="145"/>
      <c r="B53" s="166" t="s">
        <v>92</v>
      </c>
      <c r="C53" s="257">
        <f>+C33+C43+C52</f>
        <v>2678405</v>
      </c>
      <c r="D53" s="258">
        <f>+D33+D43+D52</f>
        <v>2221390</v>
      </c>
    </row>
    <row r="54" spans="1:4" s="146" customFormat="1" ht="11.25" x14ac:dyDescent="0.25">
      <c r="C54" s="120"/>
      <c r="D54" s="120"/>
    </row>
    <row r="55" spans="1:4" s="146" customFormat="1" ht="11.25" x14ac:dyDescent="0.25">
      <c r="C55" s="120"/>
      <c r="D55" s="120"/>
    </row>
    <row r="56" spans="1:4" s="146" customFormat="1" ht="11.25" x14ac:dyDescent="0.25">
      <c r="C56" s="120"/>
      <c r="D56" s="120"/>
    </row>
    <row r="57" spans="1:4" s="146" customFormat="1" ht="11.25" x14ac:dyDescent="0.25">
      <c r="C57" s="120"/>
      <c r="D57" s="120"/>
    </row>
    <row r="58" spans="1:4" s="146" customFormat="1" ht="11.25" x14ac:dyDescent="0.25">
      <c r="C58" s="120"/>
      <c r="D58" s="120"/>
    </row>
    <row r="59" spans="1:4" s="146" customFormat="1" ht="11.25" x14ac:dyDescent="0.25">
      <c r="C59" s="120"/>
      <c r="D59" s="120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91" orientation="portrait" r:id="rId1"/>
  <headerFooter>
    <oddFooter>&amp;L© 2023 Software AG. All rights reserved.&amp;C&amp;P</oddFooter>
  </headerFooter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F39"/>
  <sheetViews>
    <sheetView showGridLines="0" zoomScaleNormal="100" zoomScaleSheetLayoutView="125" workbookViewId="0"/>
  </sheetViews>
  <sheetFormatPr defaultColWidth="9.140625" defaultRowHeight="14.25" x14ac:dyDescent="0.2"/>
  <cols>
    <col min="1" max="1" width="3.5703125" style="2" customWidth="1"/>
    <col min="2" max="2" width="70.5703125" style="2" customWidth="1"/>
    <col min="3" max="6" width="12.5703125" style="2" customWidth="1"/>
    <col min="7" max="16384" width="9.140625" style="2"/>
  </cols>
  <sheetData>
    <row r="1" spans="1:6" s="13" customFormat="1" ht="15.75" x14ac:dyDescent="0.25">
      <c r="B1" s="315" t="str">
        <f>Inhaltsverzeichnis!C15</f>
        <v>Kapitalflussrechnung für zwölf Monate und 4. Quartal 2022 und 2021</v>
      </c>
      <c r="C1" s="315"/>
      <c r="D1" s="315"/>
    </row>
    <row r="2" spans="1:6" x14ac:dyDescent="0.2">
      <c r="B2" s="316" t="s">
        <v>11</v>
      </c>
      <c r="C2" s="316"/>
      <c r="D2" s="316"/>
      <c r="F2" s="9"/>
    </row>
    <row r="3" spans="1:6" x14ac:dyDescent="0.2">
      <c r="B3" s="7"/>
      <c r="C3" s="7"/>
      <c r="D3" s="7"/>
      <c r="F3" s="16"/>
    </row>
    <row r="4" spans="1:6" s="9" customFormat="1" ht="14.25" customHeight="1" thickBot="1" x14ac:dyDescent="0.25">
      <c r="A4" s="12"/>
      <c r="B4" s="56" t="s">
        <v>34</v>
      </c>
      <c r="C4" s="183" t="s">
        <v>199</v>
      </c>
      <c r="D4" s="183" t="s">
        <v>200</v>
      </c>
      <c r="E4" s="183" t="s">
        <v>201</v>
      </c>
      <c r="F4" s="183" t="s">
        <v>202</v>
      </c>
    </row>
    <row r="5" spans="1:6" s="16" customFormat="1" ht="15" customHeight="1" thickTop="1" x14ac:dyDescent="0.2">
      <c r="A5" s="17"/>
      <c r="B5" s="97" t="s">
        <v>51</v>
      </c>
      <c r="C5" s="50">
        <v>19247</v>
      </c>
      <c r="D5" s="191">
        <v>84344</v>
      </c>
      <c r="E5" s="50">
        <v>-5367</v>
      </c>
      <c r="F5" s="191">
        <v>24701</v>
      </c>
    </row>
    <row r="6" spans="1:6" s="16" customFormat="1" ht="15" customHeight="1" x14ac:dyDescent="0.2">
      <c r="A6" s="17"/>
      <c r="B6" s="98" t="s">
        <v>50</v>
      </c>
      <c r="C6" s="54">
        <v>45860</v>
      </c>
      <c r="D6" s="193">
        <v>33449</v>
      </c>
      <c r="E6" s="54">
        <v>26747</v>
      </c>
      <c r="F6" s="193">
        <v>7132</v>
      </c>
    </row>
    <row r="7" spans="1:6" s="16" customFormat="1" ht="15" customHeight="1" x14ac:dyDescent="0.2">
      <c r="A7" s="17"/>
      <c r="B7" s="98" t="s">
        <v>93</v>
      </c>
      <c r="C7" s="54">
        <v>10534</v>
      </c>
      <c r="D7" s="193">
        <v>-1017</v>
      </c>
      <c r="E7" s="54">
        <v>2381</v>
      </c>
      <c r="F7" s="193">
        <v>-1803</v>
      </c>
    </row>
    <row r="8" spans="1:6" s="16" customFormat="1" ht="15" customHeight="1" x14ac:dyDescent="0.2">
      <c r="A8" s="17"/>
      <c r="B8" s="98" t="s">
        <v>94</v>
      </c>
      <c r="C8" s="54">
        <v>83222</v>
      </c>
      <c r="D8" s="193">
        <v>40165</v>
      </c>
      <c r="E8" s="54">
        <v>17061</v>
      </c>
      <c r="F8" s="193">
        <v>10056</v>
      </c>
    </row>
    <row r="9" spans="1:6" s="16" customFormat="1" ht="15" customHeight="1" x14ac:dyDescent="0.2">
      <c r="A9" s="17"/>
      <c r="B9" s="98" t="s">
        <v>95</v>
      </c>
      <c r="C9" s="54">
        <v>-12094</v>
      </c>
      <c r="D9" s="193">
        <v>544</v>
      </c>
      <c r="E9" s="54">
        <v>54</v>
      </c>
      <c r="F9" s="193">
        <v>-29</v>
      </c>
    </row>
    <row r="10" spans="1:6" s="16" customFormat="1" ht="15" customHeight="1" x14ac:dyDescent="0.2">
      <c r="A10" s="17"/>
      <c r="B10" s="97" t="s">
        <v>96</v>
      </c>
      <c r="C10" s="50">
        <v>-117735</v>
      </c>
      <c r="D10" s="191">
        <v>-29064</v>
      </c>
      <c r="E10" s="50">
        <v>-86053</v>
      </c>
      <c r="F10" s="191">
        <v>-47275</v>
      </c>
    </row>
    <row r="11" spans="1:6" s="16" customFormat="1" ht="15" customHeight="1" x14ac:dyDescent="0.2">
      <c r="A11" s="17"/>
      <c r="B11" s="98" t="s">
        <v>97</v>
      </c>
      <c r="C11" s="54">
        <v>33757</v>
      </c>
      <c r="D11" s="193">
        <v>23590</v>
      </c>
      <c r="E11" s="54">
        <v>39053</v>
      </c>
      <c r="F11" s="193">
        <v>40116</v>
      </c>
    </row>
    <row r="12" spans="1:6" s="16" customFormat="1" ht="15" customHeight="1" x14ac:dyDescent="0.2">
      <c r="A12" s="17"/>
      <c r="B12" s="98" t="s">
        <v>98</v>
      </c>
      <c r="C12" s="54">
        <v>-39604</v>
      </c>
      <c r="D12" s="193">
        <v>-35765</v>
      </c>
      <c r="E12" s="54">
        <v>4556</v>
      </c>
      <c r="F12" s="193">
        <v>-8939</v>
      </c>
    </row>
    <row r="13" spans="1:6" s="16" customFormat="1" ht="15" customHeight="1" x14ac:dyDescent="0.2">
      <c r="A13" s="17"/>
      <c r="B13" s="98" t="s">
        <v>99</v>
      </c>
      <c r="C13" s="54">
        <v>-19695</v>
      </c>
      <c r="D13" s="193">
        <v>-7221</v>
      </c>
      <c r="E13" s="54">
        <v>-8451</v>
      </c>
      <c r="F13" s="193">
        <v>-1580</v>
      </c>
    </row>
    <row r="14" spans="1:6" ht="15" customHeight="1" x14ac:dyDescent="0.2">
      <c r="B14" s="98" t="s">
        <v>100</v>
      </c>
      <c r="C14" s="54">
        <v>14907</v>
      </c>
      <c r="D14" s="193">
        <v>7210</v>
      </c>
      <c r="E14" s="54">
        <v>5971</v>
      </c>
      <c r="F14" s="193">
        <v>2995</v>
      </c>
    </row>
    <row r="15" spans="1:6" s="16" customFormat="1" ht="15" customHeight="1" thickBot="1" x14ac:dyDescent="0.25">
      <c r="A15" s="17"/>
      <c r="B15" s="103" t="s">
        <v>24</v>
      </c>
      <c r="C15" s="225">
        <f>SUM(C5:C14)</f>
        <v>18399</v>
      </c>
      <c r="D15" s="226">
        <f>SUM(D5:D14)</f>
        <v>116235</v>
      </c>
      <c r="E15" s="225">
        <f>SUM(E5:E14)</f>
        <v>-4048</v>
      </c>
      <c r="F15" s="226">
        <f>SUM(F5:F14)</f>
        <v>25374</v>
      </c>
    </row>
    <row r="16" spans="1:6" s="16" customFormat="1" ht="15" customHeight="1" x14ac:dyDescent="0.2">
      <c r="A16" s="17"/>
      <c r="B16" s="99" t="s">
        <v>101</v>
      </c>
      <c r="C16" s="50">
        <v>3055</v>
      </c>
      <c r="D16" s="191">
        <v>2127</v>
      </c>
      <c r="E16" s="50">
        <v>254</v>
      </c>
      <c r="F16" s="191">
        <v>633</v>
      </c>
    </row>
    <row r="17" spans="1:6" s="16" customFormat="1" ht="15" customHeight="1" x14ac:dyDescent="0.2">
      <c r="A17" s="17"/>
      <c r="B17" s="98" t="s">
        <v>102</v>
      </c>
      <c r="C17" s="54">
        <v>-13465</v>
      </c>
      <c r="D17" s="193">
        <v>-11158</v>
      </c>
      <c r="E17" s="54">
        <v>-3154</v>
      </c>
      <c r="F17" s="193">
        <v>-6026</v>
      </c>
    </row>
    <row r="18" spans="1:6" s="16" customFormat="1" ht="15" customHeight="1" x14ac:dyDescent="0.2">
      <c r="A18" s="17"/>
      <c r="B18" s="98" t="s">
        <v>103</v>
      </c>
      <c r="C18" s="54">
        <v>4902</v>
      </c>
      <c r="D18" s="193">
        <v>1063</v>
      </c>
      <c r="E18" s="54">
        <v>416</v>
      </c>
      <c r="F18" s="193">
        <v>914</v>
      </c>
    </row>
    <row r="19" spans="1:6" s="16" customFormat="1" ht="15" customHeight="1" x14ac:dyDescent="0.2">
      <c r="A19" s="17"/>
      <c r="B19" s="98" t="s">
        <v>104</v>
      </c>
      <c r="C19" s="54">
        <v>-2011</v>
      </c>
      <c r="D19" s="193">
        <v>-3904</v>
      </c>
      <c r="E19" s="54">
        <v>0</v>
      </c>
      <c r="F19" s="193">
        <v>-132</v>
      </c>
    </row>
    <row r="20" spans="1:6" s="16" customFormat="1" ht="15" customHeight="1" x14ac:dyDescent="0.2">
      <c r="A20" s="17"/>
      <c r="B20" s="98" t="s">
        <v>105</v>
      </c>
      <c r="C20" s="54">
        <v>23268</v>
      </c>
      <c r="D20" s="193">
        <v>8698</v>
      </c>
      <c r="E20" s="54">
        <v>3995</v>
      </c>
      <c r="F20" s="193">
        <v>0</v>
      </c>
    </row>
    <row r="21" spans="1:6" s="16" customFormat="1" ht="15" customHeight="1" x14ac:dyDescent="0.2">
      <c r="A21" s="17"/>
      <c r="B21" s="98" t="s">
        <v>106</v>
      </c>
      <c r="C21" s="54">
        <v>-2381</v>
      </c>
      <c r="D21" s="193">
        <v>-27666</v>
      </c>
      <c r="E21" s="54">
        <v>-20</v>
      </c>
      <c r="F21" s="193">
        <v>-436</v>
      </c>
    </row>
    <row r="22" spans="1:6" s="16" customFormat="1" ht="15" customHeight="1" x14ac:dyDescent="0.2">
      <c r="B22" s="98" t="s">
        <v>155</v>
      </c>
      <c r="C22" s="54">
        <v>10776</v>
      </c>
      <c r="D22" s="193">
        <v>0</v>
      </c>
      <c r="E22" s="54">
        <v>0</v>
      </c>
      <c r="F22" s="193">
        <v>0</v>
      </c>
    </row>
    <row r="23" spans="1:6" s="16" customFormat="1" ht="15" customHeight="1" x14ac:dyDescent="0.2">
      <c r="B23" s="98" t="s">
        <v>183</v>
      </c>
      <c r="C23" s="54">
        <v>0</v>
      </c>
      <c r="D23" s="193">
        <v>2132</v>
      </c>
      <c r="E23" s="54">
        <v>0</v>
      </c>
      <c r="F23" s="193">
        <v>0</v>
      </c>
    </row>
    <row r="24" spans="1:6" s="16" customFormat="1" ht="15" customHeight="1" x14ac:dyDescent="0.2">
      <c r="B24" s="284" t="s">
        <v>154</v>
      </c>
      <c r="C24" s="66">
        <v>-537317</v>
      </c>
      <c r="D24" s="285">
        <v>0</v>
      </c>
      <c r="E24" s="66">
        <v>0</v>
      </c>
      <c r="F24" s="285">
        <v>0</v>
      </c>
    </row>
    <row r="25" spans="1:6" s="16" customFormat="1" ht="15" customHeight="1" thickBot="1" x14ac:dyDescent="0.25">
      <c r="A25" s="17"/>
      <c r="B25" s="103" t="s">
        <v>107</v>
      </c>
      <c r="C25" s="225">
        <f>SUM(C16:C24)</f>
        <v>-513173</v>
      </c>
      <c r="D25" s="226">
        <f>SUM(D16:D24)</f>
        <v>-28708</v>
      </c>
      <c r="E25" s="225">
        <f>SUM(E16:E24)</f>
        <v>1491</v>
      </c>
      <c r="F25" s="226">
        <f>SUM(F16:F24)</f>
        <v>-5047</v>
      </c>
    </row>
    <row r="26" spans="1:6" s="16" customFormat="1" ht="15" customHeight="1" x14ac:dyDescent="0.2">
      <c r="A26" s="17"/>
      <c r="B26" s="97" t="s">
        <v>108</v>
      </c>
      <c r="C26" s="50">
        <v>-56699</v>
      </c>
      <c r="D26" s="191">
        <v>-56629</v>
      </c>
      <c r="E26" s="50">
        <v>0</v>
      </c>
      <c r="F26" s="191">
        <v>0</v>
      </c>
    </row>
    <row r="27" spans="1:6" s="16" customFormat="1" ht="15" customHeight="1" x14ac:dyDescent="0.2">
      <c r="A27" s="17"/>
      <c r="B27" s="98" t="s">
        <v>109</v>
      </c>
      <c r="C27" s="54">
        <v>-583</v>
      </c>
      <c r="D27" s="191">
        <v>-7496</v>
      </c>
      <c r="E27" s="54">
        <v>-87779</v>
      </c>
      <c r="F27" s="191">
        <v>613</v>
      </c>
    </row>
    <row r="28" spans="1:6" s="16" customFormat="1" ht="15" customHeight="1" x14ac:dyDescent="0.2">
      <c r="B28" s="98" t="s">
        <v>110</v>
      </c>
      <c r="C28" s="54">
        <v>-11968</v>
      </c>
      <c r="D28" s="191">
        <v>-12974</v>
      </c>
      <c r="E28" s="54">
        <v>-3654</v>
      </c>
      <c r="F28" s="191">
        <v>-3043</v>
      </c>
    </row>
    <row r="29" spans="1:6" ht="15" customHeight="1" x14ac:dyDescent="0.2">
      <c r="B29" s="98" t="s">
        <v>111</v>
      </c>
      <c r="C29" s="54">
        <v>464300</v>
      </c>
      <c r="D29" s="193">
        <v>60000</v>
      </c>
      <c r="E29" s="54">
        <v>100000</v>
      </c>
      <c r="F29" s="193">
        <v>0</v>
      </c>
    </row>
    <row r="30" spans="1:6" s="16" customFormat="1" ht="15" customHeight="1" x14ac:dyDescent="0.2">
      <c r="A30" s="17"/>
      <c r="B30" s="98" t="s">
        <v>112</v>
      </c>
      <c r="C30" s="54">
        <v>-78333</v>
      </c>
      <c r="D30" s="193">
        <v>-3</v>
      </c>
      <c r="E30" s="54">
        <v>0</v>
      </c>
      <c r="F30" s="193">
        <v>0</v>
      </c>
    </row>
    <row r="31" spans="1:6" ht="15" customHeight="1" thickBot="1" x14ac:dyDescent="0.25">
      <c r="B31" s="101" t="s">
        <v>113</v>
      </c>
      <c r="C31" s="225">
        <f>SUM(C26:C30)</f>
        <v>316717</v>
      </c>
      <c r="D31" s="226">
        <f>SUM(D26:D30)</f>
        <v>-17102</v>
      </c>
      <c r="E31" s="225">
        <f>SUM(E26:E30)</f>
        <v>8567</v>
      </c>
      <c r="F31" s="226">
        <f>SUM(F26:F30)</f>
        <v>-2430</v>
      </c>
    </row>
    <row r="32" spans="1:6" s="16" customFormat="1" ht="15" customHeight="1" x14ac:dyDescent="0.2">
      <c r="A32" s="17"/>
      <c r="B32" s="97" t="s">
        <v>114</v>
      </c>
      <c r="C32" s="50">
        <v>-178057</v>
      </c>
      <c r="D32" s="191">
        <v>70425</v>
      </c>
      <c r="E32" s="50">
        <v>6010</v>
      </c>
      <c r="F32" s="191">
        <v>17897</v>
      </c>
    </row>
    <row r="33" spans="1:6" ht="15" customHeight="1" x14ac:dyDescent="0.2">
      <c r="B33" s="97" t="s">
        <v>115</v>
      </c>
      <c r="C33" s="54">
        <v>19318</v>
      </c>
      <c r="D33" s="193">
        <v>35437</v>
      </c>
      <c r="E33" s="54">
        <v>-27657</v>
      </c>
      <c r="F33" s="193">
        <v>11344</v>
      </c>
    </row>
    <row r="34" spans="1:6" s="5" customFormat="1" ht="15" customHeight="1" thickBot="1" x14ac:dyDescent="0.25">
      <c r="A34" s="19"/>
      <c r="B34" s="103" t="s">
        <v>116</v>
      </c>
      <c r="C34" s="225">
        <f>SUM(C32:C33)</f>
        <v>-158739</v>
      </c>
      <c r="D34" s="226">
        <f>SUM(D32:D33)</f>
        <v>105862</v>
      </c>
      <c r="E34" s="225">
        <f>SUM(E32:E33)</f>
        <v>-21647</v>
      </c>
      <c r="F34" s="226">
        <f>SUM(F32:F33)</f>
        <v>29241</v>
      </c>
    </row>
    <row r="35" spans="1:6" ht="15" customHeight="1" x14ac:dyDescent="0.2">
      <c r="B35" s="102" t="s">
        <v>117</v>
      </c>
      <c r="C35" s="50">
        <v>585844</v>
      </c>
      <c r="D35" s="191">
        <v>479982</v>
      </c>
      <c r="E35" s="50">
        <v>448752</v>
      </c>
      <c r="F35" s="191">
        <v>556603</v>
      </c>
    </row>
    <row r="36" spans="1:6" ht="15" customHeight="1" thickBot="1" x14ac:dyDescent="0.25">
      <c r="A36" s="19"/>
      <c r="B36" s="100" t="s">
        <v>118</v>
      </c>
      <c r="C36" s="225">
        <f>SUM(C34:C35)</f>
        <v>427105</v>
      </c>
      <c r="D36" s="226">
        <f>SUM(D34:D35)</f>
        <v>585844</v>
      </c>
      <c r="E36" s="225">
        <f>SUM(E34:E35)</f>
        <v>427105</v>
      </c>
      <c r="F36" s="226">
        <f>SUM(F34:F35)</f>
        <v>585844</v>
      </c>
    </row>
    <row r="37" spans="1:6" s="5" customFormat="1" ht="15" customHeight="1" thickBot="1" x14ac:dyDescent="0.25">
      <c r="A37" s="2"/>
      <c r="B37" s="101" t="s">
        <v>26</v>
      </c>
      <c r="C37" s="225">
        <f>C15+C16+C17+C18+C19+C28</f>
        <v>-1088</v>
      </c>
      <c r="D37" s="226">
        <f>D15+D16+D17+D18+D19+D28</f>
        <v>91389</v>
      </c>
      <c r="E37" s="225">
        <f>E15+E16+E17+E18+E19+E28</f>
        <v>-10186</v>
      </c>
      <c r="F37" s="226">
        <f>F15+F16+F17+F18+F19+F28</f>
        <v>17720</v>
      </c>
    </row>
    <row r="38" spans="1:6" x14ac:dyDescent="0.2">
      <c r="E38" s="5"/>
    </row>
    <row r="39" spans="1:6" x14ac:dyDescent="0.2">
      <c r="E39" s="5"/>
    </row>
  </sheetData>
  <mergeCells count="2">
    <mergeCell ref="B1:D1"/>
    <mergeCell ref="B2:D2"/>
  </mergeCells>
  <pageMargins left="0.43307086614173229" right="0.23622047244094491" top="0.74803149606299213" bottom="0.74803149606299213" header="0.31496062992125984" footer="0.31496062992125984"/>
  <pageSetup paperSize="9" scale="77" orientation="portrait" r:id="rId1"/>
  <headerFooter>
    <oddFooter>&amp;L© 2023 Software AG. All rights reserved.&amp;C&amp;P</oddFooter>
  </headerFooter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77E8FF-2D99-4299-A8D9-C799AE7ABD77}">
  <sheetPr>
    <pageSetUpPr fitToPage="1"/>
  </sheetPr>
  <dimension ref="A1:T37"/>
  <sheetViews>
    <sheetView showGridLines="0" zoomScaleNormal="100" zoomScaleSheetLayoutView="130" workbookViewId="0"/>
  </sheetViews>
  <sheetFormatPr defaultColWidth="9.140625" defaultRowHeight="14.25" x14ac:dyDescent="0.2"/>
  <cols>
    <col min="1" max="1" width="3.5703125" style="2" customWidth="1"/>
    <col min="2" max="2" width="35.140625" style="2" customWidth="1"/>
    <col min="3" max="5" width="10.42578125" style="2" customWidth="1"/>
    <col min="6" max="6" width="2.140625" style="2" customWidth="1"/>
    <col min="7" max="9" width="10.42578125" style="2" customWidth="1"/>
    <col min="10" max="10" width="2.140625" style="2" customWidth="1"/>
    <col min="11" max="13" width="10.42578125" style="2" customWidth="1"/>
    <col min="14" max="14" width="2.140625" style="2" customWidth="1"/>
    <col min="15" max="16" width="10.42578125" style="2" customWidth="1"/>
    <col min="17" max="17" width="2.140625" style="2" customWidth="1"/>
    <col min="18" max="20" width="10.42578125" style="2" customWidth="1"/>
    <col min="21" max="16384" width="9.140625" style="2"/>
  </cols>
  <sheetData>
    <row r="1" spans="1:20" s="13" customFormat="1" ht="15" customHeight="1" x14ac:dyDescent="0.25">
      <c r="B1" s="42" t="str">
        <f>Inhaltsverzeichnis!C17</f>
        <v>Segmentbericht für zwölf Monate 2022 und 2021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23"/>
      <c r="N1" s="23"/>
      <c r="O1" s="23"/>
      <c r="P1" s="23"/>
      <c r="Q1" s="23"/>
      <c r="R1" s="23"/>
      <c r="S1" s="23"/>
      <c r="T1" s="23"/>
    </row>
    <row r="2" spans="1:20" ht="15" customHeight="1" x14ac:dyDescent="0.2">
      <c r="B2" s="43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1"/>
      <c r="N2" s="21"/>
      <c r="O2" s="21"/>
      <c r="P2" s="21"/>
      <c r="Q2" s="21"/>
      <c r="R2" s="21"/>
      <c r="S2" s="21"/>
      <c r="T2" s="21"/>
    </row>
    <row r="3" spans="1:20" ht="15" customHeight="1" x14ac:dyDescent="0.2">
      <c r="A3" s="10"/>
      <c r="B3" s="15"/>
      <c r="C3" s="26"/>
      <c r="D3" s="11"/>
      <c r="E3" s="25"/>
      <c r="F3" s="27"/>
      <c r="G3" s="26"/>
      <c r="H3" s="11"/>
      <c r="I3" s="25"/>
      <c r="J3" s="27"/>
      <c r="K3" s="26"/>
      <c r="L3" s="11"/>
      <c r="M3" s="25"/>
      <c r="N3" s="27"/>
      <c r="O3" s="26"/>
      <c r="P3" s="25"/>
      <c r="Q3" s="27"/>
      <c r="R3" s="26"/>
      <c r="S3" s="11"/>
      <c r="T3" s="11"/>
    </row>
    <row r="4" spans="1:20" s="9" customFormat="1" ht="15" customHeight="1" thickBot="1" x14ac:dyDescent="0.25">
      <c r="A4" s="12"/>
      <c r="B4" s="318" t="s">
        <v>34</v>
      </c>
      <c r="C4" s="320" t="s">
        <v>16</v>
      </c>
      <c r="D4" s="320"/>
      <c r="E4" s="317"/>
      <c r="F4" s="77"/>
      <c r="G4" s="317" t="s">
        <v>17</v>
      </c>
      <c r="H4" s="317"/>
      <c r="I4" s="317"/>
      <c r="J4" s="77"/>
      <c r="K4" s="317" t="s">
        <v>119</v>
      </c>
      <c r="L4" s="317"/>
      <c r="M4" s="317"/>
      <c r="N4" s="77"/>
      <c r="O4" s="321" t="s">
        <v>120</v>
      </c>
      <c r="P4" s="322"/>
      <c r="Q4" s="77"/>
      <c r="R4" s="317" t="s">
        <v>121</v>
      </c>
      <c r="S4" s="317"/>
      <c r="T4" s="317"/>
    </row>
    <row r="5" spans="1:20" s="9" customFormat="1" ht="14.25" customHeight="1" thickTop="1" x14ac:dyDescent="0.2">
      <c r="A5" s="12"/>
      <c r="B5" s="318"/>
      <c r="C5" s="62" t="s">
        <v>199</v>
      </c>
      <c r="D5" s="61" t="s">
        <v>199</v>
      </c>
      <c r="E5" s="184" t="s">
        <v>200</v>
      </c>
      <c r="F5" s="58"/>
      <c r="G5" s="62" t="s">
        <v>199</v>
      </c>
      <c r="H5" s="61" t="s">
        <v>199</v>
      </c>
      <c r="I5" s="184" t="s">
        <v>200</v>
      </c>
      <c r="J5" s="58"/>
      <c r="K5" s="62" t="s">
        <v>199</v>
      </c>
      <c r="L5" s="61" t="s">
        <v>199</v>
      </c>
      <c r="M5" s="184" t="s">
        <v>200</v>
      </c>
      <c r="N5" s="58"/>
      <c r="O5" s="61" t="s">
        <v>199</v>
      </c>
      <c r="P5" s="184" t="s">
        <v>200</v>
      </c>
      <c r="Q5" s="58"/>
      <c r="R5" s="62" t="s">
        <v>199</v>
      </c>
      <c r="S5" s="61" t="s">
        <v>199</v>
      </c>
      <c r="T5" s="184" t="s">
        <v>200</v>
      </c>
    </row>
    <row r="6" spans="1:20" s="9" customFormat="1" ht="36" customHeight="1" thickBot="1" x14ac:dyDescent="0.25">
      <c r="A6" s="12"/>
      <c r="B6" s="319"/>
      <c r="C6" s="159" t="s">
        <v>122</v>
      </c>
      <c r="D6" s="160" t="s">
        <v>123</v>
      </c>
      <c r="E6" s="161" t="s">
        <v>122</v>
      </c>
      <c r="F6" s="58"/>
      <c r="G6" s="162" t="s">
        <v>122</v>
      </c>
      <c r="H6" s="160" t="s">
        <v>123</v>
      </c>
      <c r="I6" s="161" t="s">
        <v>122</v>
      </c>
      <c r="J6" s="58"/>
      <c r="K6" s="162" t="s">
        <v>122</v>
      </c>
      <c r="L6" s="160" t="s">
        <v>123</v>
      </c>
      <c r="M6" s="161" t="s">
        <v>122</v>
      </c>
      <c r="N6" s="58"/>
      <c r="O6" s="162" t="s">
        <v>122</v>
      </c>
      <c r="P6" s="161" t="s">
        <v>122</v>
      </c>
      <c r="Q6" s="58"/>
      <c r="R6" s="162" t="s">
        <v>122</v>
      </c>
      <c r="S6" s="160" t="s">
        <v>123</v>
      </c>
      <c r="T6" s="163" t="s">
        <v>122</v>
      </c>
    </row>
    <row r="7" spans="1:20" s="9" customFormat="1" ht="15" customHeight="1" thickTop="1" x14ac:dyDescent="0.2">
      <c r="A7" s="12"/>
      <c r="B7" s="88" t="s">
        <v>181</v>
      </c>
      <c r="C7" s="50">
        <f>178867+1</f>
        <v>178868</v>
      </c>
      <c r="D7" s="71">
        <v>169456</v>
      </c>
      <c r="E7" s="188">
        <v>132709</v>
      </c>
      <c r="F7" s="189"/>
      <c r="G7" s="70">
        <v>81131</v>
      </c>
      <c r="H7" s="71">
        <v>78165</v>
      </c>
      <c r="I7" s="188">
        <v>49869</v>
      </c>
      <c r="J7" s="190"/>
      <c r="K7" s="70">
        <v>0</v>
      </c>
      <c r="L7" s="71">
        <v>0</v>
      </c>
      <c r="M7" s="188">
        <v>0</v>
      </c>
      <c r="N7" s="189"/>
      <c r="O7" s="70">
        <v>0</v>
      </c>
      <c r="P7" s="188">
        <v>0</v>
      </c>
      <c r="Q7" s="190"/>
      <c r="R7" s="85">
        <f>C7+G7+K7+O7</f>
        <v>259999</v>
      </c>
      <c r="S7" s="71">
        <f>+D7+H7+L7</f>
        <v>247621</v>
      </c>
      <c r="T7" s="191">
        <f>E7+I7+M7+Q7</f>
        <v>182578</v>
      </c>
    </row>
    <row r="8" spans="1:20" s="9" customFormat="1" ht="15" customHeight="1" x14ac:dyDescent="0.2">
      <c r="A8" s="12"/>
      <c r="B8" s="88" t="s">
        <v>182</v>
      </c>
      <c r="C8" s="50">
        <v>83415</v>
      </c>
      <c r="D8" s="71">
        <v>78972</v>
      </c>
      <c r="E8" s="188">
        <v>52168</v>
      </c>
      <c r="F8" s="189"/>
      <c r="G8" s="70">
        <v>19470</v>
      </c>
      <c r="H8" s="71">
        <v>18524</v>
      </c>
      <c r="I8" s="188">
        <v>11243</v>
      </c>
      <c r="J8" s="190"/>
      <c r="K8" s="70">
        <v>0</v>
      </c>
      <c r="L8" s="71">
        <v>0</v>
      </c>
      <c r="M8" s="188">
        <v>0</v>
      </c>
      <c r="N8" s="189"/>
      <c r="O8" s="70">
        <v>0</v>
      </c>
      <c r="P8" s="188">
        <v>0</v>
      </c>
      <c r="Q8" s="190"/>
      <c r="R8" s="85">
        <f>C8+G8+K8+O8</f>
        <v>102885</v>
      </c>
      <c r="S8" s="71">
        <f>+D8+H8+L8</f>
        <v>97496</v>
      </c>
      <c r="T8" s="191">
        <f>E8+I8+M8+Q8</f>
        <v>63411</v>
      </c>
    </row>
    <row r="9" spans="1:20" s="9" customFormat="1" ht="15" customHeight="1" x14ac:dyDescent="0.2">
      <c r="A9" s="12"/>
      <c r="B9" s="89" t="s">
        <v>124</v>
      </c>
      <c r="C9" s="50">
        <v>181326</v>
      </c>
      <c r="D9" s="64">
        <v>170357</v>
      </c>
      <c r="E9" s="192">
        <v>209871</v>
      </c>
      <c r="F9" s="189"/>
      <c r="G9" s="63">
        <v>121053</v>
      </c>
      <c r="H9" s="64">
        <v>113025</v>
      </c>
      <c r="I9" s="192">
        <v>126081</v>
      </c>
      <c r="J9" s="190"/>
      <c r="K9" s="63">
        <v>0</v>
      </c>
      <c r="L9" s="64">
        <v>0</v>
      </c>
      <c r="M9" s="192">
        <v>0</v>
      </c>
      <c r="N9" s="189"/>
      <c r="O9" s="70">
        <v>0</v>
      </c>
      <c r="P9" s="188">
        <v>0</v>
      </c>
      <c r="Q9" s="190"/>
      <c r="R9" s="86">
        <f>C9+G9+K9+O9</f>
        <v>302379</v>
      </c>
      <c r="S9" s="64">
        <f>+D9+H9+L9</f>
        <v>283382</v>
      </c>
      <c r="T9" s="193">
        <f>E9+I9+M9+Q9</f>
        <v>335952</v>
      </c>
    </row>
    <row r="10" spans="1:20" s="9" customFormat="1" ht="15" customHeight="1" x14ac:dyDescent="0.2">
      <c r="A10" s="12"/>
      <c r="B10" s="90" t="s">
        <v>178</v>
      </c>
      <c r="C10" s="50">
        <v>75844</v>
      </c>
      <c r="D10" s="67">
        <v>71629</v>
      </c>
      <c r="E10" s="194">
        <v>44136</v>
      </c>
      <c r="F10" s="189"/>
      <c r="G10" s="65">
        <v>0</v>
      </c>
      <c r="H10" s="67">
        <v>0</v>
      </c>
      <c r="I10" s="194">
        <v>2</v>
      </c>
      <c r="J10" s="190"/>
      <c r="K10" s="65">
        <v>0</v>
      </c>
      <c r="L10" s="67">
        <v>0</v>
      </c>
      <c r="M10" s="194">
        <v>0</v>
      </c>
      <c r="N10" s="189"/>
      <c r="O10" s="70">
        <v>0</v>
      </c>
      <c r="P10" s="188">
        <v>0</v>
      </c>
      <c r="Q10" s="190"/>
      <c r="R10" s="87">
        <f>G10+C10+K10+O10</f>
        <v>75844</v>
      </c>
      <c r="S10" s="67">
        <f>+D10+H10+L10</f>
        <v>71629</v>
      </c>
      <c r="T10" s="193">
        <f>I10+E10+M10+Q10</f>
        <v>44138</v>
      </c>
    </row>
    <row r="11" spans="1:20" s="9" customFormat="1" ht="15" customHeight="1" thickBot="1" x14ac:dyDescent="0.25">
      <c r="A11" s="12"/>
      <c r="B11" s="91" t="s">
        <v>125</v>
      </c>
      <c r="C11" s="51">
        <f>SUM(C7:C10)</f>
        <v>519453</v>
      </c>
      <c r="D11" s="69">
        <f>SUM(D7:D10)</f>
        <v>490414</v>
      </c>
      <c r="E11" s="195">
        <f>SUM(E7:E10)</f>
        <v>438884</v>
      </c>
      <c r="F11" s="196"/>
      <c r="G11" s="68">
        <f>SUM(G7:G10)</f>
        <v>221654</v>
      </c>
      <c r="H11" s="69">
        <f>SUM(H7:H10)</f>
        <v>209714</v>
      </c>
      <c r="I11" s="195">
        <f t="shared" ref="I11" si="0">SUM(I7:I10)</f>
        <v>187195</v>
      </c>
      <c r="J11" s="197"/>
      <c r="K11" s="68">
        <f>SUM(K7:K10)</f>
        <v>0</v>
      </c>
      <c r="L11" s="69">
        <f>SUM(L7:L10)</f>
        <v>0</v>
      </c>
      <c r="M11" s="195">
        <f t="shared" ref="M11" si="1">SUM(M7:M10)</f>
        <v>0</v>
      </c>
      <c r="N11" s="196"/>
      <c r="O11" s="68">
        <f>SUM(O7:O10)</f>
        <v>0</v>
      </c>
      <c r="P11" s="195">
        <f t="shared" ref="P11" si="2">SUM(P7:P10)</f>
        <v>0</v>
      </c>
      <c r="Q11" s="197"/>
      <c r="R11" s="68">
        <f>SUM(R7:R10)</f>
        <v>741107</v>
      </c>
      <c r="S11" s="69">
        <f>SUM(S7:S10)</f>
        <v>700128</v>
      </c>
      <c r="T11" s="198">
        <f t="shared" ref="T11" si="3">SUM(T7:T10)</f>
        <v>626079</v>
      </c>
    </row>
    <row r="12" spans="1:20" s="9" customFormat="1" ht="15" customHeight="1" x14ac:dyDescent="0.2">
      <c r="A12" s="12"/>
      <c r="B12" s="90" t="s">
        <v>126</v>
      </c>
      <c r="C12" s="66">
        <v>30225</v>
      </c>
      <c r="D12" s="67">
        <v>29093</v>
      </c>
      <c r="E12" s="194">
        <v>30642</v>
      </c>
      <c r="F12" s="189"/>
      <c r="G12" s="65">
        <v>24273</v>
      </c>
      <c r="H12" s="67">
        <v>22346</v>
      </c>
      <c r="I12" s="194">
        <v>27284</v>
      </c>
      <c r="J12" s="190"/>
      <c r="K12" s="65">
        <v>0</v>
      </c>
      <c r="L12" s="67">
        <v>0</v>
      </c>
      <c r="M12" s="194">
        <v>0</v>
      </c>
      <c r="N12" s="189"/>
      <c r="O12" s="65">
        <v>0</v>
      </c>
      <c r="P12" s="194">
        <v>0</v>
      </c>
      <c r="Q12" s="190"/>
      <c r="R12" s="87">
        <f>G12+C12+K12+O12</f>
        <v>54498</v>
      </c>
      <c r="S12" s="67">
        <f>+D12+H12+L12</f>
        <v>51439</v>
      </c>
      <c r="T12" s="193">
        <f>I12+E12+M12+Q12</f>
        <v>57926</v>
      </c>
    </row>
    <row r="13" spans="1:20" s="9" customFormat="1" ht="15" customHeight="1" thickBot="1" x14ac:dyDescent="0.25">
      <c r="A13" s="12"/>
      <c r="B13" s="91" t="s">
        <v>127</v>
      </c>
      <c r="C13" s="51">
        <f>SUM(C11:C12)</f>
        <v>549678</v>
      </c>
      <c r="D13" s="69">
        <f>SUM(D11:D12)</f>
        <v>519507</v>
      </c>
      <c r="E13" s="195">
        <f>SUM(E11:E12)</f>
        <v>469526</v>
      </c>
      <c r="F13" s="196"/>
      <c r="G13" s="68">
        <f>SUM(G11:G12)</f>
        <v>245927</v>
      </c>
      <c r="H13" s="69">
        <f>SUM(H11:H12)</f>
        <v>232060</v>
      </c>
      <c r="I13" s="195">
        <f>SUM(I11:I12)</f>
        <v>214479</v>
      </c>
      <c r="J13" s="197"/>
      <c r="K13" s="68">
        <f>SUM(K11:K12)</f>
        <v>0</v>
      </c>
      <c r="L13" s="69">
        <f>SUM(L11:L12)</f>
        <v>0</v>
      </c>
      <c r="M13" s="195">
        <f>SUM(M11:M12)</f>
        <v>0</v>
      </c>
      <c r="N13" s="196"/>
      <c r="O13" s="68">
        <f>SUM(O11:O12)</f>
        <v>0</v>
      </c>
      <c r="P13" s="195">
        <f>SUM(P11:P12)</f>
        <v>0</v>
      </c>
      <c r="Q13" s="197"/>
      <c r="R13" s="68">
        <f>SUM(R11:R12)</f>
        <v>795605</v>
      </c>
      <c r="S13" s="69">
        <f>SUM(S11:S12)</f>
        <v>751567</v>
      </c>
      <c r="T13" s="198">
        <f>SUM(T11:T12)</f>
        <v>684005</v>
      </c>
    </row>
    <row r="14" spans="1:20" s="9" customFormat="1" ht="15" customHeight="1" x14ac:dyDescent="0.2">
      <c r="A14" s="12"/>
      <c r="B14" s="45" t="s">
        <v>35</v>
      </c>
      <c r="C14" s="50">
        <v>0</v>
      </c>
      <c r="D14" s="71">
        <v>0</v>
      </c>
      <c r="E14" s="188">
        <v>0</v>
      </c>
      <c r="F14" s="189"/>
      <c r="G14" s="70">
        <v>0</v>
      </c>
      <c r="H14" s="71">
        <v>0</v>
      </c>
      <c r="I14" s="188">
        <v>0</v>
      </c>
      <c r="J14" s="190"/>
      <c r="K14" s="70">
        <f>162569-1</f>
        <v>162568</v>
      </c>
      <c r="L14" s="71">
        <v>152960</v>
      </c>
      <c r="M14" s="188">
        <v>149834</v>
      </c>
      <c r="N14" s="189"/>
      <c r="O14" s="70">
        <v>0</v>
      </c>
      <c r="P14" s="188">
        <v>0</v>
      </c>
      <c r="Q14" s="190"/>
      <c r="R14" s="70">
        <f>C14+G14+K14+O14</f>
        <v>162568</v>
      </c>
      <c r="S14" s="70">
        <f>+D14+H14+L14</f>
        <v>152960</v>
      </c>
      <c r="T14" s="191">
        <f>E14+I14+M14+Q14</f>
        <v>149834</v>
      </c>
    </row>
    <row r="15" spans="1:20" s="9" customFormat="1" ht="15" customHeight="1" x14ac:dyDescent="0.2">
      <c r="A15" s="12"/>
      <c r="B15" s="46" t="s">
        <v>36</v>
      </c>
      <c r="C15" s="54">
        <v>7</v>
      </c>
      <c r="D15" s="64">
        <v>7</v>
      </c>
      <c r="E15" s="192">
        <v>0</v>
      </c>
      <c r="F15" s="189"/>
      <c r="G15" s="63">
        <v>0</v>
      </c>
      <c r="H15" s="64">
        <v>0</v>
      </c>
      <c r="I15" s="192">
        <v>0</v>
      </c>
      <c r="J15" s="190"/>
      <c r="K15" s="63">
        <v>0</v>
      </c>
      <c r="L15" s="64">
        <v>0</v>
      </c>
      <c r="M15" s="192">
        <v>3</v>
      </c>
      <c r="N15" s="189"/>
      <c r="O15" s="63">
        <v>0</v>
      </c>
      <c r="P15" s="192">
        <v>0</v>
      </c>
      <c r="Q15" s="190"/>
      <c r="R15" s="63">
        <f>C15+G15+K15+O15</f>
        <v>7</v>
      </c>
      <c r="S15" s="64">
        <f>+D15+H15+L15</f>
        <v>7</v>
      </c>
      <c r="T15" s="193">
        <f>E15+I15+M15+Q15</f>
        <v>3</v>
      </c>
    </row>
    <row r="16" spans="1:20" s="9" customFormat="1" ht="15" customHeight="1" thickBot="1" x14ac:dyDescent="0.25">
      <c r="A16" s="12"/>
      <c r="B16" s="49" t="s">
        <v>37</v>
      </c>
      <c r="C16" s="51">
        <f>SUM(C13:C15)</f>
        <v>549685</v>
      </c>
      <c r="D16" s="69">
        <f>SUM(D13:D15)</f>
        <v>519514</v>
      </c>
      <c r="E16" s="195">
        <f t="shared" ref="E16" si="4">SUM(E13:E15)</f>
        <v>469526</v>
      </c>
      <c r="F16" s="196"/>
      <c r="G16" s="68">
        <f>SUM(G13:G15)</f>
        <v>245927</v>
      </c>
      <c r="H16" s="69">
        <f>SUM(H13:H15)</f>
        <v>232060</v>
      </c>
      <c r="I16" s="195">
        <f t="shared" ref="I16" si="5">SUM(I13:I15)</f>
        <v>214479</v>
      </c>
      <c r="J16" s="197"/>
      <c r="K16" s="68">
        <f>SUM(K13:K15)</f>
        <v>162568</v>
      </c>
      <c r="L16" s="69">
        <f>SUM(L13:L15)</f>
        <v>152960</v>
      </c>
      <c r="M16" s="195">
        <f t="shared" ref="M16" si="6">SUM(M13:M15)</f>
        <v>149837</v>
      </c>
      <c r="N16" s="196"/>
      <c r="O16" s="68">
        <f>SUM(O13:O15)</f>
        <v>0</v>
      </c>
      <c r="P16" s="195">
        <f t="shared" ref="P16" si="7">SUM(P13:P15)</f>
        <v>0</v>
      </c>
      <c r="Q16" s="197"/>
      <c r="R16" s="68">
        <f>SUM(R13:R15)</f>
        <v>958180</v>
      </c>
      <c r="S16" s="69">
        <f>SUM(S13:S15)</f>
        <v>904534</v>
      </c>
      <c r="T16" s="198">
        <f>SUM(T13:T15)</f>
        <v>833842</v>
      </c>
    </row>
    <row r="17" spans="1:20" s="9" customFormat="1" ht="15" customHeight="1" x14ac:dyDescent="0.2">
      <c r="A17" s="12"/>
      <c r="B17" s="45" t="s">
        <v>38</v>
      </c>
      <c r="C17" s="54">
        <v>-77772</v>
      </c>
      <c r="D17" s="50">
        <v>-65034</v>
      </c>
      <c r="E17" s="188">
        <v>-62500</v>
      </c>
      <c r="F17" s="189"/>
      <c r="G17" s="70">
        <f>-8465+1</f>
        <v>-8464</v>
      </c>
      <c r="H17" s="50">
        <v>2255</v>
      </c>
      <c r="I17" s="188">
        <v>-7732</v>
      </c>
      <c r="J17" s="190"/>
      <c r="K17" s="70">
        <v>-127853</v>
      </c>
      <c r="L17" s="50">
        <v>-120734</v>
      </c>
      <c r="M17" s="188">
        <v>-108612</v>
      </c>
      <c r="N17" s="189"/>
      <c r="O17" s="70">
        <v>-25805</v>
      </c>
      <c r="P17" s="188">
        <v>-9983</v>
      </c>
      <c r="Q17" s="190"/>
      <c r="R17" s="70">
        <f>C17+G17+K17+O17</f>
        <v>-239894</v>
      </c>
      <c r="S17" s="50"/>
      <c r="T17" s="191">
        <f>E17+I17+M17+P17</f>
        <v>-188827</v>
      </c>
    </row>
    <row r="18" spans="1:20" s="9" customFormat="1" ht="15" customHeight="1" thickBot="1" x14ac:dyDescent="0.25">
      <c r="A18" s="12"/>
      <c r="B18" s="49" t="s">
        <v>39</v>
      </c>
      <c r="C18" s="51">
        <f>SUM(C16:C17)</f>
        <v>471913</v>
      </c>
      <c r="D18" s="51">
        <f>SUM(D16:D17)</f>
        <v>454480</v>
      </c>
      <c r="E18" s="195">
        <f t="shared" ref="E18" si="8">SUM(E16:E17)</f>
        <v>407026</v>
      </c>
      <c r="F18" s="196"/>
      <c r="G18" s="68">
        <f>SUM(G16:G17)</f>
        <v>237463</v>
      </c>
      <c r="H18" s="51">
        <f>SUM(H16:H17)</f>
        <v>234315</v>
      </c>
      <c r="I18" s="195">
        <f t="shared" ref="I18" si="9">SUM(I16:I17)</f>
        <v>206747</v>
      </c>
      <c r="J18" s="197"/>
      <c r="K18" s="68">
        <f>SUM(K16:K17)</f>
        <v>34715</v>
      </c>
      <c r="L18" s="51">
        <f>SUM(L16:L17)</f>
        <v>32226</v>
      </c>
      <c r="M18" s="195">
        <f t="shared" ref="M18" si="10">SUM(M16:M17)</f>
        <v>41225</v>
      </c>
      <c r="N18" s="196"/>
      <c r="O18" s="68">
        <f>SUM(O16:O17)</f>
        <v>-25805</v>
      </c>
      <c r="P18" s="195">
        <f t="shared" ref="P18" si="11">SUM(P16:P17)</f>
        <v>-9983</v>
      </c>
      <c r="Q18" s="197"/>
      <c r="R18" s="68">
        <f>SUM(R16:R17)</f>
        <v>718286</v>
      </c>
      <c r="S18" s="51"/>
      <c r="T18" s="198">
        <f t="shared" ref="T18" si="12">SUM(T16:T17)</f>
        <v>645015</v>
      </c>
    </row>
    <row r="19" spans="1:20" s="9" customFormat="1" ht="15" customHeight="1" x14ac:dyDescent="0.2">
      <c r="A19" s="12"/>
      <c r="B19" s="59"/>
      <c r="C19" s="72"/>
      <c r="D19" s="72"/>
      <c r="E19" s="199"/>
      <c r="F19" s="196"/>
      <c r="G19" s="76"/>
      <c r="H19" s="72"/>
      <c r="I19" s="199"/>
      <c r="J19" s="197"/>
      <c r="K19" s="76"/>
      <c r="L19" s="72"/>
      <c r="M19" s="199"/>
      <c r="N19" s="196"/>
      <c r="O19" s="76"/>
      <c r="P19" s="199"/>
      <c r="Q19" s="197"/>
      <c r="R19" s="76"/>
      <c r="S19" s="72"/>
      <c r="T19" s="200"/>
    </row>
    <row r="20" spans="1:20" s="9" customFormat="1" ht="15" customHeight="1" x14ac:dyDescent="0.2">
      <c r="A20" s="12"/>
      <c r="B20" s="60" t="s">
        <v>41</v>
      </c>
      <c r="C20" s="54">
        <v>-284259</v>
      </c>
      <c r="D20" s="54">
        <v>-267658</v>
      </c>
      <c r="E20" s="192">
        <v>-231129</v>
      </c>
      <c r="F20" s="189"/>
      <c r="G20" s="63">
        <v>-36381</v>
      </c>
      <c r="H20" s="54">
        <v>-34199</v>
      </c>
      <c r="I20" s="192">
        <v>-29767</v>
      </c>
      <c r="J20" s="190"/>
      <c r="K20" s="63">
        <v>-12861</v>
      </c>
      <c r="L20" s="54">
        <v>-12106</v>
      </c>
      <c r="M20" s="192">
        <v>-13446</v>
      </c>
      <c r="N20" s="189"/>
      <c r="O20" s="63">
        <v>-8475</v>
      </c>
      <c r="P20" s="192">
        <v>-5866</v>
      </c>
      <c r="Q20" s="190"/>
      <c r="R20" s="70">
        <f>C20+G20+K20+O20</f>
        <v>-341976</v>
      </c>
      <c r="S20" s="54"/>
      <c r="T20" s="193">
        <f>E20+I20+M20+P20</f>
        <v>-280208</v>
      </c>
    </row>
    <row r="21" spans="1:20" s="9" customFormat="1" ht="15" customHeight="1" thickBot="1" x14ac:dyDescent="0.25">
      <c r="A21" s="12"/>
      <c r="B21" s="49" t="s">
        <v>128</v>
      </c>
      <c r="C21" s="51">
        <f>SUM(C18:C20)</f>
        <v>187654</v>
      </c>
      <c r="D21" s="51">
        <f>SUM(D18:D20)</f>
        <v>186822</v>
      </c>
      <c r="E21" s="195">
        <f t="shared" ref="E21" si="13">SUM(E18:E20)</f>
        <v>175897</v>
      </c>
      <c r="F21" s="196"/>
      <c r="G21" s="68">
        <f>SUM(G18:G20)</f>
        <v>201082</v>
      </c>
      <c r="H21" s="51">
        <f>SUM(H18:H20)</f>
        <v>200116</v>
      </c>
      <c r="I21" s="195">
        <f t="shared" ref="I21" si="14">SUM(I18:I20)</f>
        <v>176980</v>
      </c>
      <c r="J21" s="197"/>
      <c r="K21" s="68">
        <f>SUM(K18:K20)</f>
        <v>21854</v>
      </c>
      <c r="L21" s="51">
        <f>SUM(L18:L20)</f>
        <v>20120</v>
      </c>
      <c r="M21" s="195">
        <f t="shared" ref="M21" si="15">SUM(M18:M20)</f>
        <v>27779</v>
      </c>
      <c r="N21" s="196"/>
      <c r="O21" s="68">
        <f>SUM(O18:O20)</f>
        <v>-34280</v>
      </c>
      <c r="P21" s="195">
        <f t="shared" ref="P21" si="16">SUM(P18:P20)</f>
        <v>-15849</v>
      </c>
      <c r="Q21" s="197"/>
      <c r="R21" s="68">
        <f>SUM(R18:R20)</f>
        <v>376310</v>
      </c>
      <c r="S21" s="51"/>
      <c r="T21" s="198">
        <f t="shared" ref="T21" si="17">SUM(T18:T20)</f>
        <v>364807</v>
      </c>
    </row>
    <row r="22" spans="1:20" s="9" customFormat="1" ht="15" customHeight="1" x14ac:dyDescent="0.2">
      <c r="A22" s="12"/>
      <c r="B22" s="59"/>
      <c r="C22" s="72"/>
      <c r="D22" s="72"/>
      <c r="E22" s="199"/>
      <c r="F22" s="196"/>
      <c r="G22" s="76"/>
      <c r="H22" s="72"/>
      <c r="I22" s="199"/>
      <c r="J22" s="197"/>
      <c r="K22" s="76"/>
      <c r="L22" s="72"/>
      <c r="M22" s="199"/>
      <c r="N22" s="196"/>
      <c r="O22" s="76"/>
      <c r="P22" s="199"/>
      <c r="Q22" s="197"/>
      <c r="R22" s="76"/>
      <c r="S22" s="72"/>
      <c r="T22" s="200"/>
    </row>
    <row r="23" spans="1:20" s="9" customFormat="1" ht="15" customHeight="1" x14ac:dyDescent="0.2">
      <c r="A23" s="12"/>
      <c r="B23" s="45" t="s">
        <v>129</v>
      </c>
      <c r="C23" s="54">
        <v>-149470</v>
      </c>
      <c r="D23" s="50">
        <v>-143373</v>
      </c>
      <c r="E23" s="188">
        <v>-120100</v>
      </c>
      <c r="F23" s="189"/>
      <c r="G23" s="70">
        <v>-31917</v>
      </c>
      <c r="H23" s="50">
        <v>-31927</v>
      </c>
      <c r="I23" s="188">
        <v>-31080</v>
      </c>
      <c r="J23" s="190"/>
      <c r="K23" s="70">
        <v>0</v>
      </c>
      <c r="L23" s="50">
        <v>0</v>
      </c>
      <c r="M23" s="188">
        <v>0</v>
      </c>
      <c r="N23" s="189"/>
      <c r="O23" s="70">
        <v>0</v>
      </c>
      <c r="P23" s="188">
        <v>0</v>
      </c>
      <c r="Q23" s="190"/>
      <c r="R23" s="70">
        <f>C23+G23+K23+O23</f>
        <v>-181387</v>
      </c>
      <c r="S23" s="50"/>
      <c r="T23" s="191">
        <f>E23+I23+M23+P23</f>
        <v>-151180</v>
      </c>
    </row>
    <row r="24" spans="1:20" s="9" customFormat="1" ht="15" customHeight="1" thickBot="1" x14ac:dyDescent="0.25">
      <c r="A24" s="12"/>
      <c r="B24" s="49" t="s">
        <v>130</v>
      </c>
      <c r="C24" s="51">
        <f>SUM(C21:C23)</f>
        <v>38184</v>
      </c>
      <c r="D24" s="51">
        <f>SUM(D21:D23)</f>
        <v>43449</v>
      </c>
      <c r="E24" s="195">
        <f t="shared" ref="E24" si="18">SUM(E21:E23)</f>
        <v>55797</v>
      </c>
      <c r="F24" s="196"/>
      <c r="G24" s="68">
        <f>SUM(G21:G23)</f>
        <v>169165</v>
      </c>
      <c r="H24" s="51">
        <f>SUM(H21:H23)</f>
        <v>168189</v>
      </c>
      <c r="I24" s="195">
        <f t="shared" ref="I24" si="19">SUM(I21:I23)</f>
        <v>145900</v>
      </c>
      <c r="J24" s="197"/>
      <c r="K24" s="68">
        <f>SUM(K21:K23)</f>
        <v>21854</v>
      </c>
      <c r="L24" s="51">
        <f>SUM(L21:L23)</f>
        <v>20120</v>
      </c>
      <c r="M24" s="195">
        <f t="shared" ref="M24" si="20">SUM(M21:M23)</f>
        <v>27779</v>
      </c>
      <c r="N24" s="196"/>
      <c r="O24" s="68">
        <f>SUM(O21:O23)</f>
        <v>-34280</v>
      </c>
      <c r="P24" s="195">
        <f t="shared" ref="P24" si="21">SUM(P21:P23)</f>
        <v>-15849</v>
      </c>
      <c r="Q24" s="197"/>
      <c r="R24" s="68">
        <f>SUM(R21:R23)</f>
        <v>194923</v>
      </c>
      <c r="S24" s="51"/>
      <c r="T24" s="198">
        <f>SUM(T21:T23)</f>
        <v>213627</v>
      </c>
    </row>
    <row r="25" spans="1:20" s="9" customFormat="1" ht="15" customHeight="1" x14ac:dyDescent="0.2">
      <c r="A25" s="12"/>
      <c r="B25" s="45" t="s">
        <v>42</v>
      </c>
      <c r="C25" s="50"/>
      <c r="D25" s="50"/>
      <c r="E25" s="188"/>
      <c r="F25" s="190"/>
      <c r="G25" s="70"/>
      <c r="H25" s="50"/>
      <c r="I25" s="235"/>
      <c r="J25" s="190"/>
      <c r="K25" s="234"/>
      <c r="L25" s="50"/>
      <c r="M25" s="188"/>
      <c r="N25" s="190"/>
      <c r="O25" s="70"/>
      <c r="P25" s="188"/>
      <c r="Q25" s="190"/>
      <c r="R25" s="70">
        <v>-94343</v>
      </c>
      <c r="S25" s="50"/>
      <c r="T25" s="191">
        <v>-82807</v>
      </c>
    </row>
    <row r="26" spans="1:20" s="9" customFormat="1" ht="15" customHeight="1" x14ac:dyDescent="0.2">
      <c r="A26" s="12"/>
      <c r="B26" s="45" t="s">
        <v>43</v>
      </c>
      <c r="C26" s="50"/>
      <c r="D26" s="50"/>
      <c r="E26" s="188"/>
      <c r="F26" s="190"/>
      <c r="G26" s="70"/>
      <c r="H26" s="50"/>
      <c r="I26" s="188"/>
      <c r="J26" s="190"/>
      <c r="K26" s="70"/>
      <c r="L26" s="50"/>
      <c r="M26" s="188"/>
      <c r="N26" s="190"/>
      <c r="O26" s="70"/>
      <c r="P26" s="188"/>
      <c r="Q26" s="190"/>
      <c r="R26" s="138">
        <v>58877</v>
      </c>
      <c r="S26" s="50"/>
      <c r="T26" s="191">
        <v>16477</v>
      </c>
    </row>
    <row r="27" spans="1:20" s="9" customFormat="1" ht="15" customHeight="1" x14ac:dyDescent="0.2">
      <c r="A27" s="12"/>
      <c r="B27" s="45" t="s">
        <v>44</v>
      </c>
      <c r="C27" s="50"/>
      <c r="D27" s="50"/>
      <c r="E27" s="188"/>
      <c r="F27" s="190"/>
      <c r="G27" s="70"/>
      <c r="H27" s="50"/>
      <c r="I27" s="188"/>
      <c r="J27" s="190"/>
      <c r="K27" s="63"/>
      <c r="L27" s="50"/>
      <c r="M27" s="188"/>
      <c r="N27" s="190"/>
      <c r="O27" s="70"/>
      <c r="P27" s="188"/>
      <c r="Q27" s="190"/>
      <c r="R27" s="138">
        <v>-81333</v>
      </c>
      <c r="S27" s="50"/>
      <c r="T27" s="191">
        <v>-25224</v>
      </c>
    </row>
    <row r="28" spans="1:20" s="9" customFormat="1" ht="15" customHeight="1" x14ac:dyDescent="0.2">
      <c r="A28" s="12"/>
      <c r="B28" s="46" t="s">
        <v>45</v>
      </c>
      <c r="C28" s="54"/>
      <c r="D28" s="54"/>
      <c r="E28" s="192"/>
      <c r="F28" s="190"/>
      <c r="G28" s="63"/>
      <c r="H28" s="54"/>
      <c r="I28" s="192"/>
      <c r="J28" s="190"/>
      <c r="K28" s="63"/>
      <c r="L28" s="54"/>
      <c r="M28" s="192"/>
      <c r="N28" s="190"/>
      <c r="O28" s="63"/>
      <c r="P28" s="192"/>
      <c r="Q28" s="190"/>
      <c r="R28" s="63">
        <v>-2483</v>
      </c>
      <c r="S28" s="54"/>
      <c r="T28" s="193">
        <v>-5297</v>
      </c>
    </row>
    <row r="29" spans="1:20" s="9" customFormat="1" ht="15" customHeight="1" thickBot="1" x14ac:dyDescent="0.25">
      <c r="A29" s="12"/>
      <c r="B29" s="49" t="s">
        <v>46</v>
      </c>
      <c r="C29" s="82"/>
      <c r="D29" s="82"/>
      <c r="E29" s="236"/>
      <c r="F29" s="190"/>
      <c r="G29" s="83"/>
      <c r="H29" s="82"/>
      <c r="I29" s="236"/>
      <c r="J29" s="190"/>
      <c r="K29" s="83"/>
      <c r="L29" s="82"/>
      <c r="M29" s="236"/>
      <c r="N29" s="190"/>
      <c r="O29" s="83"/>
      <c r="P29" s="236"/>
      <c r="Q29" s="190"/>
      <c r="R29" s="68">
        <f>SUM(R24:R28)</f>
        <v>75641</v>
      </c>
      <c r="S29" s="82"/>
      <c r="T29" s="198">
        <f>SUM(T24:T28)</f>
        <v>116776</v>
      </c>
    </row>
    <row r="30" spans="1:20" s="9" customFormat="1" ht="15" customHeight="1" x14ac:dyDescent="0.2">
      <c r="A30" s="12"/>
      <c r="B30" s="45" t="s">
        <v>47</v>
      </c>
      <c r="C30" s="50"/>
      <c r="D30" s="50"/>
      <c r="E30" s="188"/>
      <c r="F30" s="190"/>
      <c r="G30" s="70"/>
      <c r="H30" s="50"/>
      <c r="I30" s="188"/>
      <c r="J30" s="190"/>
      <c r="K30" s="234"/>
      <c r="L30" s="50"/>
      <c r="M30" s="188"/>
      <c r="N30" s="190"/>
      <c r="O30" s="70"/>
      <c r="P30" s="188"/>
      <c r="Q30" s="190"/>
      <c r="R30" s="70">
        <v>14868</v>
      </c>
      <c r="S30" s="50"/>
      <c r="T30" s="191">
        <v>7181</v>
      </c>
    </row>
    <row r="31" spans="1:20" s="9" customFormat="1" ht="15" customHeight="1" x14ac:dyDescent="0.2">
      <c r="A31" s="12"/>
      <c r="B31" s="46" t="s">
        <v>48</v>
      </c>
      <c r="C31" s="54"/>
      <c r="D31" s="54"/>
      <c r="E31" s="192"/>
      <c r="F31" s="190"/>
      <c r="G31" s="63"/>
      <c r="H31" s="54"/>
      <c r="I31" s="192"/>
      <c r="J31" s="190"/>
      <c r="K31" s="63"/>
      <c r="L31" s="54"/>
      <c r="M31" s="192"/>
      <c r="N31" s="190"/>
      <c r="O31" s="63"/>
      <c r="P31" s="192"/>
      <c r="Q31" s="190"/>
      <c r="R31" s="63">
        <v>-25402</v>
      </c>
      <c r="S31" s="54"/>
      <c r="T31" s="193">
        <v>-6164</v>
      </c>
    </row>
    <row r="32" spans="1:20" s="9" customFormat="1" ht="15" customHeight="1" thickBot="1" x14ac:dyDescent="0.25">
      <c r="A32" s="12"/>
      <c r="B32" s="49" t="s">
        <v>179</v>
      </c>
      <c r="C32" s="82"/>
      <c r="D32" s="82"/>
      <c r="E32" s="236"/>
      <c r="F32" s="190"/>
      <c r="G32" s="83"/>
      <c r="H32" s="82"/>
      <c r="I32" s="236"/>
      <c r="J32" s="190"/>
      <c r="K32" s="83"/>
      <c r="L32" s="82"/>
      <c r="M32" s="236"/>
      <c r="N32" s="190"/>
      <c r="O32" s="83"/>
      <c r="P32" s="236"/>
      <c r="Q32" s="190"/>
      <c r="R32" s="68">
        <f>+R30+R31</f>
        <v>-10534</v>
      </c>
      <c r="S32" s="82"/>
      <c r="T32" s="198">
        <f>SUM(T30:T31)</f>
        <v>1017</v>
      </c>
    </row>
    <row r="33" spans="1:20" s="9" customFormat="1" ht="15" customHeight="1" thickBot="1" x14ac:dyDescent="0.25">
      <c r="A33" s="12"/>
      <c r="B33" s="49" t="s">
        <v>49</v>
      </c>
      <c r="C33" s="82"/>
      <c r="D33" s="82"/>
      <c r="E33" s="236"/>
      <c r="F33" s="190"/>
      <c r="G33" s="83"/>
      <c r="H33" s="82"/>
      <c r="I33" s="236"/>
      <c r="J33" s="190"/>
      <c r="K33" s="83"/>
      <c r="L33" s="82"/>
      <c r="M33" s="236"/>
      <c r="N33" s="190"/>
      <c r="O33" s="83"/>
      <c r="P33" s="236"/>
      <c r="Q33" s="190"/>
      <c r="R33" s="68">
        <f>+R29+R32</f>
        <v>65107</v>
      </c>
      <c r="S33" s="82"/>
      <c r="T33" s="198">
        <f>+T29+T32</f>
        <v>117793</v>
      </c>
    </row>
    <row r="34" spans="1:20" s="9" customFormat="1" ht="15" customHeight="1" x14ac:dyDescent="0.2">
      <c r="A34" s="12"/>
      <c r="B34" s="45" t="s">
        <v>50</v>
      </c>
      <c r="C34" s="50"/>
      <c r="D34" s="50"/>
      <c r="E34" s="188"/>
      <c r="F34" s="190"/>
      <c r="G34" s="70"/>
      <c r="H34" s="50"/>
      <c r="I34" s="188"/>
      <c r="J34" s="190"/>
      <c r="K34" s="234"/>
      <c r="L34" s="50"/>
      <c r="M34" s="188"/>
      <c r="N34" s="190"/>
      <c r="O34" s="70"/>
      <c r="P34" s="188"/>
      <c r="Q34" s="190"/>
      <c r="R34" s="50">
        <v>-45860</v>
      </c>
      <c r="S34" s="50"/>
      <c r="T34" s="191">
        <f>-39136+5654+33</f>
        <v>-33449</v>
      </c>
    </row>
    <row r="35" spans="1:20" s="5" customFormat="1" ht="15" customHeight="1" thickBot="1" x14ac:dyDescent="0.25">
      <c r="A35" s="19"/>
      <c r="B35" s="84" t="s">
        <v>51</v>
      </c>
      <c r="C35" s="225"/>
      <c r="D35" s="225"/>
      <c r="E35" s="237"/>
      <c r="F35" s="197"/>
      <c r="G35" s="238"/>
      <c r="H35" s="225"/>
      <c r="I35" s="237"/>
      <c r="J35" s="197"/>
      <c r="K35" s="238"/>
      <c r="L35" s="225"/>
      <c r="M35" s="237"/>
      <c r="N35" s="197"/>
      <c r="O35" s="238"/>
      <c r="P35" s="237"/>
      <c r="Q35" s="197"/>
      <c r="R35" s="238">
        <f>SUM(R33:R34)</f>
        <v>19247</v>
      </c>
      <c r="S35" s="225"/>
      <c r="T35" s="226">
        <f>SUM(T33:T34)</f>
        <v>84344</v>
      </c>
    </row>
    <row r="37" spans="1:20" x14ac:dyDescent="0.2">
      <c r="B37" s="34"/>
    </row>
  </sheetData>
  <mergeCells count="6">
    <mergeCell ref="R4:T4"/>
    <mergeCell ref="B4:B6"/>
    <mergeCell ref="C4:E4"/>
    <mergeCell ref="G4:I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Footer>&amp;L© 2023 Software AG. All rights reserved.&amp;C&amp;P</oddFooter>
  </headerFooter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T37"/>
  <sheetViews>
    <sheetView showGridLines="0" zoomScaleNormal="100" zoomScaleSheetLayoutView="130" workbookViewId="0"/>
  </sheetViews>
  <sheetFormatPr defaultColWidth="9.140625" defaultRowHeight="14.25" x14ac:dyDescent="0.2"/>
  <cols>
    <col min="1" max="1" width="3.5703125" style="2" customWidth="1"/>
    <col min="2" max="2" width="35.140625" style="2" customWidth="1"/>
    <col min="3" max="5" width="10.42578125" style="2" customWidth="1"/>
    <col min="6" max="6" width="2.140625" style="2" customWidth="1"/>
    <col min="7" max="9" width="10.42578125" style="2" customWidth="1"/>
    <col min="10" max="10" width="2.140625" style="2" customWidth="1"/>
    <col min="11" max="13" width="10.42578125" style="2" customWidth="1"/>
    <col min="14" max="14" width="2.140625" style="2" customWidth="1"/>
    <col min="15" max="16" width="10.42578125" style="2" customWidth="1"/>
    <col min="17" max="17" width="2.140625" style="2" customWidth="1"/>
    <col min="18" max="20" width="10.42578125" style="2" customWidth="1"/>
    <col min="21" max="16384" width="9.140625" style="2"/>
  </cols>
  <sheetData>
    <row r="1" spans="1:20" s="13" customFormat="1" ht="15" customHeight="1" x14ac:dyDescent="0.25">
      <c r="B1" s="42" t="str">
        <f>Inhaltsverzeichnis!C19</f>
        <v>Segmentbericht für das 4. Quartal 2022 und 2021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23"/>
      <c r="N1" s="23"/>
      <c r="O1" s="23"/>
      <c r="P1" s="23"/>
      <c r="Q1" s="23"/>
      <c r="R1" s="23"/>
      <c r="S1" s="23"/>
      <c r="T1" s="23"/>
    </row>
    <row r="2" spans="1:20" ht="15" customHeight="1" x14ac:dyDescent="0.2">
      <c r="B2" s="43" t="s">
        <v>11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1"/>
      <c r="N2" s="21"/>
      <c r="O2" s="21"/>
      <c r="P2" s="21"/>
      <c r="Q2" s="21"/>
      <c r="R2" s="21"/>
      <c r="S2" s="21"/>
      <c r="T2" s="21"/>
    </row>
    <row r="3" spans="1:20" ht="15" customHeight="1" x14ac:dyDescent="0.2">
      <c r="A3" s="10"/>
      <c r="B3" s="15"/>
      <c r="C3" s="26"/>
      <c r="D3" s="11"/>
      <c r="E3" s="25"/>
      <c r="F3" s="27"/>
      <c r="G3" s="26"/>
      <c r="H3" s="11"/>
      <c r="I3" s="25"/>
      <c r="J3" s="27"/>
      <c r="K3" s="26"/>
      <c r="L3" s="11"/>
      <c r="M3" s="25"/>
      <c r="N3" s="27"/>
      <c r="O3" s="26"/>
      <c r="P3" s="25"/>
      <c r="Q3" s="27"/>
      <c r="R3" s="26"/>
      <c r="S3" s="11"/>
      <c r="T3" s="11"/>
    </row>
    <row r="4" spans="1:20" s="9" customFormat="1" ht="15" customHeight="1" thickBot="1" x14ac:dyDescent="0.25">
      <c r="A4" s="81"/>
      <c r="B4" s="323" t="s">
        <v>34</v>
      </c>
      <c r="C4" s="320" t="s">
        <v>16</v>
      </c>
      <c r="D4" s="320"/>
      <c r="E4" s="317"/>
      <c r="F4" s="77"/>
      <c r="G4" s="325" t="s">
        <v>17</v>
      </c>
      <c r="H4" s="325"/>
      <c r="I4" s="325"/>
      <c r="J4" s="77"/>
      <c r="K4" s="325" t="s">
        <v>119</v>
      </c>
      <c r="L4" s="325"/>
      <c r="M4" s="325"/>
      <c r="N4" s="77"/>
      <c r="O4" s="325" t="s">
        <v>120</v>
      </c>
      <c r="P4" s="325"/>
      <c r="Q4" s="77"/>
      <c r="R4" s="325" t="s">
        <v>121</v>
      </c>
      <c r="S4" s="325"/>
      <c r="T4" s="325"/>
    </row>
    <row r="5" spans="1:20" s="9" customFormat="1" ht="14.25" customHeight="1" thickTop="1" x14ac:dyDescent="0.2">
      <c r="A5" s="12"/>
      <c r="B5" s="323"/>
      <c r="C5" s="185" t="s">
        <v>201</v>
      </c>
      <c r="D5" s="61" t="s">
        <v>201</v>
      </c>
      <c r="E5" s="184" t="s">
        <v>202</v>
      </c>
      <c r="F5" s="186"/>
      <c r="G5" s="185" t="s">
        <v>201</v>
      </c>
      <c r="H5" s="61" t="s">
        <v>201</v>
      </c>
      <c r="I5" s="184" t="s">
        <v>202</v>
      </c>
      <c r="J5" s="58"/>
      <c r="K5" s="185" t="s">
        <v>201</v>
      </c>
      <c r="L5" s="61" t="s">
        <v>201</v>
      </c>
      <c r="M5" s="184" t="s">
        <v>202</v>
      </c>
      <c r="N5" s="186"/>
      <c r="O5" s="61" t="s">
        <v>201</v>
      </c>
      <c r="P5" s="184" t="s">
        <v>202</v>
      </c>
      <c r="Q5" s="58"/>
      <c r="R5" s="185" t="s">
        <v>201</v>
      </c>
      <c r="S5" s="61" t="s">
        <v>201</v>
      </c>
      <c r="T5" s="184" t="s">
        <v>202</v>
      </c>
    </row>
    <row r="6" spans="1:20" s="9" customFormat="1" ht="36" customHeight="1" thickBot="1" x14ac:dyDescent="0.25">
      <c r="A6" s="12"/>
      <c r="B6" s="324"/>
      <c r="C6" s="164" t="s">
        <v>122</v>
      </c>
      <c r="D6" s="160" t="s">
        <v>123</v>
      </c>
      <c r="E6" s="161" t="s">
        <v>122</v>
      </c>
      <c r="F6" s="58"/>
      <c r="G6" s="162" t="s">
        <v>122</v>
      </c>
      <c r="H6" s="160" t="s">
        <v>123</v>
      </c>
      <c r="I6" s="161" t="s">
        <v>122</v>
      </c>
      <c r="J6" s="58"/>
      <c r="K6" s="162" t="s">
        <v>122</v>
      </c>
      <c r="L6" s="160" t="s">
        <v>123</v>
      </c>
      <c r="M6" s="161" t="s">
        <v>122</v>
      </c>
      <c r="N6" s="58"/>
      <c r="O6" s="162" t="s">
        <v>122</v>
      </c>
      <c r="P6" s="161" t="s">
        <v>122</v>
      </c>
      <c r="Q6" s="58"/>
      <c r="R6" s="78" t="s">
        <v>122</v>
      </c>
      <c r="S6" s="79" t="s">
        <v>123</v>
      </c>
      <c r="T6" s="80" t="s">
        <v>122</v>
      </c>
    </row>
    <row r="7" spans="1:20" s="9" customFormat="1" ht="15" customHeight="1" thickTop="1" x14ac:dyDescent="0.2">
      <c r="A7" s="12"/>
      <c r="B7" s="88" t="s">
        <v>181</v>
      </c>
      <c r="C7" s="50">
        <v>70978</v>
      </c>
      <c r="D7" s="71">
        <v>67824</v>
      </c>
      <c r="E7" s="188">
        <v>50923</v>
      </c>
      <c r="F7" s="189"/>
      <c r="G7" s="70">
        <v>49167</v>
      </c>
      <c r="H7" s="71">
        <v>48167</v>
      </c>
      <c r="I7" s="188">
        <v>10555</v>
      </c>
      <c r="J7" s="190"/>
      <c r="K7" s="70">
        <v>0</v>
      </c>
      <c r="L7" s="71">
        <v>0</v>
      </c>
      <c r="M7" s="188">
        <v>0</v>
      </c>
      <c r="N7" s="189"/>
      <c r="O7" s="70">
        <v>0</v>
      </c>
      <c r="P7" s="188"/>
      <c r="Q7" s="190"/>
      <c r="R7" s="85">
        <f>C7+G7+K7+O7</f>
        <v>120145</v>
      </c>
      <c r="S7" s="71">
        <f>+D7+H7+L7</f>
        <v>115991</v>
      </c>
      <c r="T7" s="191">
        <f>E7+I7+M7+Q7</f>
        <v>61478</v>
      </c>
    </row>
    <row r="8" spans="1:20" s="9" customFormat="1" ht="15" customHeight="1" x14ac:dyDescent="0.2">
      <c r="A8" s="12"/>
      <c r="B8" s="88" t="s">
        <v>182</v>
      </c>
      <c r="C8" s="50">
        <v>23656</v>
      </c>
      <c r="D8" s="71">
        <v>22552</v>
      </c>
      <c r="E8" s="188">
        <v>15322</v>
      </c>
      <c r="F8" s="189"/>
      <c r="G8" s="70">
        <v>5340</v>
      </c>
      <c r="H8" s="71">
        <v>5129</v>
      </c>
      <c r="I8" s="188">
        <v>3581</v>
      </c>
      <c r="J8" s="190"/>
      <c r="K8" s="70">
        <v>0</v>
      </c>
      <c r="L8" s="71">
        <v>0</v>
      </c>
      <c r="M8" s="188">
        <v>0</v>
      </c>
      <c r="N8" s="189"/>
      <c r="O8" s="70">
        <v>0</v>
      </c>
      <c r="P8" s="188"/>
      <c r="Q8" s="190"/>
      <c r="R8" s="85">
        <f>C8+G8+K8+O8</f>
        <v>28996</v>
      </c>
      <c r="S8" s="71">
        <f>+D8+H8+L8</f>
        <v>27681</v>
      </c>
      <c r="T8" s="191">
        <f>E8+I8+M8+Q8</f>
        <v>18903</v>
      </c>
    </row>
    <row r="9" spans="1:20" s="9" customFormat="1" ht="15" customHeight="1" x14ac:dyDescent="0.2">
      <c r="A9" s="12"/>
      <c r="B9" s="89" t="s">
        <v>124</v>
      </c>
      <c r="C9" s="50">
        <v>44166</v>
      </c>
      <c r="D9" s="64">
        <v>41760</v>
      </c>
      <c r="E9" s="192">
        <v>51509</v>
      </c>
      <c r="F9" s="189"/>
      <c r="G9" s="63">
        <v>30166</v>
      </c>
      <c r="H9" s="64">
        <v>28510</v>
      </c>
      <c r="I9" s="192">
        <v>30903</v>
      </c>
      <c r="J9" s="190"/>
      <c r="K9" s="63">
        <v>0</v>
      </c>
      <c r="L9" s="64">
        <v>0</v>
      </c>
      <c r="M9" s="192">
        <v>0</v>
      </c>
      <c r="N9" s="189"/>
      <c r="O9" s="70">
        <v>0</v>
      </c>
      <c r="P9" s="188"/>
      <c r="Q9" s="190"/>
      <c r="R9" s="86">
        <f>C9+G9+K9+O9</f>
        <v>74332</v>
      </c>
      <c r="S9" s="64">
        <f>+D9+H9+L9</f>
        <v>70270</v>
      </c>
      <c r="T9" s="193">
        <f>E9+I9+M9+Q9</f>
        <v>82412</v>
      </c>
    </row>
    <row r="10" spans="1:20" s="9" customFormat="1" ht="15" customHeight="1" x14ac:dyDescent="0.2">
      <c r="A10" s="12"/>
      <c r="B10" s="90" t="s">
        <v>178</v>
      </c>
      <c r="C10" s="50">
        <v>22446</v>
      </c>
      <c r="D10" s="67">
        <v>21302</v>
      </c>
      <c r="E10" s="194">
        <v>12617</v>
      </c>
      <c r="F10" s="189"/>
      <c r="G10" s="65">
        <v>0</v>
      </c>
      <c r="H10" s="67">
        <v>0</v>
      </c>
      <c r="I10" s="194">
        <v>0</v>
      </c>
      <c r="J10" s="190"/>
      <c r="K10" s="65">
        <v>0</v>
      </c>
      <c r="L10" s="67">
        <v>0</v>
      </c>
      <c r="M10" s="194">
        <v>0</v>
      </c>
      <c r="N10" s="189"/>
      <c r="O10" s="70">
        <v>0</v>
      </c>
      <c r="P10" s="188"/>
      <c r="Q10" s="190"/>
      <c r="R10" s="87">
        <f>G10+C10+K10+O10</f>
        <v>22446</v>
      </c>
      <c r="S10" s="67">
        <f>+D10+H10+L10</f>
        <v>21302</v>
      </c>
      <c r="T10" s="193">
        <f>I10+E10+M10+Q10</f>
        <v>12617</v>
      </c>
    </row>
    <row r="11" spans="1:20" s="9" customFormat="1" ht="15" customHeight="1" thickBot="1" x14ac:dyDescent="0.25">
      <c r="A11" s="12"/>
      <c r="B11" s="91" t="s">
        <v>125</v>
      </c>
      <c r="C11" s="51">
        <f>SUM(C7:C10)</f>
        <v>161246</v>
      </c>
      <c r="D11" s="69">
        <f>SUM(D7:D10)</f>
        <v>153438</v>
      </c>
      <c r="E11" s="195">
        <f>SUM(E7:E10)</f>
        <v>130371</v>
      </c>
      <c r="F11" s="196"/>
      <c r="G11" s="68">
        <f>SUM(G7:G10)</f>
        <v>84673</v>
      </c>
      <c r="H11" s="69">
        <f>SUM(H7:H10)</f>
        <v>81806</v>
      </c>
      <c r="I11" s="195">
        <f t="shared" ref="I11" si="0">SUM(I7:I10)</f>
        <v>45039</v>
      </c>
      <c r="J11" s="197"/>
      <c r="K11" s="68">
        <f>SUM(K7:K10)</f>
        <v>0</v>
      </c>
      <c r="L11" s="69">
        <f>SUM(L7:L10)</f>
        <v>0</v>
      </c>
      <c r="M11" s="195">
        <f t="shared" ref="M11" si="1">SUM(M7:M10)</f>
        <v>0</v>
      </c>
      <c r="N11" s="196"/>
      <c r="O11" s="68">
        <f>SUM(O7:O10)</f>
        <v>0</v>
      </c>
      <c r="P11" s="195">
        <f t="shared" ref="P11" si="2">SUM(P7:P10)</f>
        <v>0</v>
      </c>
      <c r="Q11" s="197"/>
      <c r="R11" s="68">
        <f>SUM(R7:R10)</f>
        <v>245919</v>
      </c>
      <c r="S11" s="69">
        <f>SUM(S7:S10)</f>
        <v>235244</v>
      </c>
      <c r="T11" s="198">
        <f t="shared" ref="T11" si="3">SUM(T7:T10)</f>
        <v>175410</v>
      </c>
    </row>
    <row r="12" spans="1:20" s="9" customFormat="1" ht="15" customHeight="1" x14ac:dyDescent="0.2">
      <c r="A12" s="12"/>
      <c r="B12" s="90" t="s">
        <v>126</v>
      </c>
      <c r="C12" s="66">
        <v>8171</v>
      </c>
      <c r="D12" s="67">
        <v>7919</v>
      </c>
      <c r="E12" s="194">
        <v>12940</v>
      </c>
      <c r="F12" s="189"/>
      <c r="G12" s="65">
        <v>6928</v>
      </c>
      <c r="H12" s="67">
        <v>6642</v>
      </c>
      <c r="I12" s="194">
        <v>6276</v>
      </c>
      <c r="J12" s="190"/>
      <c r="K12" s="65">
        <v>0</v>
      </c>
      <c r="L12" s="67">
        <v>0</v>
      </c>
      <c r="M12" s="194"/>
      <c r="N12" s="189"/>
      <c r="O12" s="65">
        <v>0</v>
      </c>
      <c r="P12" s="194"/>
      <c r="Q12" s="190"/>
      <c r="R12" s="87">
        <f>G12+C12+K12+O12</f>
        <v>15099</v>
      </c>
      <c r="S12" s="67">
        <f>+D12+H12+L12</f>
        <v>14561</v>
      </c>
      <c r="T12" s="193">
        <f>I12+E12+M12+Q12</f>
        <v>19216</v>
      </c>
    </row>
    <row r="13" spans="1:20" s="9" customFormat="1" ht="15" customHeight="1" thickBot="1" x14ac:dyDescent="0.25">
      <c r="A13" s="12"/>
      <c r="B13" s="91" t="s">
        <v>127</v>
      </c>
      <c r="C13" s="51">
        <f>SUM(C11:C12)</f>
        <v>169417</v>
      </c>
      <c r="D13" s="69">
        <f>SUM(D11:D12)</f>
        <v>161357</v>
      </c>
      <c r="E13" s="195">
        <f>SUM(E11:E12)</f>
        <v>143311</v>
      </c>
      <c r="F13" s="196"/>
      <c r="G13" s="68">
        <f>SUM(G11:G12)</f>
        <v>91601</v>
      </c>
      <c r="H13" s="69">
        <f>SUM(H11:H12)</f>
        <v>88448</v>
      </c>
      <c r="I13" s="195">
        <f>SUM(I11:I12)</f>
        <v>51315</v>
      </c>
      <c r="J13" s="197"/>
      <c r="K13" s="68">
        <f>SUM(K11:K12)</f>
        <v>0</v>
      </c>
      <c r="L13" s="69">
        <f>SUM(L11:L12)</f>
        <v>0</v>
      </c>
      <c r="M13" s="195">
        <f>SUM(M11:M12)</f>
        <v>0</v>
      </c>
      <c r="N13" s="196"/>
      <c r="O13" s="68">
        <f>SUM(O11:O12)</f>
        <v>0</v>
      </c>
      <c r="P13" s="195">
        <f>SUM(P11:P12)</f>
        <v>0</v>
      </c>
      <c r="Q13" s="197"/>
      <c r="R13" s="68">
        <f>SUM(R11:R12)</f>
        <v>261018</v>
      </c>
      <c r="S13" s="69">
        <f>SUM(S11:S12)</f>
        <v>249805</v>
      </c>
      <c r="T13" s="198">
        <f>SUM(T11:T12)</f>
        <v>194626</v>
      </c>
    </row>
    <row r="14" spans="1:20" s="9" customFormat="1" ht="15" customHeight="1" x14ac:dyDescent="0.2">
      <c r="A14" s="12"/>
      <c r="B14" s="88" t="s">
        <v>35</v>
      </c>
      <c r="C14" s="50">
        <v>0</v>
      </c>
      <c r="D14" s="71">
        <v>0</v>
      </c>
      <c r="E14" s="188">
        <v>0</v>
      </c>
      <c r="F14" s="189"/>
      <c r="G14" s="70">
        <v>0</v>
      </c>
      <c r="H14" s="71">
        <v>0</v>
      </c>
      <c r="I14" s="188">
        <v>0</v>
      </c>
      <c r="J14" s="190"/>
      <c r="K14" s="70">
        <f>42824-1</f>
        <v>42823</v>
      </c>
      <c r="L14" s="71">
        <v>40899</v>
      </c>
      <c r="M14" s="188">
        <v>39960</v>
      </c>
      <c r="N14" s="189"/>
      <c r="O14" s="70">
        <v>0</v>
      </c>
      <c r="P14" s="188"/>
      <c r="Q14" s="190"/>
      <c r="R14" s="70">
        <f>C14+G14+K14+O14</f>
        <v>42823</v>
      </c>
      <c r="S14" s="70">
        <f>+D14+H14+L14</f>
        <v>40899</v>
      </c>
      <c r="T14" s="191">
        <f>E14+I14+M14+Q14</f>
        <v>39960</v>
      </c>
    </row>
    <row r="15" spans="1:20" s="9" customFormat="1" ht="15" customHeight="1" x14ac:dyDescent="0.2">
      <c r="A15" s="12"/>
      <c r="B15" s="89" t="s">
        <v>36</v>
      </c>
      <c r="C15" s="54">
        <v>-10</v>
      </c>
      <c r="D15" s="64">
        <v>-11</v>
      </c>
      <c r="E15" s="192">
        <v>0</v>
      </c>
      <c r="F15" s="189"/>
      <c r="G15" s="63">
        <v>0</v>
      </c>
      <c r="H15" s="64">
        <v>0</v>
      </c>
      <c r="I15" s="192">
        <v>0</v>
      </c>
      <c r="J15" s="190"/>
      <c r="K15" s="63">
        <v>0</v>
      </c>
      <c r="L15" s="64">
        <v>0</v>
      </c>
      <c r="M15" s="192">
        <v>0</v>
      </c>
      <c r="N15" s="189"/>
      <c r="O15" s="63">
        <v>0</v>
      </c>
      <c r="P15" s="192"/>
      <c r="Q15" s="190"/>
      <c r="R15" s="63">
        <f>C15+G15+K15+O15</f>
        <v>-10</v>
      </c>
      <c r="S15" s="64">
        <f>+D15+H15+L15</f>
        <v>-11</v>
      </c>
      <c r="T15" s="193">
        <f>E15+I15+M15+Q15</f>
        <v>0</v>
      </c>
    </row>
    <row r="16" spans="1:20" s="9" customFormat="1" ht="15" customHeight="1" thickBot="1" x14ac:dyDescent="0.25">
      <c r="A16" s="12"/>
      <c r="B16" s="91" t="s">
        <v>37</v>
      </c>
      <c r="C16" s="51">
        <f>SUM(C13:C15)</f>
        <v>169407</v>
      </c>
      <c r="D16" s="69">
        <f>SUM(D13:D15)</f>
        <v>161346</v>
      </c>
      <c r="E16" s="195">
        <f t="shared" ref="E16" si="4">SUM(E13:E15)</f>
        <v>143311</v>
      </c>
      <c r="F16" s="196"/>
      <c r="G16" s="68">
        <f>SUM(G13:G15)</f>
        <v>91601</v>
      </c>
      <c r="H16" s="69">
        <f>SUM(H13:H15)</f>
        <v>88448</v>
      </c>
      <c r="I16" s="195">
        <f t="shared" ref="I16" si="5">SUM(I13:I15)</f>
        <v>51315</v>
      </c>
      <c r="J16" s="197"/>
      <c r="K16" s="68">
        <f>SUM(K13:K15)</f>
        <v>42823</v>
      </c>
      <c r="L16" s="69">
        <f>SUM(L13:L15)</f>
        <v>40899</v>
      </c>
      <c r="M16" s="195">
        <f t="shared" ref="M16" si="6">SUM(M13:M15)</f>
        <v>39960</v>
      </c>
      <c r="N16" s="196"/>
      <c r="O16" s="68">
        <f>SUM(O13:O15)</f>
        <v>0</v>
      </c>
      <c r="P16" s="195">
        <f t="shared" ref="P16" si="7">SUM(P13:P15)</f>
        <v>0</v>
      </c>
      <c r="Q16" s="197"/>
      <c r="R16" s="68">
        <f>SUM(R13:R15)</f>
        <v>303831</v>
      </c>
      <c r="S16" s="69">
        <f>SUM(S13:S15)</f>
        <v>290693</v>
      </c>
      <c r="T16" s="198">
        <f>SUM(T13:T15)</f>
        <v>234586</v>
      </c>
    </row>
    <row r="17" spans="1:20" s="9" customFormat="1" ht="15" customHeight="1" x14ac:dyDescent="0.2">
      <c r="A17" s="12"/>
      <c r="B17" s="88" t="s">
        <v>38</v>
      </c>
      <c r="C17" s="50">
        <f>-23926-1</f>
        <v>-23927</v>
      </c>
      <c r="D17" s="50">
        <v>-20063</v>
      </c>
      <c r="E17" s="188">
        <v>-18043</v>
      </c>
      <c r="F17" s="189"/>
      <c r="G17" s="70">
        <v>-2721</v>
      </c>
      <c r="H17" s="50">
        <v>-196</v>
      </c>
      <c r="I17" s="188">
        <v>-1570</v>
      </c>
      <c r="J17" s="190"/>
      <c r="K17" s="70">
        <v>-39352</v>
      </c>
      <c r="L17" s="50">
        <v>-37900</v>
      </c>
      <c r="M17" s="188">
        <v>-27995</v>
      </c>
      <c r="N17" s="189"/>
      <c r="O17" s="70">
        <v>-8323</v>
      </c>
      <c r="P17" s="188">
        <v>-2482</v>
      </c>
      <c r="Q17" s="190"/>
      <c r="R17" s="70">
        <f>C17+G17+K17+O17</f>
        <v>-74323</v>
      </c>
      <c r="S17" s="50"/>
      <c r="T17" s="191">
        <f>E17+I17+M17+P17</f>
        <v>-50090</v>
      </c>
    </row>
    <row r="18" spans="1:20" s="9" customFormat="1" ht="15" customHeight="1" thickBot="1" x14ac:dyDescent="0.25">
      <c r="A18" s="12"/>
      <c r="B18" s="91" t="s">
        <v>39</v>
      </c>
      <c r="C18" s="51">
        <f>SUM(C16:C17)</f>
        <v>145480</v>
      </c>
      <c r="D18" s="51">
        <f>SUM(D16:D17)</f>
        <v>141283</v>
      </c>
      <c r="E18" s="195">
        <f t="shared" ref="E18" si="8">SUM(E16:E17)</f>
        <v>125268</v>
      </c>
      <c r="F18" s="196"/>
      <c r="G18" s="68">
        <f>SUM(G16:G17)</f>
        <v>88880</v>
      </c>
      <c r="H18" s="51">
        <f>SUM(H16:H17)</f>
        <v>88252</v>
      </c>
      <c r="I18" s="195">
        <f t="shared" ref="I18" si="9">SUM(I16:I17)</f>
        <v>49745</v>
      </c>
      <c r="J18" s="197"/>
      <c r="K18" s="68">
        <f>SUM(K16:K17)</f>
        <v>3471</v>
      </c>
      <c r="L18" s="51">
        <f>SUM(L16:L17)</f>
        <v>2999</v>
      </c>
      <c r="M18" s="195">
        <f t="shared" ref="M18" si="10">SUM(M16:M17)</f>
        <v>11965</v>
      </c>
      <c r="N18" s="196"/>
      <c r="O18" s="68">
        <f>SUM(O16:O17)</f>
        <v>-8323</v>
      </c>
      <c r="P18" s="195">
        <f t="shared" ref="P18" si="11">SUM(P16:P17)</f>
        <v>-2482</v>
      </c>
      <c r="Q18" s="197"/>
      <c r="R18" s="68">
        <f>SUM(R16:R17)</f>
        <v>229508</v>
      </c>
      <c r="S18" s="51"/>
      <c r="T18" s="198">
        <f t="shared" ref="T18" si="12">SUM(T16:T17)</f>
        <v>184496</v>
      </c>
    </row>
    <row r="19" spans="1:20" s="9" customFormat="1" ht="15" customHeight="1" x14ac:dyDescent="0.2">
      <c r="A19" s="12"/>
      <c r="B19" s="92"/>
      <c r="C19" s="72"/>
      <c r="D19" s="72"/>
      <c r="E19" s="199"/>
      <c r="F19" s="196"/>
      <c r="G19" s="76"/>
      <c r="H19" s="72"/>
      <c r="I19" s="199"/>
      <c r="J19" s="197"/>
      <c r="K19" s="76"/>
      <c r="L19" s="72"/>
      <c r="M19" s="199"/>
      <c r="N19" s="196"/>
      <c r="O19" s="76"/>
      <c r="P19" s="199"/>
      <c r="Q19" s="197"/>
      <c r="R19" s="76"/>
      <c r="S19" s="72"/>
      <c r="T19" s="200"/>
    </row>
    <row r="20" spans="1:20" s="9" customFormat="1" ht="15" customHeight="1" x14ac:dyDescent="0.2">
      <c r="A20" s="12"/>
      <c r="B20" s="93" t="s">
        <v>41</v>
      </c>
      <c r="C20" s="54">
        <v>-88123</v>
      </c>
      <c r="D20" s="54">
        <v>-83603</v>
      </c>
      <c r="E20" s="192">
        <v>-70464</v>
      </c>
      <c r="F20" s="189"/>
      <c r="G20" s="63">
        <v>-12915</v>
      </c>
      <c r="H20" s="54">
        <v>-12461</v>
      </c>
      <c r="I20" s="192">
        <v>-8250</v>
      </c>
      <c r="J20" s="190"/>
      <c r="K20" s="63">
        <v>-2960</v>
      </c>
      <c r="L20" s="54">
        <v>-2804</v>
      </c>
      <c r="M20" s="192">
        <v>-3562</v>
      </c>
      <c r="N20" s="189"/>
      <c r="O20" s="63">
        <v>-2384</v>
      </c>
      <c r="P20" s="192">
        <v>-1507</v>
      </c>
      <c r="Q20" s="190"/>
      <c r="R20" s="70">
        <f>C20+G20+K20+O20</f>
        <v>-106382</v>
      </c>
      <c r="S20" s="54"/>
      <c r="T20" s="193">
        <f>E20+I20+M20+P20</f>
        <v>-83783</v>
      </c>
    </row>
    <row r="21" spans="1:20" s="9" customFormat="1" ht="15" customHeight="1" thickBot="1" x14ac:dyDescent="0.25">
      <c r="A21" s="12"/>
      <c r="B21" s="91" t="s">
        <v>128</v>
      </c>
      <c r="C21" s="51">
        <f>SUM(C18:C20)</f>
        <v>57357</v>
      </c>
      <c r="D21" s="51">
        <f>SUM(D18:D20)</f>
        <v>57680</v>
      </c>
      <c r="E21" s="195">
        <f t="shared" ref="E21" si="13">SUM(E18:E20)</f>
        <v>54804</v>
      </c>
      <c r="F21" s="196"/>
      <c r="G21" s="68">
        <f>SUM(G18:G20)</f>
        <v>75965</v>
      </c>
      <c r="H21" s="51">
        <f>SUM(H18:H20)</f>
        <v>75791</v>
      </c>
      <c r="I21" s="195">
        <f t="shared" ref="I21" si="14">SUM(I18:I20)</f>
        <v>41495</v>
      </c>
      <c r="J21" s="197"/>
      <c r="K21" s="68">
        <f>SUM(K18:K20)</f>
        <v>511</v>
      </c>
      <c r="L21" s="51">
        <f>SUM(L18:L20)</f>
        <v>195</v>
      </c>
      <c r="M21" s="195">
        <f t="shared" ref="M21" si="15">SUM(M18:M20)</f>
        <v>8403</v>
      </c>
      <c r="N21" s="196"/>
      <c r="O21" s="68">
        <f>SUM(O18:O20)</f>
        <v>-10707</v>
      </c>
      <c r="P21" s="195">
        <f t="shared" ref="P21" si="16">SUM(P18:P20)</f>
        <v>-3989</v>
      </c>
      <c r="Q21" s="197"/>
      <c r="R21" s="68">
        <f>SUM(R18:R20)</f>
        <v>123126</v>
      </c>
      <c r="S21" s="51"/>
      <c r="T21" s="198">
        <f t="shared" ref="T21" si="17">SUM(T18:T20)</f>
        <v>100713</v>
      </c>
    </row>
    <row r="22" spans="1:20" s="9" customFormat="1" ht="15" customHeight="1" x14ac:dyDescent="0.2">
      <c r="A22" s="12"/>
      <c r="B22" s="92"/>
      <c r="C22" s="72"/>
      <c r="D22" s="72"/>
      <c r="E22" s="199"/>
      <c r="F22" s="196"/>
      <c r="G22" s="76"/>
      <c r="H22" s="72"/>
      <c r="I22" s="199"/>
      <c r="J22" s="197"/>
      <c r="K22" s="76"/>
      <c r="L22" s="72"/>
      <c r="M22" s="199"/>
      <c r="N22" s="196"/>
      <c r="O22" s="76"/>
      <c r="P22" s="199"/>
      <c r="Q22" s="197"/>
      <c r="R22" s="76"/>
      <c r="S22" s="72"/>
      <c r="T22" s="200"/>
    </row>
    <row r="23" spans="1:20" s="9" customFormat="1" ht="15" customHeight="1" x14ac:dyDescent="0.2">
      <c r="A23" s="12"/>
      <c r="B23" s="88" t="s">
        <v>129</v>
      </c>
      <c r="C23" s="54">
        <f>-40465-1</f>
        <v>-40466</v>
      </c>
      <c r="D23" s="50">
        <v>-38876</v>
      </c>
      <c r="E23" s="188">
        <v>-31752</v>
      </c>
      <c r="F23" s="189"/>
      <c r="G23" s="70">
        <v>-8074</v>
      </c>
      <c r="H23" s="50">
        <v>-8094</v>
      </c>
      <c r="I23" s="188">
        <v>-7899</v>
      </c>
      <c r="J23" s="190"/>
      <c r="K23" s="70">
        <v>0</v>
      </c>
      <c r="L23" s="50">
        <v>0</v>
      </c>
      <c r="M23" s="188">
        <v>0</v>
      </c>
      <c r="N23" s="189"/>
      <c r="O23" s="70">
        <v>0</v>
      </c>
      <c r="P23" s="188"/>
      <c r="Q23" s="190"/>
      <c r="R23" s="70">
        <f>C23+G23+K23+O23</f>
        <v>-48540</v>
      </c>
      <c r="S23" s="50"/>
      <c r="T23" s="191">
        <f>E23+I23+M23+P23</f>
        <v>-39651</v>
      </c>
    </row>
    <row r="24" spans="1:20" s="9" customFormat="1" ht="15" customHeight="1" thickBot="1" x14ac:dyDescent="0.25">
      <c r="A24" s="12"/>
      <c r="B24" s="91" t="s">
        <v>130</v>
      </c>
      <c r="C24" s="51">
        <f>SUM(C21:C23)</f>
        <v>16891</v>
      </c>
      <c r="D24" s="51">
        <f>SUM(D21:D23)</f>
        <v>18804</v>
      </c>
      <c r="E24" s="195">
        <f t="shared" ref="E24" si="18">SUM(E21:E23)</f>
        <v>23052</v>
      </c>
      <c r="F24" s="196"/>
      <c r="G24" s="68">
        <f>SUM(G21:G23)</f>
        <v>67891</v>
      </c>
      <c r="H24" s="51">
        <f>SUM(H21:H23)</f>
        <v>67697</v>
      </c>
      <c r="I24" s="195">
        <f t="shared" ref="I24" si="19">SUM(I21:I23)</f>
        <v>33596</v>
      </c>
      <c r="J24" s="197"/>
      <c r="K24" s="68">
        <f>SUM(K21:K23)</f>
        <v>511</v>
      </c>
      <c r="L24" s="51">
        <f>SUM(L21:L23)</f>
        <v>195</v>
      </c>
      <c r="M24" s="195">
        <f t="shared" ref="M24" si="20">SUM(M21:M23)</f>
        <v>8403</v>
      </c>
      <c r="N24" s="196"/>
      <c r="O24" s="68">
        <f>SUM(O21:O23)</f>
        <v>-10707</v>
      </c>
      <c r="P24" s="195">
        <f t="shared" ref="P24" si="21">SUM(P21:P23)</f>
        <v>-3989</v>
      </c>
      <c r="Q24" s="197"/>
      <c r="R24" s="68">
        <f>SUM(R21:R23)</f>
        <v>74586</v>
      </c>
      <c r="S24" s="51"/>
      <c r="T24" s="198">
        <f>SUM(T21:T23)</f>
        <v>61062</v>
      </c>
    </row>
    <row r="25" spans="1:20" s="9" customFormat="1" ht="15" customHeight="1" x14ac:dyDescent="0.2">
      <c r="A25" s="12"/>
      <c r="B25" s="88" t="s">
        <v>42</v>
      </c>
      <c r="C25" s="50"/>
      <c r="D25" s="50"/>
      <c r="E25" s="188"/>
      <c r="F25" s="189"/>
      <c r="G25" s="70"/>
      <c r="H25" s="50"/>
      <c r="I25" s="188"/>
      <c r="J25" s="190"/>
      <c r="K25" s="70"/>
      <c r="L25" s="50"/>
      <c r="M25" s="188"/>
      <c r="N25" s="189"/>
      <c r="O25" s="70"/>
      <c r="P25" s="188"/>
      <c r="Q25" s="190"/>
      <c r="R25" s="70">
        <v>-25782</v>
      </c>
      <c r="S25" s="50"/>
      <c r="T25" s="191">
        <v>-22022</v>
      </c>
    </row>
    <row r="26" spans="1:20" s="9" customFormat="1" ht="15" customHeight="1" x14ac:dyDescent="0.2">
      <c r="A26" s="12"/>
      <c r="B26" s="88" t="s">
        <v>43</v>
      </c>
      <c r="C26" s="50"/>
      <c r="D26" s="50"/>
      <c r="E26" s="188"/>
      <c r="F26" s="189"/>
      <c r="G26" s="70"/>
      <c r="H26" s="50"/>
      <c r="I26" s="188"/>
      <c r="J26" s="190"/>
      <c r="K26" s="70"/>
      <c r="L26" s="50"/>
      <c r="M26" s="188"/>
      <c r="N26" s="189"/>
      <c r="O26" s="70"/>
      <c r="P26" s="188"/>
      <c r="Q26" s="190"/>
      <c r="R26" s="50">
        <v>-7577</v>
      </c>
      <c r="S26" s="50"/>
      <c r="T26" s="191">
        <v>3528</v>
      </c>
    </row>
    <row r="27" spans="1:20" s="9" customFormat="1" ht="15" customHeight="1" x14ac:dyDescent="0.2">
      <c r="A27" s="12"/>
      <c r="B27" s="88" t="s">
        <v>44</v>
      </c>
      <c r="C27" s="50"/>
      <c r="D27" s="50"/>
      <c r="E27" s="188"/>
      <c r="F27" s="189"/>
      <c r="G27" s="70"/>
      <c r="H27" s="50"/>
      <c r="I27" s="188"/>
      <c r="J27" s="190"/>
      <c r="K27" s="70"/>
      <c r="L27" s="50"/>
      <c r="M27" s="188"/>
      <c r="N27" s="189"/>
      <c r="O27" s="70"/>
      <c r="P27" s="188"/>
      <c r="Q27" s="190"/>
      <c r="R27" s="50">
        <v>-18431</v>
      </c>
      <c r="S27" s="50"/>
      <c r="T27" s="191">
        <v>-10388</v>
      </c>
    </row>
    <row r="28" spans="1:20" s="9" customFormat="1" ht="15" customHeight="1" x14ac:dyDescent="0.2">
      <c r="A28" s="12"/>
      <c r="B28" s="89" t="s">
        <v>45</v>
      </c>
      <c r="C28" s="54"/>
      <c r="D28" s="54"/>
      <c r="E28" s="192"/>
      <c r="F28" s="189"/>
      <c r="G28" s="63"/>
      <c r="H28" s="54"/>
      <c r="I28" s="192"/>
      <c r="J28" s="190"/>
      <c r="K28" s="63"/>
      <c r="L28" s="54"/>
      <c r="M28" s="192"/>
      <c r="N28" s="189"/>
      <c r="O28" s="63"/>
      <c r="P28" s="192"/>
      <c r="Q28" s="190"/>
      <c r="R28" s="63">
        <v>965</v>
      </c>
      <c r="S28" s="54"/>
      <c r="T28" s="193">
        <v>-2150</v>
      </c>
    </row>
    <row r="29" spans="1:20" s="9" customFormat="1" ht="15" customHeight="1" thickBot="1" x14ac:dyDescent="0.25">
      <c r="A29" s="12"/>
      <c r="B29" s="91" t="s">
        <v>46</v>
      </c>
      <c r="C29" s="82"/>
      <c r="D29" s="82"/>
      <c r="E29" s="236"/>
      <c r="F29" s="189"/>
      <c r="G29" s="83"/>
      <c r="H29" s="82"/>
      <c r="I29" s="236"/>
      <c r="J29" s="190"/>
      <c r="K29" s="83"/>
      <c r="L29" s="82"/>
      <c r="M29" s="236"/>
      <c r="N29" s="189"/>
      <c r="O29" s="83"/>
      <c r="P29" s="236"/>
      <c r="Q29" s="190"/>
      <c r="R29" s="68">
        <f>SUM(R24:R28)</f>
        <v>23761</v>
      </c>
      <c r="S29" s="82"/>
      <c r="T29" s="198">
        <f>SUM(T24:T28)</f>
        <v>30030</v>
      </c>
    </row>
    <row r="30" spans="1:20" s="9" customFormat="1" ht="15" customHeight="1" x14ac:dyDescent="0.2">
      <c r="A30" s="12"/>
      <c r="B30" s="88" t="s">
        <v>47</v>
      </c>
      <c r="C30" s="50"/>
      <c r="D30" s="50"/>
      <c r="E30" s="188"/>
      <c r="F30" s="189"/>
      <c r="G30" s="70"/>
      <c r="H30" s="50"/>
      <c r="I30" s="188"/>
      <c r="J30" s="190"/>
      <c r="K30" s="70"/>
      <c r="L30" s="50"/>
      <c r="M30" s="188"/>
      <c r="N30" s="189"/>
      <c r="O30" s="70"/>
      <c r="P30" s="188"/>
      <c r="Q30" s="190"/>
      <c r="R30" s="70">
        <v>6069</v>
      </c>
      <c r="S30" s="50"/>
      <c r="T30" s="191">
        <v>3043</v>
      </c>
    </row>
    <row r="31" spans="1:20" s="9" customFormat="1" ht="15" customHeight="1" x14ac:dyDescent="0.2">
      <c r="A31" s="12"/>
      <c r="B31" s="89" t="s">
        <v>48</v>
      </c>
      <c r="C31" s="54"/>
      <c r="D31" s="54"/>
      <c r="E31" s="192"/>
      <c r="F31" s="189"/>
      <c r="G31" s="63"/>
      <c r="H31" s="54"/>
      <c r="I31" s="192"/>
      <c r="J31" s="190"/>
      <c r="K31" s="63"/>
      <c r="L31" s="54"/>
      <c r="M31" s="192"/>
      <c r="N31" s="189"/>
      <c r="O31" s="63"/>
      <c r="P31" s="192"/>
      <c r="Q31" s="190"/>
      <c r="R31" s="63">
        <v>-8449</v>
      </c>
      <c r="S31" s="54"/>
      <c r="T31" s="193">
        <v>-1240</v>
      </c>
    </row>
    <row r="32" spans="1:20" s="9" customFormat="1" ht="15" customHeight="1" thickBot="1" x14ac:dyDescent="0.25">
      <c r="A32" s="12"/>
      <c r="B32" s="91" t="s">
        <v>179</v>
      </c>
      <c r="C32" s="82"/>
      <c r="D32" s="82"/>
      <c r="E32" s="236"/>
      <c r="F32" s="189"/>
      <c r="G32" s="83"/>
      <c r="H32" s="82"/>
      <c r="I32" s="236"/>
      <c r="J32" s="190"/>
      <c r="K32" s="83"/>
      <c r="L32" s="82"/>
      <c r="M32" s="236"/>
      <c r="N32" s="189"/>
      <c r="O32" s="83"/>
      <c r="P32" s="236"/>
      <c r="Q32" s="190"/>
      <c r="R32" s="68">
        <f>SUM(R30:R31)</f>
        <v>-2380</v>
      </c>
      <c r="S32" s="82"/>
      <c r="T32" s="198">
        <f>SUM(T30:T31)</f>
        <v>1803</v>
      </c>
    </row>
    <row r="33" spans="1:20" s="9" customFormat="1" ht="15" customHeight="1" thickBot="1" x14ac:dyDescent="0.25">
      <c r="A33" s="12"/>
      <c r="B33" s="91" t="s">
        <v>49</v>
      </c>
      <c r="C33" s="82"/>
      <c r="D33" s="82"/>
      <c r="E33" s="236"/>
      <c r="F33" s="189"/>
      <c r="G33" s="83"/>
      <c r="H33" s="82"/>
      <c r="I33" s="236"/>
      <c r="J33" s="190"/>
      <c r="K33" s="83"/>
      <c r="L33" s="82"/>
      <c r="M33" s="236"/>
      <c r="N33" s="189"/>
      <c r="O33" s="83"/>
      <c r="P33" s="236"/>
      <c r="Q33" s="190"/>
      <c r="R33" s="68">
        <f>+R32+R29</f>
        <v>21381</v>
      </c>
      <c r="S33" s="82"/>
      <c r="T33" s="198">
        <f>+T29+T32</f>
        <v>31833</v>
      </c>
    </row>
    <row r="34" spans="1:20" s="9" customFormat="1" ht="15" customHeight="1" x14ac:dyDescent="0.2">
      <c r="A34" s="12"/>
      <c r="B34" s="95" t="s">
        <v>50</v>
      </c>
      <c r="C34" s="50"/>
      <c r="D34" s="50"/>
      <c r="E34" s="188"/>
      <c r="F34" s="189"/>
      <c r="G34" s="70"/>
      <c r="H34" s="50"/>
      <c r="I34" s="188"/>
      <c r="J34" s="190"/>
      <c r="K34" s="70"/>
      <c r="L34" s="50"/>
      <c r="M34" s="188"/>
      <c r="N34" s="189"/>
      <c r="O34" s="70"/>
      <c r="P34" s="188"/>
      <c r="Q34" s="190"/>
      <c r="R34" s="70">
        <v>-26748</v>
      </c>
      <c r="S34" s="50"/>
      <c r="T34" s="191">
        <v>-7132</v>
      </c>
    </row>
    <row r="35" spans="1:20" s="5" customFormat="1" ht="15" customHeight="1" thickBot="1" x14ac:dyDescent="0.25">
      <c r="A35" s="19"/>
      <c r="B35" s="94" t="s">
        <v>51</v>
      </c>
      <c r="C35" s="225"/>
      <c r="D35" s="225"/>
      <c r="E35" s="237"/>
      <c r="F35" s="196"/>
      <c r="G35" s="238"/>
      <c r="H35" s="225"/>
      <c r="I35" s="237"/>
      <c r="J35" s="197"/>
      <c r="K35" s="238"/>
      <c r="L35" s="225"/>
      <c r="M35" s="237"/>
      <c r="N35" s="196"/>
      <c r="O35" s="238"/>
      <c r="P35" s="237"/>
      <c r="Q35" s="197"/>
      <c r="R35" s="238">
        <f>SUM(R33:R34)</f>
        <v>-5367</v>
      </c>
      <c r="S35" s="225"/>
      <c r="T35" s="226">
        <f>SUM(T33:T34)</f>
        <v>24701</v>
      </c>
    </row>
    <row r="37" spans="1:20" x14ac:dyDescent="0.2">
      <c r="B37" s="34"/>
    </row>
  </sheetData>
  <mergeCells count="6">
    <mergeCell ref="B4:B6"/>
    <mergeCell ref="R4:T4"/>
    <mergeCell ref="G4:I4"/>
    <mergeCell ref="C4:E4"/>
    <mergeCell ref="K4:M4"/>
    <mergeCell ref="O4:P4"/>
  </mergeCells>
  <pageMargins left="0.43307086614173229" right="0.23622047244094491" top="0.74803149606299213" bottom="0.74803149606299213" header="0.31496062992125984" footer="0.31496062992125984"/>
  <pageSetup paperSize="9" scale="72" orientation="landscape" r:id="rId1"/>
  <headerFooter>
    <oddFooter>&amp;L© 2023 Software AG. All rights reserved.&amp;C&amp;P</oddFooter>
  </headerFooter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9">
    <pageSetUpPr fitToPage="1"/>
  </sheetPr>
  <dimension ref="A1:G16"/>
  <sheetViews>
    <sheetView showGridLines="0" zoomScaleNormal="100" zoomScaleSheetLayoutView="130" workbookViewId="0"/>
  </sheetViews>
  <sheetFormatPr defaultColWidth="9.140625" defaultRowHeight="14.25" x14ac:dyDescent="0.2"/>
  <cols>
    <col min="1" max="1" width="3.5703125" style="2" customWidth="1"/>
    <col min="2" max="2" width="93" style="2" bestFit="1" customWidth="1"/>
    <col min="3" max="6" width="11.7109375" style="2" customWidth="1"/>
    <col min="7" max="16384" width="9.140625" style="2"/>
  </cols>
  <sheetData>
    <row r="1" spans="1:7" s="13" customFormat="1" ht="15.75" x14ac:dyDescent="0.25">
      <c r="B1" s="42" t="str">
        <f>Inhaltsverzeichnis!C21</f>
        <v>Gesamtergebnisrechnung für zwölf Monate und das 4. Quartal 2022 und 2021</v>
      </c>
      <c r="C1" s="18"/>
      <c r="D1" s="18"/>
    </row>
    <row r="2" spans="1:7" s="13" customFormat="1" ht="15" x14ac:dyDescent="0.2">
      <c r="B2" s="43" t="s">
        <v>11</v>
      </c>
      <c r="C2" s="28"/>
      <c r="D2" s="28"/>
    </row>
    <row r="3" spans="1:7" s="9" customFormat="1" ht="11.25" x14ac:dyDescent="0.2">
      <c r="A3" s="12"/>
      <c r="B3" s="20"/>
      <c r="C3" s="29"/>
      <c r="D3" s="29"/>
    </row>
    <row r="4" spans="1:7" s="9" customFormat="1" ht="12" thickBot="1" x14ac:dyDescent="0.25">
      <c r="A4" s="12"/>
      <c r="B4" s="56" t="s">
        <v>34</v>
      </c>
      <c r="C4" s="183" t="s">
        <v>199</v>
      </c>
      <c r="D4" s="183" t="s">
        <v>200</v>
      </c>
      <c r="E4" s="183" t="s">
        <v>201</v>
      </c>
      <c r="F4" s="183" t="s">
        <v>202</v>
      </c>
    </row>
    <row r="5" spans="1:7" s="9" customFormat="1" ht="15" customHeight="1" thickTop="1" thickBot="1" x14ac:dyDescent="0.25">
      <c r="A5" s="12"/>
      <c r="B5" s="167" t="s">
        <v>51</v>
      </c>
      <c r="C5" s="239">
        <v>19247</v>
      </c>
      <c r="D5" s="240">
        <v>84344</v>
      </c>
      <c r="E5" s="239">
        <v>-5367</v>
      </c>
      <c r="F5" s="240">
        <v>24701</v>
      </c>
    </row>
    <row r="6" spans="1:7" s="9" customFormat="1" ht="15" customHeight="1" x14ac:dyDescent="0.2">
      <c r="A6" s="12"/>
      <c r="B6" s="45" t="s">
        <v>131</v>
      </c>
      <c r="C6" s="50">
        <v>30750</v>
      </c>
      <c r="D6" s="191">
        <v>83647</v>
      </c>
      <c r="E6" s="50">
        <v>-84804</v>
      </c>
      <c r="F6" s="191">
        <v>30295</v>
      </c>
    </row>
    <row r="7" spans="1:7" s="9" customFormat="1" ht="15" customHeight="1" x14ac:dyDescent="0.2">
      <c r="A7" s="12"/>
      <c r="B7" s="46" t="s">
        <v>132</v>
      </c>
      <c r="C7" s="50">
        <v>26</v>
      </c>
      <c r="D7" s="193">
        <v>912</v>
      </c>
      <c r="E7" s="50">
        <v>518</v>
      </c>
      <c r="F7" s="193">
        <v>-1298</v>
      </c>
      <c r="G7" s="36"/>
    </row>
    <row r="8" spans="1:7" s="9" customFormat="1" ht="15" customHeight="1" x14ac:dyDescent="0.2">
      <c r="A8" s="12"/>
      <c r="B8" s="46" t="s">
        <v>133</v>
      </c>
      <c r="C8" s="50">
        <v>6295</v>
      </c>
      <c r="D8" s="193">
        <v>0</v>
      </c>
      <c r="E8" s="50">
        <v>-33016</v>
      </c>
      <c r="F8" s="193">
        <v>0</v>
      </c>
    </row>
    <row r="9" spans="1:7" s="21" customFormat="1" ht="27.75" customHeight="1" thickBot="1" x14ac:dyDescent="0.25">
      <c r="A9" s="24"/>
      <c r="B9" s="47" t="s">
        <v>134</v>
      </c>
      <c r="C9" s="51">
        <f>SUM(C6:C8)</f>
        <v>37071</v>
      </c>
      <c r="D9" s="198">
        <f>SUM(D6:D8)</f>
        <v>84559</v>
      </c>
      <c r="E9" s="51">
        <f>SUM(E6:E8)</f>
        <v>-117302</v>
      </c>
      <c r="F9" s="198">
        <f>SUM(F6:F8)</f>
        <v>28997</v>
      </c>
    </row>
    <row r="10" spans="1:7" s="9" customFormat="1" ht="24.75" customHeight="1" x14ac:dyDescent="0.2">
      <c r="A10" s="12"/>
      <c r="B10" s="48" t="s">
        <v>135</v>
      </c>
      <c r="C10" s="50">
        <v>-679</v>
      </c>
      <c r="D10" s="191">
        <v>-470</v>
      </c>
      <c r="E10" s="50">
        <v>669</v>
      </c>
      <c r="F10" s="191">
        <v>-314</v>
      </c>
    </row>
    <row r="11" spans="1:7" s="9" customFormat="1" ht="15" customHeight="1" x14ac:dyDescent="0.2">
      <c r="A11" s="12"/>
      <c r="B11" s="45" t="s">
        <v>136</v>
      </c>
      <c r="C11" s="50">
        <v>41444</v>
      </c>
      <c r="D11" s="191">
        <v>13885</v>
      </c>
      <c r="E11" s="50">
        <v>40175</v>
      </c>
      <c r="F11" s="191">
        <v>15196</v>
      </c>
      <c r="G11" s="36"/>
    </row>
    <row r="12" spans="1:7" s="9" customFormat="1" ht="15" customHeight="1" thickBot="1" x14ac:dyDescent="0.25">
      <c r="A12" s="12"/>
      <c r="B12" s="49" t="s">
        <v>137</v>
      </c>
      <c r="C12" s="51">
        <f>SUM(C10:C11)</f>
        <v>40765</v>
      </c>
      <c r="D12" s="198">
        <f>SUM(D10:D11)</f>
        <v>13415</v>
      </c>
      <c r="E12" s="51">
        <v>40844</v>
      </c>
      <c r="F12" s="198">
        <f>SUM(F10:F11)</f>
        <v>14882</v>
      </c>
    </row>
    <row r="13" spans="1:7" s="9" customFormat="1" ht="15" customHeight="1" thickBot="1" x14ac:dyDescent="0.25">
      <c r="A13" s="12"/>
      <c r="B13" s="44" t="s">
        <v>138</v>
      </c>
      <c r="C13" s="52">
        <f>C9+C12</f>
        <v>77836</v>
      </c>
      <c r="D13" s="241">
        <f>D9+D12</f>
        <v>97974</v>
      </c>
      <c r="E13" s="52">
        <f>E9+E12</f>
        <v>-76458</v>
      </c>
      <c r="F13" s="241">
        <f>F9+F12</f>
        <v>43879</v>
      </c>
    </row>
    <row r="14" spans="1:7" s="9" customFormat="1" ht="15" customHeight="1" thickBot="1" x14ac:dyDescent="0.25">
      <c r="A14" s="12"/>
      <c r="B14" s="55" t="s">
        <v>139</v>
      </c>
      <c r="C14" s="242">
        <f>C5+C13</f>
        <v>97083</v>
      </c>
      <c r="D14" s="243">
        <f>D5+D13</f>
        <v>182318</v>
      </c>
      <c r="E14" s="242">
        <f>E5+E13</f>
        <v>-81825</v>
      </c>
      <c r="F14" s="243">
        <f>F5+F13</f>
        <v>68580</v>
      </c>
    </row>
    <row r="15" spans="1:7" s="21" customFormat="1" ht="15" customHeight="1" x14ac:dyDescent="0.2">
      <c r="A15" s="24"/>
      <c r="B15" s="45" t="s">
        <v>140</v>
      </c>
      <c r="C15" s="53">
        <f>C14-C16</f>
        <v>96820</v>
      </c>
      <c r="D15" s="244">
        <f>D14-D16</f>
        <v>181836</v>
      </c>
      <c r="E15" s="53">
        <v>-81825</v>
      </c>
      <c r="F15" s="244">
        <f>F14-F16</f>
        <v>68325</v>
      </c>
    </row>
    <row r="16" spans="1:7" s="9" customFormat="1" ht="15" customHeight="1" x14ac:dyDescent="0.2">
      <c r="A16" s="12"/>
      <c r="B16" s="46" t="s">
        <v>141</v>
      </c>
      <c r="C16" s="54">
        <v>263</v>
      </c>
      <c r="D16" s="193">
        <v>482</v>
      </c>
      <c r="E16" s="50">
        <v>0</v>
      </c>
      <c r="F16" s="193">
        <v>255</v>
      </c>
    </row>
  </sheetData>
  <pageMargins left="0.43307086614173229" right="0.23622047244094491" top="0.74803149606299213" bottom="0.74803149606299213" header="0.31496062992125984" footer="0.31496062992125984"/>
  <pageSetup paperSize="9" scale="97" orientation="landscape" r:id="rId1"/>
  <headerFooter>
    <oddFooter>&amp;L© 2023 Software AG. All rights reserved.&amp;C&amp;P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A20BDE7B5C74DA071A1BFE0EB053B" ma:contentTypeVersion="16" ma:contentTypeDescription="Create a new document." ma:contentTypeScope="" ma:versionID="80d82edf1f8fbed52d8399a5a22fca1e">
  <xsd:schema xmlns:xsd="http://www.w3.org/2001/XMLSchema" xmlns:xs="http://www.w3.org/2001/XMLSchema" xmlns:p="http://schemas.microsoft.com/office/2006/metadata/properties" xmlns:ns2="25f1537a-ac26-4db3-96c5-dfd0577579a3" xmlns:ns3="e5e38cea-d23d-4cf6-b8b0-e4d18a315965" targetNamespace="http://schemas.microsoft.com/office/2006/metadata/properties" ma:root="true" ma:fieldsID="de45b6a24148c14a44ce26571a28794d" ns2:_="" ns3:_="">
    <xsd:import namespace="25f1537a-ac26-4db3-96c5-dfd0577579a3"/>
    <xsd:import namespace="e5e38cea-d23d-4cf6-b8b0-e4d18a3159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1537a-ac26-4db3-96c5-dfd0577579a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c46c2a7b-827f-4770-b8d7-723d5daf04a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e38cea-d23d-4cf6-b8b0-e4d18a315965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b852c55-08cc-4baa-b128-ff7621ccaf9a}" ma:internalName="TaxCatchAll" ma:showField="CatchAllData" ma:web="e5e38cea-d23d-4cf6-b8b0-e4d18a31596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e38cea-d23d-4cf6-b8b0-e4d18a315965" xsi:nil="true"/>
    <lcf76f155ced4ddcb4097134ff3c332f xmlns="25f1537a-ac26-4db3-96c5-dfd0577579a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9100B1D-1709-4325-907B-43B2815628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213C53-62AB-48C5-B993-AC9D2803B0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f1537a-ac26-4db3-96c5-dfd0577579a3"/>
    <ds:schemaRef ds:uri="e5e38cea-d23d-4cf6-b8b0-e4d18a3159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916EAB-177C-49AB-85E7-57FFE0F32345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e5e38cea-d23d-4cf6-b8b0-e4d18a315965"/>
    <ds:schemaRef ds:uri="25f1537a-ac26-4db3-96c5-dfd0577579a3"/>
    <ds:schemaRef ds:uri="http://schemas.microsoft.com/office/infopath/2007/PartnerControls"/>
    <ds:schemaRef ds:uri="http://purl.org/dc/dcmitype/"/>
    <ds:schemaRef ds:uri="http://purl.org/dc/terms/"/>
  </ds:schemaRefs>
</ds:datastoreItem>
</file>

<file path=docMetadata/LabelInfo.xml><?xml version="1.0" encoding="utf-8"?>
<clbl:labelList xmlns:clbl="http://schemas.microsoft.com/office/2020/mipLabelMetadata">
  <clbl:label id="{ee9ddd37-01c2-47a1-893c-5c0bdc1f6d39}" enabled="1" method="Privileged" siteId="{d9662eb9-ad98-4e74-a8a2-04ed5d544db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9</vt:i4>
      </vt:variant>
    </vt:vector>
  </HeadingPairs>
  <TitlesOfParts>
    <vt:vector size="20" baseType="lpstr">
      <vt:lpstr>Deckblatt</vt:lpstr>
      <vt:lpstr>Inhaltsverzeichnis</vt:lpstr>
      <vt:lpstr>Eckdaten</vt:lpstr>
      <vt:lpstr>GuV</vt:lpstr>
      <vt:lpstr>Bilanz</vt:lpstr>
      <vt:lpstr>Kapitalflussrechnung</vt:lpstr>
      <vt:lpstr>Segmentbericht ytd</vt:lpstr>
      <vt:lpstr>Segmentbericht Quartal</vt:lpstr>
      <vt:lpstr>Im EK erfasste Erträge + Aufw.</vt:lpstr>
      <vt:lpstr>IR Kontakt</vt:lpstr>
      <vt:lpstr>Schlussblatt</vt:lpstr>
      <vt:lpstr>Bilanz!Print_Area</vt:lpstr>
      <vt:lpstr>Deckblatt!Print_Area</vt:lpstr>
      <vt:lpstr>Eckdaten!Print_Area</vt:lpstr>
      <vt:lpstr>GuV!Print_Area</vt:lpstr>
      <vt:lpstr>'Im EK erfasste Erträge + Aufw.'!Print_Area</vt:lpstr>
      <vt:lpstr>Inhaltsverzeichnis!Print_Area</vt:lpstr>
      <vt:lpstr>Kapitalflussrechnung!Print_Area</vt:lpstr>
      <vt:lpstr>'Segmentbericht Quartal'!Print_Area</vt:lpstr>
      <vt:lpstr>'Segmentbericht ytd'!Print_Area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2023-02-01T07:21:46Z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Financial_Template_Software_AG_DE_Q3_2017.xlsx</vt:lpwstr>
  </property>
  <property fmtid="{D5CDD505-2E9C-101B-9397-08002B2CF9AE}" pid="3" name="ContentTypeId">
    <vt:lpwstr>0x01010050DA20BDE7B5C74DA071A1BFE0EB053B</vt:lpwstr>
  </property>
  <property fmtid="{D5CDD505-2E9C-101B-9397-08002B2CF9AE}" pid="4" name="Order">
    <vt:r8>38795000</vt:r8>
  </property>
  <property fmtid="{D5CDD505-2E9C-101B-9397-08002B2CF9AE}" pid="5" name="MediaServiceImageTags">
    <vt:lpwstr/>
  </property>
</Properties>
</file>