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DieseArbeitsmappe" defaultThemeVersion="124226"/>
  <xr:revisionPtr revIDLastSave="13" documentId="8_{1A1AFD99-0CC1-4748-9662-F5A336174D66}" xr6:coauthVersionLast="47" xr6:coauthVersionMax="47" xr10:uidLastSave="{C60608C4-CFE0-431A-B53E-4B53D63956D0}"/>
  <bookViews>
    <workbookView xWindow="-120" yWindow="-120" windowWidth="25440" windowHeight="1539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7" r:id="rId7"/>
    <sheet name="Segmentbericht Quartal" sheetId="17" r:id="rId8"/>
    <sheet name="Im EK erfasste Erträge + Aufw." sheetId="14" r:id="rId9"/>
    <sheet name="IR Kontakt" sheetId="5" r:id="rId10"/>
    <sheet name="Schlussblatt" sheetId="26" r:id="rId11"/>
  </sheets>
  <definedNames>
    <definedName name="_xlnm.Print_Area" localSheetId="4">Bilanz!$A$1:$D$53</definedName>
    <definedName name="_xlnm.Print_Area" localSheetId="0">Deckblatt!$A$1:$H$23</definedName>
    <definedName name="_xlnm.Print_Area" localSheetId="2">Eckdaten!$A$1:$L$51</definedName>
    <definedName name="_xlnm.Print_Area" localSheetId="3">GuV!$A$1:$H$32</definedName>
    <definedName name="_xlnm.Print_Area" localSheetId="8">'Im EK erfasste Erträge + Aufw.'!$A$1:$F$16</definedName>
    <definedName name="_xlnm.Print_Area" localSheetId="1">Inhaltsverzeichnis!$A$1:$J$21</definedName>
    <definedName name="_xlnm.Print_Area" localSheetId="5">Kapitalflussrechnung!$A$1:$F$35</definedName>
    <definedName name="_xlnm.Print_Area" localSheetId="7">'Segmentbericht Quartal'!$A$1:$T$36</definedName>
    <definedName name="_xlnm.Print_Area" localSheetId="6">'Segmentbericht ytd'!$A$1:$T$36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7" l="1"/>
  <c r="R33" i="17" s="1"/>
  <c r="R35" i="17" s="1"/>
  <c r="R29" i="17"/>
  <c r="R34" i="27"/>
  <c r="R33" i="27"/>
  <c r="R35" i="27" s="1"/>
  <c r="R32" i="27"/>
  <c r="R29" i="27"/>
  <c r="H17" i="4"/>
  <c r="E17" i="4"/>
  <c r="H16" i="4"/>
  <c r="E16" i="4"/>
  <c r="F12" i="14"/>
  <c r="E12" i="14"/>
  <c r="D12" i="14"/>
  <c r="C12" i="14"/>
  <c r="F9" i="14"/>
  <c r="F13" i="14" s="1"/>
  <c r="F14" i="14" s="1"/>
  <c r="F15" i="14" s="1"/>
  <c r="E9" i="14"/>
  <c r="E13" i="14" s="1"/>
  <c r="E14" i="14" s="1"/>
  <c r="E15" i="14" s="1"/>
  <c r="D9" i="14"/>
  <c r="D13" i="14" s="1"/>
  <c r="D14" i="14" s="1"/>
  <c r="D15" i="14" s="1"/>
  <c r="C9" i="14"/>
  <c r="C13" i="14" s="1"/>
  <c r="C14" i="14" s="1"/>
  <c r="C15" i="14" s="1"/>
  <c r="H27" i="4"/>
  <c r="E27" i="4"/>
  <c r="G24" i="4"/>
  <c r="H24" i="4" s="1"/>
  <c r="C24" i="4"/>
  <c r="E24" i="4" s="1"/>
  <c r="G22" i="4"/>
  <c r="F22" i="4"/>
  <c r="C22" i="4"/>
  <c r="G21" i="4"/>
  <c r="H21" i="4" s="1"/>
  <c r="D21" i="4"/>
  <c r="E21" i="4" s="1"/>
  <c r="H20" i="4"/>
  <c r="E20" i="4"/>
  <c r="D20" i="4"/>
  <c r="D22" i="4" s="1"/>
  <c r="H18" i="4"/>
  <c r="E18" i="4"/>
  <c r="H15" i="4"/>
  <c r="E15" i="4"/>
  <c r="H14" i="4"/>
  <c r="G14" i="4"/>
  <c r="E14" i="4"/>
  <c r="C14" i="4"/>
  <c r="H13" i="4"/>
  <c r="E13" i="4"/>
  <c r="H11" i="4"/>
  <c r="E11" i="4"/>
  <c r="G10" i="4"/>
  <c r="G12" i="4" s="1"/>
  <c r="G19" i="4" s="1"/>
  <c r="G23" i="4" s="1"/>
  <c r="G25" i="4" s="1"/>
  <c r="G26" i="4" s="1"/>
  <c r="F10" i="4"/>
  <c r="H10" i="4" s="1"/>
  <c r="D10" i="4"/>
  <c r="D12" i="4" s="1"/>
  <c r="D19" i="4" s="1"/>
  <c r="C10" i="4"/>
  <c r="E10" i="4" s="1"/>
  <c r="H9" i="4"/>
  <c r="E9" i="4"/>
  <c r="H8" i="4"/>
  <c r="E8" i="4"/>
  <c r="H7" i="4"/>
  <c r="E7" i="4"/>
  <c r="H6" i="4"/>
  <c r="E6" i="4"/>
  <c r="H5" i="4"/>
  <c r="E5" i="4"/>
  <c r="H37" i="21"/>
  <c r="E37" i="21"/>
  <c r="H36" i="21"/>
  <c r="E36" i="21"/>
  <c r="E35" i="21"/>
  <c r="H34" i="21"/>
  <c r="E34" i="21"/>
  <c r="T32" i="17"/>
  <c r="T23" i="17"/>
  <c r="R23" i="17"/>
  <c r="T20" i="17"/>
  <c r="R20" i="17"/>
  <c r="T17" i="17"/>
  <c r="R17" i="17"/>
  <c r="T15" i="17"/>
  <c r="S15" i="17"/>
  <c r="R15" i="17"/>
  <c r="T14" i="17"/>
  <c r="S14" i="17"/>
  <c r="R14" i="17"/>
  <c r="O13" i="17"/>
  <c r="O16" i="17" s="1"/>
  <c r="O18" i="17" s="1"/>
  <c r="O21" i="17" s="1"/>
  <c r="O24" i="17" s="1"/>
  <c r="K13" i="17"/>
  <c r="K16" i="17" s="1"/>
  <c r="K18" i="17" s="1"/>
  <c r="K21" i="17" s="1"/>
  <c r="K24" i="17" s="1"/>
  <c r="H13" i="17"/>
  <c r="H16" i="17" s="1"/>
  <c r="H18" i="17" s="1"/>
  <c r="H21" i="17" s="1"/>
  <c r="H24" i="17" s="1"/>
  <c r="D13" i="17"/>
  <c r="D16" i="17" s="1"/>
  <c r="D18" i="17" s="1"/>
  <c r="D21" i="17" s="1"/>
  <c r="D24" i="17" s="1"/>
  <c r="T12" i="17"/>
  <c r="S12" i="17"/>
  <c r="R12" i="17"/>
  <c r="P11" i="17"/>
  <c r="P13" i="17" s="1"/>
  <c r="P16" i="17" s="1"/>
  <c r="P18" i="17" s="1"/>
  <c r="P21" i="17" s="1"/>
  <c r="P24" i="17" s="1"/>
  <c r="O11" i="17"/>
  <c r="M11" i="17"/>
  <c r="M13" i="17" s="1"/>
  <c r="M16" i="17" s="1"/>
  <c r="M18" i="17" s="1"/>
  <c r="M21" i="17" s="1"/>
  <c r="M24" i="17" s="1"/>
  <c r="L11" i="17"/>
  <c r="L13" i="17" s="1"/>
  <c r="L16" i="17" s="1"/>
  <c r="L18" i="17" s="1"/>
  <c r="L21" i="17" s="1"/>
  <c r="L24" i="17" s="1"/>
  <c r="K11" i="17"/>
  <c r="I11" i="17"/>
  <c r="I13" i="17" s="1"/>
  <c r="I16" i="17" s="1"/>
  <c r="I18" i="17" s="1"/>
  <c r="I21" i="17" s="1"/>
  <c r="I24" i="17" s="1"/>
  <c r="H11" i="17"/>
  <c r="G11" i="17"/>
  <c r="G13" i="17" s="1"/>
  <c r="G16" i="17" s="1"/>
  <c r="G18" i="17" s="1"/>
  <c r="G21" i="17" s="1"/>
  <c r="G24" i="17" s="1"/>
  <c r="E11" i="17"/>
  <c r="E13" i="17" s="1"/>
  <c r="E16" i="17" s="1"/>
  <c r="E18" i="17" s="1"/>
  <c r="E21" i="17" s="1"/>
  <c r="E24" i="17" s="1"/>
  <c r="D11" i="17"/>
  <c r="C11" i="17"/>
  <c r="C13" i="17" s="1"/>
  <c r="C16" i="17" s="1"/>
  <c r="C18" i="17" s="1"/>
  <c r="C21" i="17" s="1"/>
  <c r="C24" i="17" s="1"/>
  <c r="T10" i="17"/>
  <c r="S10" i="17"/>
  <c r="R10" i="17"/>
  <c r="T9" i="17"/>
  <c r="S9" i="17"/>
  <c r="R9" i="17"/>
  <c r="T8" i="17"/>
  <c r="S8" i="17"/>
  <c r="R8" i="17"/>
  <c r="T7" i="17"/>
  <c r="T11" i="17" s="1"/>
  <c r="T13" i="17" s="1"/>
  <c r="T16" i="17" s="1"/>
  <c r="T18" i="17" s="1"/>
  <c r="T21" i="17" s="1"/>
  <c r="T24" i="17" s="1"/>
  <c r="T29" i="17" s="1"/>
  <c r="T33" i="17" s="1"/>
  <c r="T35" i="17" s="1"/>
  <c r="S7" i="17"/>
  <c r="S11" i="17" s="1"/>
  <c r="S13" i="17" s="1"/>
  <c r="S16" i="17" s="1"/>
  <c r="R7" i="17"/>
  <c r="R11" i="17" s="1"/>
  <c r="R13" i="17" s="1"/>
  <c r="R16" i="17" s="1"/>
  <c r="R18" i="17" s="1"/>
  <c r="R21" i="17" s="1"/>
  <c r="R24" i="17" s="1"/>
  <c r="T32" i="27"/>
  <c r="T23" i="27"/>
  <c r="R23" i="27"/>
  <c r="T20" i="27"/>
  <c r="R20" i="27"/>
  <c r="T17" i="27"/>
  <c r="R17" i="27"/>
  <c r="T15" i="27"/>
  <c r="S15" i="27"/>
  <c r="R15" i="27"/>
  <c r="T14" i="27"/>
  <c r="S14" i="27"/>
  <c r="R14" i="27"/>
  <c r="M13" i="27"/>
  <c r="M16" i="27" s="1"/>
  <c r="M18" i="27" s="1"/>
  <c r="M21" i="27" s="1"/>
  <c r="M24" i="27" s="1"/>
  <c r="C13" i="27"/>
  <c r="C16" i="27" s="1"/>
  <c r="C18" i="27" s="1"/>
  <c r="C21" i="27" s="1"/>
  <c r="C24" i="27" s="1"/>
  <c r="T12" i="27"/>
  <c r="S12" i="27"/>
  <c r="R12" i="27"/>
  <c r="P11" i="27"/>
  <c r="P13" i="27" s="1"/>
  <c r="P16" i="27" s="1"/>
  <c r="P18" i="27" s="1"/>
  <c r="P21" i="27" s="1"/>
  <c r="P24" i="27" s="1"/>
  <c r="O11" i="27"/>
  <c r="O13" i="27" s="1"/>
  <c r="O16" i="27" s="1"/>
  <c r="O18" i="27" s="1"/>
  <c r="O21" i="27" s="1"/>
  <c r="O24" i="27" s="1"/>
  <c r="M11" i="27"/>
  <c r="L11" i="27"/>
  <c r="L13" i="27" s="1"/>
  <c r="L16" i="27" s="1"/>
  <c r="L18" i="27" s="1"/>
  <c r="L21" i="27" s="1"/>
  <c r="L24" i="27" s="1"/>
  <c r="K11" i="27"/>
  <c r="K13" i="27" s="1"/>
  <c r="K16" i="27" s="1"/>
  <c r="K18" i="27" s="1"/>
  <c r="K21" i="27" s="1"/>
  <c r="K24" i="27" s="1"/>
  <c r="I11" i="27"/>
  <c r="I13" i="27" s="1"/>
  <c r="I16" i="27" s="1"/>
  <c r="I18" i="27" s="1"/>
  <c r="I21" i="27" s="1"/>
  <c r="I24" i="27" s="1"/>
  <c r="H11" i="27"/>
  <c r="H13" i="27" s="1"/>
  <c r="H16" i="27" s="1"/>
  <c r="H18" i="27" s="1"/>
  <c r="H21" i="27" s="1"/>
  <c r="H24" i="27" s="1"/>
  <c r="G11" i="27"/>
  <c r="G13" i="27" s="1"/>
  <c r="G16" i="27" s="1"/>
  <c r="G18" i="27" s="1"/>
  <c r="G21" i="27" s="1"/>
  <c r="G24" i="27" s="1"/>
  <c r="E11" i="27"/>
  <c r="E13" i="27" s="1"/>
  <c r="E16" i="27" s="1"/>
  <c r="E18" i="27" s="1"/>
  <c r="E21" i="27" s="1"/>
  <c r="E24" i="27" s="1"/>
  <c r="D11" i="27"/>
  <c r="D13" i="27" s="1"/>
  <c r="D16" i="27" s="1"/>
  <c r="D18" i="27" s="1"/>
  <c r="D21" i="27" s="1"/>
  <c r="D24" i="27" s="1"/>
  <c r="C11" i="27"/>
  <c r="T10" i="27"/>
  <c r="S10" i="27"/>
  <c r="R10" i="27"/>
  <c r="T9" i="27"/>
  <c r="S9" i="27"/>
  <c r="R9" i="27"/>
  <c r="T8" i="27"/>
  <c r="S8" i="27"/>
  <c r="R8" i="27"/>
  <c r="T7" i="27"/>
  <c r="T11" i="27" s="1"/>
  <c r="T13" i="27" s="1"/>
  <c r="T16" i="27" s="1"/>
  <c r="T18" i="27" s="1"/>
  <c r="T21" i="27" s="1"/>
  <c r="T24" i="27" s="1"/>
  <c r="T29" i="27" s="1"/>
  <c r="T33" i="27" s="1"/>
  <c r="T35" i="27" s="1"/>
  <c r="S7" i="27"/>
  <c r="S11" i="27" s="1"/>
  <c r="S13" i="27" s="1"/>
  <c r="S16" i="27" s="1"/>
  <c r="R7" i="27"/>
  <c r="R11" i="27" s="1"/>
  <c r="R13" i="27" s="1"/>
  <c r="R16" i="27" s="1"/>
  <c r="R18" i="27" s="1"/>
  <c r="R21" i="27" s="1"/>
  <c r="R24" i="27" s="1"/>
  <c r="F35" i="10"/>
  <c r="E35" i="10"/>
  <c r="D35" i="10"/>
  <c r="C34" i="10"/>
  <c r="F32" i="10"/>
  <c r="F34" i="10" s="1"/>
  <c r="E32" i="10"/>
  <c r="E34" i="10" s="1"/>
  <c r="D32" i="10"/>
  <c r="D34" i="10" s="1"/>
  <c r="C32" i="10"/>
  <c r="F29" i="10"/>
  <c r="E29" i="10"/>
  <c r="D29" i="10"/>
  <c r="C29" i="10"/>
  <c r="F23" i="10"/>
  <c r="E23" i="10"/>
  <c r="D23" i="10"/>
  <c r="C23" i="10"/>
  <c r="F15" i="10"/>
  <c r="E15" i="10"/>
  <c r="D15" i="10"/>
  <c r="C15" i="10"/>
  <c r="C35" i="10" s="1"/>
  <c r="D50" i="22"/>
  <c r="D52" i="22" s="1"/>
  <c r="C50" i="22"/>
  <c r="C52" i="22" s="1"/>
  <c r="D43" i="22"/>
  <c r="C43" i="22"/>
  <c r="D33" i="22"/>
  <c r="C33" i="22"/>
  <c r="D22" i="22"/>
  <c r="C22" i="22"/>
  <c r="D11" i="22"/>
  <c r="D23" i="22" s="1"/>
  <c r="C11" i="22"/>
  <c r="C23" i="22" s="1"/>
  <c r="E43" i="21"/>
  <c r="E42" i="21"/>
  <c r="E41" i="21"/>
  <c r="E40" i="21"/>
  <c r="G29" i="4" l="1"/>
  <c r="G28" i="4"/>
  <c r="D23" i="4"/>
  <c r="D25" i="4" s="1"/>
  <c r="D26" i="4" s="1"/>
  <c r="F12" i="4"/>
  <c r="E22" i="4"/>
  <c r="H22" i="4"/>
  <c r="C12" i="4"/>
  <c r="C53" i="22"/>
  <c r="D53" i="22"/>
  <c r="E12" i="4" l="1"/>
  <c r="C19" i="4"/>
  <c r="F19" i="4"/>
  <c r="H12" i="4"/>
  <c r="D28" i="4"/>
  <c r="D29" i="4"/>
  <c r="B1" i="27"/>
  <c r="B1" i="14"/>
  <c r="B1" i="17"/>
  <c r="B1" i="10"/>
  <c r="B1" i="22"/>
  <c r="B1" i="4"/>
  <c r="B1" i="21"/>
  <c r="E19" i="4" l="1"/>
  <c r="C23" i="4"/>
  <c r="H19" i="4"/>
  <c r="F23" i="4"/>
  <c r="C25" i="4" l="1"/>
  <c r="E23" i="4"/>
  <c r="F25" i="4"/>
  <c r="H23" i="4"/>
  <c r="C26" i="4" l="1"/>
  <c r="E25" i="4"/>
  <c r="F26" i="4"/>
  <c r="H25" i="4"/>
  <c r="E26" i="4" l="1"/>
  <c r="C28" i="4"/>
  <c r="E28" i="4" s="1"/>
  <c r="C29" i="4"/>
  <c r="E29" i="4" s="1"/>
  <c r="F28" i="4"/>
  <c r="H28" i="4" s="1"/>
  <c r="F29" i="4"/>
  <c r="H29" i="4" s="1"/>
  <c r="H26" i="4"/>
</calcChain>
</file>

<file path=xl/sharedStrings.xml><?xml version="1.0" encoding="utf-8"?>
<sst xmlns="http://schemas.openxmlformats.org/spreadsheetml/2006/main" count="363" uniqueCount="204">
  <si>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</si>
  <si>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</si>
  <si>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</si>
  <si>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</si>
  <si>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</si>
  <si>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</si>
  <si>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</si>
  <si>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</si>
  <si>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</si>
  <si>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</si>
  <si>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</si>
  <si>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</si>
  <si>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</si>
  <si>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</si>
  <si>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</si>
  <si>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</si>
  <si>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</si>
  <si>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</si>
  <si>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</si>
  <si>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</si>
  <si>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</si>
  <si>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</si>
  <si>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</si>
  <si>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</si>
  <si>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</si>
  <si>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</si>
  <si>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</si>
  <si>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</si>
  <si>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</si>
  <si>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</si>
  <si>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</si>
  <si>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</si>
  <si>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</si>
  <si>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</si>
  <si>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</si>
  <si>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</si>
  <si>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</si>
  <si>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</si>
  <si>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</si>
  <si>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</si>
  <si>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</si>
  <si>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</si>
  <si>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</si>
  <si>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</si>
  <si>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</si>
  <si>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</si>
  <si>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</si>
  <si>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</si>
  <si>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</si>
  <si>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</si>
  <si>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</si>
  <si>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</si>
  <si>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</si>
  <si>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</si>
  <si>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</si>
  <si>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</si>
  <si>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</si>
  <si>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</si>
  <si>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</si>
  <si>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</si>
  <si>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</si>
  <si>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</si>
  <si>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</si>
  <si>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</si>
  <si>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</si>
  <si>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</si>
  <si>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</si>
  <si>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</si>
  <si>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</si>
  <si>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</si>
  <si>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</si>
  <si>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</si>
  <si>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</si>
  <si>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</si>
  <si>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</si>
  <si>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</si>
  <si>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Ergebnis vor Ertragsteuern</t>
  </si>
  <si>
    <t>Differenzen aus der Währungsumrechnung ausländischer Geschäftsbetriebe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</si>
  <si>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</si>
  <si>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</si>
  <si>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</si>
  <si>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</si>
  <si>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</si>
  <si>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</si>
  <si>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</si>
  <si>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</si>
  <si>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</si>
  <si>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</si>
  <si>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</si>
  <si>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Segmentergebnis DBP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</si>
  <si>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</si>
  <si>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</si>
  <si>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</si>
  <si>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</si>
  <si>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</si>
  <si>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</si>
  <si>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</si>
  <si>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</si>
  <si>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</si>
  <si>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</si>
  <si>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</si>
  <si>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</si>
  <si>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</si>
  <si>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</si>
  <si>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</si>
  <si>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</si>
  <si>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</si>
  <si>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</si>
  <si>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</si>
  <si>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</si>
  <si>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</si>
  <si>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</si>
  <si>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</si>
  <si>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</si>
  <si>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</si>
  <si>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</si>
  <si>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Bewertungsbedingte Veränderungen der Zahlungsmittel und Zahlungsmitteläquivalente</t>
  </si>
  <si>
    <t>Investitionen in langfristige finanzielle Vermögenswerte</t>
  </si>
  <si>
    <t>Währungs-
kurs-
bereinigt</t>
  </si>
  <si>
    <t>Mittelzufluss aus dem Abgang von Sachanlagen/immateriellen Vermögenswerten</t>
  </si>
  <si>
    <t>Investitionen in Sachanlagen/immaterielle Vermögenswerte</t>
  </si>
  <si>
    <t xml:space="preserve">Ertragsteuerschulden </t>
  </si>
  <si>
    <t>Software AG</t>
  </si>
  <si>
    <t>+49 (0) 6151 92 1900</t>
  </si>
  <si>
    <t xml:space="preserve">+49 (0) 6151 9234 1900 </t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</si>
  <si>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</si>
  <si>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</si>
  <si>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</si>
  <si>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</si>
  <si>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</si>
  <si>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 xml:space="preserve">Aufnahme langfristiger finanzieller Verbindlichkeiten </t>
  </si>
  <si>
    <t xml:space="preserve">Tilgung langfristiger finanzieller Verbindlichkeiten </t>
  </si>
  <si>
    <t>Posten, die anschließend in den Gewinn oder Verlust umgegliedert werden, sofern bestimmte Bedingungen erfüllt sind</t>
  </si>
  <si>
    <t>Posten, die anschließend nicht in den Gewinn oder Verlust umgegliedert werden</t>
  </si>
  <si>
    <t xml:space="preserve">Tilgung von Leasingverbindlichkeiten </t>
  </si>
  <si>
    <t>Tilgung von Leasingverbindlichkeiten</t>
  </si>
  <si>
    <t>Sonstige Erträge</t>
  </si>
  <si>
    <t>Sonstige Aufwendungen</t>
  </si>
  <si>
    <t>Betriebsergebnis</t>
  </si>
  <si>
    <t>Finanzergebnis, Netto</t>
  </si>
  <si>
    <t>Finanzierungserträge</t>
  </si>
  <si>
    <t>Finanzierungsaufwendungen</t>
  </si>
  <si>
    <t>Nettogewinn/(-verlust) aus Eigenkapitalinstrumenten, die als erfolgsneutral zum beizulegenden Zeitwert im sonstigen Ergebnis designiert werden</t>
  </si>
  <si>
    <t>Nettogewinn/(-verlust) aus der Absicherung des Cashflows</t>
  </si>
  <si>
    <t xml:space="preserve">Mittelzufluss aus dem Abgang von langfristigen finanziellen Vermögenswerten </t>
  </si>
  <si>
    <t>Mittelzufluss aus dem Verkauf von kurzfristigen finanziellen Vermögenswerten</t>
  </si>
  <si>
    <t xml:space="preserve">Ein-/Auszahlungen kurzfristiger finanzieller Verbindlichkeiten </t>
  </si>
  <si>
    <t xml:space="preserve">+/- as % </t>
  </si>
  <si>
    <t>+/- as %</t>
  </si>
  <si>
    <t>Professional Services</t>
  </si>
  <si>
    <t>EBIT (IFRS)</t>
  </si>
  <si>
    <t>Free Cashflow per share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</si>
  <si>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</si>
  <si>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</si>
  <si>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Forderungen aus Lieferungen und Leistungen, Vertragsvermögenswerte und sonstige Forderungen</t>
  </si>
  <si>
    <t>Vetragsverbindlichkeiten / Passiver Abgrenzungsposten</t>
  </si>
  <si>
    <t>Gezahlte Ertragsteuern</t>
  </si>
  <si>
    <t>Dez. 31, 2020</t>
  </si>
  <si>
    <t>Digital Business</t>
  </si>
  <si>
    <t>31. Dez. 2020</t>
  </si>
  <si>
    <t>Als Finanzinvestition gehaltene Immobilien</t>
  </si>
  <si>
    <t>Lizenzen aus Subscription</t>
  </si>
  <si>
    <t>Wartung aus Subscription</t>
  </si>
  <si>
    <t>Wartung aus Dauerverträgen</t>
  </si>
  <si>
    <t>Wiederkehrende Umsätze</t>
  </si>
  <si>
    <t>Lizenzen aus Dauerverträgen</t>
  </si>
  <si>
    <t>Q4 / 2021</t>
  </si>
  <si>
    <t>Kennzahlen im Überblick zum 31. Dezember 2021 und 2020</t>
  </si>
  <si>
    <t>Konzern Gewinn-und-Verlustrechnung für zwölf Monate und 4. Quartal 2021 und 2020</t>
  </si>
  <si>
    <t>Konzernbilanz zum 31. Dezember 2021 und 31. Dezember 2020</t>
  </si>
  <si>
    <t>Kapitalflussrechnung für zwölf Monate und 4. Quartal 2021 und 2020</t>
  </si>
  <si>
    <t>Segmentbericht für zwölf Monate 2021 und 2020</t>
  </si>
  <si>
    <t>Segmentbericht für das 4. Quartal 2021 und 2020</t>
  </si>
  <si>
    <t>Gesamtergebnisrechnung für zwölf Monate und das 4. Quartal 2021 und 2020</t>
  </si>
  <si>
    <t>12M 2021</t>
  </si>
  <si>
    <t>12M 2020</t>
  </si>
  <si>
    <t>Q4 2021</t>
  </si>
  <si>
    <t>Q4 2020</t>
  </si>
  <si>
    <t>Dez. 31, 2021</t>
  </si>
  <si>
    <r>
      <t>Dez. 31, 2021 acc</t>
    </r>
    <r>
      <rPr>
        <b/>
        <vertAlign val="superscript"/>
        <sz val="8"/>
        <color rgb="FF344C64"/>
        <rFont val="Arial"/>
        <family val="2"/>
      </rPr>
      <t>1</t>
    </r>
  </si>
  <si>
    <t>31. Dez. 2021</t>
  </si>
  <si>
    <t>Konzernumsatz</t>
  </si>
  <si>
    <t>Produktumsatz</t>
  </si>
  <si>
    <t>Bookings</t>
  </si>
  <si>
    <t>Konzern ARR</t>
  </si>
  <si>
    <r>
      <rPr>
        <vertAlign val="superscript"/>
        <sz val="8"/>
        <color rgb="FF011F3D"/>
        <rFont val="Arial"/>
        <family val="2"/>
      </rPr>
      <t xml:space="preserve">3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</si>
  <si>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t>Bookings Digital Business</t>
    </r>
    <r>
      <rPr>
        <vertAlign val="superscript"/>
        <sz val="8"/>
        <color rgb="FF011F3D"/>
        <rFont val="Arial"/>
        <family val="2"/>
      </rPr>
      <t>2</t>
    </r>
  </si>
  <si>
    <r>
      <t>Bookings A&amp;N</t>
    </r>
    <r>
      <rPr>
        <vertAlign val="superscript"/>
        <sz val="8"/>
        <color rgb="FF011F3D"/>
        <rFont val="Arial"/>
        <family val="2"/>
      </rPr>
      <t>2</t>
    </r>
  </si>
  <si>
    <r>
      <t>Digital Business ARR</t>
    </r>
    <r>
      <rPr>
        <vertAlign val="superscript"/>
        <sz val="8"/>
        <color rgb="FF011F3D"/>
        <rFont val="Arial"/>
        <family val="2"/>
      </rPr>
      <t>3</t>
    </r>
  </si>
  <si>
    <r>
      <t>A&amp;N ARR</t>
    </r>
    <r>
      <rPr>
        <vertAlign val="superscript"/>
        <sz val="8"/>
        <color rgb="FF011F3D"/>
        <rFont val="Arial"/>
        <family val="2"/>
      </rPr>
      <t>3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</si>
  <si>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4</t>
    </r>
  </si>
  <si>
    <r>
      <t>CapEx</t>
    </r>
    <r>
      <rPr>
        <vertAlign val="superscript"/>
        <sz val="8"/>
        <color rgb="FF011F3D"/>
        <rFont val="Arial"/>
        <family val="2"/>
      </rPr>
      <t>5</t>
    </r>
  </si>
  <si>
    <t>12/21-12/20
+/- as %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</si>
  <si>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bereinigt).</t>
    </r>
  </si>
  <si>
    <r>
      <rPr>
        <vertAlign val="superscript"/>
        <sz val="8"/>
        <color rgb="FF011F3D"/>
        <rFont val="Arial"/>
        <family val="2"/>
      </rPr>
      <t xml:space="preserve">2 </t>
    </r>
    <r>
      <rPr>
        <sz val="8"/>
        <color rgb="FF011F3D"/>
        <rFont val="Arial"/>
        <family val="2"/>
      </rPr>
      <t xml:space="preserve">    Normalisierter Auftragseingang gemäß Definition im Geschäftsbericht 2020, Seite 50.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</si>
  <si>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 Basierend auf durchschnittlich ausstehenden Aktien (unverwässert) 12M 2021: 74,0m / 12M 2020: 74,0m / Q4 2021: 74,0m / Q4 2020: 74,0m.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</si>
  <si>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Schuldtiteln.</t>
    </r>
  </si>
  <si>
    <t>12M 2021
 (IFRS )</t>
  </si>
  <si>
    <r>
      <t>12M 2021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</si>
  <si>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12M 2020
(IFRS)</t>
  </si>
  <si>
    <t xml:space="preserve">Q4 2021
 (IFRS) </t>
  </si>
  <si>
    <r>
      <t>Q4 2021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</si>
  <si>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Q4 2020
(IFRS)</t>
  </si>
  <si>
    <t>Mittelzufluss/ -abfluss aus Abgängen von zur Veräußerung gehaltenen Vermögenswerten,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</si>
</sst>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0.000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sz val="8"/>
      <color rgb="FF344C64"/>
      <name val="Arial"/>
      <family val="2"/>
    </font>
    <font>
      <b/>
      <i/>
      <vertAlign val="superscript"/>
      <sz val="8"/>
      <color rgb="FF344C64"/>
      <name val="Arial"/>
      <family val="2"/>
    </font>
    <font>
      <b/>
      <vertAlign val="superscript"/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F2F2EA"/>
        <bgColor indexed="64"/>
      </patternFill>
    </fill>
  </fills>
  <borders count="72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/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 applyAlignment="1"/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/>
    <xf numFmtId="0" fontId="7" fillId="0" borderId="0" xfId="0" applyFont="1"/>
    <xf numFmtId="0" fontId="7" fillId="0" borderId="5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3" fontId="8" fillId="0" borderId="0" xfId="0" applyNumberFormat="1" applyFont="1"/>
    <xf numFmtId="0" fontId="11" fillId="0" borderId="0" xfId="0" applyFont="1" applyBorder="1" applyAlignment="1">
      <alignment horizontal="left" readingOrder="1"/>
    </xf>
    <xf numFmtId="0" fontId="17" fillId="2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3" fontId="26" fillId="3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6" fillId="3" borderId="1" xfId="2" applyNumberFormat="1" applyFont="1" applyFill="1" applyBorder="1" applyAlignment="1">
      <alignment horizontal="right"/>
    </xf>
    <xf numFmtId="3" fontId="26" fillId="3" borderId="2" xfId="0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49" fontId="25" fillId="0" borderId="27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 wrapText="1"/>
    </xf>
    <xf numFmtId="1" fontId="27" fillId="3" borderId="1" xfId="0" applyNumberFormat="1" applyFont="1" applyFill="1" applyBorder="1" applyAlignment="1">
      <alignment horizontal="center"/>
    </xf>
    <xf numFmtId="1" fontId="25" fillId="3" borderId="18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right"/>
    </xf>
    <xf numFmtId="3" fontId="28" fillId="3" borderId="2" xfId="0" applyNumberFormat="1" applyFont="1" applyFill="1" applyBorder="1" applyAlignment="1">
      <alignment horizontal="right"/>
    </xf>
    <xf numFmtId="3" fontId="26" fillId="3" borderId="22" xfId="0" applyNumberFormat="1" applyFont="1" applyFill="1" applyBorder="1" applyAlignment="1">
      <alignment horizontal="right"/>
    </xf>
    <xf numFmtId="3" fontId="26" fillId="3" borderId="21" xfId="0" applyNumberFormat="1" applyFont="1" applyFill="1" applyBorder="1" applyAlignment="1">
      <alignment horizontal="right"/>
    </xf>
    <xf numFmtId="3" fontId="28" fillId="3" borderId="21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6" fillId="3" borderId="18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>
      <alignment horizontal="right"/>
    </xf>
    <xf numFmtId="0" fontId="29" fillId="0" borderId="0" xfId="0" applyFont="1"/>
    <xf numFmtId="49" fontId="29" fillId="0" borderId="0" xfId="0" applyNumberFormat="1" applyFont="1"/>
    <xf numFmtId="0" fontId="29" fillId="0" borderId="0" xfId="3" applyFont="1"/>
    <xf numFmtId="3" fontId="25" fillId="3" borderId="18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1" fontId="25" fillId="3" borderId="29" xfId="0" applyNumberFormat="1" applyFont="1" applyFill="1" applyBorder="1" applyAlignment="1">
      <alignment horizontal="center"/>
    </xf>
    <xf numFmtId="1" fontId="27" fillId="3" borderId="27" xfId="0" applyNumberFormat="1" applyFont="1" applyFill="1" applyBorder="1" applyAlignment="1">
      <alignment horizontal="center" wrapText="1"/>
    </xf>
    <xf numFmtId="1" fontId="25" fillId="4" borderId="27" xfId="0" applyNumberFormat="1" applyFont="1" applyFill="1" applyBorder="1" applyAlignment="1">
      <alignment horizontal="center"/>
    </xf>
    <xf numFmtId="0" fontId="23" fillId="0" borderId="0" xfId="0" applyFont="1" applyBorder="1" applyAlignment="1"/>
    <xf numFmtId="0" fontId="8" fillId="0" borderId="6" xfId="0" applyFont="1" applyBorder="1"/>
    <xf numFmtId="3" fontId="26" fillId="3" borderId="4" xfId="0" applyNumberFormat="1" applyFont="1" applyFill="1" applyBorder="1" applyAlignment="1">
      <alignment horizontal="right"/>
    </xf>
    <xf numFmtId="3" fontId="26" fillId="3" borderId="20" xfId="0" applyNumberFormat="1" applyFont="1" applyFill="1" applyBorder="1" applyAlignment="1">
      <alignment horizontal="right"/>
    </xf>
    <xf numFmtId="0" fontId="25" fillId="0" borderId="31" xfId="0" applyFont="1" applyBorder="1" applyAlignment="1">
      <alignment horizontal="left"/>
    </xf>
    <xf numFmtId="3" fontId="28" fillId="3" borderId="18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3" fontId="28" fillId="3" borderId="22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30" fillId="0" borderId="0" xfId="0" applyFont="1" applyBorder="1" applyAlignment="1"/>
    <xf numFmtId="0" fontId="26" fillId="0" borderId="2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 wrapText="1"/>
    </xf>
    <xf numFmtId="0" fontId="25" fillId="0" borderId="35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2" fillId="0" borderId="6" xfId="0" applyFont="1" applyBorder="1" applyAlignment="1"/>
    <xf numFmtId="0" fontId="22" fillId="0" borderId="0" xfId="0" applyFont="1" applyBorder="1" applyAlignment="1"/>
    <xf numFmtId="0" fontId="22" fillId="0" borderId="6" xfId="0" applyFont="1" applyBorder="1"/>
    <xf numFmtId="0" fontId="31" fillId="0" borderId="5" xfId="0" applyFont="1" applyBorder="1" applyAlignment="1"/>
    <xf numFmtId="0" fontId="31" fillId="0" borderId="5" xfId="0" applyFont="1" applyBorder="1"/>
    <xf numFmtId="0" fontId="22" fillId="0" borderId="5" xfId="0" applyFont="1" applyBorder="1"/>
    <xf numFmtId="0" fontId="25" fillId="0" borderId="7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164" fontId="26" fillId="0" borderId="8" xfId="0" applyNumberFormat="1" applyFont="1" applyBorder="1" applyAlignment="1">
      <alignment horizontal="right"/>
    </xf>
    <xf numFmtId="0" fontId="25" fillId="0" borderId="39" xfId="0" applyFont="1" applyBorder="1" applyAlignment="1">
      <alignment horizontal="left"/>
    </xf>
    <xf numFmtId="9" fontId="26" fillId="0" borderId="1" xfId="0" applyNumberFormat="1" applyFont="1" applyBorder="1" applyAlignment="1">
      <alignment horizontal="right"/>
    </xf>
    <xf numFmtId="0" fontId="26" fillId="0" borderId="7" xfId="0" applyFont="1" applyBorder="1" applyAlignment="1">
      <alignment horizontal="left"/>
    </xf>
    <xf numFmtId="9" fontId="26" fillId="0" borderId="8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right" wrapText="1"/>
    </xf>
    <xf numFmtId="0" fontId="26" fillId="0" borderId="11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166" fontId="22" fillId="0" borderId="0" xfId="0" applyNumberFormat="1" applyFont="1"/>
    <xf numFmtId="3" fontId="26" fillId="0" borderId="0" xfId="0" applyNumberFormat="1" applyFont="1" applyAlignment="1">
      <alignment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43" xfId="0" applyFont="1" applyBorder="1" applyAlignment="1">
      <alignment horizontal="left"/>
    </xf>
    <xf numFmtId="164" fontId="26" fillId="0" borderId="8" xfId="0" applyNumberFormat="1" applyFont="1" applyFill="1" applyBorder="1" applyAlignment="1">
      <alignment horizontal="right"/>
    </xf>
    <xf numFmtId="164" fontId="36" fillId="0" borderId="8" xfId="0" applyNumberFormat="1" applyFont="1" applyFill="1" applyBorder="1" applyAlignment="1">
      <alignment horizontal="right"/>
    </xf>
    <xf numFmtId="0" fontId="22" fillId="0" borderId="0" xfId="0" applyFont="1" applyFill="1"/>
    <xf numFmtId="164" fontId="26" fillId="3" borderId="25" xfId="0" applyNumberFormat="1" applyFont="1" applyFill="1" applyBorder="1" applyAlignment="1">
      <alignment horizontal="right"/>
    </xf>
    <xf numFmtId="164" fontId="26" fillId="3" borderId="10" xfId="0" applyNumberFormat="1" applyFont="1" applyFill="1" applyBorder="1" applyAlignment="1">
      <alignment horizontal="right"/>
    </xf>
    <xf numFmtId="165" fontId="28" fillId="3" borderId="14" xfId="0" applyNumberFormat="1" applyFont="1" applyFill="1" applyBorder="1" applyAlignment="1">
      <alignment horizontal="right"/>
    </xf>
    <xf numFmtId="166" fontId="26" fillId="3" borderId="12" xfId="0" applyNumberFormat="1" applyFont="1" applyFill="1" applyBorder="1" applyAlignment="1">
      <alignment horizontal="right"/>
    </xf>
    <xf numFmtId="165" fontId="28" fillId="3" borderId="12" xfId="0" applyNumberFormat="1" applyFont="1" applyFill="1" applyBorder="1" applyAlignment="1">
      <alignment horizontal="right"/>
    </xf>
    <xf numFmtId="166" fontId="26" fillId="3" borderId="14" xfId="0" applyNumberFormat="1" applyFont="1" applyFill="1" applyBorder="1" applyAlignment="1">
      <alignment horizontal="right"/>
    </xf>
    <xf numFmtId="0" fontId="23" fillId="0" borderId="6" xfId="0" applyFont="1" applyBorder="1" applyAlignment="1"/>
    <xf numFmtId="0" fontId="25" fillId="0" borderId="44" xfId="0" applyFont="1" applyFill="1" applyBorder="1" applyAlignment="1">
      <alignment horizontal="right" wrapText="1"/>
    </xf>
    <xf numFmtId="0" fontId="35" fillId="0" borderId="45" xfId="0" applyFont="1" applyFill="1" applyBorder="1" applyAlignment="1">
      <alignment horizontal="right" wrapText="1"/>
    </xf>
    <xf numFmtId="0" fontId="25" fillId="0" borderId="45" xfId="0" quotePrefix="1" applyFont="1" applyFill="1" applyBorder="1" applyAlignment="1">
      <alignment horizontal="right" wrapText="1"/>
    </xf>
    <xf numFmtId="0" fontId="25" fillId="0" borderId="45" xfId="0" quotePrefix="1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right"/>
    </xf>
    <xf numFmtId="0" fontId="25" fillId="0" borderId="43" xfId="0" quotePrefix="1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 wrapText="1"/>
    </xf>
    <xf numFmtId="0" fontId="25" fillId="0" borderId="39" xfId="0" quotePrefix="1" applyFont="1" applyBorder="1" applyAlignment="1">
      <alignment horizontal="right"/>
    </xf>
    <xf numFmtId="0" fontId="23" fillId="0" borderId="6" xfId="0" applyFont="1" applyBorder="1" applyAlignment="1">
      <alignment horizontal="left" readingOrder="1"/>
    </xf>
    <xf numFmtId="0" fontId="24" fillId="0" borderId="6" xfId="0" applyFont="1" applyBorder="1" applyAlignment="1">
      <alignment vertical="center"/>
    </xf>
    <xf numFmtId="9" fontId="26" fillId="0" borderId="2" xfId="0" applyNumberFormat="1" applyFont="1" applyBorder="1" applyAlignment="1">
      <alignment horizontal="right"/>
    </xf>
    <xf numFmtId="3" fontId="26" fillId="3" borderId="2" xfId="2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25" fillId="0" borderId="3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3" borderId="3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2" xfId="0" applyNumberFormat="1" applyFont="1" applyFill="1" applyBorder="1" applyAlignment="1">
      <alignment horizontal="right" vertical="center"/>
    </xf>
    <xf numFmtId="3" fontId="25" fillId="3" borderId="21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6" fillId="3" borderId="1" xfId="2" applyNumberFormat="1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1" fontId="25" fillId="3" borderId="46" xfId="0" applyNumberFormat="1" applyFont="1" applyFill="1" applyBorder="1" applyAlignment="1">
      <alignment horizontal="center"/>
    </xf>
    <xf numFmtId="1" fontId="27" fillId="3" borderId="46" xfId="0" applyNumberFormat="1" applyFont="1" applyFill="1" applyBorder="1" applyAlignment="1">
      <alignment horizontal="center" wrapText="1"/>
    </xf>
    <xf numFmtId="1" fontId="25" fillId="4" borderId="48" xfId="0" applyNumberFormat="1" applyFont="1" applyFill="1" applyBorder="1" applyAlignment="1">
      <alignment horizontal="center"/>
    </xf>
    <xf numFmtId="1" fontId="25" fillId="3" borderId="49" xfId="0" applyNumberFormat="1" applyFont="1" applyFill="1" applyBorder="1" applyAlignment="1">
      <alignment horizontal="center"/>
    </xf>
    <xf numFmtId="1" fontId="25" fillId="4" borderId="46" xfId="0" applyNumberFormat="1" applyFont="1" applyFill="1" applyBorder="1" applyAlignment="1">
      <alignment horizontal="center"/>
    </xf>
    <xf numFmtId="1" fontId="25" fillId="3" borderId="5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/>
    </xf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 indent="2"/>
    </xf>
    <xf numFmtId="0" fontId="31" fillId="0" borderId="0" xfId="0" applyFont="1" applyAlignment="1">
      <alignment horizontal="right" vertical="center"/>
    </xf>
    <xf numFmtId="4" fontId="26" fillId="2" borderId="5" xfId="0" applyNumberFormat="1" applyFont="1" applyFill="1" applyBorder="1" applyAlignment="1">
      <alignment horizontal="right" vertical="center"/>
    </xf>
    <xf numFmtId="9" fontId="26" fillId="2" borderId="5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5" xfId="0" applyFont="1" applyBorder="1" applyAlignment="1"/>
    <xf numFmtId="0" fontId="40" fillId="0" borderId="27" xfId="0" applyFont="1" applyBorder="1" applyAlignment="1"/>
    <xf numFmtId="49" fontId="25" fillId="0" borderId="27" xfId="0" applyNumberFormat="1" applyFont="1" applyBorder="1" applyAlignment="1">
      <alignment horizontal="right"/>
    </xf>
    <xf numFmtId="0" fontId="26" fillId="0" borderId="0" xfId="0" applyFont="1" applyAlignment="1"/>
    <xf numFmtId="0" fontId="40" fillId="2" borderId="27" xfId="0" applyFont="1" applyFill="1" applyBorder="1" applyAlignment="1"/>
    <xf numFmtId="49" fontId="25" fillId="2" borderId="27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 indent="2"/>
    </xf>
    <xf numFmtId="0" fontId="25" fillId="0" borderId="53" xfId="0" applyFont="1" applyBorder="1" applyAlignment="1">
      <alignment horizontal="right" wrapText="1"/>
    </xf>
    <xf numFmtId="0" fontId="25" fillId="0" borderId="53" xfId="0" quotePrefix="1" applyFont="1" applyBorder="1" applyAlignment="1">
      <alignment horizontal="right"/>
    </xf>
    <xf numFmtId="49" fontId="25" fillId="0" borderId="53" xfId="0" applyNumberFormat="1" applyFont="1" applyBorder="1" applyAlignment="1">
      <alignment horizontal="right"/>
    </xf>
    <xf numFmtId="1" fontId="25" fillId="5" borderId="15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25" fillId="3" borderId="54" xfId="0" applyNumberFormat="1" applyFont="1" applyFill="1" applyBorder="1" applyAlignment="1">
      <alignment horizontal="center"/>
    </xf>
    <xf numFmtId="1" fontId="25" fillId="0" borderId="55" xfId="0" applyNumberFormat="1" applyFont="1" applyBorder="1" applyAlignment="1">
      <alignment horizontal="center"/>
    </xf>
    <xf numFmtId="0" fontId="26" fillId="0" borderId="2" xfId="0" applyFont="1" applyBorder="1" applyAlignment="1">
      <alignment horizontal="left" vertical="center"/>
    </xf>
    <xf numFmtId="167" fontId="22" fillId="0" borderId="0" xfId="0" applyNumberFormat="1" applyFont="1"/>
    <xf numFmtId="3" fontId="26" fillId="5" borderId="15" xfId="0" applyNumberFormat="1" applyFont="1" applyFill="1" applyBorder="1" applyAlignment="1">
      <alignment horizontal="right"/>
    </xf>
    <xf numFmtId="3" fontId="26" fillId="0" borderId="55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26" fillId="5" borderId="1" xfId="0" applyNumberFormat="1" applyFont="1" applyFill="1" applyBorder="1" applyAlignment="1">
      <alignment horizontal="right"/>
    </xf>
    <xf numFmtId="3" fontId="26" fillId="5" borderId="16" xfId="0" applyNumberFormat="1" applyFont="1" applyFill="1" applyBorder="1" applyAlignment="1">
      <alignment horizontal="right"/>
    </xf>
    <xf numFmtId="3" fontId="26" fillId="5" borderId="2" xfId="0" applyNumberFormat="1" applyFont="1" applyFill="1" applyBorder="1" applyAlignment="1">
      <alignment horizontal="right"/>
    </xf>
    <xf numFmtId="3" fontId="26" fillId="5" borderId="24" xfId="0" applyNumberFormat="1" applyFont="1" applyFill="1" applyBorder="1" applyAlignment="1">
      <alignment horizontal="right"/>
    </xf>
    <xf numFmtId="3" fontId="25" fillId="5" borderId="17" xfId="0" applyNumberFormat="1" applyFont="1" applyFill="1" applyBorder="1" applyAlignment="1">
      <alignment horizontal="right"/>
    </xf>
    <xf numFmtId="3" fontId="25" fillId="0" borderId="55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5" borderId="4" xfId="0" applyNumberFormat="1" applyFont="1" applyFill="1" applyBorder="1" applyAlignment="1">
      <alignment horizontal="right"/>
    </xf>
    <xf numFmtId="3" fontId="25" fillId="5" borderId="15" xfId="0" applyNumberFormat="1" applyFont="1" applyFill="1" applyBorder="1" applyAlignment="1">
      <alignment horizontal="right"/>
    </xf>
    <xf numFmtId="3" fontId="25" fillId="3" borderId="57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164" fontId="25" fillId="3" borderId="58" xfId="0" applyNumberFormat="1" applyFont="1" applyFill="1" applyBorder="1" applyAlignment="1">
      <alignment horizontal="right"/>
    </xf>
    <xf numFmtId="164" fontId="41" fillId="0" borderId="58" xfId="0" applyNumberFormat="1" applyFont="1" applyBorder="1" applyAlignment="1">
      <alignment horizontal="right"/>
    </xf>
    <xf numFmtId="164" fontId="25" fillId="5" borderId="58" xfId="0" applyNumberFormat="1" applyFont="1" applyFill="1" applyBorder="1" applyAlignment="1">
      <alignment horizontal="right"/>
    </xf>
    <xf numFmtId="164" fontId="42" fillId="0" borderId="25" xfId="0" applyNumberFormat="1" applyFont="1" applyBorder="1" applyAlignment="1">
      <alignment horizontal="right"/>
    </xf>
    <xf numFmtId="164" fontId="26" fillId="5" borderId="25" xfId="0" applyNumberFormat="1" applyFont="1" applyFill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164" fontId="26" fillId="5" borderId="10" xfId="0" applyNumberFormat="1" applyFont="1" applyFill="1" applyBorder="1" applyAlignment="1">
      <alignment horizontal="right"/>
    </xf>
    <xf numFmtId="164" fontId="43" fillId="0" borderId="8" xfId="0" applyNumberFormat="1" applyFont="1" applyBorder="1" applyAlignment="1">
      <alignment horizontal="right"/>
    </xf>
    <xf numFmtId="164" fontId="27" fillId="0" borderId="58" xfId="0" applyNumberFormat="1" applyFont="1" applyBorder="1" applyAlignment="1">
      <alignment horizontal="right"/>
    </xf>
    <xf numFmtId="164" fontId="28" fillId="0" borderId="25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0" fontId="25" fillId="3" borderId="59" xfId="0" applyFont="1" applyFill="1" applyBorder="1" applyAlignment="1">
      <alignment horizontal="right"/>
    </xf>
    <xf numFmtId="0" fontId="25" fillId="5" borderId="59" xfId="0" applyFont="1" applyFill="1" applyBorder="1" applyAlignment="1">
      <alignment horizontal="right"/>
    </xf>
    <xf numFmtId="165" fontId="28" fillId="5" borderId="14" xfId="0" applyNumberFormat="1" applyFont="1" applyFill="1" applyBorder="1" applyAlignment="1">
      <alignment horizontal="right"/>
    </xf>
    <xf numFmtId="166" fontId="26" fillId="5" borderId="12" xfId="0" applyNumberFormat="1" applyFont="1" applyFill="1" applyBorder="1" applyAlignment="1">
      <alignment horizontal="right"/>
    </xf>
    <xf numFmtId="165" fontId="28" fillId="5" borderId="12" xfId="0" applyNumberFormat="1" applyFont="1" applyFill="1" applyBorder="1" applyAlignment="1">
      <alignment horizontal="right"/>
    </xf>
    <xf numFmtId="164" fontId="25" fillId="3" borderId="60" xfId="0" applyNumberFormat="1" applyFont="1" applyFill="1" applyBorder="1" applyAlignment="1">
      <alignment horizontal="right"/>
    </xf>
    <xf numFmtId="166" fontId="25" fillId="5" borderId="60" xfId="0" applyNumberFormat="1" applyFont="1" applyFill="1" applyBorder="1" applyAlignment="1">
      <alignment horizontal="right"/>
    </xf>
    <xf numFmtId="164" fontId="25" fillId="3" borderId="56" xfId="0" applyNumberFormat="1" applyFont="1" applyFill="1" applyBorder="1" applyAlignment="1">
      <alignment horizontal="right"/>
    </xf>
    <xf numFmtId="166" fontId="25" fillId="5" borderId="56" xfId="0" applyNumberFormat="1" applyFont="1" applyFill="1" applyBorder="1" applyAlignment="1">
      <alignment horizontal="right"/>
    </xf>
    <xf numFmtId="4" fontId="25" fillId="3" borderId="56" xfId="0" applyNumberFormat="1" applyFont="1" applyFill="1" applyBorder="1" applyAlignment="1">
      <alignment horizontal="right"/>
    </xf>
    <xf numFmtId="2" fontId="25" fillId="5" borderId="56" xfId="0" applyNumberFormat="1" applyFont="1" applyFill="1" applyBorder="1" applyAlignment="1">
      <alignment horizontal="right"/>
    </xf>
    <xf numFmtId="166" fontId="25" fillId="3" borderId="58" xfId="0" applyNumberFormat="1" applyFont="1" applyFill="1" applyBorder="1" applyAlignment="1">
      <alignment horizontal="right"/>
    </xf>
    <xf numFmtId="166" fontId="25" fillId="5" borderId="58" xfId="0" applyNumberFormat="1" applyFont="1" applyFill="1" applyBorder="1" applyAlignment="1">
      <alignment horizontal="right"/>
    </xf>
    <xf numFmtId="166" fontId="26" fillId="5" borderId="14" xfId="0" applyNumberFormat="1" applyFont="1" applyFill="1" applyBorder="1" applyAlignment="1">
      <alignment horizontal="right"/>
    </xf>
    <xf numFmtId="166" fontId="25" fillId="3" borderId="60" xfId="0" applyNumberFormat="1" applyFont="1" applyFill="1" applyBorder="1" applyAlignment="1">
      <alignment horizontal="right"/>
    </xf>
    <xf numFmtId="2" fontId="25" fillId="3" borderId="56" xfId="0" applyNumberFormat="1" applyFont="1" applyFill="1" applyBorder="1" applyAlignment="1">
      <alignment horizontal="right"/>
    </xf>
    <xf numFmtId="164" fontId="25" fillId="5" borderId="56" xfId="0" applyNumberFormat="1" applyFont="1" applyFill="1" applyBorder="1" applyAlignment="1">
      <alignment horizontal="right"/>
    </xf>
    <xf numFmtId="3" fontId="25" fillId="3" borderId="61" xfId="0" applyNumberFormat="1" applyFont="1" applyFill="1" applyBorder="1" applyAlignment="1">
      <alignment horizontal="right"/>
    </xf>
    <xf numFmtId="3" fontId="25" fillId="5" borderId="61" xfId="0" applyNumberFormat="1" applyFont="1" applyFill="1" applyBorder="1" applyAlignment="1">
      <alignment horizontal="right"/>
    </xf>
    <xf numFmtId="3" fontId="25" fillId="3" borderId="62" xfId="0" applyNumberFormat="1" applyFont="1" applyFill="1" applyBorder="1" applyAlignment="1">
      <alignment horizontal="right"/>
    </xf>
    <xf numFmtId="3" fontId="25" fillId="5" borderId="62" xfId="0" applyNumberFormat="1" applyFont="1" applyFill="1" applyBorder="1" applyAlignment="1">
      <alignment horizontal="right"/>
    </xf>
    <xf numFmtId="9" fontId="25" fillId="0" borderId="62" xfId="0" applyNumberFormat="1" applyFont="1" applyBorder="1" applyAlignment="1">
      <alignment horizontal="right"/>
    </xf>
    <xf numFmtId="3" fontId="26" fillId="5" borderId="2" xfId="2" applyNumberFormat="1" applyFont="1" applyFill="1" applyBorder="1" applyAlignment="1">
      <alignment horizontal="right"/>
    </xf>
    <xf numFmtId="3" fontId="25" fillId="3" borderId="63" xfId="0" applyNumberFormat="1" applyFont="1" applyFill="1" applyBorder="1" applyAlignment="1">
      <alignment horizontal="right"/>
    </xf>
    <xf numFmtId="3" fontId="25" fillId="5" borderId="63" xfId="0" applyNumberFormat="1" applyFont="1" applyFill="1" applyBorder="1" applyAlignment="1">
      <alignment horizontal="right"/>
    </xf>
    <xf numFmtId="9" fontId="25" fillId="0" borderId="63" xfId="0" applyNumberFormat="1" applyFont="1" applyBorder="1" applyAlignment="1">
      <alignment horizontal="right"/>
    </xf>
    <xf numFmtId="3" fontId="26" fillId="3" borderId="64" xfId="0" applyNumberFormat="1" applyFont="1" applyFill="1" applyBorder="1" applyAlignment="1">
      <alignment horizontal="right"/>
    </xf>
    <xf numFmtId="3" fontId="26" fillId="5" borderId="64" xfId="0" applyNumberFormat="1" applyFont="1" applyFill="1" applyBorder="1" applyAlignment="1">
      <alignment horizontal="right"/>
    </xf>
    <xf numFmtId="4" fontId="26" fillId="5" borderId="1" xfId="0" applyNumberFormat="1" applyFont="1" applyFill="1" applyBorder="1" applyAlignment="1">
      <alignment horizontal="right"/>
    </xf>
    <xf numFmtId="4" fontId="26" fillId="5" borderId="2" xfId="0" applyNumberFormat="1" applyFont="1" applyFill="1" applyBorder="1" applyAlignment="1">
      <alignment horizontal="right"/>
    </xf>
    <xf numFmtId="3" fontId="26" fillId="3" borderId="57" xfId="0" applyNumberFormat="1" applyFont="1" applyFill="1" applyBorder="1" applyAlignment="1">
      <alignment horizontal="right"/>
    </xf>
    <xf numFmtId="3" fontId="26" fillId="5" borderId="65" xfId="0" applyNumberFormat="1" applyFont="1" applyFill="1" applyBorder="1" applyAlignment="1">
      <alignment horizontal="right"/>
    </xf>
    <xf numFmtId="3" fontId="25" fillId="5" borderId="65" xfId="0" applyNumberFormat="1" applyFont="1" applyFill="1" applyBorder="1" applyAlignment="1">
      <alignment horizontal="right"/>
    </xf>
    <xf numFmtId="3" fontId="26" fillId="5" borderId="17" xfId="0" applyNumberFormat="1" applyFont="1" applyFill="1" applyBorder="1" applyAlignment="1">
      <alignment horizontal="right"/>
    </xf>
    <xf numFmtId="3" fontId="25" fillId="5" borderId="66" xfId="0" applyNumberFormat="1" applyFont="1" applyFill="1" applyBorder="1" applyAlignment="1">
      <alignment horizontal="right"/>
    </xf>
    <xf numFmtId="3" fontId="25" fillId="3" borderId="67" xfId="0" applyNumberFormat="1" applyFont="1" applyFill="1" applyBorder="1" applyAlignment="1">
      <alignment horizontal="right"/>
    </xf>
    <xf numFmtId="3" fontId="25" fillId="3" borderId="68" xfId="0" applyNumberFormat="1" applyFont="1" applyFill="1" applyBorder="1" applyAlignment="1">
      <alignment horizontal="right"/>
    </xf>
    <xf numFmtId="3" fontId="25" fillId="5" borderId="68" xfId="0" applyNumberFormat="1" applyFont="1" applyFill="1" applyBorder="1" applyAlignment="1">
      <alignment horizontal="right"/>
    </xf>
    <xf numFmtId="3" fontId="25" fillId="5" borderId="3" xfId="0" applyNumberFormat="1" applyFont="1" applyFill="1" applyBorder="1" applyAlignment="1">
      <alignment horizontal="right"/>
    </xf>
    <xf numFmtId="3" fontId="25" fillId="3" borderId="69" xfId="0" applyNumberFormat="1" applyFont="1" applyFill="1" applyBorder="1" applyAlignment="1">
      <alignment horizontal="right"/>
    </xf>
    <xf numFmtId="3" fontId="25" fillId="5" borderId="69" xfId="0" applyNumberFormat="1" applyFont="1" applyFill="1" applyBorder="1" applyAlignment="1">
      <alignment horizontal="right"/>
    </xf>
    <xf numFmtId="3" fontId="26" fillId="5" borderId="1" xfId="2" applyNumberFormat="1" applyFont="1" applyFill="1" applyBorder="1" applyAlignment="1">
      <alignment horizontal="right"/>
    </xf>
    <xf numFmtId="3" fontId="25" fillId="3" borderId="70" xfId="0" applyNumberFormat="1" applyFont="1" applyFill="1" applyBorder="1" applyAlignment="1">
      <alignment horizontal="right" vertical="center"/>
    </xf>
    <xf numFmtId="3" fontId="25" fillId="5" borderId="70" xfId="0" applyNumberFormat="1" applyFont="1" applyFill="1" applyBorder="1" applyAlignment="1">
      <alignment horizontal="right" vertical="center"/>
    </xf>
    <xf numFmtId="3" fontId="26" fillId="5" borderId="1" xfId="0" applyNumberFormat="1" applyFont="1" applyFill="1" applyBorder="1" applyAlignment="1">
      <alignment horizontal="right" vertical="center"/>
    </xf>
    <xf numFmtId="3" fontId="26" fillId="5" borderId="2" xfId="0" applyNumberFormat="1" applyFont="1" applyFill="1" applyBorder="1" applyAlignment="1">
      <alignment horizontal="right" vertical="center"/>
    </xf>
    <xf numFmtId="3" fontId="25" fillId="5" borderId="21" xfId="0" applyNumberFormat="1" applyFont="1" applyFill="1" applyBorder="1" applyAlignment="1">
      <alignment horizontal="right" vertical="center"/>
    </xf>
    <xf numFmtId="3" fontId="25" fillId="5" borderId="4" xfId="0" applyNumberFormat="1" applyFont="1" applyFill="1" applyBorder="1" applyAlignment="1">
      <alignment horizontal="right" vertical="center"/>
    </xf>
    <xf numFmtId="3" fontId="25" fillId="3" borderId="62" xfId="0" applyNumberFormat="1" applyFont="1" applyFill="1" applyBorder="1" applyAlignment="1">
      <alignment horizontal="right" vertical="center"/>
    </xf>
    <xf numFmtId="3" fontId="25" fillId="5" borderId="62" xfId="0" applyNumberFormat="1" applyFont="1" applyFill="1" applyBorder="1" applyAlignment="1">
      <alignment horizontal="right" vertical="center"/>
    </xf>
    <xf numFmtId="3" fontId="26" fillId="5" borderId="1" xfId="2" applyNumberFormat="1" applyFont="1" applyFill="1" applyBorder="1" applyAlignment="1">
      <alignment horizontal="right" vertical="center"/>
    </xf>
    <xf numFmtId="3" fontId="25" fillId="3" borderId="71" xfId="0" applyNumberFormat="1" applyFont="1" applyFill="1" applyBorder="1" applyAlignment="1">
      <alignment horizontal="right" vertical="center"/>
    </xf>
    <xf numFmtId="3" fontId="25" fillId="5" borderId="71" xfId="0" applyNumberFormat="1" applyFont="1" applyFill="1" applyBorder="1" applyAlignment="1">
      <alignment horizontal="right" vertical="center"/>
    </xf>
    <xf numFmtId="3" fontId="25" fillId="5" borderId="3" xfId="0" applyNumberFormat="1" applyFont="1" applyFill="1" applyBorder="1" applyAlignment="1">
      <alignment horizontal="right" vertical="center"/>
    </xf>
    <xf numFmtId="3" fontId="25" fillId="3" borderId="69" xfId="0" applyNumberFormat="1" applyFont="1" applyFill="1" applyBorder="1" applyAlignment="1">
      <alignment horizontal="right" vertical="center"/>
    </xf>
    <xf numFmtId="3" fontId="25" fillId="5" borderId="69" xfId="0" applyNumberFormat="1" applyFont="1" applyFill="1" applyBorder="1" applyAlignment="1">
      <alignment horizontal="right" vertical="center"/>
    </xf>
    <xf numFmtId="164" fontId="25" fillId="3" borderId="8" xfId="0" applyNumberFormat="1" applyFont="1" applyFill="1" applyBorder="1" applyAlignment="1">
      <alignment horizontal="right"/>
    </xf>
    <xf numFmtId="164" fontId="41" fillId="0" borderId="8" xfId="0" applyNumberFormat="1" applyFont="1" applyBorder="1" applyAlignment="1">
      <alignment horizontal="right"/>
    </xf>
    <xf numFmtId="164" fontId="25" fillId="5" borderId="8" xfId="0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left" indent="1"/>
    </xf>
    <xf numFmtId="0" fontId="26" fillId="0" borderId="41" xfId="0" applyFont="1" applyBorder="1" applyAlignment="1">
      <alignment horizontal="left" indent="1"/>
    </xf>
    <xf numFmtId="0" fontId="26" fillId="0" borderId="9" xfId="0" applyFont="1" applyBorder="1" applyAlignment="1">
      <alignment horizontal="left" indent="1"/>
    </xf>
    <xf numFmtId="1" fontId="25" fillId="0" borderId="58" xfId="0" applyNumberFormat="1" applyFont="1" applyBorder="1" applyAlignment="1">
      <alignment horizontal="right"/>
    </xf>
    <xf numFmtId="1" fontId="27" fillId="0" borderId="58" xfId="0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" fontId="27" fillId="0" borderId="8" xfId="0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right"/>
    </xf>
    <xf numFmtId="1" fontId="28" fillId="0" borderId="25" xfId="0" applyNumberFormat="1" applyFont="1" applyBorder="1" applyAlignment="1">
      <alignment horizontal="right" wrapText="1"/>
    </xf>
    <xf numFmtId="1" fontId="26" fillId="0" borderId="10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 horizontal="right" wrapText="1"/>
    </xf>
    <xf numFmtId="1" fontId="22" fillId="0" borderId="0" xfId="0" applyNumberFormat="1" applyFont="1"/>
    <xf numFmtId="1" fontId="26" fillId="0" borderId="1" xfId="0" applyNumberFormat="1" applyFont="1" applyBorder="1" applyAlignment="1">
      <alignment horizontal="right"/>
    </xf>
    <xf numFmtId="1" fontId="25" fillId="0" borderId="59" xfId="0" applyNumberFormat="1" applyFont="1" applyBorder="1" applyAlignment="1">
      <alignment horizontal="right"/>
    </xf>
    <xf numFmtId="1" fontId="28" fillId="0" borderId="14" xfId="0" applyNumberFormat="1" applyFont="1" applyBorder="1" applyAlignment="1">
      <alignment horizontal="right"/>
    </xf>
    <xf numFmtId="1" fontId="26" fillId="0" borderId="12" xfId="0" applyNumberFormat="1" applyFont="1" applyBorder="1" applyAlignment="1">
      <alignment horizontal="right"/>
    </xf>
    <xf numFmtId="1" fontId="28" fillId="0" borderId="12" xfId="0" applyNumberFormat="1" applyFont="1" applyBorder="1" applyAlignment="1">
      <alignment horizontal="right"/>
    </xf>
    <xf numFmtId="1" fontId="25" fillId="0" borderId="60" xfId="0" applyNumberFormat="1" applyFont="1" applyBorder="1" applyAlignment="1">
      <alignment horizontal="right"/>
    </xf>
    <xf numFmtId="1" fontId="25" fillId="0" borderId="56" xfId="0" applyNumberFormat="1" applyFont="1" applyBorder="1" applyAlignment="1">
      <alignment horizontal="right"/>
    </xf>
    <xf numFmtId="1" fontId="26" fillId="0" borderId="14" xfId="0" applyNumberFormat="1" applyFont="1" applyBorder="1" applyAlignment="1">
      <alignment horizontal="right"/>
    </xf>
    <xf numFmtId="1" fontId="25" fillId="0" borderId="14" xfId="0" applyNumberFormat="1" applyFont="1" applyBorder="1" applyAlignment="1">
      <alignment horizontal="right"/>
    </xf>
    <xf numFmtId="1" fontId="25" fillId="0" borderId="12" xfId="0" applyNumberFormat="1" applyFont="1" applyBorder="1" applyAlignment="1">
      <alignment horizontal="right"/>
    </xf>
    <xf numFmtId="1" fontId="25" fillId="0" borderId="61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 indent="1"/>
    </xf>
    <xf numFmtId="0" fontId="28" fillId="0" borderId="11" xfId="0" applyFont="1" applyBorder="1" applyAlignment="1">
      <alignment horizontal="left" indent="1"/>
    </xf>
    <xf numFmtId="0" fontId="25" fillId="0" borderId="70" xfId="0" applyFont="1" applyBorder="1" applyAlignment="1">
      <alignment horizontal="left" vertical="center"/>
    </xf>
    <xf numFmtId="166" fontId="25" fillId="5" borderId="59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25" fillId="0" borderId="7" xfId="0" applyFont="1" applyFill="1" applyBorder="1" applyAlignment="1">
      <alignment horizontal="right" wrapText="1"/>
    </xf>
    <xf numFmtId="0" fontId="25" fillId="0" borderId="43" xfId="0" applyFont="1" applyFill="1" applyBorder="1" applyAlignment="1">
      <alignment horizontal="right" wrapText="1"/>
    </xf>
    <xf numFmtId="0" fontId="35" fillId="0" borderId="7" xfId="0" applyFont="1" applyFill="1" applyBorder="1" applyAlignment="1">
      <alignment horizontal="right" wrapText="1"/>
    </xf>
    <xf numFmtId="0" fontId="35" fillId="0" borderId="43" xfId="0" applyFont="1" applyFill="1" applyBorder="1" applyAlignment="1">
      <alignment horizontal="right" wrapText="1"/>
    </xf>
    <xf numFmtId="0" fontId="27" fillId="0" borderId="7" xfId="0" quotePrefix="1" applyFont="1" applyFill="1" applyBorder="1" applyAlignment="1">
      <alignment horizontal="right" wrapText="1"/>
    </xf>
    <xf numFmtId="0" fontId="27" fillId="0" borderId="43" xfId="0" quotePrefix="1" applyFont="1" applyFill="1" applyBorder="1" applyAlignment="1">
      <alignment horizontal="right" wrapText="1"/>
    </xf>
    <xf numFmtId="0" fontId="25" fillId="0" borderId="7" xfId="0" quotePrefix="1" applyFont="1" applyFill="1" applyBorder="1" applyAlignment="1">
      <alignment horizontal="right" wrapText="1"/>
    </xf>
    <xf numFmtId="0" fontId="25" fillId="0" borderId="43" xfId="0" quotePrefix="1" applyFont="1" applyFill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2" customWidth="1"/>
    <col min="2" max="2" width="16.140625" style="2" bestFit="1" customWidth="1"/>
    <col min="3" max="16384" width="9.140625" style="2"/>
  </cols>
  <sheetData>
    <row r="8" spans="2:7" ht="35.25" x14ac:dyDescent="0.5">
      <c r="B8" s="330" t="s">
        <v>122</v>
      </c>
      <c r="C8" s="330"/>
      <c r="D8" s="330"/>
      <c r="E8" s="330"/>
      <c r="F8" s="45"/>
      <c r="G8" s="45"/>
    </row>
    <row r="9" spans="2:7" ht="35.25" x14ac:dyDescent="0.5">
      <c r="B9" s="330" t="s">
        <v>11</v>
      </c>
      <c r="C9" s="330"/>
      <c r="D9" s="330"/>
      <c r="E9" s="330"/>
      <c r="F9" s="330"/>
      <c r="G9" s="330"/>
    </row>
    <row r="10" spans="2:7" ht="35.25" x14ac:dyDescent="0.5">
      <c r="B10" s="330" t="s">
        <v>166</v>
      </c>
      <c r="C10" s="330"/>
      <c r="D10" s="330"/>
      <c r="E10" s="330"/>
      <c r="F10" s="45"/>
      <c r="G10" s="45"/>
    </row>
    <row r="11" spans="2:7" ht="26.25" x14ac:dyDescent="0.4">
      <c r="B11" s="3"/>
    </row>
    <row r="20" spans="2:2" ht="18.75" x14ac:dyDescent="0.3">
      <c r="B20" s="194">
        <v>44588</v>
      </c>
    </row>
    <row r="21" spans="2:2" ht="18" x14ac:dyDescent="0.25">
      <c r="B21" s="195" t="s">
        <v>12</v>
      </c>
    </row>
    <row r="23" spans="2:2" x14ac:dyDescent="0.2">
      <c r="B23" s="8"/>
    </row>
  </sheetData>
  <mergeCells count="3">
    <mergeCell ref="B10:E10"/>
    <mergeCell ref="B9:G9"/>
    <mergeCell ref="B8:E8"/>
  </mergeCells>
  <pageMargins left="0.7" right="0.7" top="0.75" bottom="0.75" header="0.3" footer="0.3"/>
  <pageSetup paperSize="9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B1:K21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6"/>
    </row>
    <row r="9" spans="2:11" ht="18" x14ac:dyDescent="0.25">
      <c r="B9" s="46" t="s">
        <v>3</v>
      </c>
    </row>
    <row r="10" spans="2:11" ht="18" x14ac:dyDescent="0.25">
      <c r="B10" s="80" t="s">
        <v>5</v>
      </c>
      <c r="C10" s="48"/>
      <c r="D10" s="48"/>
      <c r="E10" s="48"/>
      <c r="F10" s="48"/>
    </row>
    <row r="11" spans="2:11" ht="18" x14ac:dyDescent="0.25">
      <c r="B11" s="80" t="s">
        <v>4</v>
      </c>
      <c r="C11" s="48"/>
      <c r="D11" s="48"/>
      <c r="E11" s="48"/>
      <c r="F11" s="48"/>
    </row>
    <row r="12" spans="2:11" ht="18" x14ac:dyDescent="0.25">
      <c r="B12" s="80" t="s">
        <v>82</v>
      </c>
      <c r="C12" s="48"/>
      <c r="D12" s="48"/>
      <c r="E12" s="48"/>
      <c r="F12" s="48"/>
    </row>
    <row r="13" spans="2:11" x14ac:dyDescent="0.2">
      <c r="B13" s="48"/>
      <c r="C13" s="48"/>
      <c r="D13" s="48"/>
      <c r="E13" s="48"/>
      <c r="F13" s="48"/>
    </row>
    <row r="14" spans="2:11" ht="18" x14ac:dyDescent="0.25">
      <c r="B14" s="80"/>
      <c r="C14" s="48"/>
      <c r="D14" s="48"/>
      <c r="E14" s="48"/>
      <c r="F14" s="48"/>
    </row>
    <row r="15" spans="2:11" ht="18" x14ac:dyDescent="0.25">
      <c r="B15" s="80"/>
      <c r="C15" s="48"/>
      <c r="D15" s="48"/>
      <c r="E15" s="48"/>
      <c r="F15" s="48"/>
    </row>
    <row r="16" spans="2:11" ht="18" x14ac:dyDescent="0.25">
      <c r="B16" s="80" t="s">
        <v>83</v>
      </c>
      <c r="C16" s="81" t="s">
        <v>123</v>
      </c>
      <c r="D16" s="48"/>
      <c r="E16" s="48"/>
      <c r="F16" s="48"/>
    </row>
    <row r="17" spans="2:6" ht="18" x14ac:dyDescent="0.25">
      <c r="B17" s="80" t="s">
        <v>7</v>
      </c>
      <c r="C17" s="81" t="s">
        <v>124</v>
      </c>
      <c r="D17" s="48"/>
      <c r="E17" s="48"/>
      <c r="F17" s="48"/>
    </row>
    <row r="18" spans="2:6" ht="18" x14ac:dyDescent="0.25">
      <c r="B18" s="80" t="s">
        <v>8</v>
      </c>
      <c r="C18" s="82" t="s">
        <v>9</v>
      </c>
      <c r="D18" s="48"/>
      <c r="E18" s="48"/>
      <c r="F18" s="48"/>
    </row>
    <row r="19" spans="2:6" x14ac:dyDescent="0.2">
      <c r="B19" s="48"/>
      <c r="C19" s="48"/>
      <c r="D19" s="48"/>
      <c r="E19" s="48"/>
      <c r="F19" s="48"/>
    </row>
    <row r="20" spans="2:6" ht="18" x14ac:dyDescent="0.25">
      <c r="B20" s="80" t="s">
        <v>6</v>
      </c>
      <c r="C20" s="48"/>
      <c r="D20" s="48"/>
      <c r="E20" s="48"/>
      <c r="F20" s="48"/>
    </row>
    <row r="21" spans="2:6" x14ac:dyDescent="0.2">
      <c r="B21" s="48"/>
      <c r="C21" s="48"/>
      <c r="D21" s="48"/>
      <c r="E21" s="48"/>
      <c r="F21" s="48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2022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5"/>
  <sheetViews>
    <sheetView showGridLines="0" zoomScaleNormal="100" zoomScaleSheetLayoutView="13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7" ht="18" x14ac:dyDescent="0.25">
      <c r="B6" s="46" t="s">
        <v>13</v>
      </c>
    </row>
    <row r="9" spans="2:7" x14ac:dyDescent="0.2">
      <c r="B9" s="47" t="s">
        <v>14</v>
      </c>
      <c r="C9" s="47" t="s">
        <v>167</v>
      </c>
      <c r="D9" s="48"/>
      <c r="E9" s="48"/>
      <c r="F9" s="48"/>
      <c r="G9" s="48"/>
    </row>
    <row r="10" spans="2:7" x14ac:dyDescent="0.2">
      <c r="B10" s="47"/>
      <c r="C10" s="47"/>
      <c r="D10" s="48"/>
      <c r="E10" s="48"/>
      <c r="F10" s="48"/>
      <c r="G10" s="48"/>
    </row>
    <row r="11" spans="2:7" x14ac:dyDescent="0.2">
      <c r="B11" s="47" t="s">
        <v>15</v>
      </c>
      <c r="C11" s="47" t="s">
        <v>168</v>
      </c>
      <c r="D11" s="48"/>
      <c r="E11" s="48"/>
      <c r="F11" s="48"/>
      <c r="G11" s="48"/>
    </row>
    <row r="12" spans="2:7" x14ac:dyDescent="0.2">
      <c r="B12" s="47"/>
      <c r="C12" s="47"/>
      <c r="D12" s="48"/>
      <c r="E12" s="48"/>
      <c r="F12" s="48"/>
      <c r="G12" s="48"/>
    </row>
    <row r="13" spans="2:7" x14ac:dyDescent="0.2">
      <c r="B13" s="47" t="s">
        <v>16</v>
      </c>
      <c r="C13" s="47" t="s">
        <v>169</v>
      </c>
      <c r="D13" s="48"/>
      <c r="E13" s="48"/>
      <c r="F13" s="48"/>
      <c r="G13" s="48"/>
    </row>
    <row r="14" spans="2:7" x14ac:dyDescent="0.2">
      <c r="B14" s="47"/>
      <c r="C14" s="47"/>
      <c r="D14" s="48"/>
      <c r="E14" s="48"/>
      <c r="F14" s="48"/>
      <c r="G14" s="48"/>
    </row>
    <row r="15" spans="2:7" x14ac:dyDescent="0.2">
      <c r="B15" s="47" t="s">
        <v>17</v>
      </c>
      <c r="C15" s="47" t="s">
        <v>170</v>
      </c>
      <c r="D15" s="48"/>
      <c r="E15" s="48"/>
      <c r="F15" s="48"/>
      <c r="G15" s="48"/>
    </row>
    <row r="16" spans="2:7" x14ac:dyDescent="0.2">
      <c r="B16" s="47"/>
      <c r="C16" s="47"/>
      <c r="D16" s="48"/>
      <c r="E16" s="48"/>
      <c r="F16" s="48"/>
      <c r="G16" s="48"/>
    </row>
    <row r="17" spans="2:7" x14ac:dyDescent="0.2">
      <c r="B17" s="47" t="s">
        <v>93</v>
      </c>
      <c r="C17" s="47" t="s">
        <v>171</v>
      </c>
      <c r="D17" s="48"/>
      <c r="E17" s="48"/>
      <c r="F17" s="48"/>
      <c r="G17" s="48"/>
    </row>
    <row r="18" spans="2:7" x14ac:dyDescent="0.2">
      <c r="B18" s="47"/>
      <c r="C18" s="47"/>
      <c r="D18" s="48"/>
      <c r="E18" s="48"/>
      <c r="F18" s="48"/>
      <c r="G18" s="48"/>
    </row>
    <row r="19" spans="2:7" x14ac:dyDescent="0.2">
      <c r="B19" s="47" t="s">
        <v>18</v>
      </c>
      <c r="C19" s="47" t="s">
        <v>172</v>
      </c>
      <c r="D19" s="48"/>
      <c r="E19" s="48"/>
      <c r="F19" s="48"/>
      <c r="G19" s="48"/>
    </row>
    <row r="20" spans="2:7" x14ac:dyDescent="0.2">
      <c r="B20" s="47"/>
      <c r="C20" s="47"/>
      <c r="D20" s="48"/>
      <c r="E20" s="48"/>
      <c r="F20" s="48"/>
      <c r="G20" s="48"/>
    </row>
    <row r="21" spans="2:7" x14ac:dyDescent="0.2">
      <c r="B21" s="47" t="s">
        <v>115</v>
      </c>
      <c r="C21" s="47" t="s">
        <v>173</v>
      </c>
      <c r="D21" s="47"/>
      <c r="E21" s="47"/>
      <c r="F21" s="48"/>
      <c r="G21" s="48"/>
    </row>
    <row r="22" spans="2:7" x14ac:dyDescent="0.2">
      <c r="B22" s="4"/>
      <c r="C22" s="4"/>
      <c r="D22" s="4"/>
      <c r="E22" s="4"/>
    </row>
    <row r="23" spans="2:7" x14ac:dyDescent="0.2">
      <c r="B23" s="4"/>
      <c r="C23" s="4"/>
      <c r="D23" s="4"/>
      <c r="E23" s="4"/>
    </row>
    <row r="24" spans="2:7" x14ac:dyDescent="0.2">
      <c r="B24" s="4"/>
      <c r="D24" s="4"/>
      <c r="E24" s="4"/>
    </row>
    <row r="25" spans="2:7" x14ac:dyDescent="0.2">
      <c r="B25" s="4"/>
      <c r="C25" s="4"/>
      <c r="D25" s="4"/>
      <c r="E25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&amp;L&amp;"Arial,Regular"© 2022 Software AG. All rights reserved.&amp;C&amp;"Arial,Regular"&amp;P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showGridLines="0" zoomScaleNormal="100" workbookViewId="0"/>
  </sheetViews>
  <sheetFormatPr defaultColWidth="9.140625" defaultRowHeight="14.25" x14ac:dyDescent="0.2"/>
  <cols>
    <col min="1" max="1" width="3.5703125" style="48" customWidth="1"/>
    <col min="2" max="2" width="37.28515625" style="48" customWidth="1"/>
    <col min="3" max="7" width="9.7109375" style="48" customWidth="1"/>
    <col min="8" max="16384" width="9.140625" style="48"/>
  </cols>
  <sheetData>
    <row r="1" spans="1:12" ht="15.75" x14ac:dyDescent="0.25">
      <c r="B1" s="150" t="str">
        <f>Inhaltsverzeichnis!C9</f>
        <v>Kennzahlen im Überblick zum 31. Dezember 2021 und 2020</v>
      </c>
      <c r="C1" s="104"/>
      <c r="D1" s="104"/>
      <c r="E1" s="104"/>
      <c r="F1" s="104"/>
      <c r="G1" s="104"/>
    </row>
    <row r="2" spans="1:12" x14ac:dyDescent="0.2">
      <c r="B2" s="112" t="s">
        <v>25</v>
      </c>
      <c r="C2" s="113"/>
      <c r="D2" s="113"/>
      <c r="E2" s="113"/>
      <c r="F2" s="113"/>
      <c r="G2" s="113"/>
    </row>
    <row r="3" spans="1:12" ht="12.75" customHeight="1" x14ac:dyDescent="0.2">
      <c r="A3" s="114"/>
      <c r="B3" s="115"/>
      <c r="C3" s="116"/>
      <c r="D3" s="116"/>
      <c r="E3" s="116"/>
      <c r="F3" s="117"/>
      <c r="G3" s="117"/>
    </row>
    <row r="4" spans="1:12" ht="14.25" customHeight="1" x14ac:dyDescent="0.2">
      <c r="B4" s="118" t="s">
        <v>19</v>
      </c>
      <c r="C4" s="331" t="s">
        <v>197</v>
      </c>
      <c r="D4" s="333" t="s">
        <v>198</v>
      </c>
      <c r="E4" s="331" t="s">
        <v>199</v>
      </c>
      <c r="F4" s="335" t="s">
        <v>147</v>
      </c>
      <c r="G4" s="337" t="s">
        <v>152</v>
      </c>
      <c r="H4" s="331" t="s">
        <v>200</v>
      </c>
      <c r="I4" s="333" t="s">
        <v>201</v>
      </c>
      <c r="J4" s="331" t="s">
        <v>202</v>
      </c>
      <c r="K4" s="335" t="s">
        <v>147</v>
      </c>
      <c r="L4" s="337" t="s">
        <v>152</v>
      </c>
    </row>
    <row r="5" spans="1:12" ht="20.100000000000001" customHeight="1" thickBot="1" x14ac:dyDescent="0.25">
      <c r="B5" s="140" t="s">
        <v>20</v>
      </c>
      <c r="C5" s="332"/>
      <c r="D5" s="334"/>
      <c r="E5" s="332"/>
      <c r="F5" s="336"/>
      <c r="G5" s="338"/>
      <c r="H5" s="332"/>
      <c r="I5" s="334"/>
      <c r="J5" s="332"/>
      <c r="K5" s="336"/>
      <c r="L5" s="338"/>
    </row>
    <row r="6" spans="1:12" ht="15" customHeight="1" thickTop="1" thickBot="1" x14ac:dyDescent="0.25">
      <c r="B6" s="123" t="s">
        <v>181</v>
      </c>
      <c r="C6" s="233">
        <v>833.8</v>
      </c>
      <c r="D6" s="234">
        <v>840.4</v>
      </c>
      <c r="E6" s="235">
        <v>834.8</v>
      </c>
      <c r="F6" s="306">
        <v>0</v>
      </c>
      <c r="G6" s="307">
        <v>1</v>
      </c>
      <c r="H6" s="233">
        <v>234.6</v>
      </c>
      <c r="I6" s="234">
        <v>227.5</v>
      </c>
      <c r="J6" s="235">
        <v>237.8</v>
      </c>
      <c r="K6" s="306">
        <v>-1</v>
      </c>
      <c r="L6" s="307">
        <v>-4</v>
      </c>
    </row>
    <row r="7" spans="1:12" ht="15" customHeight="1" x14ac:dyDescent="0.2">
      <c r="B7" s="303" t="s">
        <v>182</v>
      </c>
      <c r="C7" s="300"/>
      <c r="D7" s="301"/>
      <c r="E7" s="302"/>
      <c r="F7" s="308"/>
      <c r="G7" s="309"/>
      <c r="H7" s="300"/>
      <c r="I7" s="301"/>
      <c r="J7" s="302"/>
      <c r="K7" s="308"/>
      <c r="L7" s="309"/>
    </row>
    <row r="8" spans="1:12" ht="15" customHeight="1" x14ac:dyDescent="0.2">
      <c r="B8" s="304" t="s">
        <v>158</v>
      </c>
      <c r="C8" s="144">
        <v>469.5</v>
      </c>
      <c r="D8" s="236">
        <v>472.2</v>
      </c>
      <c r="E8" s="237">
        <v>448.4</v>
      </c>
      <c r="F8" s="310">
        <v>5</v>
      </c>
      <c r="G8" s="311">
        <v>5</v>
      </c>
      <c r="H8" s="144">
        <v>143.30000000000001</v>
      </c>
      <c r="I8" s="236">
        <v>139</v>
      </c>
      <c r="J8" s="237">
        <v>135.19999999999999</v>
      </c>
      <c r="K8" s="310">
        <v>6</v>
      </c>
      <c r="L8" s="311">
        <v>3</v>
      </c>
    </row>
    <row r="9" spans="1:12" ht="15" customHeight="1" x14ac:dyDescent="0.2">
      <c r="B9" s="305" t="s">
        <v>10</v>
      </c>
      <c r="C9" s="145">
        <v>214.5</v>
      </c>
      <c r="D9" s="238">
        <v>218</v>
      </c>
      <c r="E9" s="239">
        <v>222.6</v>
      </c>
      <c r="F9" s="312">
        <v>-4</v>
      </c>
      <c r="G9" s="313">
        <v>-2</v>
      </c>
      <c r="H9" s="145">
        <v>51.3</v>
      </c>
      <c r="I9" s="238">
        <v>50</v>
      </c>
      <c r="J9" s="239">
        <v>65.8</v>
      </c>
      <c r="K9" s="312">
        <v>-22</v>
      </c>
      <c r="L9" s="313">
        <v>-24</v>
      </c>
    </row>
    <row r="10" spans="1:12" s="143" customFormat="1" ht="6.75" customHeight="1" x14ac:dyDescent="0.2">
      <c r="C10" s="122"/>
      <c r="D10" s="240"/>
      <c r="E10" s="122"/>
      <c r="F10" s="314"/>
      <c r="G10" s="314"/>
      <c r="H10" s="122"/>
      <c r="I10" s="240"/>
      <c r="J10" s="122"/>
      <c r="K10" s="314"/>
      <c r="L10" s="314"/>
    </row>
    <row r="11" spans="1:12" ht="15" customHeight="1" x14ac:dyDescent="0.2">
      <c r="B11" s="304" t="s">
        <v>27</v>
      </c>
      <c r="C11" s="144">
        <v>240.5</v>
      </c>
      <c r="D11" s="236">
        <v>241.1</v>
      </c>
      <c r="E11" s="237">
        <v>217.2</v>
      </c>
      <c r="F11" s="310">
        <v>11</v>
      </c>
      <c r="G11" s="311">
        <v>11</v>
      </c>
      <c r="H11" s="144">
        <v>80.7</v>
      </c>
      <c r="I11" s="236">
        <v>78.3</v>
      </c>
      <c r="J11" s="237">
        <v>87.2</v>
      </c>
      <c r="K11" s="310">
        <v>-8</v>
      </c>
      <c r="L11" s="311">
        <v>-10</v>
      </c>
    </row>
    <row r="12" spans="1:12" ht="15" customHeight="1" x14ac:dyDescent="0.2">
      <c r="B12" s="305" t="s">
        <v>28</v>
      </c>
      <c r="C12" s="145">
        <v>399.4</v>
      </c>
      <c r="D12" s="238">
        <v>404.8</v>
      </c>
      <c r="E12" s="239">
        <v>422.6</v>
      </c>
      <c r="F12" s="312">
        <v>-5</v>
      </c>
      <c r="G12" s="313">
        <v>-4</v>
      </c>
      <c r="H12" s="145">
        <v>101.3</v>
      </c>
      <c r="I12" s="238">
        <v>98.4</v>
      </c>
      <c r="J12" s="239">
        <v>104.6</v>
      </c>
      <c r="K12" s="312">
        <v>-3</v>
      </c>
      <c r="L12" s="313">
        <v>-6</v>
      </c>
    </row>
    <row r="13" spans="1:12" ht="14.25" customHeight="1" x14ac:dyDescent="0.2">
      <c r="B13" s="305" t="s">
        <v>112</v>
      </c>
      <c r="C13" s="145">
        <v>44.1</v>
      </c>
      <c r="D13" s="238">
        <v>44.3</v>
      </c>
      <c r="E13" s="239">
        <v>31.3</v>
      </c>
      <c r="F13" s="312">
        <v>41</v>
      </c>
      <c r="G13" s="313">
        <v>42</v>
      </c>
      <c r="H13" s="145">
        <v>12.6</v>
      </c>
      <c r="I13" s="238">
        <v>12.3</v>
      </c>
      <c r="J13" s="239">
        <v>9.1</v>
      </c>
      <c r="K13" s="312">
        <v>38</v>
      </c>
      <c r="L13" s="313">
        <v>35</v>
      </c>
    </row>
    <row r="14" spans="1:12" s="143" customFormat="1" ht="6.75" customHeight="1" x14ac:dyDescent="0.2">
      <c r="C14" s="122"/>
      <c r="D14" s="240"/>
      <c r="E14" s="122"/>
      <c r="F14" s="314"/>
      <c r="G14" s="314"/>
      <c r="H14" s="122"/>
      <c r="I14" s="240"/>
      <c r="J14" s="122"/>
      <c r="K14" s="314"/>
      <c r="L14" s="314"/>
    </row>
    <row r="15" spans="1:12" ht="15" thickBot="1" x14ac:dyDescent="0.25">
      <c r="B15" s="123" t="s">
        <v>183</v>
      </c>
      <c r="C15" s="233">
        <v>517.70000000000005</v>
      </c>
      <c r="D15" s="234">
        <v>519.4</v>
      </c>
      <c r="E15" s="235">
        <v>489.7</v>
      </c>
      <c r="F15" s="306">
        <v>6</v>
      </c>
      <c r="G15" s="307">
        <v>6</v>
      </c>
      <c r="H15" s="233">
        <v>195.1</v>
      </c>
      <c r="I15" s="234">
        <v>189.3</v>
      </c>
      <c r="J15" s="235">
        <v>188.2</v>
      </c>
      <c r="K15" s="306">
        <v>4</v>
      </c>
      <c r="L15" s="307">
        <v>1</v>
      </c>
    </row>
    <row r="16" spans="1:12" ht="15" customHeight="1" x14ac:dyDescent="0.2">
      <c r="B16" s="304" t="s">
        <v>186</v>
      </c>
      <c r="C16" s="144">
        <v>406</v>
      </c>
      <c r="D16" s="236">
        <v>404.8</v>
      </c>
      <c r="E16" s="237">
        <v>360.6</v>
      </c>
      <c r="F16" s="310">
        <v>13</v>
      </c>
      <c r="G16" s="310">
        <v>12</v>
      </c>
      <c r="H16" s="144">
        <v>164.8</v>
      </c>
      <c r="I16" s="236">
        <v>159.19999999999999</v>
      </c>
      <c r="J16" s="237">
        <v>138.4</v>
      </c>
      <c r="K16" s="310">
        <v>19</v>
      </c>
      <c r="L16" s="310">
        <v>15</v>
      </c>
    </row>
    <row r="17" spans="2:12" ht="15" customHeight="1" x14ac:dyDescent="0.2">
      <c r="B17" s="305" t="s">
        <v>187</v>
      </c>
      <c r="C17" s="145">
        <v>111.7</v>
      </c>
      <c r="D17" s="238">
        <v>114.5</v>
      </c>
      <c r="E17" s="239">
        <v>129</v>
      </c>
      <c r="F17" s="312">
        <v>-13</v>
      </c>
      <c r="G17" s="312">
        <v>-11</v>
      </c>
      <c r="H17" s="145">
        <v>30.3</v>
      </c>
      <c r="I17" s="238">
        <v>30.1</v>
      </c>
      <c r="J17" s="239">
        <v>49.8</v>
      </c>
      <c r="K17" s="312">
        <v>-39</v>
      </c>
      <c r="L17" s="312">
        <v>-40</v>
      </c>
    </row>
    <row r="18" spans="2:12" ht="12" customHeight="1" x14ac:dyDescent="0.2">
      <c r="C18" s="141"/>
      <c r="D18" s="142"/>
      <c r="E18" s="141"/>
      <c r="F18" s="143"/>
      <c r="G18" s="143"/>
    </row>
    <row r="19" spans="2:12" ht="25.15" customHeight="1" x14ac:dyDescent="0.2">
      <c r="C19" s="151" t="s">
        <v>178</v>
      </c>
      <c r="D19" s="152" t="s">
        <v>179</v>
      </c>
      <c r="E19" s="151" t="s">
        <v>157</v>
      </c>
      <c r="F19" s="153" t="s">
        <v>192</v>
      </c>
      <c r="G19" s="154" t="s">
        <v>153</v>
      </c>
    </row>
    <row r="20" spans="2:12" ht="15" thickBot="1" x14ac:dyDescent="0.25">
      <c r="B20" s="123" t="s">
        <v>184</v>
      </c>
      <c r="C20" s="233">
        <v>585.4</v>
      </c>
      <c r="D20" s="241">
        <v>563.5</v>
      </c>
      <c r="E20" s="235">
        <v>508.1</v>
      </c>
      <c r="F20" s="306">
        <v>15</v>
      </c>
      <c r="G20" s="307">
        <v>11</v>
      </c>
    </row>
    <row r="21" spans="2:12" x14ac:dyDescent="0.2">
      <c r="B21" s="120" t="s">
        <v>188</v>
      </c>
      <c r="C21" s="144">
        <v>418.5</v>
      </c>
      <c r="D21" s="242">
        <v>402.8</v>
      </c>
      <c r="E21" s="237">
        <v>358.7</v>
      </c>
      <c r="F21" s="315">
        <v>17</v>
      </c>
      <c r="G21" s="315">
        <v>12</v>
      </c>
    </row>
    <row r="22" spans="2:12" x14ac:dyDescent="0.2">
      <c r="B22" s="121" t="s">
        <v>189</v>
      </c>
      <c r="C22" s="144">
        <v>166.9</v>
      </c>
      <c r="D22" s="243">
        <v>160.69999999999999</v>
      </c>
      <c r="E22" s="237">
        <v>149.30000000000001</v>
      </c>
      <c r="F22" s="315">
        <v>12</v>
      </c>
      <c r="G22" s="315">
        <v>8</v>
      </c>
    </row>
    <row r="23" spans="2:12" ht="12" customHeight="1" x14ac:dyDescent="0.2">
      <c r="B23" s="125"/>
      <c r="C23" s="122"/>
      <c r="D23" s="126"/>
      <c r="E23" s="127"/>
    </row>
    <row r="24" spans="2:12" ht="22.5" customHeight="1" thickBot="1" x14ac:dyDescent="0.25">
      <c r="B24" s="125"/>
      <c r="C24" s="155" t="s">
        <v>174</v>
      </c>
      <c r="D24" s="155" t="s">
        <v>175</v>
      </c>
      <c r="E24" s="156" t="s">
        <v>148</v>
      </c>
      <c r="F24" s="155" t="s">
        <v>176</v>
      </c>
      <c r="G24" s="155" t="s">
        <v>177</v>
      </c>
      <c r="H24" s="156" t="s">
        <v>148</v>
      </c>
    </row>
    <row r="25" spans="2:12" ht="25.15" customHeight="1" thickTop="1" thickBot="1" x14ac:dyDescent="0.25">
      <c r="B25" s="123" t="s">
        <v>88</v>
      </c>
      <c r="C25" s="244">
        <v>163.80000000000001</v>
      </c>
      <c r="D25" s="329">
        <v>177</v>
      </c>
      <c r="E25" s="316">
        <v>-8</v>
      </c>
      <c r="F25" s="244">
        <v>45.2</v>
      </c>
      <c r="G25" s="245">
        <v>62.5</v>
      </c>
      <c r="H25" s="316">
        <v>-28</v>
      </c>
    </row>
    <row r="26" spans="2:12" ht="15" customHeight="1" x14ac:dyDescent="0.2">
      <c r="B26" s="326" t="s">
        <v>21</v>
      </c>
      <c r="C26" s="146">
        <v>0.19600000000000001</v>
      </c>
      <c r="D26" s="246">
        <v>0.21199999999999999</v>
      </c>
      <c r="E26" s="317"/>
      <c r="F26" s="146">
        <v>0.193</v>
      </c>
      <c r="G26" s="246">
        <v>0.26300000000000001</v>
      </c>
      <c r="H26" s="317"/>
    </row>
    <row r="27" spans="2:12" ht="15" customHeight="1" x14ac:dyDescent="0.2">
      <c r="B27" s="128" t="s">
        <v>89</v>
      </c>
      <c r="C27" s="147">
        <v>55.8</v>
      </c>
      <c r="D27" s="247">
        <v>68.900000000000006</v>
      </c>
      <c r="E27" s="318">
        <v>-19</v>
      </c>
      <c r="F27" s="147">
        <v>23.1</v>
      </c>
      <c r="G27" s="247">
        <v>29.8</v>
      </c>
      <c r="H27" s="318">
        <v>-23</v>
      </c>
    </row>
    <row r="28" spans="2:12" ht="15" customHeight="1" x14ac:dyDescent="0.2">
      <c r="B28" s="327" t="s">
        <v>90</v>
      </c>
      <c r="C28" s="148">
        <v>0.11899999999999999</v>
      </c>
      <c r="D28" s="248">
        <v>0.154</v>
      </c>
      <c r="E28" s="319"/>
      <c r="F28" s="148">
        <v>0.161</v>
      </c>
      <c r="G28" s="248">
        <v>0.22</v>
      </c>
      <c r="H28" s="319"/>
    </row>
    <row r="29" spans="2:12" ht="15" customHeight="1" x14ac:dyDescent="0.2">
      <c r="B29" s="128" t="s">
        <v>91</v>
      </c>
      <c r="C29" s="147">
        <v>145.9</v>
      </c>
      <c r="D29" s="247">
        <v>148.69999999999999</v>
      </c>
      <c r="E29" s="318">
        <v>-2</v>
      </c>
      <c r="F29" s="147">
        <v>33.6</v>
      </c>
      <c r="G29" s="247">
        <v>46.9</v>
      </c>
      <c r="H29" s="318">
        <v>-28</v>
      </c>
    </row>
    <row r="30" spans="2:12" ht="15" customHeight="1" x14ac:dyDescent="0.2">
      <c r="B30" s="327" t="s">
        <v>90</v>
      </c>
      <c r="C30" s="148">
        <v>0.68</v>
      </c>
      <c r="D30" s="248">
        <v>0.66800000000000004</v>
      </c>
      <c r="E30" s="319"/>
      <c r="F30" s="148">
        <v>0.65500000000000003</v>
      </c>
      <c r="G30" s="248">
        <v>0.71299999999999997</v>
      </c>
      <c r="H30" s="319"/>
    </row>
    <row r="31" spans="2:12" ht="15" customHeight="1" thickBot="1" x14ac:dyDescent="0.25">
      <c r="B31" s="129" t="s">
        <v>150</v>
      </c>
      <c r="C31" s="249">
        <v>122.1</v>
      </c>
      <c r="D31" s="250">
        <v>136.4</v>
      </c>
      <c r="E31" s="320">
        <v>-10</v>
      </c>
      <c r="F31" s="249">
        <v>32.200000000000003</v>
      </c>
      <c r="G31" s="250">
        <v>50.8</v>
      </c>
      <c r="H31" s="320">
        <v>-37</v>
      </c>
    </row>
    <row r="32" spans="2:12" ht="15" customHeight="1" thickBot="1" x14ac:dyDescent="0.25">
      <c r="B32" s="119" t="s">
        <v>87</v>
      </c>
      <c r="C32" s="251">
        <v>114.2</v>
      </c>
      <c r="D32" s="252">
        <v>125.4</v>
      </c>
      <c r="E32" s="321">
        <v>-9</v>
      </c>
      <c r="F32" s="251">
        <v>34.799999999999997</v>
      </c>
      <c r="G32" s="252">
        <v>50</v>
      </c>
      <c r="H32" s="321">
        <v>-30</v>
      </c>
    </row>
    <row r="33" spans="2:11" ht="15" customHeight="1" thickBot="1" x14ac:dyDescent="0.25">
      <c r="B33" s="119" t="s">
        <v>190</v>
      </c>
      <c r="C33" s="253">
        <v>1.54</v>
      </c>
      <c r="D33" s="254">
        <v>1.69</v>
      </c>
      <c r="E33" s="321">
        <v>-9</v>
      </c>
      <c r="F33" s="253">
        <v>0.47</v>
      </c>
      <c r="G33" s="254">
        <v>0.67</v>
      </c>
      <c r="H33" s="321">
        <v>-31</v>
      </c>
    </row>
    <row r="34" spans="2:11" ht="15" customHeight="1" thickBot="1" x14ac:dyDescent="0.25">
      <c r="B34" s="119" t="s">
        <v>109</v>
      </c>
      <c r="C34" s="255">
        <v>116.2</v>
      </c>
      <c r="D34" s="256">
        <v>112.5</v>
      </c>
      <c r="E34" s="306">
        <f>(C34-D34)/D34*100</f>
        <v>3.2888888888888914</v>
      </c>
      <c r="F34" s="255">
        <v>25.4</v>
      </c>
      <c r="G34" s="256">
        <v>13.5</v>
      </c>
      <c r="H34" s="306">
        <f>(F34-G34)/G34*100</f>
        <v>88.148148148148138</v>
      </c>
    </row>
    <row r="35" spans="2:11" ht="15" customHeight="1" x14ac:dyDescent="0.2">
      <c r="B35" s="130" t="s">
        <v>191</v>
      </c>
      <c r="C35" s="149">
        <v>-11.8</v>
      </c>
      <c r="D35" s="257">
        <v>-9.3000000000000007</v>
      </c>
      <c r="E35" s="322">
        <f>(C35-D35)/D35*100</f>
        <v>26.881720430107524</v>
      </c>
      <c r="F35" s="149">
        <v>-4.5999999999999996</v>
      </c>
      <c r="G35" s="257">
        <v>2.5</v>
      </c>
      <c r="H35" s="322"/>
    </row>
    <row r="36" spans="2:11" ht="15" customHeight="1" x14ac:dyDescent="0.2">
      <c r="B36" s="130" t="s">
        <v>134</v>
      </c>
      <c r="C36" s="149">
        <v>-13</v>
      </c>
      <c r="D36" s="257">
        <v>-15.6</v>
      </c>
      <c r="E36" s="322">
        <f>(C36-D36)/D36*100</f>
        <v>-16.666666666666664</v>
      </c>
      <c r="F36" s="149">
        <v>-3.1</v>
      </c>
      <c r="G36" s="257">
        <v>-3.9</v>
      </c>
      <c r="H36" s="322">
        <f>(F36-G36)/G36*100</f>
        <v>-20.512820512820511</v>
      </c>
    </row>
    <row r="37" spans="2:11" ht="15" customHeight="1" thickBot="1" x14ac:dyDescent="0.25">
      <c r="B37" s="129" t="s">
        <v>125</v>
      </c>
      <c r="C37" s="258">
        <v>91.4</v>
      </c>
      <c r="D37" s="250">
        <v>87.6</v>
      </c>
      <c r="E37" s="320">
        <f>(C37-D37)/D37*100</f>
        <v>4.3378995433790086</v>
      </c>
      <c r="F37" s="258">
        <v>17.7</v>
      </c>
      <c r="G37" s="250">
        <v>12.1</v>
      </c>
      <c r="H37" s="320">
        <f>(F37-G37)/G37*100</f>
        <v>46.280991735537185</v>
      </c>
      <c r="J37" s="131"/>
      <c r="K37" s="131"/>
    </row>
    <row r="38" spans="2:11" ht="15" customHeight="1" thickBot="1" x14ac:dyDescent="0.25">
      <c r="B38" s="119" t="s">
        <v>151</v>
      </c>
      <c r="C38" s="259">
        <v>1.24</v>
      </c>
      <c r="D38" s="254">
        <v>1.18</v>
      </c>
      <c r="E38" s="321">
        <v>4</v>
      </c>
      <c r="F38" s="259">
        <v>0.24</v>
      </c>
      <c r="G38" s="254">
        <v>0.16</v>
      </c>
      <c r="H38" s="321">
        <v>46</v>
      </c>
      <c r="J38" s="218"/>
      <c r="K38" s="131"/>
    </row>
    <row r="39" spans="2:11" ht="37.5" customHeight="1" thickBot="1" x14ac:dyDescent="0.25">
      <c r="B39" s="123" t="s">
        <v>22</v>
      </c>
      <c r="C39" s="157" t="s">
        <v>178</v>
      </c>
      <c r="D39" s="157" t="s">
        <v>157</v>
      </c>
      <c r="E39" s="158" t="s">
        <v>148</v>
      </c>
    </row>
    <row r="40" spans="2:11" ht="15" thickBot="1" x14ac:dyDescent="0.25">
      <c r="B40" s="119" t="s">
        <v>23</v>
      </c>
      <c r="C40" s="251">
        <v>2221.4</v>
      </c>
      <c r="D40" s="260">
        <v>2039.9</v>
      </c>
      <c r="E40" s="321">
        <f>(C40-D40)/D40*100</f>
        <v>8.8974949752438839</v>
      </c>
    </row>
    <row r="41" spans="2:11" x14ac:dyDescent="0.2">
      <c r="B41" s="130" t="s">
        <v>24</v>
      </c>
      <c r="C41" s="149">
        <v>585.9</v>
      </c>
      <c r="D41" s="257">
        <v>480</v>
      </c>
      <c r="E41" s="323">
        <f>(C41-D41)/D41*100</f>
        <v>22.062499999999996</v>
      </c>
    </row>
    <row r="42" spans="2:11" x14ac:dyDescent="0.2">
      <c r="B42" s="128" t="s">
        <v>94</v>
      </c>
      <c r="C42" s="147">
        <v>277.3</v>
      </c>
      <c r="D42" s="247">
        <v>220.1</v>
      </c>
      <c r="E42" s="324">
        <f>(C42-D42)/D42*100</f>
        <v>25.988187187641987</v>
      </c>
      <c r="I42" s="132"/>
      <c r="J42" s="132"/>
    </row>
    <row r="43" spans="2:11" ht="15" customHeight="1" thickBot="1" x14ac:dyDescent="0.25">
      <c r="B43" s="129" t="s">
        <v>92</v>
      </c>
      <c r="C43" s="261">
        <v>4819</v>
      </c>
      <c r="D43" s="262">
        <v>4700</v>
      </c>
      <c r="E43" s="325">
        <f>(C43-D43)/D43*100</f>
        <v>2.5319148936170213</v>
      </c>
    </row>
    <row r="44" spans="2:11" x14ac:dyDescent="0.2">
      <c r="B44" s="133"/>
      <c r="C44" s="134"/>
      <c r="D44" s="134"/>
      <c r="E44" s="134"/>
      <c r="F44" s="135"/>
    </row>
    <row r="45" spans="2:11" ht="14.25" customHeight="1" x14ac:dyDescent="0.2">
      <c r="B45" s="136" t="s">
        <v>193</v>
      </c>
      <c r="C45" s="137"/>
      <c r="D45" s="137"/>
      <c r="E45" s="137"/>
      <c r="F45" s="138"/>
    </row>
    <row r="46" spans="2:11" s="136" customFormat="1" ht="14.25" customHeight="1" x14ac:dyDescent="0.2">
      <c r="B46" s="136" t="s">
        <v>194</v>
      </c>
    </row>
    <row r="47" spans="2:11" s="136" customFormat="1" ht="14.25" customHeight="1" x14ac:dyDescent="0.2">
      <c r="B47" s="136" t="s">
        <v>185</v>
      </c>
    </row>
    <row r="48" spans="2:11" s="136" customFormat="1" ht="14.25" customHeight="1" x14ac:dyDescent="0.2">
      <c r="B48" s="136" t="s">
        <v>195</v>
      </c>
    </row>
    <row r="49" spans="2:6" s="136" customFormat="1" ht="14.25" customHeight="1" x14ac:dyDescent="0.2">
      <c r="B49" s="136" t="s">
        <v>196</v>
      </c>
    </row>
    <row r="50" spans="2:6" s="136" customFormat="1" ht="14.25" customHeight="1" x14ac:dyDescent="0.2"/>
    <row r="51" spans="2:6" ht="26.25" customHeight="1" x14ac:dyDescent="0.2">
      <c r="B51" s="339" t="s">
        <v>113</v>
      </c>
      <c r="C51" s="339"/>
      <c r="D51" s="339"/>
      <c r="E51" s="339"/>
      <c r="F51" s="339"/>
    </row>
    <row r="52" spans="2:6" x14ac:dyDescent="0.2">
      <c r="B52" s="139"/>
      <c r="C52" s="139"/>
      <c r="D52" s="139"/>
      <c r="E52" s="139"/>
      <c r="F52" s="139"/>
    </row>
  </sheetData>
  <mergeCells count="11">
    <mergeCell ref="G4:G5"/>
    <mergeCell ref="B51:F51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43307086614173229" right="0.23622047244094491" top="0.74803149606299213" bottom="0.74803149606299213" header="0.31496062992125984" footer="0.31496062992125984"/>
  <pageSetup paperSize="9" scale="71" orientation="portrait" r:id="rId1"/>
  <headerFooter>
    <oddFooter>&amp;L© 2022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35"/>
  <sheetViews>
    <sheetView showGridLines="0" zoomScale="110" zoomScaleNormal="110" zoomScaleSheetLayoutView="125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8" width="12.5703125" style="2" customWidth="1"/>
    <col min="9" max="16384" width="9.140625" style="2"/>
  </cols>
  <sheetData>
    <row r="1" spans="1:9" s="13" customFormat="1" ht="15.75" x14ac:dyDescent="0.25">
      <c r="A1" s="14"/>
      <c r="B1" s="159" t="str">
        <f>Inhaltsverzeichnis!C11</f>
        <v>Konzern Gewinn-und-Verlustrechnung für zwölf Monate und 4. Quartal 2021 und 2020</v>
      </c>
      <c r="C1" s="44"/>
      <c r="D1" s="44"/>
      <c r="E1" s="44"/>
      <c r="I1" s="14"/>
    </row>
    <row r="2" spans="1:9" ht="15" customHeight="1" x14ac:dyDescent="0.2">
      <c r="A2" s="10"/>
      <c r="B2" s="160" t="s">
        <v>25</v>
      </c>
      <c r="C2" s="29"/>
      <c r="D2" s="29"/>
      <c r="E2" s="29"/>
      <c r="I2" s="10"/>
    </row>
    <row r="3" spans="1:9" x14ac:dyDescent="0.2">
      <c r="A3" s="10"/>
      <c r="B3" s="15"/>
      <c r="C3" s="10"/>
      <c r="D3" s="10"/>
      <c r="E3" s="10"/>
      <c r="I3" s="10"/>
    </row>
    <row r="4" spans="1:9" s="9" customFormat="1" ht="20.25" customHeight="1" thickBot="1" x14ac:dyDescent="0.25">
      <c r="A4" s="12"/>
      <c r="B4" s="167" t="s">
        <v>26</v>
      </c>
      <c r="C4" s="210" t="s">
        <v>174</v>
      </c>
      <c r="D4" s="210" t="s">
        <v>175</v>
      </c>
      <c r="E4" s="211" t="s">
        <v>148</v>
      </c>
      <c r="F4" s="210" t="s">
        <v>176</v>
      </c>
      <c r="G4" s="210" t="s">
        <v>177</v>
      </c>
      <c r="H4" s="211" t="s">
        <v>148</v>
      </c>
      <c r="I4" s="12"/>
    </row>
    <row r="5" spans="1:9" s="9" customFormat="1" ht="15" customHeight="1" thickTop="1" x14ac:dyDescent="0.2">
      <c r="A5" s="12"/>
      <c r="B5" s="52" t="s">
        <v>27</v>
      </c>
      <c r="C5" s="57">
        <v>240504</v>
      </c>
      <c r="D5" s="222">
        <v>217217</v>
      </c>
      <c r="E5" s="124">
        <f t="shared" ref="E5:E25" si="0">(C5-D5)/D5</f>
        <v>0.10720615789740214</v>
      </c>
      <c r="F5" s="57">
        <v>80694</v>
      </c>
      <c r="G5" s="222">
        <v>87247</v>
      </c>
      <c r="H5" s="124">
        <f t="shared" ref="H5:H25" si="1">(F5-G5)/G5</f>
        <v>-7.5108599722626568E-2</v>
      </c>
      <c r="I5" s="12"/>
    </row>
    <row r="6" spans="1:9" s="9" customFormat="1" ht="15" customHeight="1" x14ac:dyDescent="0.2">
      <c r="A6" s="12"/>
      <c r="B6" s="53" t="s">
        <v>28</v>
      </c>
      <c r="C6" s="61">
        <v>399363</v>
      </c>
      <c r="D6" s="224">
        <v>422552</v>
      </c>
      <c r="E6" s="161">
        <f t="shared" si="0"/>
        <v>-5.487845282947424E-2</v>
      </c>
      <c r="F6" s="57">
        <v>101315</v>
      </c>
      <c r="G6" s="224">
        <v>104629</v>
      </c>
      <c r="H6" s="161">
        <f t="shared" si="1"/>
        <v>-3.167381892209617E-2</v>
      </c>
      <c r="I6" s="12"/>
    </row>
    <row r="7" spans="1:9" s="9" customFormat="1" ht="15" customHeight="1" x14ac:dyDescent="0.2">
      <c r="A7" s="12"/>
      <c r="B7" s="53" t="s">
        <v>112</v>
      </c>
      <c r="C7" s="61">
        <v>44138</v>
      </c>
      <c r="D7" s="224">
        <v>31300</v>
      </c>
      <c r="E7" s="161">
        <f t="shared" si="0"/>
        <v>0.4101597444089457</v>
      </c>
      <c r="F7" s="57">
        <v>12617</v>
      </c>
      <c r="G7" s="224">
        <v>9125</v>
      </c>
      <c r="H7" s="161">
        <f t="shared" si="1"/>
        <v>0.38268493150684929</v>
      </c>
      <c r="I7" s="12"/>
    </row>
    <row r="8" spans="1:9" s="9" customFormat="1" ht="15" customHeight="1" x14ac:dyDescent="0.2">
      <c r="A8" s="12"/>
      <c r="B8" s="53" t="s">
        <v>29</v>
      </c>
      <c r="C8" s="61">
        <v>149834</v>
      </c>
      <c r="D8" s="224">
        <v>163561</v>
      </c>
      <c r="E8" s="161">
        <f t="shared" si="0"/>
        <v>-8.3925874750093235E-2</v>
      </c>
      <c r="F8" s="57">
        <v>39960</v>
      </c>
      <c r="G8" s="224">
        <v>36831</v>
      </c>
      <c r="H8" s="161">
        <f t="shared" si="1"/>
        <v>8.4955608047568618E-2</v>
      </c>
      <c r="I8" s="12"/>
    </row>
    <row r="9" spans="1:9" s="9" customFormat="1" ht="15" customHeight="1" x14ac:dyDescent="0.2">
      <c r="A9" s="12"/>
      <c r="B9" s="53" t="s">
        <v>30</v>
      </c>
      <c r="C9" s="61">
        <v>3</v>
      </c>
      <c r="D9" s="224">
        <v>216</v>
      </c>
      <c r="E9" s="161">
        <f t="shared" si="0"/>
        <v>-0.98611111111111116</v>
      </c>
      <c r="F9" s="57">
        <v>0</v>
      </c>
      <c r="G9" s="224">
        <v>1</v>
      </c>
      <c r="H9" s="161">
        <f t="shared" si="1"/>
        <v>-1</v>
      </c>
      <c r="I9" s="12"/>
    </row>
    <row r="10" spans="1:9" s="9" customFormat="1" ht="15" customHeight="1" thickBot="1" x14ac:dyDescent="0.25">
      <c r="A10" s="12"/>
      <c r="B10" s="92" t="s">
        <v>31</v>
      </c>
      <c r="C10" s="263">
        <f>SUM(C5:C9)</f>
        <v>833842</v>
      </c>
      <c r="D10" s="264">
        <f>SUM(D5:D9)</f>
        <v>834846</v>
      </c>
      <c r="E10" s="265">
        <f t="shared" si="0"/>
        <v>-1.2026170096041664E-3</v>
      </c>
      <c r="F10" s="263">
        <f>SUM(F5:F9)</f>
        <v>234586</v>
      </c>
      <c r="G10" s="264">
        <f>SUM(G5:G9)</f>
        <v>237833</v>
      </c>
      <c r="H10" s="265">
        <f t="shared" si="1"/>
        <v>-1.3652436793884785E-2</v>
      </c>
      <c r="I10" s="12"/>
    </row>
    <row r="11" spans="1:9" s="9" customFormat="1" ht="25.15" customHeight="1" x14ac:dyDescent="0.2">
      <c r="A11" s="12"/>
      <c r="B11" s="52" t="s">
        <v>32</v>
      </c>
      <c r="C11" s="57">
        <v>-188827</v>
      </c>
      <c r="D11" s="222">
        <v>-197221</v>
      </c>
      <c r="E11" s="124">
        <f t="shared" si="0"/>
        <v>-4.2561390521293374E-2</v>
      </c>
      <c r="F11" s="57">
        <v>-50090</v>
      </c>
      <c r="G11" s="222">
        <v>-47245</v>
      </c>
      <c r="H11" s="124">
        <f t="shared" si="1"/>
        <v>6.0218012488093976E-2</v>
      </c>
      <c r="I11" s="12"/>
    </row>
    <row r="12" spans="1:9" s="9" customFormat="1" ht="15" customHeight="1" thickBot="1" x14ac:dyDescent="0.25">
      <c r="A12" s="12"/>
      <c r="B12" s="92" t="s">
        <v>33</v>
      </c>
      <c r="C12" s="263">
        <f>+C10+C11</f>
        <v>645015</v>
      </c>
      <c r="D12" s="264">
        <f>+D10+D11</f>
        <v>637625</v>
      </c>
      <c r="E12" s="265">
        <f t="shared" si="0"/>
        <v>1.1589884336404626E-2</v>
      </c>
      <c r="F12" s="263">
        <f>+F10+F11</f>
        <v>184496</v>
      </c>
      <c r="G12" s="264">
        <f>+G10+G11</f>
        <v>190588</v>
      </c>
      <c r="H12" s="265">
        <f t="shared" si="1"/>
        <v>-3.1964236992885177E-2</v>
      </c>
      <c r="I12" s="12"/>
    </row>
    <row r="13" spans="1:9" s="9" customFormat="1" ht="25.15" customHeight="1" x14ac:dyDescent="0.2">
      <c r="A13" s="12"/>
      <c r="B13" s="52" t="s">
        <v>34</v>
      </c>
      <c r="C13" s="57">
        <v>-151180</v>
      </c>
      <c r="D13" s="222">
        <v>-143926</v>
      </c>
      <c r="E13" s="124">
        <f t="shared" si="0"/>
        <v>5.0400900462737798E-2</v>
      </c>
      <c r="F13" s="57">
        <v>-39651</v>
      </c>
      <c r="G13" s="222">
        <v>-35202</v>
      </c>
      <c r="H13" s="124">
        <f t="shared" si="1"/>
        <v>0.12638486449633543</v>
      </c>
      <c r="I13" s="12"/>
    </row>
    <row r="14" spans="1:9" s="9" customFormat="1" ht="15" customHeight="1" x14ac:dyDescent="0.2">
      <c r="A14" s="12"/>
      <c r="B14" s="53" t="s">
        <v>35</v>
      </c>
      <c r="C14" s="61">
        <f>-221439-13403-45366</f>
        <v>-280208</v>
      </c>
      <c r="D14" s="224">
        <v>-272600</v>
      </c>
      <c r="E14" s="161">
        <f t="shared" si="0"/>
        <v>2.7909024211298605E-2</v>
      </c>
      <c r="F14" s="57">
        <v>-83783</v>
      </c>
      <c r="G14" s="224">
        <f>-63513-3554-11184</f>
        <v>-78251</v>
      </c>
      <c r="H14" s="161">
        <f t="shared" si="1"/>
        <v>7.0695582165084148E-2</v>
      </c>
      <c r="I14" s="12"/>
    </row>
    <row r="15" spans="1:9" s="9" customFormat="1" ht="15" customHeight="1" x14ac:dyDescent="0.2">
      <c r="A15" s="12"/>
      <c r="B15" s="53" t="s">
        <v>36</v>
      </c>
      <c r="C15" s="162">
        <v>-82807</v>
      </c>
      <c r="D15" s="266">
        <v>-76794</v>
      </c>
      <c r="E15" s="161">
        <f t="shared" si="0"/>
        <v>7.8300388051149833E-2</v>
      </c>
      <c r="F15" s="57">
        <v>-22022</v>
      </c>
      <c r="G15" s="266">
        <v>-20129</v>
      </c>
      <c r="H15" s="161">
        <f t="shared" si="1"/>
        <v>9.4043419941378117E-2</v>
      </c>
      <c r="I15" s="12"/>
    </row>
    <row r="16" spans="1:9" s="9" customFormat="1" ht="15" customHeight="1" x14ac:dyDescent="0.2">
      <c r="A16" s="12"/>
      <c r="B16" s="53" t="s">
        <v>136</v>
      </c>
      <c r="C16" s="162">
        <v>16477</v>
      </c>
      <c r="D16" s="266">
        <v>30805</v>
      </c>
      <c r="E16" s="161">
        <f t="shared" si="0"/>
        <v>-0.46511929881512742</v>
      </c>
      <c r="F16" s="57">
        <v>3528</v>
      </c>
      <c r="G16" s="266">
        <v>7707</v>
      </c>
      <c r="H16" s="161">
        <f t="shared" si="1"/>
        <v>-0.54223433242506813</v>
      </c>
      <c r="I16" s="12"/>
    </row>
    <row r="17" spans="1:9" s="9" customFormat="1" ht="15" customHeight="1" x14ac:dyDescent="0.2">
      <c r="A17" s="12"/>
      <c r="B17" s="53" t="s">
        <v>137</v>
      </c>
      <c r="C17" s="162">
        <v>-25224</v>
      </c>
      <c r="D17" s="266">
        <v>-38732</v>
      </c>
      <c r="E17" s="161">
        <f t="shared" si="0"/>
        <v>-0.34875555096560984</v>
      </c>
      <c r="F17" s="57">
        <v>-10388</v>
      </c>
      <c r="G17" s="266">
        <v>-13933</v>
      </c>
      <c r="H17" s="161">
        <f t="shared" si="1"/>
        <v>-0.25443192420871313</v>
      </c>
      <c r="I17" s="12"/>
    </row>
    <row r="18" spans="1:9" s="9" customFormat="1" ht="15" customHeight="1" x14ac:dyDescent="0.2">
      <c r="A18" s="12"/>
      <c r="B18" s="53" t="s">
        <v>37</v>
      </c>
      <c r="C18" s="61">
        <v>-5297</v>
      </c>
      <c r="D18" s="224">
        <v>-5932</v>
      </c>
      <c r="E18" s="161">
        <f t="shared" si="0"/>
        <v>-0.10704652730950776</v>
      </c>
      <c r="F18" s="57">
        <v>-2150</v>
      </c>
      <c r="G18" s="224">
        <v>-2277</v>
      </c>
      <c r="H18" s="161">
        <f t="shared" si="1"/>
        <v>-5.5775142731664472E-2</v>
      </c>
      <c r="I18" s="12"/>
    </row>
    <row r="19" spans="1:9" s="9" customFormat="1" ht="15" customHeight="1" thickBot="1" x14ac:dyDescent="0.25">
      <c r="A19" s="12"/>
      <c r="B19" s="165" t="s">
        <v>138</v>
      </c>
      <c r="C19" s="263">
        <f>SUM(C12:C18)</f>
        <v>116776</v>
      </c>
      <c r="D19" s="264">
        <f>SUM(D12:D18)</f>
        <v>130446</v>
      </c>
      <c r="E19" s="265">
        <f t="shared" si="0"/>
        <v>-0.10479432102172546</v>
      </c>
      <c r="F19" s="263">
        <f>SUM(F12:F18)</f>
        <v>30030</v>
      </c>
      <c r="G19" s="264">
        <f>SUM(G12:G18)</f>
        <v>48503</v>
      </c>
      <c r="H19" s="265">
        <f t="shared" si="1"/>
        <v>-0.38086303939962479</v>
      </c>
      <c r="I19" s="12"/>
    </row>
    <row r="20" spans="1:9" s="9" customFormat="1" ht="15" customHeight="1" x14ac:dyDescent="0.2">
      <c r="A20" s="12"/>
      <c r="B20" s="52" t="s">
        <v>140</v>
      </c>
      <c r="C20" s="57">
        <v>7181</v>
      </c>
      <c r="D20" s="222">
        <f>7911+490</f>
        <v>8401</v>
      </c>
      <c r="E20" s="124">
        <f t="shared" si="0"/>
        <v>-0.14522080704678014</v>
      </c>
      <c r="F20" s="57">
        <v>3043</v>
      </c>
      <c r="G20" s="222">
        <v>1977</v>
      </c>
      <c r="H20" s="124">
        <f t="shared" si="1"/>
        <v>0.53920080930703085</v>
      </c>
      <c r="I20" s="12"/>
    </row>
    <row r="21" spans="1:9" s="9" customFormat="1" ht="15" customHeight="1" x14ac:dyDescent="0.2">
      <c r="A21" s="12"/>
      <c r="B21" s="53" t="s">
        <v>141</v>
      </c>
      <c r="C21" s="61">
        <v>-6164</v>
      </c>
      <c r="D21" s="224">
        <f>-5172-91</f>
        <v>-5263</v>
      </c>
      <c r="E21" s="161">
        <f t="shared" si="0"/>
        <v>0.17119513585407561</v>
      </c>
      <c r="F21" s="57">
        <v>-1240</v>
      </c>
      <c r="G21" s="224">
        <f>-1659-3</f>
        <v>-1662</v>
      </c>
      <c r="H21" s="161">
        <f t="shared" si="1"/>
        <v>-0.25391095066185321</v>
      </c>
      <c r="I21" s="12"/>
    </row>
    <row r="22" spans="1:9" s="9" customFormat="1" ht="15" customHeight="1" thickBot="1" x14ac:dyDescent="0.25">
      <c r="A22" s="12"/>
      <c r="B22" s="165" t="s">
        <v>139</v>
      </c>
      <c r="C22" s="263">
        <f>SUM(C20:C21)</f>
        <v>1017</v>
      </c>
      <c r="D22" s="264">
        <f>SUM(D20:D21)</f>
        <v>3138</v>
      </c>
      <c r="E22" s="265">
        <f t="shared" si="0"/>
        <v>-0.67590822179732313</v>
      </c>
      <c r="F22" s="263">
        <f>SUM(F20:F21)</f>
        <v>1803</v>
      </c>
      <c r="G22" s="264">
        <f>SUM(G20:G21)</f>
        <v>315</v>
      </c>
      <c r="H22" s="265">
        <f t="shared" si="1"/>
        <v>4.7238095238095239</v>
      </c>
      <c r="I22" s="12"/>
    </row>
    <row r="23" spans="1:9" s="9" customFormat="1" ht="15" customHeight="1" thickBot="1" x14ac:dyDescent="0.25">
      <c r="A23" s="12"/>
      <c r="B23" s="166" t="s">
        <v>76</v>
      </c>
      <c r="C23" s="267">
        <f>+C22+C19</f>
        <v>117793</v>
      </c>
      <c r="D23" s="268">
        <f>+D22+D19</f>
        <v>133584</v>
      </c>
      <c r="E23" s="269">
        <f t="shared" si="0"/>
        <v>-0.11821026470235957</v>
      </c>
      <c r="F23" s="267">
        <f>+F22+F19</f>
        <v>31833</v>
      </c>
      <c r="G23" s="268">
        <f>+G22+G19</f>
        <v>48818</v>
      </c>
      <c r="H23" s="269">
        <f t="shared" si="1"/>
        <v>-0.34792494571674382</v>
      </c>
      <c r="I23" s="12"/>
    </row>
    <row r="24" spans="1:9" s="9" customFormat="1" ht="15" customHeight="1" x14ac:dyDescent="0.2">
      <c r="A24" s="12"/>
      <c r="B24" s="52" t="s">
        <v>39</v>
      </c>
      <c r="C24" s="57">
        <f>-39136+5654+33</f>
        <v>-33449</v>
      </c>
      <c r="D24" s="222">
        <v>-37479</v>
      </c>
      <c r="E24" s="124">
        <f t="shared" si="0"/>
        <v>-0.10752688172043011</v>
      </c>
      <c r="F24" s="57">
        <v>-7132</v>
      </c>
      <c r="G24" s="222">
        <f>-3401-5077</f>
        <v>-8478</v>
      </c>
      <c r="H24" s="124">
        <f t="shared" si="1"/>
        <v>-0.15876385940080207</v>
      </c>
      <c r="I24" s="12"/>
    </row>
    <row r="25" spans="1:9" s="9" customFormat="1" ht="15" customHeight="1" thickBot="1" x14ac:dyDescent="0.25">
      <c r="A25" s="12"/>
      <c r="B25" s="92" t="s">
        <v>40</v>
      </c>
      <c r="C25" s="263">
        <f>SUM(C23:C24)</f>
        <v>84344</v>
      </c>
      <c r="D25" s="264">
        <f>SUM(D23:D24)</f>
        <v>96105</v>
      </c>
      <c r="E25" s="265">
        <f t="shared" si="0"/>
        <v>-0.12237656729618646</v>
      </c>
      <c r="F25" s="263">
        <f>SUM(F23:F24)</f>
        <v>24701</v>
      </c>
      <c r="G25" s="264">
        <f>SUM(G23:G24)</f>
        <v>40340</v>
      </c>
      <c r="H25" s="265">
        <f t="shared" si="1"/>
        <v>-0.38767972235994053</v>
      </c>
      <c r="I25" s="12"/>
    </row>
    <row r="26" spans="1:9" s="9" customFormat="1" ht="15" customHeight="1" x14ac:dyDescent="0.2">
      <c r="A26" s="12"/>
      <c r="B26" s="196" t="s">
        <v>126</v>
      </c>
      <c r="C26" s="57">
        <f>+C25-C27</f>
        <v>83862</v>
      </c>
      <c r="D26" s="222">
        <f>+D25-D27</f>
        <v>95706</v>
      </c>
      <c r="E26" s="124">
        <f>(C26-D26)/D26</f>
        <v>-0.12375399661463231</v>
      </c>
      <c r="F26" s="57">
        <f>+F25-F27</f>
        <v>24446</v>
      </c>
      <c r="G26" s="222">
        <f>+G25-G27</f>
        <v>40129</v>
      </c>
      <c r="H26" s="124">
        <f>(F26-G26)/G26</f>
        <v>-0.39081462284133667</v>
      </c>
      <c r="I26" s="12"/>
    </row>
    <row r="27" spans="1:9" s="9" customFormat="1" ht="15" customHeight="1" x14ac:dyDescent="0.2">
      <c r="A27" s="12"/>
      <c r="B27" s="209" t="s">
        <v>127</v>
      </c>
      <c r="C27" s="270">
        <v>482</v>
      </c>
      <c r="D27" s="271">
        <v>399</v>
      </c>
      <c r="E27" s="124">
        <f>(C27-D27)/D27</f>
        <v>0.20802005012531327</v>
      </c>
      <c r="F27" s="57">
        <v>255</v>
      </c>
      <c r="G27" s="271">
        <v>211</v>
      </c>
      <c r="H27" s="124">
        <f>(F27-G27)/G27</f>
        <v>0.20853080568720378</v>
      </c>
      <c r="I27" s="12"/>
    </row>
    <row r="28" spans="1:9" s="9" customFormat="1" ht="25.15" customHeight="1" x14ac:dyDescent="0.2">
      <c r="A28" s="12"/>
      <c r="B28" s="52" t="s">
        <v>43</v>
      </c>
      <c r="C28" s="208">
        <f>ROUND((C26/C30*1000),2)</f>
        <v>1.1299999999999999</v>
      </c>
      <c r="D28" s="272">
        <f>ROUND((D26/D30*1000),2)</f>
        <v>1.29</v>
      </c>
      <c r="E28" s="124">
        <f>(C28-D28)/D28</f>
        <v>-0.12403100775193809</v>
      </c>
      <c r="F28" s="208">
        <f>ROUND((F26/F30*1000),2)</f>
        <v>0.33</v>
      </c>
      <c r="G28" s="272">
        <f>ROUND((G26/G30*1000),2)</f>
        <v>0.54</v>
      </c>
      <c r="H28" s="124">
        <f>(F28-G28)/G28</f>
        <v>-0.3888888888888889</v>
      </c>
      <c r="I28" s="12"/>
    </row>
    <row r="29" spans="1:9" s="9" customFormat="1" ht="15" customHeight="1" x14ac:dyDescent="0.2">
      <c r="A29" s="12"/>
      <c r="B29" s="53" t="s">
        <v>44</v>
      </c>
      <c r="C29" s="163">
        <f>ROUND((C26/C31*1000),2)</f>
        <v>1.1299999999999999</v>
      </c>
      <c r="D29" s="273">
        <f>ROUND((D26/D31*1000),2)</f>
        <v>1.29</v>
      </c>
      <c r="E29" s="161">
        <f>(C29-D29)/D29</f>
        <v>-0.12403100775193809</v>
      </c>
      <c r="F29" s="163">
        <f>ROUND((F26/F31*1000),2)</f>
        <v>0.33</v>
      </c>
      <c r="G29" s="273">
        <f>ROUND((G26/G31*1000),2)</f>
        <v>0.54</v>
      </c>
      <c r="H29" s="161">
        <f>(F29-G29)/G29</f>
        <v>-0.3888888888888889</v>
      </c>
      <c r="I29" s="12"/>
    </row>
    <row r="30" spans="1:9" s="9" customFormat="1" ht="25.15" customHeight="1" x14ac:dyDescent="0.2">
      <c r="A30" s="12"/>
      <c r="B30" s="53" t="s">
        <v>45</v>
      </c>
      <c r="C30" s="61">
        <v>73979889</v>
      </c>
      <c r="D30" s="224">
        <v>73979889</v>
      </c>
      <c r="E30" s="161" t="s">
        <v>2</v>
      </c>
      <c r="F30" s="61">
        <v>73979889</v>
      </c>
      <c r="G30" s="224">
        <v>73979889</v>
      </c>
      <c r="H30" s="161" t="s">
        <v>2</v>
      </c>
      <c r="I30" s="12"/>
    </row>
    <row r="31" spans="1:9" s="9" customFormat="1" ht="15" customHeight="1" x14ac:dyDescent="0.2">
      <c r="A31" s="12"/>
      <c r="B31" s="53" t="s">
        <v>46</v>
      </c>
      <c r="C31" s="61">
        <v>73979889</v>
      </c>
      <c r="D31" s="224">
        <v>73979889</v>
      </c>
      <c r="E31" s="161" t="s">
        <v>2</v>
      </c>
      <c r="F31" s="61">
        <v>73979889</v>
      </c>
      <c r="G31" s="224">
        <v>73979889</v>
      </c>
      <c r="H31" s="161" t="s">
        <v>2</v>
      </c>
      <c r="I31" s="12"/>
    </row>
    <row r="32" spans="1:9" x14ac:dyDescent="0.2">
      <c r="B32" s="164"/>
      <c r="C32" s="164"/>
      <c r="D32" s="164"/>
    </row>
    <row r="33" spans="2:5" s="36" customFormat="1" ht="11.25" x14ac:dyDescent="0.2">
      <c r="B33" s="37"/>
      <c r="C33" s="38"/>
      <c r="D33" s="38"/>
      <c r="E33" s="39"/>
    </row>
    <row r="34" spans="2:5" s="36" customFormat="1" x14ac:dyDescent="0.2">
      <c r="B34" s="41"/>
      <c r="C34" s="38"/>
      <c r="D34" s="38"/>
      <c r="E34" s="39"/>
    </row>
    <row r="35" spans="2:5" s="36" customFormat="1" ht="11.25" x14ac:dyDescent="0.2">
      <c r="B35" s="37"/>
      <c r="C35" s="38"/>
      <c r="D35" s="38"/>
      <c r="E35" s="39"/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Footer>&amp;L© 2022 Software AG. All rights reserved.&amp;C&amp;P</oddFooter>
  </headerFooter>
  <colBreaks count="1" manualBreakCount="1">
    <brk id="8" max="3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showGridLines="0" zoomScaleNormal="100" zoomScaleSheetLayoutView="125" workbookViewId="0"/>
  </sheetViews>
  <sheetFormatPr defaultColWidth="9.140625" defaultRowHeight="14.25" x14ac:dyDescent="0.25"/>
  <cols>
    <col min="1" max="1" width="3.5703125" style="169" customWidth="1"/>
    <col min="2" max="2" width="71.5703125" style="169" bestFit="1" customWidth="1"/>
    <col min="3" max="4" width="15.5703125" style="201" customWidth="1"/>
    <col min="5" max="16384" width="9.140625" style="169"/>
  </cols>
  <sheetData>
    <row r="1" spans="1:6" s="168" customFormat="1" ht="15" customHeight="1" x14ac:dyDescent="0.25">
      <c r="B1" s="340" t="str">
        <f>Inhaltsverzeichnis!C13</f>
        <v>Konzernbilanz zum 31. Dezember 2021 und 31. Dezember 2020</v>
      </c>
      <c r="C1" s="340"/>
      <c r="D1" s="340"/>
    </row>
    <row r="2" spans="1:6" ht="15" customHeight="1" x14ac:dyDescent="0.25">
      <c r="B2" s="341" t="s">
        <v>25</v>
      </c>
      <c r="C2" s="342"/>
      <c r="D2" s="342"/>
    </row>
    <row r="3" spans="1:6" ht="15" customHeight="1" x14ac:dyDescent="0.25">
      <c r="B3" s="170"/>
      <c r="C3" s="197"/>
      <c r="D3" s="197"/>
    </row>
    <row r="4" spans="1:6" s="205" customFormat="1" ht="20.25" customHeight="1" thickBot="1" x14ac:dyDescent="0.25">
      <c r="A4" s="202"/>
      <c r="B4" s="203" t="s">
        <v>47</v>
      </c>
      <c r="C4" s="64" t="s">
        <v>180</v>
      </c>
      <c r="D4" s="204" t="s">
        <v>159</v>
      </c>
    </row>
    <row r="5" spans="1:6" s="172" customFormat="1" ht="15" customHeight="1" thickTop="1" thickBot="1" x14ac:dyDescent="0.3">
      <c r="A5" s="171"/>
      <c r="B5" s="173" t="s">
        <v>85</v>
      </c>
      <c r="C5" s="286"/>
      <c r="D5" s="287"/>
    </row>
    <row r="6" spans="1:6" s="172" customFormat="1" ht="15" customHeight="1" x14ac:dyDescent="0.25">
      <c r="A6" s="171"/>
      <c r="B6" s="174" t="s">
        <v>24</v>
      </c>
      <c r="C6" s="179">
        <v>585844</v>
      </c>
      <c r="D6" s="288">
        <v>479982</v>
      </c>
      <c r="F6" s="132"/>
    </row>
    <row r="7" spans="1:6" s="172" customFormat="1" ht="15" customHeight="1" x14ac:dyDescent="0.25">
      <c r="A7" s="171"/>
      <c r="B7" s="175" t="s">
        <v>48</v>
      </c>
      <c r="C7" s="180">
        <v>24092</v>
      </c>
      <c r="D7" s="289">
        <v>7368</v>
      </c>
    </row>
    <row r="8" spans="1:6" s="172" customFormat="1" ht="15" customHeight="1" x14ac:dyDescent="0.25">
      <c r="A8" s="171"/>
      <c r="B8" s="175" t="s">
        <v>154</v>
      </c>
      <c r="C8" s="180">
        <v>198466</v>
      </c>
      <c r="D8" s="289">
        <v>211790</v>
      </c>
    </row>
    <row r="9" spans="1:6" s="172" customFormat="1" ht="15" customHeight="1" x14ac:dyDescent="0.25">
      <c r="A9" s="171"/>
      <c r="B9" s="175" t="s">
        <v>128</v>
      </c>
      <c r="C9" s="180">
        <v>39487</v>
      </c>
      <c r="D9" s="289">
        <v>28692</v>
      </c>
    </row>
    <row r="10" spans="1:6" s="172" customFormat="1" ht="15" customHeight="1" x14ac:dyDescent="0.25">
      <c r="A10" s="171"/>
      <c r="B10" s="175" t="s">
        <v>49</v>
      </c>
      <c r="C10" s="180">
        <v>27029</v>
      </c>
      <c r="D10" s="289">
        <v>30207</v>
      </c>
    </row>
    <row r="11" spans="1:6" s="172" customFormat="1" ht="15" customHeight="1" x14ac:dyDescent="0.25">
      <c r="A11" s="171"/>
      <c r="B11" s="176"/>
      <c r="C11" s="181">
        <f>SUM(C6:C10)</f>
        <v>874918</v>
      </c>
      <c r="D11" s="290">
        <f>SUM(D6:D10)</f>
        <v>758039</v>
      </c>
    </row>
    <row r="12" spans="1:6" s="172" customFormat="1" ht="15" customHeight="1" thickBot="1" x14ac:dyDescent="0.3">
      <c r="A12" s="171"/>
      <c r="B12" s="177" t="s">
        <v>86</v>
      </c>
      <c r="C12" s="182"/>
      <c r="D12" s="291"/>
    </row>
    <row r="13" spans="1:6" s="172" customFormat="1" ht="15" customHeight="1" x14ac:dyDescent="0.25">
      <c r="A13" s="171"/>
      <c r="B13" s="174" t="s">
        <v>50</v>
      </c>
      <c r="C13" s="179">
        <v>87466</v>
      </c>
      <c r="D13" s="288">
        <v>99282</v>
      </c>
    </row>
    <row r="14" spans="1:6" s="172" customFormat="1" ht="15" customHeight="1" x14ac:dyDescent="0.25">
      <c r="A14" s="171"/>
      <c r="B14" s="175" t="s">
        <v>51</v>
      </c>
      <c r="C14" s="180">
        <v>986136</v>
      </c>
      <c r="D14" s="289">
        <v>947370</v>
      </c>
    </row>
    <row r="15" spans="1:6" s="172" customFormat="1" ht="15" customHeight="1" x14ac:dyDescent="0.25">
      <c r="A15" s="171"/>
      <c r="B15" s="175" t="s">
        <v>52</v>
      </c>
      <c r="C15" s="180">
        <v>76877</v>
      </c>
      <c r="D15" s="289">
        <v>82349</v>
      </c>
    </row>
    <row r="16" spans="1:6" s="172" customFormat="1" ht="15" customHeight="1" x14ac:dyDescent="0.25">
      <c r="A16" s="171"/>
      <c r="B16" s="217" t="s">
        <v>160</v>
      </c>
      <c r="C16" s="180">
        <v>6241</v>
      </c>
      <c r="D16" s="289">
        <v>6917</v>
      </c>
    </row>
    <row r="17" spans="1:4" s="172" customFormat="1" ht="15" customHeight="1" x14ac:dyDescent="0.25">
      <c r="A17" s="171"/>
      <c r="B17" s="175" t="s">
        <v>48</v>
      </c>
      <c r="C17" s="180">
        <v>21115</v>
      </c>
      <c r="D17" s="289">
        <v>17742</v>
      </c>
    </row>
    <row r="18" spans="1:4" s="172" customFormat="1" ht="15" customHeight="1" x14ac:dyDescent="0.25">
      <c r="A18" s="171"/>
      <c r="B18" s="175" t="s">
        <v>154</v>
      </c>
      <c r="C18" s="180">
        <v>128732</v>
      </c>
      <c r="D18" s="289">
        <v>95500</v>
      </c>
    </row>
    <row r="19" spans="1:4" s="172" customFormat="1" ht="15" customHeight="1" x14ac:dyDescent="0.25">
      <c r="A19" s="171"/>
      <c r="B19" s="175" t="s">
        <v>128</v>
      </c>
      <c r="C19" s="180">
        <v>9113</v>
      </c>
      <c r="D19" s="289">
        <v>7136</v>
      </c>
    </row>
    <row r="20" spans="1:4" s="172" customFormat="1" ht="15" customHeight="1" x14ac:dyDescent="0.25">
      <c r="A20" s="171"/>
      <c r="B20" s="175" t="s">
        <v>49</v>
      </c>
      <c r="C20" s="180">
        <v>14225</v>
      </c>
      <c r="D20" s="289">
        <v>11114</v>
      </c>
    </row>
    <row r="21" spans="1:4" s="172" customFormat="1" ht="15" customHeight="1" x14ac:dyDescent="0.25">
      <c r="A21" s="171"/>
      <c r="B21" s="175" t="s">
        <v>53</v>
      </c>
      <c r="C21" s="180">
        <v>16567</v>
      </c>
      <c r="D21" s="289">
        <v>14458</v>
      </c>
    </row>
    <row r="22" spans="1:4" s="172" customFormat="1" ht="15" customHeight="1" x14ac:dyDescent="0.25">
      <c r="A22" s="171"/>
      <c r="B22" s="175"/>
      <c r="C22" s="181">
        <f>SUM(C13:C21)</f>
        <v>1346472</v>
      </c>
      <c r="D22" s="290">
        <f>SUM(D13:D21)</f>
        <v>1281868</v>
      </c>
    </row>
    <row r="23" spans="1:4" s="172" customFormat="1" ht="15" customHeight="1" thickBot="1" x14ac:dyDescent="0.3">
      <c r="A23" s="171"/>
      <c r="B23" s="191" t="s">
        <v>54</v>
      </c>
      <c r="C23" s="292">
        <f>+C11+C22</f>
        <v>2221390</v>
      </c>
      <c r="D23" s="293">
        <f>+D11+D22</f>
        <v>2039907</v>
      </c>
    </row>
    <row r="24" spans="1:4" s="172" customFormat="1" ht="14.25" customHeight="1" x14ac:dyDescent="0.25">
      <c r="A24" s="171"/>
      <c r="B24" s="184"/>
      <c r="C24" s="198"/>
      <c r="D24" s="199"/>
    </row>
    <row r="25" spans="1:4" s="205" customFormat="1" ht="20.25" customHeight="1" thickBot="1" x14ac:dyDescent="0.25">
      <c r="A25" s="202"/>
      <c r="B25" s="206" t="s">
        <v>55</v>
      </c>
      <c r="C25" s="207" t="s">
        <v>180</v>
      </c>
      <c r="D25" s="207" t="s">
        <v>159</v>
      </c>
    </row>
    <row r="26" spans="1:4" s="172" customFormat="1" ht="15" customHeight="1" thickTop="1" thickBot="1" x14ac:dyDescent="0.3">
      <c r="A26" s="171"/>
      <c r="B26" s="328" t="s">
        <v>110</v>
      </c>
      <c r="C26" s="286"/>
      <c r="D26" s="287"/>
    </row>
    <row r="27" spans="1:4" s="172" customFormat="1" ht="15" customHeight="1" x14ac:dyDescent="0.25">
      <c r="A27" s="171"/>
      <c r="B27" s="174" t="s">
        <v>56</v>
      </c>
      <c r="C27" s="183">
        <v>84866</v>
      </c>
      <c r="D27" s="294">
        <v>16415</v>
      </c>
    </row>
    <row r="28" spans="1:4" s="172" customFormat="1" ht="15" customHeight="1" x14ac:dyDescent="0.25">
      <c r="A28" s="171"/>
      <c r="B28" s="175" t="s">
        <v>57</v>
      </c>
      <c r="C28" s="180">
        <v>53548</v>
      </c>
      <c r="D28" s="289">
        <v>47050</v>
      </c>
    </row>
    <row r="29" spans="1:4" s="172" customFormat="1" ht="15" customHeight="1" x14ac:dyDescent="0.25">
      <c r="A29" s="171"/>
      <c r="B29" s="175" t="s">
        <v>129</v>
      </c>
      <c r="C29" s="180">
        <v>137888</v>
      </c>
      <c r="D29" s="289">
        <v>138172</v>
      </c>
    </row>
    <row r="30" spans="1:4" s="172" customFormat="1" ht="15" customHeight="1" x14ac:dyDescent="0.25">
      <c r="A30" s="171"/>
      <c r="B30" s="175" t="s">
        <v>58</v>
      </c>
      <c r="C30" s="180">
        <v>43924</v>
      </c>
      <c r="D30" s="289">
        <v>38825</v>
      </c>
    </row>
    <row r="31" spans="1:4" s="172" customFormat="1" ht="15" customHeight="1" x14ac:dyDescent="0.25">
      <c r="A31" s="171"/>
      <c r="B31" s="175" t="s">
        <v>59</v>
      </c>
      <c r="C31" s="180">
        <v>34980</v>
      </c>
      <c r="D31" s="289">
        <v>33293</v>
      </c>
    </row>
    <row r="32" spans="1:4" s="172" customFormat="1" ht="15" customHeight="1" x14ac:dyDescent="0.25">
      <c r="A32" s="171"/>
      <c r="B32" s="175" t="s">
        <v>155</v>
      </c>
      <c r="C32" s="180">
        <v>135675</v>
      </c>
      <c r="D32" s="289">
        <v>118295</v>
      </c>
    </row>
    <row r="33" spans="1:6" s="172" customFormat="1" ht="15" customHeight="1" x14ac:dyDescent="0.25">
      <c r="A33" s="171"/>
      <c r="B33" s="176"/>
      <c r="C33" s="181">
        <f>SUM(C27:C32)</f>
        <v>490881</v>
      </c>
      <c r="D33" s="290">
        <f>SUM(D27:D32)</f>
        <v>392050</v>
      </c>
    </row>
    <row r="34" spans="1:6" s="172" customFormat="1" ht="15" customHeight="1" thickBot="1" x14ac:dyDescent="0.3">
      <c r="A34" s="171"/>
      <c r="B34" s="177" t="s">
        <v>111</v>
      </c>
      <c r="C34" s="182"/>
      <c r="D34" s="291"/>
    </row>
    <row r="35" spans="1:6" s="172" customFormat="1" ht="15" customHeight="1" x14ac:dyDescent="0.25">
      <c r="A35" s="171"/>
      <c r="B35" s="174" t="s">
        <v>56</v>
      </c>
      <c r="C35" s="183">
        <v>223767</v>
      </c>
      <c r="D35" s="294">
        <v>243519</v>
      </c>
    </row>
    <row r="36" spans="1:6" s="172" customFormat="1" ht="15" customHeight="1" x14ac:dyDescent="0.25">
      <c r="A36" s="171"/>
      <c r="B36" s="175" t="s">
        <v>57</v>
      </c>
      <c r="C36" s="180">
        <v>212</v>
      </c>
      <c r="D36" s="289">
        <v>139</v>
      </c>
    </row>
    <row r="37" spans="1:6" s="172" customFormat="1" ht="15" customHeight="1" x14ac:dyDescent="0.25">
      <c r="A37" s="171"/>
      <c r="B37" s="175" t="s">
        <v>129</v>
      </c>
      <c r="C37" s="180">
        <v>1564</v>
      </c>
      <c r="D37" s="289">
        <v>1209</v>
      </c>
    </row>
    <row r="38" spans="1:6" s="172" customFormat="1" ht="15" customHeight="1" x14ac:dyDescent="0.25">
      <c r="A38" s="171"/>
      <c r="B38" s="175" t="s">
        <v>58</v>
      </c>
      <c r="C38" s="180">
        <v>12124</v>
      </c>
      <c r="D38" s="289">
        <v>11077</v>
      </c>
    </row>
    <row r="39" spans="1:6" s="172" customFormat="1" ht="15" customHeight="1" x14ac:dyDescent="0.25">
      <c r="A39" s="171"/>
      <c r="B39" s="175" t="s">
        <v>60</v>
      </c>
      <c r="C39" s="180">
        <v>35042</v>
      </c>
      <c r="D39" s="289">
        <v>55439</v>
      </c>
    </row>
    <row r="40" spans="1:6" s="172" customFormat="1" ht="15" customHeight="1" x14ac:dyDescent="0.25">
      <c r="A40" s="171"/>
      <c r="B40" s="175" t="s">
        <v>121</v>
      </c>
      <c r="C40" s="180">
        <v>1629</v>
      </c>
      <c r="D40" s="289">
        <v>2135</v>
      </c>
    </row>
    <row r="41" spans="1:6" s="172" customFormat="1" ht="15" customHeight="1" x14ac:dyDescent="0.25">
      <c r="A41" s="171"/>
      <c r="B41" s="175" t="s">
        <v>61</v>
      </c>
      <c r="C41" s="180">
        <v>6397</v>
      </c>
      <c r="D41" s="289">
        <v>8049</v>
      </c>
    </row>
    <row r="42" spans="1:6" s="172" customFormat="1" ht="15" customHeight="1" x14ac:dyDescent="0.25">
      <c r="A42" s="171"/>
      <c r="B42" s="217" t="s">
        <v>155</v>
      </c>
      <c r="C42" s="180">
        <v>11560</v>
      </c>
      <c r="D42" s="289">
        <v>13765</v>
      </c>
    </row>
    <row r="43" spans="1:6" s="172" customFormat="1" ht="15" customHeight="1" x14ac:dyDescent="0.25">
      <c r="A43" s="171"/>
      <c r="B43" s="176"/>
      <c r="C43" s="181">
        <f>SUM(C35:C42)</f>
        <v>292295</v>
      </c>
      <c r="D43" s="290">
        <f>SUM(D35:D42)</f>
        <v>335332</v>
      </c>
    </row>
    <row r="44" spans="1:6" s="172" customFormat="1" ht="15" customHeight="1" thickBot="1" x14ac:dyDescent="0.3">
      <c r="A44" s="171"/>
      <c r="B44" s="177" t="s">
        <v>62</v>
      </c>
      <c r="C44" s="182"/>
      <c r="D44" s="291"/>
    </row>
    <row r="45" spans="1:6" s="172" customFormat="1" ht="15" customHeight="1" x14ac:dyDescent="0.25">
      <c r="A45" s="171"/>
      <c r="B45" s="174" t="s">
        <v>63</v>
      </c>
      <c r="C45" s="179">
        <v>74000</v>
      </c>
      <c r="D45" s="288">
        <v>74000</v>
      </c>
    </row>
    <row r="46" spans="1:6" s="172" customFormat="1" ht="15" customHeight="1" x14ac:dyDescent="0.25">
      <c r="A46" s="171"/>
      <c r="B46" s="175" t="s">
        <v>64</v>
      </c>
      <c r="C46" s="180">
        <v>22580</v>
      </c>
      <c r="D46" s="289">
        <v>22580</v>
      </c>
    </row>
    <row r="47" spans="1:6" s="172" customFormat="1" ht="15" customHeight="1" x14ac:dyDescent="0.25">
      <c r="A47" s="171"/>
      <c r="B47" s="175" t="s">
        <v>65</v>
      </c>
      <c r="C47" s="180">
        <v>1369375</v>
      </c>
      <c r="D47" s="289">
        <v>1341738</v>
      </c>
    </row>
    <row r="48" spans="1:6" s="172" customFormat="1" ht="15" customHeight="1" x14ac:dyDescent="0.25">
      <c r="A48" s="171"/>
      <c r="B48" s="175" t="s">
        <v>66</v>
      </c>
      <c r="C48" s="180">
        <v>-27798</v>
      </c>
      <c r="D48" s="289">
        <v>-125772</v>
      </c>
      <c r="F48" s="132"/>
    </row>
    <row r="49" spans="1:4" s="172" customFormat="1" ht="15" customHeight="1" x14ac:dyDescent="0.25">
      <c r="A49" s="171"/>
      <c r="B49" s="175" t="s">
        <v>67</v>
      </c>
      <c r="C49" s="180">
        <v>-757</v>
      </c>
      <c r="D49" s="289">
        <v>-757</v>
      </c>
    </row>
    <row r="50" spans="1:4" s="172" customFormat="1" ht="15" customHeight="1" thickBot="1" x14ac:dyDescent="0.3">
      <c r="A50" s="171"/>
      <c r="B50" s="177" t="s">
        <v>68</v>
      </c>
      <c r="C50" s="182">
        <f>SUM(C45:C49)</f>
        <v>1437400</v>
      </c>
      <c r="D50" s="291">
        <f>SUM(D45:D49)</f>
        <v>1311789</v>
      </c>
    </row>
    <row r="51" spans="1:4" s="172" customFormat="1" ht="15" customHeight="1" thickBot="1" x14ac:dyDescent="0.3">
      <c r="A51" s="171"/>
      <c r="B51" s="173" t="s">
        <v>69</v>
      </c>
      <c r="C51" s="295">
        <v>814</v>
      </c>
      <c r="D51" s="296">
        <v>736</v>
      </c>
    </row>
    <row r="52" spans="1:4" s="172" customFormat="1" ht="15" customHeight="1" thickBot="1" x14ac:dyDescent="0.3">
      <c r="A52" s="171"/>
      <c r="B52" s="173"/>
      <c r="C52" s="178">
        <f>SUM(C50:C51)</f>
        <v>1438214</v>
      </c>
      <c r="D52" s="297">
        <f>SUM(D50:D51)</f>
        <v>1312525</v>
      </c>
    </row>
    <row r="53" spans="1:4" s="172" customFormat="1" ht="15" customHeight="1" thickBot="1" x14ac:dyDescent="0.3">
      <c r="A53" s="171"/>
      <c r="B53" s="192" t="s">
        <v>70</v>
      </c>
      <c r="C53" s="298">
        <f>+C33+C43+C52</f>
        <v>2221390</v>
      </c>
      <c r="D53" s="299">
        <f>+D33+D43+D52</f>
        <v>2039907</v>
      </c>
    </row>
    <row r="54" spans="1:4" s="172" customFormat="1" ht="11.25" x14ac:dyDescent="0.25">
      <c r="C54" s="200"/>
      <c r="D54" s="200"/>
    </row>
    <row r="55" spans="1:4" s="172" customFormat="1" ht="11.25" x14ac:dyDescent="0.25">
      <c r="C55" s="200"/>
      <c r="D55" s="200"/>
    </row>
    <row r="56" spans="1:4" s="172" customFormat="1" ht="11.25" x14ac:dyDescent="0.25">
      <c r="C56" s="200"/>
      <c r="D56" s="200"/>
    </row>
    <row r="57" spans="1:4" s="172" customFormat="1" ht="11.25" x14ac:dyDescent="0.25">
      <c r="C57" s="200"/>
      <c r="D57" s="200"/>
    </row>
    <row r="58" spans="1:4" s="172" customFormat="1" ht="11.25" x14ac:dyDescent="0.25">
      <c r="C58" s="200"/>
      <c r="D58" s="200"/>
    </row>
    <row r="59" spans="1:4" s="172" customFormat="1" ht="11.25" x14ac:dyDescent="0.25">
      <c r="C59" s="200"/>
      <c r="D59" s="200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1" orientation="portrait" r:id="rId1"/>
  <headerFooter>
    <oddFooter>&amp;L© 2022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37"/>
  <sheetViews>
    <sheetView showGridLines="0" zoomScale="120" zoomScaleNormal="120" zoomScaleSheetLayoutView="125" workbookViewId="0"/>
  </sheetViews>
  <sheetFormatPr defaultColWidth="9.140625" defaultRowHeight="14.25" x14ac:dyDescent="0.2"/>
  <cols>
    <col min="1" max="1" width="3.5703125" style="2" customWidth="1"/>
    <col min="2" max="2" width="70.5703125" style="2" customWidth="1"/>
    <col min="3" max="6" width="12.5703125" style="2" customWidth="1"/>
    <col min="7" max="16384" width="9.140625" style="2"/>
  </cols>
  <sheetData>
    <row r="1" spans="1:6" s="13" customFormat="1" ht="15.75" x14ac:dyDescent="0.25">
      <c r="B1" s="343" t="str">
        <f>Inhaltsverzeichnis!C15</f>
        <v>Kapitalflussrechnung für zwölf Monate und 4. Quartal 2021 und 2020</v>
      </c>
      <c r="C1" s="343"/>
      <c r="D1" s="343"/>
    </row>
    <row r="2" spans="1:6" x14ac:dyDescent="0.2">
      <c r="B2" s="344" t="s">
        <v>25</v>
      </c>
      <c r="C2" s="344"/>
      <c r="D2" s="344"/>
      <c r="F2" s="9"/>
    </row>
    <row r="3" spans="1:6" x14ac:dyDescent="0.2">
      <c r="B3" s="7"/>
      <c r="C3" s="7"/>
      <c r="D3" s="7"/>
      <c r="F3" s="16"/>
    </row>
    <row r="4" spans="1:6" s="9" customFormat="1" ht="14.25" customHeight="1" thickBot="1" x14ac:dyDescent="0.25">
      <c r="A4" s="12"/>
      <c r="B4" s="63" t="s">
        <v>26</v>
      </c>
      <c r="C4" s="212" t="s">
        <v>174</v>
      </c>
      <c r="D4" s="212" t="s">
        <v>175</v>
      </c>
      <c r="E4" s="212" t="s">
        <v>176</v>
      </c>
      <c r="F4" s="212" t="s">
        <v>177</v>
      </c>
    </row>
    <row r="5" spans="1:6" s="16" customFormat="1" ht="15" customHeight="1" thickTop="1" x14ac:dyDescent="0.2">
      <c r="A5" s="17"/>
      <c r="B5" s="105" t="s">
        <v>40</v>
      </c>
      <c r="C5" s="57">
        <v>84344</v>
      </c>
      <c r="D5" s="222">
        <v>96105</v>
      </c>
      <c r="E5" s="57">
        <v>24701</v>
      </c>
      <c r="F5" s="222">
        <v>40340</v>
      </c>
    </row>
    <row r="6" spans="1:6" s="16" customFormat="1" ht="15" customHeight="1" x14ac:dyDescent="0.2">
      <c r="A6" s="17"/>
      <c r="B6" s="106" t="s">
        <v>39</v>
      </c>
      <c r="C6" s="61">
        <v>33449</v>
      </c>
      <c r="D6" s="224">
        <v>37479</v>
      </c>
      <c r="E6" s="61">
        <v>7132</v>
      </c>
      <c r="F6" s="224">
        <v>8478</v>
      </c>
    </row>
    <row r="7" spans="1:6" s="16" customFormat="1" ht="15" customHeight="1" x14ac:dyDescent="0.2">
      <c r="A7" s="17"/>
      <c r="B7" s="106" t="s">
        <v>38</v>
      </c>
      <c r="C7" s="61">
        <v>-1017</v>
      </c>
      <c r="D7" s="224">
        <v>-3138</v>
      </c>
      <c r="E7" s="61">
        <v>-1803</v>
      </c>
      <c r="F7" s="224">
        <v>-315</v>
      </c>
    </row>
    <row r="8" spans="1:6" s="16" customFormat="1" ht="15" customHeight="1" x14ac:dyDescent="0.2">
      <c r="A8" s="17"/>
      <c r="B8" s="106" t="s">
        <v>95</v>
      </c>
      <c r="C8" s="61">
        <v>40165</v>
      </c>
      <c r="D8" s="224">
        <v>39927</v>
      </c>
      <c r="E8" s="61">
        <v>10056</v>
      </c>
      <c r="F8" s="224">
        <v>9758</v>
      </c>
    </row>
    <row r="9" spans="1:6" s="16" customFormat="1" ht="15" customHeight="1" x14ac:dyDescent="0.2">
      <c r="A9" s="17"/>
      <c r="B9" s="106" t="s">
        <v>96</v>
      </c>
      <c r="C9" s="61">
        <v>544</v>
      </c>
      <c r="D9" s="224">
        <v>235</v>
      </c>
      <c r="E9" s="61">
        <v>-29</v>
      </c>
      <c r="F9" s="224">
        <v>-1310</v>
      </c>
    </row>
    <row r="10" spans="1:6" s="16" customFormat="1" ht="15" customHeight="1" x14ac:dyDescent="0.2">
      <c r="A10" s="17"/>
      <c r="B10" s="105" t="s">
        <v>97</v>
      </c>
      <c r="C10" s="57">
        <v>-29064</v>
      </c>
      <c r="D10" s="222">
        <v>-5689</v>
      </c>
      <c r="E10" s="57">
        <v>-47275</v>
      </c>
      <c r="F10" s="222">
        <v>-40573</v>
      </c>
    </row>
    <row r="11" spans="1:6" s="16" customFormat="1" ht="15" customHeight="1" x14ac:dyDescent="0.2">
      <c r="A11" s="17"/>
      <c r="B11" s="106" t="s">
        <v>98</v>
      </c>
      <c r="C11" s="61">
        <v>23590</v>
      </c>
      <c r="D11" s="224">
        <v>1864</v>
      </c>
      <c r="E11" s="61">
        <v>40116</v>
      </c>
      <c r="F11" s="224">
        <v>16899</v>
      </c>
    </row>
    <row r="12" spans="1:6" s="16" customFormat="1" ht="15" customHeight="1" x14ac:dyDescent="0.2">
      <c r="A12" s="17"/>
      <c r="B12" s="106" t="s">
        <v>156</v>
      </c>
      <c r="C12" s="61">
        <v>-35765</v>
      </c>
      <c r="D12" s="224">
        <v>-57056</v>
      </c>
      <c r="E12" s="61">
        <v>-8939</v>
      </c>
      <c r="F12" s="224">
        <v>-19848</v>
      </c>
    </row>
    <row r="13" spans="1:6" s="16" customFormat="1" ht="15" customHeight="1" x14ac:dyDescent="0.2">
      <c r="A13" s="17"/>
      <c r="B13" s="106" t="s">
        <v>99</v>
      </c>
      <c r="C13" s="61">
        <v>-7221</v>
      </c>
      <c r="D13" s="224">
        <v>-5698</v>
      </c>
      <c r="E13" s="61">
        <v>-1580</v>
      </c>
      <c r="F13" s="224">
        <v>-1873</v>
      </c>
    </row>
    <row r="14" spans="1:6" ht="15" customHeight="1" x14ac:dyDescent="0.2">
      <c r="B14" s="106" t="s">
        <v>100</v>
      </c>
      <c r="C14" s="61">
        <v>7210</v>
      </c>
      <c r="D14" s="224">
        <v>8419</v>
      </c>
      <c r="E14" s="61">
        <v>2995</v>
      </c>
      <c r="F14" s="224">
        <v>1964</v>
      </c>
    </row>
    <row r="15" spans="1:6" s="16" customFormat="1" ht="15" customHeight="1" thickBot="1" x14ac:dyDescent="0.25">
      <c r="A15" s="17"/>
      <c r="B15" s="111" t="s">
        <v>109</v>
      </c>
      <c r="C15" s="263">
        <f>SUM(C5:C14)</f>
        <v>116235</v>
      </c>
      <c r="D15" s="264">
        <f>SUM(D5:D14)</f>
        <v>112448</v>
      </c>
      <c r="E15" s="263">
        <f>SUM(E5:E14)</f>
        <v>25374</v>
      </c>
      <c r="F15" s="264">
        <f>SUM(F5:F14)</f>
        <v>13520</v>
      </c>
    </row>
    <row r="16" spans="1:6" s="16" customFormat="1" ht="15" customHeight="1" x14ac:dyDescent="0.2">
      <c r="A16" s="17"/>
      <c r="B16" s="107" t="s">
        <v>119</v>
      </c>
      <c r="C16" s="57">
        <v>2127</v>
      </c>
      <c r="D16" s="222">
        <v>1361</v>
      </c>
      <c r="E16" s="57">
        <v>633</v>
      </c>
      <c r="F16" s="222">
        <v>0</v>
      </c>
    </row>
    <row r="17" spans="1:6" s="16" customFormat="1" ht="15" customHeight="1" x14ac:dyDescent="0.2">
      <c r="A17" s="17"/>
      <c r="B17" s="106" t="s">
        <v>120</v>
      </c>
      <c r="C17" s="61">
        <v>-11158</v>
      </c>
      <c r="D17" s="224">
        <v>-9475</v>
      </c>
      <c r="E17" s="61">
        <v>-6026</v>
      </c>
      <c r="F17" s="224">
        <v>0</v>
      </c>
    </row>
    <row r="18" spans="1:6" s="16" customFormat="1" ht="15" customHeight="1" x14ac:dyDescent="0.2">
      <c r="A18" s="17"/>
      <c r="B18" s="106" t="s">
        <v>144</v>
      </c>
      <c r="C18" s="61">
        <v>1063</v>
      </c>
      <c r="D18" s="224">
        <v>2643</v>
      </c>
      <c r="E18" s="61">
        <v>914</v>
      </c>
      <c r="F18" s="224">
        <v>2642</v>
      </c>
    </row>
    <row r="19" spans="1:6" s="16" customFormat="1" ht="15" customHeight="1" x14ac:dyDescent="0.2">
      <c r="A19" s="17"/>
      <c r="B19" s="106" t="s">
        <v>117</v>
      </c>
      <c r="C19" s="61">
        <v>-3904</v>
      </c>
      <c r="D19" s="224">
        <v>-3828</v>
      </c>
      <c r="E19" s="61">
        <v>-132</v>
      </c>
      <c r="F19" s="224">
        <v>-200</v>
      </c>
    </row>
    <row r="20" spans="1:6" s="16" customFormat="1" ht="15" customHeight="1" x14ac:dyDescent="0.2">
      <c r="A20" s="17"/>
      <c r="B20" s="106" t="s">
        <v>145</v>
      </c>
      <c r="C20" s="61">
        <v>8698</v>
      </c>
      <c r="D20" s="224">
        <v>403</v>
      </c>
      <c r="E20" s="61">
        <v>0</v>
      </c>
      <c r="F20" s="224">
        <v>97</v>
      </c>
    </row>
    <row r="21" spans="1:6" s="16" customFormat="1" ht="15" customHeight="1" x14ac:dyDescent="0.2">
      <c r="A21" s="17"/>
      <c r="B21" s="106" t="s">
        <v>101</v>
      </c>
      <c r="C21" s="61">
        <v>-27666</v>
      </c>
      <c r="D21" s="224">
        <v>-630</v>
      </c>
      <c r="E21" s="61">
        <v>-436</v>
      </c>
      <c r="F21" s="224">
        <v>-86</v>
      </c>
    </row>
    <row r="22" spans="1:6" s="16" customFormat="1" ht="15" customHeight="1" x14ac:dyDescent="0.2">
      <c r="A22" s="42"/>
      <c r="B22" s="106" t="s">
        <v>203</v>
      </c>
      <c r="C22" s="61">
        <v>2132</v>
      </c>
      <c r="D22" s="224">
        <v>-738</v>
      </c>
      <c r="E22" s="61">
        <v>0</v>
      </c>
      <c r="F22" s="224">
        <v>-866</v>
      </c>
    </row>
    <row r="23" spans="1:6" s="16" customFormat="1" ht="15" customHeight="1" thickBot="1" x14ac:dyDescent="0.25">
      <c r="A23" s="17"/>
      <c r="B23" s="111" t="s">
        <v>102</v>
      </c>
      <c r="C23" s="263">
        <f>SUM(C16:C22)</f>
        <v>-28708</v>
      </c>
      <c r="D23" s="264">
        <f>SUM(D16:D22)</f>
        <v>-10264</v>
      </c>
      <c r="E23" s="263">
        <f>SUM(E16:E22)</f>
        <v>-5047</v>
      </c>
      <c r="F23" s="264">
        <f>SUM(F16:F22)</f>
        <v>1587</v>
      </c>
    </row>
    <row r="24" spans="1:6" s="16" customFormat="1" ht="15" customHeight="1" x14ac:dyDescent="0.2">
      <c r="A24" s="17"/>
      <c r="B24" s="105" t="s">
        <v>103</v>
      </c>
      <c r="C24" s="57">
        <v>-56629</v>
      </c>
      <c r="D24" s="222">
        <v>-56567</v>
      </c>
      <c r="E24" s="57">
        <v>0</v>
      </c>
      <c r="F24" s="222">
        <v>0</v>
      </c>
    </row>
    <row r="25" spans="1:6" s="16" customFormat="1" ht="15" customHeight="1" x14ac:dyDescent="0.2">
      <c r="A25" s="17"/>
      <c r="B25" s="106" t="s">
        <v>146</v>
      </c>
      <c r="C25" s="61">
        <v>-7496</v>
      </c>
      <c r="D25" s="222">
        <v>-52776</v>
      </c>
      <c r="E25" s="61">
        <v>613</v>
      </c>
      <c r="F25" s="222">
        <v>-50706</v>
      </c>
    </row>
    <row r="26" spans="1:6" s="16" customFormat="1" ht="15" customHeight="1" x14ac:dyDescent="0.2">
      <c r="A26" s="42"/>
      <c r="B26" s="106" t="s">
        <v>135</v>
      </c>
      <c r="C26" s="61">
        <v>-12974</v>
      </c>
      <c r="D26" s="222">
        <v>-15572</v>
      </c>
      <c r="E26" s="61">
        <v>-3043</v>
      </c>
      <c r="F26" s="222">
        <v>-3861</v>
      </c>
    </row>
    <row r="27" spans="1:6" ht="15" customHeight="1" x14ac:dyDescent="0.2">
      <c r="B27" s="106" t="s">
        <v>130</v>
      </c>
      <c r="C27" s="61">
        <v>60000</v>
      </c>
      <c r="D27" s="224">
        <v>50096</v>
      </c>
      <c r="E27" s="61">
        <v>0</v>
      </c>
      <c r="F27" s="224">
        <v>0</v>
      </c>
    </row>
    <row r="28" spans="1:6" s="16" customFormat="1" ht="15" customHeight="1" x14ac:dyDescent="0.2">
      <c r="A28" s="17"/>
      <c r="B28" s="106" t="s">
        <v>131</v>
      </c>
      <c r="C28" s="61">
        <v>-3</v>
      </c>
      <c r="D28" s="224">
        <v>-25004</v>
      </c>
      <c r="E28" s="61">
        <v>0</v>
      </c>
      <c r="F28" s="224">
        <v>-3</v>
      </c>
    </row>
    <row r="29" spans="1:6" ht="15" customHeight="1" thickBot="1" x14ac:dyDescent="0.25">
      <c r="B29" s="109" t="s">
        <v>104</v>
      </c>
      <c r="C29" s="263">
        <f>SUM(C24:C28)</f>
        <v>-17102</v>
      </c>
      <c r="D29" s="264">
        <f>SUM(D24:D28)</f>
        <v>-99823</v>
      </c>
      <c r="E29" s="263">
        <f>SUM(E24:E28)</f>
        <v>-2430</v>
      </c>
      <c r="F29" s="264">
        <f>SUM(F24:F28)</f>
        <v>-54570</v>
      </c>
    </row>
    <row r="30" spans="1:6" s="16" customFormat="1" ht="15" customHeight="1" x14ac:dyDescent="0.2">
      <c r="A30" s="17"/>
      <c r="B30" s="105" t="s">
        <v>105</v>
      </c>
      <c r="C30" s="57">
        <v>70425</v>
      </c>
      <c r="D30" s="222">
        <v>2361</v>
      </c>
      <c r="E30" s="57">
        <v>17897</v>
      </c>
      <c r="F30" s="222">
        <v>-39463</v>
      </c>
    </row>
    <row r="31" spans="1:6" ht="15" customHeight="1" x14ac:dyDescent="0.2">
      <c r="B31" s="105" t="s">
        <v>116</v>
      </c>
      <c r="C31" s="61">
        <v>35437</v>
      </c>
      <c r="D31" s="224">
        <v>-36011</v>
      </c>
      <c r="E31" s="61">
        <v>11344</v>
      </c>
      <c r="F31" s="224">
        <v>-12026</v>
      </c>
    </row>
    <row r="32" spans="1:6" s="5" customFormat="1" ht="15" customHeight="1" thickBot="1" x14ac:dyDescent="0.25">
      <c r="A32" s="20"/>
      <c r="B32" s="111" t="s">
        <v>106</v>
      </c>
      <c r="C32" s="263">
        <f>SUM(C30:C31)</f>
        <v>105862</v>
      </c>
      <c r="D32" s="264">
        <f>SUM(D30:D31)</f>
        <v>-33650</v>
      </c>
      <c r="E32" s="263">
        <f>SUM(E30:E31)</f>
        <v>29241</v>
      </c>
      <c r="F32" s="264">
        <f>SUM(F30:F31)</f>
        <v>-51489</v>
      </c>
    </row>
    <row r="33" spans="1:6" ht="15" customHeight="1" x14ac:dyDescent="0.2">
      <c r="B33" s="110" t="s">
        <v>107</v>
      </c>
      <c r="C33" s="57">
        <v>479982</v>
      </c>
      <c r="D33" s="222">
        <v>513632</v>
      </c>
      <c r="E33" s="57">
        <v>556603</v>
      </c>
      <c r="F33" s="222">
        <v>531471</v>
      </c>
    </row>
    <row r="34" spans="1:6" ht="15" customHeight="1" thickBot="1" x14ac:dyDescent="0.25">
      <c r="A34" s="20"/>
      <c r="B34" s="108" t="s">
        <v>108</v>
      </c>
      <c r="C34" s="263">
        <f>SUM(C32:C33)</f>
        <v>585844</v>
      </c>
      <c r="D34" s="264">
        <f>SUM(D32:D33)</f>
        <v>479982</v>
      </c>
      <c r="E34" s="263">
        <f>SUM(E32:E33)</f>
        <v>585844</v>
      </c>
      <c r="F34" s="264">
        <f>SUM(F32:F33)</f>
        <v>479982</v>
      </c>
    </row>
    <row r="35" spans="1:6" s="5" customFormat="1" ht="15" customHeight="1" thickBot="1" x14ac:dyDescent="0.25">
      <c r="A35" s="2"/>
      <c r="B35" s="109" t="s">
        <v>0</v>
      </c>
      <c r="C35" s="263">
        <f>C15+C16+C17+C18+C19+C26</f>
        <v>91389</v>
      </c>
      <c r="D35" s="264">
        <f>D15+D16+D17+D18+D19+D26</f>
        <v>87577</v>
      </c>
      <c r="E35" s="263">
        <f>E15+E16+E17+E18+E19+E26</f>
        <v>17720</v>
      </c>
      <c r="F35" s="264">
        <f>F15+F16+F17+F18+F19+F26</f>
        <v>12101</v>
      </c>
    </row>
    <row r="36" spans="1:6" x14ac:dyDescent="0.2">
      <c r="E36" s="5"/>
    </row>
    <row r="37" spans="1:6" x14ac:dyDescent="0.2">
      <c r="E37" s="5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Footer>&amp;L© 2022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E8FF-2D99-4299-A8D9-C799AE7ABD77}">
  <dimension ref="A1:T37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4" width="2.140625" style="22" customWidth="1"/>
    <col min="15" max="16" width="10.42578125" style="2" customWidth="1"/>
    <col min="17" max="17" width="2.140625" style="2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5"/>
      <c r="B1" s="88" t="str">
        <f>Inhaltsverzeichnis!C17</f>
        <v>Segmentbericht für zwölf Monate 2021 und 2020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2">
      <c r="A2" s="22"/>
      <c r="B2" s="50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25">
      <c r="A4" s="12"/>
      <c r="B4" s="346" t="s">
        <v>26</v>
      </c>
      <c r="C4" s="348" t="s">
        <v>158</v>
      </c>
      <c r="D4" s="348"/>
      <c r="E4" s="345"/>
      <c r="F4" s="84"/>
      <c r="G4" s="345" t="s">
        <v>10</v>
      </c>
      <c r="H4" s="345"/>
      <c r="I4" s="345"/>
      <c r="J4" s="84"/>
      <c r="K4" s="345" t="s">
        <v>149</v>
      </c>
      <c r="L4" s="345"/>
      <c r="M4" s="345"/>
      <c r="N4" s="84"/>
      <c r="O4" s="349" t="s">
        <v>71</v>
      </c>
      <c r="P4" s="350"/>
      <c r="Q4" s="84"/>
      <c r="R4" s="345" t="s">
        <v>84</v>
      </c>
      <c r="S4" s="345"/>
      <c r="T4" s="345"/>
    </row>
    <row r="5" spans="1:20" s="9" customFormat="1" ht="14.25" customHeight="1" thickTop="1" x14ac:dyDescent="0.2">
      <c r="A5" s="12"/>
      <c r="B5" s="346"/>
      <c r="C5" s="69" t="s">
        <v>174</v>
      </c>
      <c r="D5" s="68" t="s">
        <v>174</v>
      </c>
      <c r="E5" s="213" t="s">
        <v>175</v>
      </c>
      <c r="F5" s="214"/>
      <c r="G5" s="69" t="s">
        <v>174</v>
      </c>
      <c r="H5" s="68" t="s">
        <v>174</v>
      </c>
      <c r="I5" s="213" t="s">
        <v>175</v>
      </c>
      <c r="J5" s="214"/>
      <c r="K5" s="69" t="s">
        <v>174</v>
      </c>
      <c r="L5" s="68" t="s">
        <v>174</v>
      </c>
      <c r="M5" s="213" t="s">
        <v>175</v>
      </c>
      <c r="N5" s="214"/>
      <c r="O5" s="68" t="s">
        <v>174</v>
      </c>
      <c r="P5" s="213" t="s">
        <v>175</v>
      </c>
      <c r="Q5" s="214"/>
      <c r="R5" s="69" t="s">
        <v>174</v>
      </c>
      <c r="S5" s="68" t="s">
        <v>174</v>
      </c>
      <c r="T5" s="213" t="s">
        <v>175</v>
      </c>
    </row>
    <row r="6" spans="1:20" s="9" customFormat="1" ht="36" customHeight="1" thickBot="1" x14ac:dyDescent="0.25">
      <c r="A6" s="12"/>
      <c r="B6" s="347"/>
      <c r="C6" s="185" t="s">
        <v>114</v>
      </c>
      <c r="D6" s="186" t="s">
        <v>118</v>
      </c>
      <c r="E6" s="187" t="s">
        <v>114</v>
      </c>
      <c r="F6" s="65"/>
      <c r="G6" s="188" t="s">
        <v>114</v>
      </c>
      <c r="H6" s="186" t="s">
        <v>118</v>
      </c>
      <c r="I6" s="187" t="s">
        <v>114</v>
      </c>
      <c r="J6" s="65"/>
      <c r="K6" s="188" t="s">
        <v>114</v>
      </c>
      <c r="L6" s="186" t="s">
        <v>118</v>
      </c>
      <c r="M6" s="187" t="s">
        <v>114</v>
      </c>
      <c r="N6" s="65"/>
      <c r="O6" s="188" t="s">
        <v>114</v>
      </c>
      <c r="P6" s="187" t="s">
        <v>114</v>
      </c>
      <c r="Q6" s="65"/>
      <c r="R6" s="188" t="s">
        <v>114</v>
      </c>
      <c r="S6" s="186" t="s">
        <v>118</v>
      </c>
      <c r="T6" s="189" t="s">
        <v>114</v>
      </c>
    </row>
    <row r="7" spans="1:20" s="9" customFormat="1" ht="15" customHeight="1" thickTop="1" x14ac:dyDescent="0.2">
      <c r="A7" s="12"/>
      <c r="B7" s="96" t="s">
        <v>161</v>
      </c>
      <c r="C7" s="57">
        <v>132709</v>
      </c>
      <c r="D7" s="78">
        <v>131692</v>
      </c>
      <c r="E7" s="219">
        <v>91990</v>
      </c>
      <c r="F7" s="220"/>
      <c r="G7" s="77">
        <v>49869</v>
      </c>
      <c r="H7" s="78">
        <v>50901</v>
      </c>
      <c r="I7" s="219">
        <v>26873</v>
      </c>
      <c r="J7" s="221"/>
      <c r="K7" s="77">
        <v>0</v>
      </c>
      <c r="L7" s="78">
        <v>0</v>
      </c>
      <c r="M7" s="219">
        <v>0</v>
      </c>
      <c r="N7" s="220"/>
      <c r="O7" s="77"/>
      <c r="P7" s="219"/>
      <c r="Q7" s="221"/>
      <c r="R7" s="93">
        <f>C7+G7+K7+O7</f>
        <v>182578</v>
      </c>
      <c r="S7" s="78">
        <f>+D7+H7+L7</f>
        <v>182593</v>
      </c>
      <c r="T7" s="222">
        <f>E7+I7+M7+P7</f>
        <v>118863</v>
      </c>
    </row>
    <row r="8" spans="1:20" s="9" customFormat="1" ht="15" customHeight="1" x14ac:dyDescent="0.2">
      <c r="A8" s="12"/>
      <c r="B8" s="96" t="s">
        <v>162</v>
      </c>
      <c r="C8" s="57">
        <v>52168</v>
      </c>
      <c r="D8" s="78">
        <v>52462</v>
      </c>
      <c r="E8" s="219">
        <v>28033</v>
      </c>
      <c r="F8" s="220"/>
      <c r="G8" s="77">
        <v>11243</v>
      </c>
      <c r="H8" s="78">
        <v>11381</v>
      </c>
      <c r="I8" s="219">
        <v>4287</v>
      </c>
      <c r="J8" s="221"/>
      <c r="K8" s="77">
        <v>0</v>
      </c>
      <c r="L8" s="78">
        <v>0</v>
      </c>
      <c r="M8" s="219">
        <v>0</v>
      </c>
      <c r="N8" s="220"/>
      <c r="O8" s="77"/>
      <c r="P8" s="219"/>
      <c r="Q8" s="221"/>
      <c r="R8" s="93">
        <f>C8+G8+K8+O8</f>
        <v>63411</v>
      </c>
      <c r="S8" s="78">
        <f>+D8+H8+L8</f>
        <v>63843</v>
      </c>
      <c r="T8" s="222">
        <f>E8+I8+M8+P8</f>
        <v>32320</v>
      </c>
    </row>
    <row r="9" spans="1:20" s="9" customFormat="1" ht="15" customHeight="1" x14ac:dyDescent="0.2">
      <c r="A9" s="12"/>
      <c r="B9" s="97" t="s">
        <v>163</v>
      </c>
      <c r="C9" s="61">
        <v>209871</v>
      </c>
      <c r="D9" s="71">
        <v>212930</v>
      </c>
      <c r="E9" s="223">
        <v>253339</v>
      </c>
      <c r="F9" s="220"/>
      <c r="G9" s="70">
        <v>126081</v>
      </c>
      <c r="H9" s="71">
        <v>128027</v>
      </c>
      <c r="I9" s="223">
        <v>136893</v>
      </c>
      <c r="J9" s="221"/>
      <c r="K9" s="70">
        <v>0</v>
      </c>
      <c r="L9" s="71">
        <v>0</v>
      </c>
      <c r="M9" s="223">
        <v>0</v>
      </c>
      <c r="N9" s="220"/>
      <c r="O9" s="70"/>
      <c r="P9" s="223"/>
      <c r="Q9" s="221"/>
      <c r="R9" s="94">
        <f>C9+G9+K9+O9</f>
        <v>335952</v>
      </c>
      <c r="S9" s="71">
        <f>+D9+H9+L9</f>
        <v>340957</v>
      </c>
      <c r="T9" s="224">
        <f>E9+I9+M9+P9</f>
        <v>390232</v>
      </c>
    </row>
    <row r="10" spans="1:20" s="9" customFormat="1" ht="15" customHeight="1" x14ac:dyDescent="0.2">
      <c r="A10" s="12"/>
      <c r="B10" s="98" t="s">
        <v>112</v>
      </c>
      <c r="C10" s="73">
        <v>44136</v>
      </c>
      <c r="D10" s="74">
        <v>44293</v>
      </c>
      <c r="E10" s="225">
        <v>31258</v>
      </c>
      <c r="F10" s="220"/>
      <c r="G10" s="72">
        <v>2</v>
      </c>
      <c r="H10" s="74">
        <v>2</v>
      </c>
      <c r="I10" s="225">
        <v>42</v>
      </c>
      <c r="J10" s="221"/>
      <c r="K10" s="72">
        <v>0</v>
      </c>
      <c r="L10" s="74">
        <v>0</v>
      </c>
      <c r="M10" s="225">
        <v>0</v>
      </c>
      <c r="N10" s="220"/>
      <c r="O10" s="72"/>
      <c r="P10" s="225"/>
      <c r="Q10" s="221"/>
      <c r="R10" s="95">
        <f>G10+C10+K10+O10</f>
        <v>44138</v>
      </c>
      <c r="S10" s="74">
        <f>+D10+H10+L10</f>
        <v>44295</v>
      </c>
      <c r="T10" s="224">
        <f>I10+E10+M10+Q10</f>
        <v>31300</v>
      </c>
    </row>
    <row r="11" spans="1:20" s="9" customFormat="1" ht="15" customHeight="1" thickBot="1" x14ac:dyDescent="0.25">
      <c r="A11" s="12"/>
      <c r="B11" s="99" t="s">
        <v>164</v>
      </c>
      <c r="C11" s="58">
        <f>SUM(C7:C10)</f>
        <v>438884</v>
      </c>
      <c r="D11" s="76">
        <f t="shared" ref="D11:E11" si="0">SUM(D7:D10)</f>
        <v>441377</v>
      </c>
      <c r="E11" s="226">
        <f t="shared" si="0"/>
        <v>404620</v>
      </c>
      <c r="F11" s="227"/>
      <c r="G11" s="75">
        <f t="shared" ref="G11:I11" si="1">SUM(G7:G10)</f>
        <v>187195</v>
      </c>
      <c r="H11" s="76">
        <f t="shared" si="1"/>
        <v>190311</v>
      </c>
      <c r="I11" s="226">
        <f t="shared" si="1"/>
        <v>168095</v>
      </c>
      <c r="J11" s="228"/>
      <c r="K11" s="75">
        <f t="shared" ref="K11:M11" si="2">SUM(K7:K10)</f>
        <v>0</v>
      </c>
      <c r="L11" s="76">
        <f t="shared" si="2"/>
        <v>0</v>
      </c>
      <c r="M11" s="226">
        <f t="shared" si="2"/>
        <v>0</v>
      </c>
      <c r="N11" s="227"/>
      <c r="O11" s="75">
        <f t="shared" ref="O11:P11" si="3">SUM(O7:O10)</f>
        <v>0</v>
      </c>
      <c r="P11" s="226">
        <f t="shared" si="3"/>
        <v>0</v>
      </c>
      <c r="Q11" s="228"/>
      <c r="R11" s="75">
        <f t="shared" ref="R11:T11" si="4">SUM(R7:R10)</f>
        <v>626079</v>
      </c>
      <c r="S11" s="76">
        <f t="shared" si="4"/>
        <v>631688</v>
      </c>
      <c r="T11" s="229">
        <f t="shared" si="4"/>
        <v>572715</v>
      </c>
    </row>
    <row r="12" spans="1:20" s="9" customFormat="1" ht="15" customHeight="1" x14ac:dyDescent="0.2">
      <c r="A12" s="12"/>
      <c r="B12" s="98" t="s">
        <v>165</v>
      </c>
      <c r="C12" s="73">
        <v>30642</v>
      </c>
      <c r="D12" s="74">
        <v>30813</v>
      </c>
      <c r="E12" s="225">
        <v>43819</v>
      </c>
      <c r="F12" s="220"/>
      <c r="G12" s="72">
        <v>27284</v>
      </c>
      <c r="H12" s="74">
        <v>27695</v>
      </c>
      <c r="I12" s="225">
        <v>54535</v>
      </c>
      <c r="J12" s="221"/>
      <c r="K12" s="72">
        <v>0</v>
      </c>
      <c r="L12" s="74">
        <v>0</v>
      </c>
      <c r="M12" s="225">
        <v>0</v>
      </c>
      <c r="N12" s="220"/>
      <c r="O12" s="72"/>
      <c r="P12" s="225"/>
      <c r="Q12" s="221"/>
      <c r="R12" s="95">
        <f>G12+C12+K12+O12</f>
        <v>57926</v>
      </c>
      <c r="S12" s="74">
        <f>+D12+H12+L12</f>
        <v>58508</v>
      </c>
      <c r="T12" s="224">
        <f>I12+E12+M12+Q12</f>
        <v>98354</v>
      </c>
    </row>
    <row r="13" spans="1:20" s="9" customFormat="1" ht="15" customHeight="1" thickBot="1" x14ac:dyDescent="0.25">
      <c r="A13" s="12"/>
      <c r="B13" s="99" t="s">
        <v>72</v>
      </c>
      <c r="C13" s="58">
        <f>SUM(C11:C12)</f>
        <v>469526</v>
      </c>
      <c r="D13" s="76">
        <f>SUM(D11:D12)</f>
        <v>472190</v>
      </c>
      <c r="E13" s="226">
        <f>SUM(E11:E12)</f>
        <v>448439</v>
      </c>
      <c r="F13" s="227"/>
      <c r="G13" s="75">
        <f>SUM(G11:G12)</f>
        <v>214479</v>
      </c>
      <c r="H13" s="76">
        <f>SUM(H11:H12)</f>
        <v>218006</v>
      </c>
      <c r="I13" s="226">
        <f>SUM(I11:I12)</f>
        <v>222630</v>
      </c>
      <c r="J13" s="228"/>
      <c r="K13" s="75">
        <f>SUM(K11:K12)</f>
        <v>0</v>
      </c>
      <c r="L13" s="76">
        <f>SUM(L11:L12)</f>
        <v>0</v>
      </c>
      <c r="M13" s="226">
        <f>SUM(M11:M12)</f>
        <v>0</v>
      </c>
      <c r="N13" s="227"/>
      <c r="O13" s="75">
        <f>SUM(O11:O12)</f>
        <v>0</v>
      </c>
      <c r="P13" s="226">
        <f>SUM(P11:P12)</f>
        <v>0</v>
      </c>
      <c r="Q13" s="228"/>
      <c r="R13" s="75">
        <f>SUM(R11:R12)</f>
        <v>684005</v>
      </c>
      <c r="S13" s="76">
        <f>SUM(S11:S12)</f>
        <v>690196</v>
      </c>
      <c r="T13" s="229">
        <f>SUM(T11:T12)</f>
        <v>671069</v>
      </c>
    </row>
    <row r="14" spans="1:20" s="9" customFormat="1" ht="15" customHeight="1" x14ac:dyDescent="0.2">
      <c r="A14" s="12"/>
      <c r="B14" s="52" t="s">
        <v>29</v>
      </c>
      <c r="C14" s="57">
        <v>0</v>
      </c>
      <c r="D14" s="78">
        <v>0</v>
      </c>
      <c r="E14" s="219">
        <v>0</v>
      </c>
      <c r="F14" s="221"/>
      <c r="G14" s="77">
        <v>0</v>
      </c>
      <c r="H14" s="78">
        <v>0</v>
      </c>
      <c r="I14" s="219">
        <v>0</v>
      </c>
      <c r="J14" s="221"/>
      <c r="K14" s="274">
        <v>149834</v>
      </c>
      <c r="L14" s="78">
        <v>150247</v>
      </c>
      <c r="M14" s="219">
        <v>163561</v>
      </c>
      <c r="N14" s="221"/>
      <c r="O14" s="77"/>
      <c r="P14" s="219"/>
      <c r="Q14" s="221"/>
      <c r="R14" s="77">
        <f>C14+G14+K14+O14</f>
        <v>149834</v>
      </c>
      <c r="S14" s="77">
        <f>+D14+H14+L14</f>
        <v>150247</v>
      </c>
      <c r="T14" s="222">
        <f>E14+I14+M14+P14</f>
        <v>163561</v>
      </c>
    </row>
    <row r="15" spans="1:20" s="9" customFormat="1" ht="15" customHeight="1" x14ac:dyDescent="0.2">
      <c r="A15" s="12"/>
      <c r="B15" s="53" t="s">
        <v>30</v>
      </c>
      <c r="C15" s="61">
        <v>0</v>
      </c>
      <c r="D15" s="71">
        <v>0</v>
      </c>
      <c r="E15" s="223">
        <v>0</v>
      </c>
      <c r="F15" s="221"/>
      <c r="G15" s="70">
        <v>0</v>
      </c>
      <c r="H15" s="71">
        <v>0</v>
      </c>
      <c r="I15" s="223">
        <v>215</v>
      </c>
      <c r="J15" s="221"/>
      <c r="K15" s="70">
        <v>3</v>
      </c>
      <c r="L15" s="71">
        <v>3</v>
      </c>
      <c r="M15" s="223">
        <v>1</v>
      </c>
      <c r="N15" s="221"/>
      <c r="O15" s="70"/>
      <c r="P15" s="223"/>
      <c r="Q15" s="221"/>
      <c r="R15" s="70">
        <f>C15+G15+K15+O15</f>
        <v>3</v>
      </c>
      <c r="S15" s="71">
        <f>+D15+H15+L15</f>
        <v>3</v>
      </c>
      <c r="T15" s="224">
        <f>E15+I15+M15+P15</f>
        <v>216</v>
      </c>
    </row>
    <row r="16" spans="1:20" s="9" customFormat="1" ht="15" customHeight="1" thickBot="1" x14ac:dyDescent="0.25">
      <c r="A16" s="12"/>
      <c r="B16" s="56" t="s">
        <v>31</v>
      </c>
      <c r="C16" s="58">
        <f t="shared" ref="C16" si="5">SUM(C13:C15)</f>
        <v>469526</v>
      </c>
      <c r="D16" s="76">
        <f t="shared" ref="D16:E16" si="6">SUM(D13:D15)</f>
        <v>472190</v>
      </c>
      <c r="E16" s="226">
        <f t="shared" si="6"/>
        <v>448439</v>
      </c>
      <c r="F16" s="228"/>
      <c r="G16" s="75">
        <f t="shared" ref="G16:I16" si="7">SUM(G13:G15)</f>
        <v>214479</v>
      </c>
      <c r="H16" s="76">
        <f t="shared" si="7"/>
        <v>218006</v>
      </c>
      <c r="I16" s="226">
        <f t="shared" si="7"/>
        <v>222845</v>
      </c>
      <c r="J16" s="228"/>
      <c r="K16" s="75">
        <f t="shared" ref="K16:M16" si="8">SUM(K13:K15)</f>
        <v>149837</v>
      </c>
      <c r="L16" s="76">
        <f t="shared" si="8"/>
        <v>150250</v>
      </c>
      <c r="M16" s="226">
        <f t="shared" si="8"/>
        <v>163562</v>
      </c>
      <c r="N16" s="228"/>
      <c r="O16" s="75">
        <f t="shared" ref="O16:P16" si="9">SUM(O13:O15)</f>
        <v>0</v>
      </c>
      <c r="P16" s="226">
        <f t="shared" si="9"/>
        <v>0</v>
      </c>
      <c r="Q16" s="228"/>
      <c r="R16" s="75">
        <f>SUM(R13:R15)</f>
        <v>833842</v>
      </c>
      <c r="S16" s="76">
        <f t="shared" ref="S16" si="10">SUM(S13:S15)</f>
        <v>840446</v>
      </c>
      <c r="T16" s="229">
        <f>SUM(T13:T15)</f>
        <v>834846</v>
      </c>
    </row>
    <row r="17" spans="1:20" s="9" customFormat="1" ht="15" customHeight="1" x14ac:dyDescent="0.2">
      <c r="A17" s="12"/>
      <c r="B17" s="52" t="s">
        <v>32</v>
      </c>
      <c r="C17" s="57">
        <v>-62500</v>
      </c>
      <c r="D17" s="57">
        <v>-62790</v>
      </c>
      <c r="E17" s="219">
        <v>-50482</v>
      </c>
      <c r="F17" s="221"/>
      <c r="G17" s="77">
        <v>-7732</v>
      </c>
      <c r="H17" s="57">
        <v>-7859</v>
      </c>
      <c r="I17" s="275">
        <v>-8279</v>
      </c>
      <c r="J17" s="221"/>
      <c r="K17" s="77">
        <v>-108612</v>
      </c>
      <c r="L17" s="57">
        <v>-108685</v>
      </c>
      <c r="M17" s="219">
        <v>-130505</v>
      </c>
      <c r="N17" s="221"/>
      <c r="O17" s="77">
        <v>-9983</v>
      </c>
      <c r="P17" s="219">
        <v>-7955</v>
      </c>
      <c r="Q17" s="221"/>
      <c r="R17" s="77">
        <f>C17+G17+K17+O17</f>
        <v>-188827</v>
      </c>
      <c r="S17" s="57"/>
      <c r="T17" s="222">
        <f>E17+I17+M17+P17</f>
        <v>-197221</v>
      </c>
    </row>
    <row r="18" spans="1:20" s="9" customFormat="1" ht="15" customHeight="1" thickBot="1" x14ac:dyDescent="0.25">
      <c r="A18" s="12"/>
      <c r="B18" s="56" t="s">
        <v>33</v>
      </c>
      <c r="C18" s="58">
        <f t="shared" ref="C18" si="11">SUM(C16:C17)</f>
        <v>407026</v>
      </c>
      <c r="D18" s="58">
        <f t="shared" ref="D18:E18" si="12">SUM(D16:D17)</f>
        <v>409400</v>
      </c>
      <c r="E18" s="226">
        <f t="shared" si="12"/>
        <v>397957</v>
      </c>
      <c r="F18" s="228"/>
      <c r="G18" s="75">
        <f t="shared" ref="G18:I18" si="13">SUM(G16:G17)</f>
        <v>206747</v>
      </c>
      <c r="H18" s="58">
        <f t="shared" si="13"/>
        <v>210147</v>
      </c>
      <c r="I18" s="226">
        <f t="shared" si="13"/>
        <v>214566</v>
      </c>
      <c r="J18" s="228"/>
      <c r="K18" s="75">
        <f t="shared" ref="K18:M18" si="14">SUM(K16:K17)</f>
        <v>41225</v>
      </c>
      <c r="L18" s="58">
        <f t="shared" si="14"/>
        <v>41565</v>
      </c>
      <c r="M18" s="226">
        <f t="shared" si="14"/>
        <v>33057</v>
      </c>
      <c r="N18" s="228"/>
      <c r="O18" s="75">
        <f t="shared" ref="O18:P18" si="15">SUM(O16:O17)</f>
        <v>-9983</v>
      </c>
      <c r="P18" s="226">
        <f t="shared" si="15"/>
        <v>-7955</v>
      </c>
      <c r="Q18" s="228"/>
      <c r="R18" s="75">
        <f t="shared" ref="R18" si="16">SUM(R16:R17)</f>
        <v>645015</v>
      </c>
      <c r="S18" s="58"/>
      <c r="T18" s="229">
        <f t="shared" ref="T18" si="17">SUM(T16:T17)</f>
        <v>637625</v>
      </c>
    </row>
    <row r="19" spans="1:20" s="9" customFormat="1" ht="15" customHeight="1" x14ac:dyDescent="0.2">
      <c r="A19" s="12"/>
      <c r="B19" s="66"/>
      <c r="C19" s="79"/>
      <c r="D19" s="79"/>
      <c r="E19" s="230"/>
      <c r="F19" s="228"/>
      <c r="G19" s="83"/>
      <c r="H19" s="79"/>
      <c r="I19" s="276"/>
      <c r="J19" s="228"/>
      <c r="K19" s="231"/>
      <c r="L19" s="79"/>
      <c r="M19" s="230"/>
      <c r="N19" s="228"/>
      <c r="O19" s="83"/>
      <c r="P19" s="230"/>
      <c r="Q19" s="228"/>
      <c r="R19" s="83"/>
      <c r="S19" s="79"/>
      <c r="T19" s="232"/>
    </row>
    <row r="20" spans="1:20" s="9" customFormat="1" ht="15" customHeight="1" x14ac:dyDescent="0.2">
      <c r="A20" s="12"/>
      <c r="B20" s="67" t="s">
        <v>35</v>
      </c>
      <c r="C20" s="61">
        <v>-231129</v>
      </c>
      <c r="D20" s="61">
        <v>-232730</v>
      </c>
      <c r="E20" s="223">
        <v>-215972</v>
      </c>
      <c r="F20" s="221"/>
      <c r="G20" s="70">
        <v>-29767</v>
      </c>
      <c r="H20" s="61">
        <v>-30171</v>
      </c>
      <c r="I20" s="223">
        <v>-35022</v>
      </c>
      <c r="J20" s="221"/>
      <c r="K20" s="70">
        <v>-13446</v>
      </c>
      <c r="L20" s="61">
        <v>-13495</v>
      </c>
      <c r="M20" s="223">
        <v>-15373</v>
      </c>
      <c r="N20" s="221"/>
      <c r="O20" s="70">
        <v>-5866</v>
      </c>
      <c r="P20" s="223">
        <v>-6233</v>
      </c>
      <c r="Q20" s="221"/>
      <c r="R20" s="77">
        <f>C20+G20+K20+O20</f>
        <v>-280208</v>
      </c>
      <c r="S20" s="61"/>
      <c r="T20" s="224">
        <f>E20+I20+M20+P20</f>
        <v>-272600</v>
      </c>
    </row>
    <row r="21" spans="1:20" s="9" customFormat="1" ht="15" customHeight="1" thickBot="1" x14ac:dyDescent="0.25">
      <c r="A21" s="12"/>
      <c r="B21" s="56" t="s">
        <v>73</v>
      </c>
      <c r="C21" s="58">
        <f t="shared" ref="C21" si="18">SUM(C18:C20)</f>
        <v>175897</v>
      </c>
      <c r="D21" s="58">
        <f t="shared" ref="D21:E21" si="19">SUM(D18:D20)</f>
        <v>176670</v>
      </c>
      <c r="E21" s="226">
        <f t="shared" si="19"/>
        <v>181985</v>
      </c>
      <c r="F21" s="228"/>
      <c r="G21" s="75">
        <f t="shared" ref="G21:I21" si="20">SUM(G18:G20)</f>
        <v>176980</v>
      </c>
      <c r="H21" s="58">
        <f t="shared" si="20"/>
        <v>179976</v>
      </c>
      <c r="I21" s="226">
        <f t="shared" si="20"/>
        <v>179544</v>
      </c>
      <c r="J21" s="228"/>
      <c r="K21" s="75">
        <f t="shared" ref="K21:M21" si="21">SUM(K18:K20)</f>
        <v>27779</v>
      </c>
      <c r="L21" s="58">
        <f t="shared" si="21"/>
        <v>28070</v>
      </c>
      <c r="M21" s="226">
        <f t="shared" si="21"/>
        <v>17684</v>
      </c>
      <c r="N21" s="228"/>
      <c r="O21" s="75">
        <f t="shared" ref="O21:P21" si="22">SUM(O18:O20)</f>
        <v>-15849</v>
      </c>
      <c r="P21" s="226">
        <f t="shared" si="22"/>
        <v>-14188</v>
      </c>
      <c r="Q21" s="228"/>
      <c r="R21" s="75">
        <f t="shared" ref="R21" si="23">SUM(R18:R20)</f>
        <v>364807</v>
      </c>
      <c r="S21" s="58"/>
      <c r="T21" s="229">
        <f t="shared" ref="T21" si="24">SUM(T18:T20)</f>
        <v>365025</v>
      </c>
    </row>
    <row r="22" spans="1:20" s="19" customFormat="1" ht="15" customHeight="1" x14ac:dyDescent="0.2">
      <c r="A22" s="12"/>
      <c r="B22" s="66"/>
      <c r="C22" s="79"/>
      <c r="D22" s="79"/>
      <c r="E22" s="230"/>
      <c r="F22" s="228"/>
      <c r="G22" s="83"/>
      <c r="H22" s="79"/>
      <c r="I22" s="230"/>
      <c r="J22" s="228"/>
      <c r="K22" s="231"/>
      <c r="L22" s="79"/>
      <c r="M22" s="230"/>
      <c r="N22" s="228"/>
      <c r="O22" s="83"/>
      <c r="P22" s="230"/>
      <c r="Q22" s="228"/>
      <c r="R22" s="83"/>
      <c r="S22" s="79"/>
      <c r="T22" s="232"/>
    </row>
    <row r="23" spans="1:20" s="9" customFormat="1" ht="15" customHeight="1" x14ac:dyDescent="0.2">
      <c r="A23" s="12"/>
      <c r="B23" s="52" t="s">
        <v>74</v>
      </c>
      <c r="C23" s="57">
        <v>-120100</v>
      </c>
      <c r="D23" s="57">
        <v>-116231</v>
      </c>
      <c r="E23" s="219">
        <v>-113070</v>
      </c>
      <c r="F23" s="221"/>
      <c r="G23" s="77">
        <v>-31080</v>
      </c>
      <c r="H23" s="57">
        <v>-30712</v>
      </c>
      <c r="I23" s="219">
        <v>-30856</v>
      </c>
      <c r="J23" s="221"/>
      <c r="K23" s="77">
        <v>0</v>
      </c>
      <c r="L23" s="57">
        <v>0</v>
      </c>
      <c r="M23" s="219">
        <v>0</v>
      </c>
      <c r="N23" s="221"/>
      <c r="O23" s="77">
        <v>0</v>
      </c>
      <c r="P23" s="219">
        <v>0</v>
      </c>
      <c r="Q23" s="221"/>
      <c r="R23" s="77">
        <f>C23+G23+K23+O23</f>
        <v>-151180</v>
      </c>
      <c r="S23" s="57"/>
      <c r="T23" s="222">
        <f>E23+I23+M23+P23</f>
        <v>-143926</v>
      </c>
    </row>
    <row r="24" spans="1:20" s="9" customFormat="1" ht="15" customHeight="1" thickBot="1" x14ac:dyDescent="0.25">
      <c r="A24" s="12"/>
      <c r="B24" s="56" t="s">
        <v>75</v>
      </c>
      <c r="C24" s="58">
        <f t="shared" ref="C24" si="25">SUM(C21:C23)</f>
        <v>55797</v>
      </c>
      <c r="D24" s="58">
        <f t="shared" ref="D24:E24" si="26">SUM(D21:D23)</f>
        <v>60439</v>
      </c>
      <c r="E24" s="226">
        <f t="shared" si="26"/>
        <v>68915</v>
      </c>
      <c r="F24" s="228"/>
      <c r="G24" s="75">
        <f t="shared" ref="G24:I24" si="27">SUM(G21:G23)</f>
        <v>145900</v>
      </c>
      <c r="H24" s="58">
        <f t="shared" si="27"/>
        <v>149264</v>
      </c>
      <c r="I24" s="226">
        <f t="shared" si="27"/>
        <v>148688</v>
      </c>
      <c r="J24" s="228"/>
      <c r="K24" s="75">
        <f t="shared" ref="K24:M24" si="28">SUM(K21:K23)</f>
        <v>27779</v>
      </c>
      <c r="L24" s="58">
        <f t="shared" si="28"/>
        <v>28070</v>
      </c>
      <c r="M24" s="226">
        <f t="shared" si="28"/>
        <v>17684</v>
      </c>
      <c r="N24" s="228"/>
      <c r="O24" s="75">
        <f t="shared" ref="O24:P24" si="29">SUM(O21:O23)</f>
        <v>-15849</v>
      </c>
      <c r="P24" s="226">
        <f t="shared" si="29"/>
        <v>-14188</v>
      </c>
      <c r="Q24" s="228"/>
      <c r="R24" s="75">
        <f>SUM(R21:R23)</f>
        <v>213627</v>
      </c>
      <c r="S24" s="58"/>
      <c r="T24" s="229">
        <f>SUM(T21:T23)</f>
        <v>221099</v>
      </c>
    </row>
    <row r="25" spans="1:20" s="9" customFormat="1" ht="15" customHeight="1" x14ac:dyDescent="0.2">
      <c r="A25" s="12"/>
      <c r="B25" s="52" t="s">
        <v>36</v>
      </c>
      <c r="C25" s="57"/>
      <c r="D25" s="57"/>
      <c r="E25" s="219"/>
      <c r="F25" s="221"/>
      <c r="G25" s="77"/>
      <c r="H25" s="57"/>
      <c r="I25" s="275"/>
      <c r="J25" s="221"/>
      <c r="K25" s="274"/>
      <c r="L25" s="57"/>
      <c r="M25" s="219"/>
      <c r="N25" s="221"/>
      <c r="O25" s="77"/>
      <c r="P25" s="219"/>
      <c r="Q25" s="221"/>
      <c r="R25" s="77">
        <v>-82807</v>
      </c>
      <c r="S25" s="57"/>
      <c r="T25" s="222">
        <v>-76794</v>
      </c>
    </row>
    <row r="26" spans="1:20" s="9" customFormat="1" ht="15" customHeight="1" x14ac:dyDescent="0.2">
      <c r="A26" s="12"/>
      <c r="B26" s="52" t="s">
        <v>136</v>
      </c>
      <c r="C26" s="57"/>
      <c r="D26" s="57"/>
      <c r="E26" s="219"/>
      <c r="F26" s="221"/>
      <c r="G26" s="77"/>
      <c r="H26" s="57"/>
      <c r="I26" s="219"/>
      <c r="J26" s="221"/>
      <c r="K26" s="77"/>
      <c r="L26" s="57"/>
      <c r="M26" s="219"/>
      <c r="N26" s="221"/>
      <c r="O26" s="77"/>
      <c r="P26" s="219"/>
      <c r="Q26" s="221"/>
      <c r="R26" s="162">
        <v>16477</v>
      </c>
      <c r="S26" s="57"/>
      <c r="T26" s="222">
        <v>30805</v>
      </c>
    </row>
    <row r="27" spans="1:20" s="9" customFormat="1" ht="15" customHeight="1" x14ac:dyDescent="0.2">
      <c r="A27" s="12"/>
      <c r="B27" s="52" t="s">
        <v>137</v>
      </c>
      <c r="C27" s="57"/>
      <c r="D27" s="57"/>
      <c r="E27" s="219"/>
      <c r="F27" s="221"/>
      <c r="G27" s="77"/>
      <c r="H27" s="57"/>
      <c r="I27" s="219"/>
      <c r="J27" s="221"/>
      <c r="K27" s="70"/>
      <c r="L27" s="57"/>
      <c r="M27" s="219"/>
      <c r="N27" s="221"/>
      <c r="O27" s="77"/>
      <c r="P27" s="219"/>
      <c r="Q27" s="221"/>
      <c r="R27" s="162">
        <v>-25224</v>
      </c>
      <c r="S27" s="57"/>
      <c r="T27" s="222">
        <v>-38732</v>
      </c>
    </row>
    <row r="28" spans="1:20" s="9" customFormat="1" ht="15" customHeight="1" x14ac:dyDescent="0.2">
      <c r="A28" s="12"/>
      <c r="B28" s="53" t="s">
        <v>37</v>
      </c>
      <c r="C28" s="61"/>
      <c r="D28" s="61"/>
      <c r="E28" s="223"/>
      <c r="F28" s="221"/>
      <c r="G28" s="70"/>
      <c r="H28" s="61"/>
      <c r="I28" s="223"/>
      <c r="J28" s="221"/>
      <c r="K28" s="70"/>
      <c r="L28" s="61"/>
      <c r="M28" s="223"/>
      <c r="N28" s="221"/>
      <c r="O28" s="70"/>
      <c r="P28" s="223"/>
      <c r="Q28" s="221"/>
      <c r="R28" s="70">
        <v>-5297</v>
      </c>
      <c r="S28" s="61"/>
      <c r="T28" s="224">
        <v>-5932</v>
      </c>
    </row>
    <row r="29" spans="1:20" s="9" customFormat="1" ht="15" customHeight="1" thickBot="1" x14ac:dyDescent="0.25">
      <c r="A29" s="12"/>
      <c r="B29" s="56" t="s">
        <v>138</v>
      </c>
      <c r="C29" s="90"/>
      <c r="D29" s="90"/>
      <c r="E29" s="277"/>
      <c r="F29" s="221"/>
      <c r="G29" s="91"/>
      <c r="H29" s="90"/>
      <c r="I29" s="277"/>
      <c r="J29" s="221"/>
      <c r="K29" s="91"/>
      <c r="L29" s="90"/>
      <c r="M29" s="277"/>
      <c r="N29" s="221"/>
      <c r="O29" s="91"/>
      <c r="P29" s="277"/>
      <c r="Q29" s="221"/>
      <c r="R29" s="75">
        <f>SUM(R24:R28)</f>
        <v>116776</v>
      </c>
      <c r="S29" s="90"/>
      <c r="T29" s="229">
        <f>SUM(T24:T28)</f>
        <v>130446</v>
      </c>
    </row>
    <row r="30" spans="1:20" s="9" customFormat="1" ht="15" customHeight="1" x14ac:dyDescent="0.2">
      <c r="A30" s="12"/>
      <c r="B30" s="52" t="s">
        <v>140</v>
      </c>
      <c r="C30" s="57"/>
      <c r="D30" s="57"/>
      <c r="E30" s="219"/>
      <c r="F30" s="221"/>
      <c r="G30" s="77"/>
      <c r="H30" s="57"/>
      <c r="I30" s="219"/>
      <c r="J30" s="221"/>
      <c r="K30" s="274"/>
      <c r="L30" s="57"/>
      <c r="M30" s="219"/>
      <c r="N30" s="221"/>
      <c r="O30" s="77"/>
      <c r="P30" s="219"/>
      <c r="Q30" s="221"/>
      <c r="R30" s="77">
        <v>7181</v>
      </c>
      <c r="S30" s="57"/>
      <c r="T30" s="222">
        <v>8401</v>
      </c>
    </row>
    <row r="31" spans="1:20" s="9" customFormat="1" ht="15" customHeight="1" x14ac:dyDescent="0.2">
      <c r="A31" s="12"/>
      <c r="B31" s="53" t="s">
        <v>141</v>
      </c>
      <c r="C31" s="61"/>
      <c r="D31" s="61"/>
      <c r="E31" s="223"/>
      <c r="F31" s="221"/>
      <c r="G31" s="70"/>
      <c r="H31" s="61"/>
      <c r="I31" s="223"/>
      <c r="J31" s="221"/>
      <c r="K31" s="70"/>
      <c r="L31" s="61"/>
      <c r="M31" s="223"/>
      <c r="N31" s="221"/>
      <c r="O31" s="70"/>
      <c r="P31" s="223"/>
      <c r="Q31" s="221"/>
      <c r="R31" s="70">
        <v>-6164</v>
      </c>
      <c r="S31" s="61"/>
      <c r="T31" s="224">
        <v>-5263</v>
      </c>
    </row>
    <row r="32" spans="1:20" s="9" customFormat="1" ht="15" customHeight="1" thickBot="1" x14ac:dyDescent="0.25">
      <c r="A32" s="12"/>
      <c r="B32" s="56" t="s">
        <v>139</v>
      </c>
      <c r="C32" s="90"/>
      <c r="D32" s="90"/>
      <c r="E32" s="277"/>
      <c r="F32" s="221"/>
      <c r="G32" s="91"/>
      <c r="H32" s="90"/>
      <c r="I32" s="277"/>
      <c r="J32" s="221"/>
      <c r="K32" s="91"/>
      <c r="L32" s="90"/>
      <c r="M32" s="277"/>
      <c r="N32" s="221"/>
      <c r="O32" s="91"/>
      <c r="P32" s="277"/>
      <c r="Q32" s="221"/>
      <c r="R32" s="75">
        <f>SUM(R30:R31)</f>
        <v>1017</v>
      </c>
      <c r="S32" s="90"/>
      <c r="T32" s="229">
        <f>SUM(T30:T31)</f>
        <v>3138</v>
      </c>
    </row>
    <row r="33" spans="1:20" s="9" customFormat="1" ht="15" customHeight="1" thickBot="1" x14ac:dyDescent="0.25">
      <c r="A33" s="12"/>
      <c r="B33" s="56" t="s">
        <v>76</v>
      </c>
      <c r="C33" s="90"/>
      <c r="D33" s="90"/>
      <c r="E33" s="277"/>
      <c r="F33" s="221"/>
      <c r="G33" s="91"/>
      <c r="H33" s="90"/>
      <c r="I33" s="277"/>
      <c r="J33" s="221"/>
      <c r="K33" s="91"/>
      <c r="L33" s="90"/>
      <c r="M33" s="277"/>
      <c r="N33" s="221"/>
      <c r="O33" s="91"/>
      <c r="P33" s="277"/>
      <c r="Q33" s="221"/>
      <c r="R33" s="75">
        <f>+R29+R32</f>
        <v>117793</v>
      </c>
      <c r="S33" s="90"/>
      <c r="T33" s="229">
        <f>+T29+T32</f>
        <v>133584</v>
      </c>
    </row>
    <row r="34" spans="1:20" s="9" customFormat="1" ht="15" customHeight="1" x14ac:dyDescent="0.2">
      <c r="A34" s="12"/>
      <c r="B34" s="52" t="s">
        <v>39</v>
      </c>
      <c r="C34" s="57"/>
      <c r="D34" s="57"/>
      <c r="E34" s="219"/>
      <c r="F34" s="221"/>
      <c r="G34" s="77"/>
      <c r="H34" s="57"/>
      <c r="I34" s="219"/>
      <c r="J34" s="221"/>
      <c r="K34" s="274"/>
      <c r="L34" s="57"/>
      <c r="M34" s="219"/>
      <c r="N34" s="221"/>
      <c r="O34" s="77"/>
      <c r="P34" s="219"/>
      <c r="Q34" s="221"/>
      <c r="R34" s="57">
        <f>-39136+5654+33</f>
        <v>-33449</v>
      </c>
      <c r="S34" s="57"/>
      <c r="T34" s="222">
        <v>-37479</v>
      </c>
    </row>
    <row r="35" spans="1:20" s="5" customFormat="1" ht="15" customHeight="1" thickBot="1" x14ac:dyDescent="0.25">
      <c r="A35" s="20"/>
      <c r="B35" s="92" t="s">
        <v>40</v>
      </c>
      <c r="C35" s="263"/>
      <c r="D35" s="263"/>
      <c r="E35" s="278"/>
      <c r="F35" s="228"/>
      <c r="G35" s="279"/>
      <c r="H35" s="263"/>
      <c r="I35" s="278"/>
      <c r="J35" s="228"/>
      <c r="K35" s="279"/>
      <c r="L35" s="263"/>
      <c r="M35" s="278"/>
      <c r="N35" s="228"/>
      <c r="O35" s="279"/>
      <c r="P35" s="278"/>
      <c r="Q35" s="228"/>
      <c r="R35" s="279">
        <f>SUM(R33:R34)</f>
        <v>84344</v>
      </c>
      <c r="S35" s="263"/>
      <c r="T35" s="264">
        <f>SUM(T33:T34)</f>
        <v>96105</v>
      </c>
    </row>
    <row r="37" spans="1:20" x14ac:dyDescent="0.2">
      <c r="B37" s="40"/>
    </row>
  </sheetData>
  <mergeCells count="6">
    <mergeCell ref="R4:T4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2022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T37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2" customWidth="1"/>
    <col min="7" max="9" width="10.42578125" style="2" customWidth="1"/>
    <col min="10" max="10" width="2.140625" style="22" customWidth="1"/>
    <col min="11" max="13" width="10.42578125" style="2" customWidth="1"/>
    <col min="14" max="14" width="2.140625" style="22" customWidth="1"/>
    <col min="15" max="16" width="10.42578125" style="2" customWidth="1"/>
    <col min="17" max="17" width="2.140625" style="2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5"/>
      <c r="B1" s="88" t="str">
        <f>Inhaltsverzeichnis!C19</f>
        <v>Segmentbericht für das 4. Quartal 2021 und 2020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2">
      <c r="A2" s="22"/>
      <c r="B2" s="50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2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25">
      <c r="A4" s="89"/>
      <c r="B4" s="351" t="s">
        <v>26</v>
      </c>
      <c r="C4" s="348" t="s">
        <v>158</v>
      </c>
      <c r="D4" s="348"/>
      <c r="E4" s="345"/>
      <c r="F4" s="84"/>
      <c r="G4" s="353" t="s">
        <v>10</v>
      </c>
      <c r="H4" s="353"/>
      <c r="I4" s="353"/>
      <c r="J4" s="84"/>
      <c r="K4" s="353" t="s">
        <v>149</v>
      </c>
      <c r="L4" s="353"/>
      <c r="M4" s="353"/>
      <c r="N4" s="84"/>
      <c r="O4" s="353" t="s">
        <v>71</v>
      </c>
      <c r="P4" s="353"/>
      <c r="Q4" s="84"/>
      <c r="R4" s="353" t="s">
        <v>84</v>
      </c>
      <c r="S4" s="353"/>
      <c r="T4" s="353"/>
    </row>
    <row r="5" spans="1:20" s="9" customFormat="1" ht="14.25" customHeight="1" thickTop="1" x14ac:dyDescent="0.2">
      <c r="A5" s="12"/>
      <c r="B5" s="351"/>
      <c r="C5" s="215" t="s">
        <v>176</v>
      </c>
      <c r="D5" s="68" t="s">
        <v>176</v>
      </c>
      <c r="E5" s="213" t="s">
        <v>177</v>
      </c>
      <c r="F5" s="216"/>
      <c r="G5" s="215" t="s">
        <v>176</v>
      </c>
      <c r="H5" s="68" t="s">
        <v>176</v>
      </c>
      <c r="I5" s="213" t="s">
        <v>177</v>
      </c>
      <c r="J5" s="214"/>
      <c r="K5" s="215" t="s">
        <v>176</v>
      </c>
      <c r="L5" s="68" t="s">
        <v>176</v>
      </c>
      <c r="M5" s="213" t="s">
        <v>177</v>
      </c>
      <c r="N5" s="216"/>
      <c r="O5" s="68" t="s">
        <v>176</v>
      </c>
      <c r="P5" s="213" t="s">
        <v>177</v>
      </c>
      <c r="Q5" s="214"/>
      <c r="R5" s="215" t="s">
        <v>176</v>
      </c>
      <c r="S5" s="68" t="s">
        <v>176</v>
      </c>
      <c r="T5" s="213" t="s">
        <v>177</v>
      </c>
    </row>
    <row r="6" spans="1:20" s="9" customFormat="1" ht="36" customHeight="1" thickBot="1" x14ac:dyDescent="0.25">
      <c r="A6" s="12"/>
      <c r="B6" s="352"/>
      <c r="C6" s="190" t="s">
        <v>114</v>
      </c>
      <c r="D6" s="186" t="s">
        <v>118</v>
      </c>
      <c r="E6" s="187" t="s">
        <v>114</v>
      </c>
      <c r="F6" s="65"/>
      <c r="G6" s="188" t="s">
        <v>114</v>
      </c>
      <c r="H6" s="186" t="s">
        <v>118</v>
      </c>
      <c r="I6" s="187" t="s">
        <v>114</v>
      </c>
      <c r="J6" s="65"/>
      <c r="K6" s="188" t="s">
        <v>114</v>
      </c>
      <c r="L6" s="186" t="s">
        <v>118</v>
      </c>
      <c r="M6" s="187" t="s">
        <v>114</v>
      </c>
      <c r="N6" s="65"/>
      <c r="O6" s="188" t="s">
        <v>114</v>
      </c>
      <c r="P6" s="187" t="s">
        <v>114</v>
      </c>
      <c r="Q6" s="65"/>
      <c r="R6" s="85" t="s">
        <v>114</v>
      </c>
      <c r="S6" s="86" t="s">
        <v>118</v>
      </c>
      <c r="T6" s="87" t="s">
        <v>114</v>
      </c>
    </row>
    <row r="7" spans="1:20" s="9" customFormat="1" ht="15" customHeight="1" thickTop="1" x14ac:dyDescent="0.2">
      <c r="A7" s="12"/>
      <c r="B7" s="96" t="s">
        <v>161</v>
      </c>
      <c r="C7" s="57">
        <v>50923</v>
      </c>
      <c r="D7" s="78">
        <v>49147</v>
      </c>
      <c r="E7" s="219">
        <v>40804</v>
      </c>
      <c r="F7" s="220"/>
      <c r="G7" s="77">
        <v>10555</v>
      </c>
      <c r="H7" s="78">
        <v>10299</v>
      </c>
      <c r="I7" s="219">
        <v>11244</v>
      </c>
      <c r="J7" s="221"/>
      <c r="K7" s="77">
        <v>0</v>
      </c>
      <c r="L7" s="78">
        <v>0</v>
      </c>
      <c r="M7" s="219">
        <v>0</v>
      </c>
      <c r="N7" s="220"/>
      <c r="O7" s="77"/>
      <c r="P7" s="219"/>
      <c r="Q7" s="221"/>
      <c r="R7" s="93">
        <f>C7+G7+K7+O7</f>
        <v>61478</v>
      </c>
      <c r="S7" s="78">
        <f>+D7+H7+L7</f>
        <v>59446</v>
      </c>
      <c r="T7" s="222">
        <f>E7+I7+M7+P7</f>
        <v>52048</v>
      </c>
    </row>
    <row r="8" spans="1:20" s="9" customFormat="1" ht="15" customHeight="1" x14ac:dyDescent="0.2">
      <c r="A8" s="12"/>
      <c r="B8" s="96" t="s">
        <v>162</v>
      </c>
      <c r="C8" s="57">
        <v>15322</v>
      </c>
      <c r="D8" s="78">
        <v>14902</v>
      </c>
      <c r="E8" s="219">
        <v>9183</v>
      </c>
      <c r="F8" s="220"/>
      <c r="G8" s="77">
        <v>3581</v>
      </c>
      <c r="H8" s="78">
        <v>3513</v>
      </c>
      <c r="I8" s="219">
        <v>1577</v>
      </c>
      <c r="J8" s="221"/>
      <c r="K8" s="77">
        <v>0</v>
      </c>
      <c r="L8" s="78">
        <v>0</v>
      </c>
      <c r="M8" s="219">
        <v>0</v>
      </c>
      <c r="N8" s="220"/>
      <c r="O8" s="77"/>
      <c r="P8" s="219"/>
      <c r="Q8" s="221"/>
      <c r="R8" s="93">
        <f>C8+G8+K8+O8</f>
        <v>18903</v>
      </c>
      <c r="S8" s="78">
        <f>+D8+H8+L8</f>
        <v>18415</v>
      </c>
      <c r="T8" s="222">
        <f>E8+I8+M8+P8</f>
        <v>10760</v>
      </c>
    </row>
    <row r="9" spans="1:20" s="9" customFormat="1" ht="15" customHeight="1" x14ac:dyDescent="0.2">
      <c r="A9" s="12"/>
      <c r="B9" s="97" t="s">
        <v>163</v>
      </c>
      <c r="C9" s="61">
        <v>51509</v>
      </c>
      <c r="D9" s="71">
        <v>50139</v>
      </c>
      <c r="E9" s="223">
        <v>60397</v>
      </c>
      <c r="F9" s="220"/>
      <c r="G9" s="70">
        <v>30903</v>
      </c>
      <c r="H9" s="71">
        <v>29896</v>
      </c>
      <c r="I9" s="223">
        <v>33472</v>
      </c>
      <c r="J9" s="221"/>
      <c r="K9" s="70">
        <v>0</v>
      </c>
      <c r="L9" s="71">
        <v>0</v>
      </c>
      <c r="M9" s="223">
        <v>0</v>
      </c>
      <c r="N9" s="220"/>
      <c r="O9" s="70"/>
      <c r="P9" s="223"/>
      <c r="Q9" s="221"/>
      <c r="R9" s="94">
        <f>C9+G9+K9+O9</f>
        <v>82412</v>
      </c>
      <c r="S9" s="71">
        <f>+D9+H9+L9</f>
        <v>80035</v>
      </c>
      <c r="T9" s="224">
        <f>E9+I9+M9+P9</f>
        <v>93869</v>
      </c>
    </row>
    <row r="10" spans="1:20" s="9" customFormat="1" ht="15" customHeight="1" x14ac:dyDescent="0.2">
      <c r="A10" s="12"/>
      <c r="B10" s="98" t="s">
        <v>112</v>
      </c>
      <c r="C10" s="73">
        <v>12617</v>
      </c>
      <c r="D10" s="74">
        <v>12308</v>
      </c>
      <c r="E10" s="225">
        <v>9118</v>
      </c>
      <c r="F10" s="220"/>
      <c r="G10" s="72">
        <v>0</v>
      </c>
      <c r="H10" s="74">
        <v>0</v>
      </c>
      <c r="I10" s="225">
        <v>7</v>
      </c>
      <c r="J10" s="221"/>
      <c r="K10" s="72">
        <v>0</v>
      </c>
      <c r="L10" s="74">
        <v>0</v>
      </c>
      <c r="M10" s="225">
        <v>0</v>
      </c>
      <c r="N10" s="220"/>
      <c r="O10" s="72"/>
      <c r="P10" s="225"/>
      <c r="Q10" s="221"/>
      <c r="R10" s="95">
        <f>G10+C10+K10+O10</f>
        <v>12617</v>
      </c>
      <c r="S10" s="74">
        <f>+D10+H10+L10</f>
        <v>12308</v>
      </c>
      <c r="T10" s="224">
        <f>I10+E10+M10+Q10</f>
        <v>9125</v>
      </c>
    </row>
    <row r="11" spans="1:20" s="9" customFormat="1" ht="15" customHeight="1" thickBot="1" x14ac:dyDescent="0.25">
      <c r="A11" s="12"/>
      <c r="B11" s="99" t="s">
        <v>164</v>
      </c>
      <c r="C11" s="58">
        <f>SUM(C7:C10)</f>
        <v>130371</v>
      </c>
      <c r="D11" s="76">
        <f t="shared" ref="D11:E11" si="0">SUM(D7:D10)</f>
        <v>126496</v>
      </c>
      <c r="E11" s="226">
        <f t="shared" si="0"/>
        <v>119502</v>
      </c>
      <c r="F11" s="227"/>
      <c r="G11" s="75">
        <f t="shared" ref="G11:I11" si="1">SUM(G7:G10)</f>
        <v>45039</v>
      </c>
      <c r="H11" s="76">
        <f t="shared" si="1"/>
        <v>43708</v>
      </c>
      <c r="I11" s="226">
        <f t="shared" si="1"/>
        <v>46300</v>
      </c>
      <c r="J11" s="228"/>
      <c r="K11" s="75">
        <f t="shared" ref="K11:M11" si="2">SUM(K7:K10)</f>
        <v>0</v>
      </c>
      <c r="L11" s="76">
        <f t="shared" si="2"/>
        <v>0</v>
      </c>
      <c r="M11" s="226">
        <f t="shared" si="2"/>
        <v>0</v>
      </c>
      <c r="N11" s="227"/>
      <c r="O11" s="75">
        <f t="shared" ref="O11:P11" si="3">SUM(O7:O10)</f>
        <v>0</v>
      </c>
      <c r="P11" s="226">
        <f t="shared" si="3"/>
        <v>0</v>
      </c>
      <c r="Q11" s="228"/>
      <c r="R11" s="75">
        <f t="shared" ref="R11:T11" si="4">SUM(R7:R10)</f>
        <v>175410</v>
      </c>
      <c r="S11" s="76">
        <f t="shared" si="4"/>
        <v>170204</v>
      </c>
      <c r="T11" s="229">
        <f t="shared" si="4"/>
        <v>165802</v>
      </c>
    </row>
    <row r="12" spans="1:20" s="9" customFormat="1" ht="15" customHeight="1" x14ac:dyDescent="0.2">
      <c r="A12" s="12"/>
      <c r="B12" s="98" t="s">
        <v>165</v>
      </c>
      <c r="C12" s="73">
        <v>12940</v>
      </c>
      <c r="D12" s="74">
        <v>12551</v>
      </c>
      <c r="E12" s="225">
        <v>15703</v>
      </c>
      <c r="F12" s="220"/>
      <c r="G12" s="72">
        <v>6276</v>
      </c>
      <c r="H12" s="74">
        <v>6320</v>
      </c>
      <c r="I12" s="225">
        <v>19496</v>
      </c>
      <c r="J12" s="221"/>
      <c r="K12" s="72"/>
      <c r="L12" s="74"/>
      <c r="M12" s="225"/>
      <c r="N12" s="220"/>
      <c r="O12" s="72"/>
      <c r="P12" s="225"/>
      <c r="Q12" s="221"/>
      <c r="R12" s="95">
        <f>G12+C12+K12+O12</f>
        <v>19216</v>
      </c>
      <c r="S12" s="74">
        <f>+D12+H12+L12</f>
        <v>18871</v>
      </c>
      <c r="T12" s="224">
        <f>I12+E12+M12+Q12</f>
        <v>35199</v>
      </c>
    </row>
    <row r="13" spans="1:20" s="9" customFormat="1" ht="15" customHeight="1" thickBot="1" x14ac:dyDescent="0.25">
      <c r="A13" s="12"/>
      <c r="B13" s="99" t="s">
        <v>72</v>
      </c>
      <c r="C13" s="58">
        <f>SUM(C11:C12)</f>
        <v>143311</v>
      </c>
      <c r="D13" s="76">
        <f>SUM(D11:D12)</f>
        <v>139047</v>
      </c>
      <c r="E13" s="226">
        <f>SUM(E11:E12)</f>
        <v>135205</v>
      </c>
      <c r="F13" s="227"/>
      <c r="G13" s="75">
        <f>SUM(G11:G12)</f>
        <v>51315</v>
      </c>
      <c r="H13" s="76">
        <f>SUM(H11:H12)</f>
        <v>50028</v>
      </c>
      <c r="I13" s="226">
        <f>SUM(I11:I12)</f>
        <v>65796</v>
      </c>
      <c r="J13" s="228"/>
      <c r="K13" s="75">
        <f>SUM(K11:K12)</f>
        <v>0</v>
      </c>
      <c r="L13" s="76">
        <f>SUM(L11:L12)</f>
        <v>0</v>
      </c>
      <c r="M13" s="226">
        <f>SUM(M11:M12)</f>
        <v>0</v>
      </c>
      <c r="N13" s="227"/>
      <c r="O13" s="75">
        <f>SUM(O11:O12)</f>
        <v>0</v>
      </c>
      <c r="P13" s="226">
        <f>SUM(P11:P12)</f>
        <v>0</v>
      </c>
      <c r="Q13" s="228"/>
      <c r="R13" s="75">
        <f>SUM(R11:R12)</f>
        <v>194626</v>
      </c>
      <c r="S13" s="76">
        <f>SUM(S11:S12)</f>
        <v>189075</v>
      </c>
      <c r="T13" s="229">
        <f>SUM(T11:T12)</f>
        <v>201001</v>
      </c>
    </row>
    <row r="14" spans="1:20" s="9" customFormat="1" ht="15" customHeight="1" x14ac:dyDescent="0.2">
      <c r="A14" s="12"/>
      <c r="B14" s="96" t="s">
        <v>29</v>
      </c>
      <c r="C14" s="57">
        <v>0</v>
      </c>
      <c r="D14" s="78">
        <v>0</v>
      </c>
      <c r="E14" s="219">
        <v>0</v>
      </c>
      <c r="F14" s="220"/>
      <c r="G14" s="77">
        <v>0</v>
      </c>
      <c r="H14" s="78">
        <v>0</v>
      </c>
      <c r="I14" s="219">
        <v>0</v>
      </c>
      <c r="J14" s="221"/>
      <c r="K14" s="77">
        <v>39960</v>
      </c>
      <c r="L14" s="78">
        <v>38464</v>
      </c>
      <c r="M14" s="219">
        <v>36831</v>
      </c>
      <c r="N14" s="220"/>
      <c r="O14" s="77"/>
      <c r="P14" s="219"/>
      <c r="Q14" s="221"/>
      <c r="R14" s="77">
        <f>C14+G14+K14+O14</f>
        <v>39960</v>
      </c>
      <c r="S14" s="77">
        <f t="shared" ref="S14:S15" si="5">+D14+H14+L14</f>
        <v>38464</v>
      </c>
      <c r="T14" s="222">
        <f>E14+I14+M14+P14</f>
        <v>36831</v>
      </c>
    </row>
    <row r="15" spans="1:20" s="9" customFormat="1" ht="15" customHeight="1" x14ac:dyDescent="0.2">
      <c r="A15" s="12"/>
      <c r="B15" s="97" t="s">
        <v>30</v>
      </c>
      <c r="C15" s="61">
        <v>0</v>
      </c>
      <c r="D15" s="71">
        <v>0</v>
      </c>
      <c r="E15" s="223">
        <v>1</v>
      </c>
      <c r="F15" s="220"/>
      <c r="G15" s="70">
        <v>0</v>
      </c>
      <c r="H15" s="71">
        <v>0</v>
      </c>
      <c r="I15" s="223">
        <v>0</v>
      </c>
      <c r="J15" s="221"/>
      <c r="K15" s="70">
        <v>0</v>
      </c>
      <c r="L15" s="71">
        <v>0</v>
      </c>
      <c r="M15" s="223">
        <v>0</v>
      </c>
      <c r="N15" s="220"/>
      <c r="O15" s="70"/>
      <c r="P15" s="223"/>
      <c r="Q15" s="221"/>
      <c r="R15" s="70">
        <f>C15+G15+K15+O15</f>
        <v>0</v>
      </c>
      <c r="S15" s="71">
        <f t="shared" si="5"/>
        <v>0</v>
      </c>
      <c r="T15" s="224">
        <f>E15+I15+M15+P15</f>
        <v>1</v>
      </c>
    </row>
    <row r="16" spans="1:20" s="9" customFormat="1" ht="15" customHeight="1" thickBot="1" x14ac:dyDescent="0.25">
      <c r="A16" s="12"/>
      <c r="B16" s="99" t="s">
        <v>31</v>
      </c>
      <c r="C16" s="58">
        <f t="shared" ref="C16:D16" si="6">SUM(C13:C15)</f>
        <v>143311</v>
      </c>
      <c r="D16" s="76">
        <f t="shared" si="6"/>
        <v>139047</v>
      </c>
      <c r="E16" s="226">
        <f t="shared" ref="E16" si="7">SUM(E13:E15)</f>
        <v>135206</v>
      </c>
      <c r="F16" s="227"/>
      <c r="G16" s="75">
        <f t="shared" ref="G16:I16" si="8">SUM(G13:G15)</f>
        <v>51315</v>
      </c>
      <c r="H16" s="76">
        <f t="shared" si="8"/>
        <v>50028</v>
      </c>
      <c r="I16" s="226">
        <f t="shared" si="8"/>
        <v>65796</v>
      </c>
      <c r="J16" s="228"/>
      <c r="K16" s="75">
        <f t="shared" ref="K16:M16" si="9">SUM(K13:K15)</f>
        <v>39960</v>
      </c>
      <c r="L16" s="76">
        <f t="shared" si="9"/>
        <v>38464</v>
      </c>
      <c r="M16" s="226">
        <f t="shared" si="9"/>
        <v>36831</v>
      </c>
      <c r="N16" s="227"/>
      <c r="O16" s="75">
        <f t="shared" ref="O16:P16" si="10">SUM(O13:O15)</f>
        <v>0</v>
      </c>
      <c r="P16" s="226">
        <f t="shared" si="10"/>
        <v>0</v>
      </c>
      <c r="Q16" s="228"/>
      <c r="R16" s="75">
        <f>SUM(R13:R15)</f>
        <v>234586</v>
      </c>
      <c r="S16" s="76">
        <f t="shared" ref="S16" si="11">SUM(S13:S15)</f>
        <v>227539</v>
      </c>
      <c r="T16" s="229">
        <f>SUM(T13:T15)</f>
        <v>237833</v>
      </c>
    </row>
    <row r="17" spans="1:20" s="9" customFormat="1" ht="15" customHeight="1" x14ac:dyDescent="0.2">
      <c r="A17" s="12"/>
      <c r="B17" s="96" t="s">
        <v>32</v>
      </c>
      <c r="C17" s="57">
        <v>-18043</v>
      </c>
      <c r="D17" s="57">
        <v>-17875</v>
      </c>
      <c r="E17" s="219">
        <v>-14289</v>
      </c>
      <c r="F17" s="220"/>
      <c r="G17" s="77">
        <v>-1570</v>
      </c>
      <c r="H17" s="57">
        <v>-1512</v>
      </c>
      <c r="I17" s="219">
        <v>-1649</v>
      </c>
      <c r="J17" s="221"/>
      <c r="K17" s="77">
        <v>-27995</v>
      </c>
      <c r="L17" s="57">
        <v>-26853</v>
      </c>
      <c r="M17" s="219">
        <v>-29349</v>
      </c>
      <c r="N17" s="220"/>
      <c r="O17" s="77">
        <v>-2482</v>
      </c>
      <c r="P17" s="219">
        <v>-1958</v>
      </c>
      <c r="Q17" s="221"/>
      <c r="R17" s="77">
        <f>C17+G17+K17+O17</f>
        <v>-50090</v>
      </c>
      <c r="S17" s="57"/>
      <c r="T17" s="222">
        <f>E17+I17+M17+P17</f>
        <v>-47245</v>
      </c>
    </row>
    <row r="18" spans="1:20" s="9" customFormat="1" ht="15" customHeight="1" thickBot="1" x14ac:dyDescent="0.25">
      <c r="A18" s="12"/>
      <c r="B18" s="99" t="s">
        <v>33</v>
      </c>
      <c r="C18" s="58">
        <f t="shared" ref="C18:D18" si="12">SUM(C16:C17)</f>
        <v>125268</v>
      </c>
      <c r="D18" s="58">
        <f t="shared" si="12"/>
        <v>121172</v>
      </c>
      <c r="E18" s="226">
        <f t="shared" ref="E18" si="13">SUM(E16:E17)</f>
        <v>120917</v>
      </c>
      <c r="F18" s="227"/>
      <c r="G18" s="75">
        <f t="shared" ref="G18:I18" si="14">SUM(G16:G17)</f>
        <v>49745</v>
      </c>
      <c r="H18" s="58">
        <f t="shared" si="14"/>
        <v>48516</v>
      </c>
      <c r="I18" s="226">
        <f t="shared" si="14"/>
        <v>64147</v>
      </c>
      <c r="J18" s="228"/>
      <c r="K18" s="75">
        <f t="shared" ref="K18:M18" si="15">SUM(K16:K17)</f>
        <v>11965</v>
      </c>
      <c r="L18" s="58">
        <f t="shared" si="15"/>
        <v>11611</v>
      </c>
      <c r="M18" s="226">
        <f t="shared" si="15"/>
        <v>7482</v>
      </c>
      <c r="N18" s="227"/>
      <c r="O18" s="75">
        <f t="shared" ref="O18:P18" si="16">SUM(O16:O17)</f>
        <v>-2482</v>
      </c>
      <c r="P18" s="226">
        <f t="shared" si="16"/>
        <v>-1958</v>
      </c>
      <c r="Q18" s="228"/>
      <c r="R18" s="75">
        <f t="shared" ref="R18:T18" si="17">SUM(R16:R17)</f>
        <v>184496</v>
      </c>
      <c r="S18" s="58"/>
      <c r="T18" s="229">
        <f t="shared" si="17"/>
        <v>190588</v>
      </c>
    </row>
    <row r="19" spans="1:20" s="9" customFormat="1" ht="15" customHeight="1" x14ac:dyDescent="0.2">
      <c r="A19" s="12"/>
      <c r="B19" s="100"/>
      <c r="C19" s="79"/>
      <c r="D19" s="79"/>
      <c r="E19" s="230"/>
      <c r="F19" s="227"/>
      <c r="G19" s="83"/>
      <c r="H19" s="79"/>
      <c r="I19" s="230"/>
      <c r="J19" s="228"/>
      <c r="K19" s="83"/>
      <c r="L19" s="79"/>
      <c r="M19" s="230"/>
      <c r="N19" s="227"/>
      <c r="O19" s="83"/>
      <c r="P19" s="230"/>
      <c r="Q19" s="228"/>
      <c r="R19" s="83"/>
      <c r="S19" s="79"/>
      <c r="T19" s="232"/>
    </row>
    <row r="20" spans="1:20" s="9" customFormat="1" ht="15" customHeight="1" x14ac:dyDescent="0.2">
      <c r="A20" s="12"/>
      <c r="B20" s="101" t="s">
        <v>35</v>
      </c>
      <c r="C20" s="61">
        <v>-70464</v>
      </c>
      <c r="D20" s="61">
        <v>-68612</v>
      </c>
      <c r="E20" s="223">
        <v>-63180</v>
      </c>
      <c r="F20" s="220"/>
      <c r="G20" s="70">
        <v>-8250</v>
      </c>
      <c r="H20" s="61">
        <v>-8072</v>
      </c>
      <c r="I20" s="223">
        <v>-10026</v>
      </c>
      <c r="J20" s="221"/>
      <c r="K20" s="70">
        <v>-3562</v>
      </c>
      <c r="L20" s="61">
        <v>-3479</v>
      </c>
      <c r="M20" s="223">
        <v>-3596</v>
      </c>
      <c r="N20" s="220"/>
      <c r="O20" s="70">
        <v>-1507</v>
      </c>
      <c r="P20" s="223">
        <v>-1449</v>
      </c>
      <c r="Q20" s="221"/>
      <c r="R20" s="77">
        <f>C20+G20+K20+O20</f>
        <v>-83783</v>
      </c>
      <c r="S20" s="61"/>
      <c r="T20" s="224">
        <f>E20+I20+M20+P20</f>
        <v>-78251</v>
      </c>
    </row>
    <row r="21" spans="1:20" s="9" customFormat="1" ht="15" customHeight="1" thickBot="1" x14ac:dyDescent="0.25">
      <c r="A21" s="12"/>
      <c r="B21" s="99" t="s">
        <v>73</v>
      </c>
      <c r="C21" s="58">
        <f t="shared" ref="C21:D21" si="18">SUM(C18:C20)</f>
        <v>54804</v>
      </c>
      <c r="D21" s="58">
        <f t="shared" si="18"/>
        <v>52560</v>
      </c>
      <c r="E21" s="226">
        <f t="shared" ref="E21" si="19">SUM(E18:E20)</f>
        <v>57737</v>
      </c>
      <c r="F21" s="227"/>
      <c r="G21" s="75">
        <f t="shared" ref="G21:I21" si="20">SUM(G18:G20)</f>
        <v>41495</v>
      </c>
      <c r="H21" s="58">
        <f t="shared" si="20"/>
        <v>40444</v>
      </c>
      <c r="I21" s="226">
        <f t="shared" si="20"/>
        <v>54121</v>
      </c>
      <c r="J21" s="228"/>
      <c r="K21" s="75">
        <f t="shared" ref="K21:M21" si="21">SUM(K18:K20)</f>
        <v>8403</v>
      </c>
      <c r="L21" s="58">
        <f t="shared" si="21"/>
        <v>8132</v>
      </c>
      <c r="M21" s="226">
        <f t="shared" si="21"/>
        <v>3886</v>
      </c>
      <c r="N21" s="227"/>
      <c r="O21" s="75">
        <f t="shared" ref="O21:P21" si="22">SUM(O18:O20)</f>
        <v>-3989</v>
      </c>
      <c r="P21" s="226">
        <f t="shared" si="22"/>
        <v>-3407</v>
      </c>
      <c r="Q21" s="228"/>
      <c r="R21" s="75">
        <f t="shared" ref="R21:T21" si="23">SUM(R18:R20)</f>
        <v>100713</v>
      </c>
      <c r="S21" s="58"/>
      <c r="T21" s="229">
        <f t="shared" si="23"/>
        <v>112337</v>
      </c>
    </row>
    <row r="22" spans="1:20" s="19" customFormat="1" ht="15" customHeight="1" x14ac:dyDescent="0.2">
      <c r="A22" s="12"/>
      <c r="B22" s="100"/>
      <c r="C22" s="79"/>
      <c r="D22" s="79"/>
      <c r="E22" s="230"/>
      <c r="F22" s="227"/>
      <c r="G22" s="83"/>
      <c r="H22" s="79"/>
      <c r="I22" s="230"/>
      <c r="J22" s="228"/>
      <c r="K22" s="83"/>
      <c r="L22" s="79"/>
      <c r="M22" s="230"/>
      <c r="N22" s="227"/>
      <c r="O22" s="83"/>
      <c r="P22" s="230"/>
      <c r="Q22" s="228"/>
      <c r="R22" s="83"/>
      <c r="S22" s="79"/>
      <c r="T22" s="232"/>
    </row>
    <row r="23" spans="1:20" s="9" customFormat="1" ht="15" customHeight="1" x14ac:dyDescent="0.2">
      <c r="A23" s="12"/>
      <c r="B23" s="96" t="s">
        <v>74</v>
      </c>
      <c r="C23" s="57">
        <v>-31752</v>
      </c>
      <c r="D23" s="57">
        <v>-28978</v>
      </c>
      <c r="E23" s="219">
        <v>-27966</v>
      </c>
      <c r="F23" s="220"/>
      <c r="G23" s="77">
        <v>-7899</v>
      </c>
      <c r="H23" s="57">
        <v>-7690</v>
      </c>
      <c r="I23" s="219">
        <v>-7236</v>
      </c>
      <c r="J23" s="221"/>
      <c r="K23" s="77">
        <v>0</v>
      </c>
      <c r="L23" s="57">
        <v>0</v>
      </c>
      <c r="M23" s="219">
        <v>0</v>
      </c>
      <c r="N23" s="220"/>
      <c r="O23" s="77"/>
      <c r="P23" s="219"/>
      <c r="Q23" s="221"/>
      <c r="R23" s="77">
        <f>C23+G23+K23+O23</f>
        <v>-39651</v>
      </c>
      <c r="S23" s="57"/>
      <c r="T23" s="222">
        <f>E23+I23+M23+P23</f>
        <v>-35202</v>
      </c>
    </row>
    <row r="24" spans="1:20" s="9" customFormat="1" ht="15" customHeight="1" thickBot="1" x14ac:dyDescent="0.25">
      <c r="A24" s="12"/>
      <c r="B24" s="99" t="s">
        <v>75</v>
      </c>
      <c r="C24" s="58">
        <f t="shared" ref="C24:D24" si="24">SUM(C21:C23)</f>
        <v>23052</v>
      </c>
      <c r="D24" s="58">
        <f t="shared" si="24"/>
        <v>23582</v>
      </c>
      <c r="E24" s="226">
        <f t="shared" ref="E24" si="25">SUM(E21:E23)</f>
        <v>29771</v>
      </c>
      <c r="F24" s="227"/>
      <c r="G24" s="75">
        <f t="shared" ref="G24:I24" si="26">SUM(G21:G23)</f>
        <v>33596</v>
      </c>
      <c r="H24" s="58">
        <f t="shared" si="26"/>
        <v>32754</v>
      </c>
      <c r="I24" s="226">
        <f t="shared" si="26"/>
        <v>46885</v>
      </c>
      <c r="J24" s="228"/>
      <c r="K24" s="75">
        <f t="shared" ref="K24:M24" si="27">SUM(K21:K23)</f>
        <v>8403</v>
      </c>
      <c r="L24" s="58">
        <f t="shared" si="27"/>
        <v>8132</v>
      </c>
      <c r="M24" s="226">
        <f t="shared" si="27"/>
        <v>3886</v>
      </c>
      <c r="N24" s="227"/>
      <c r="O24" s="75">
        <f t="shared" ref="O24:P24" si="28">SUM(O21:O23)</f>
        <v>-3989</v>
      </c>
      <c r="P24" s="226">
        <f t="shared" si="28"/>
        <v>-3407</v>
      </c>
      <c r="Q24" s="228"/>
      <c r="R24" s="75">
        <f>SUM(R21:R23)</f>
        <v>61062</v>
      </c>
      <c r="S24" s="58"/>
      <c r="T24" s="229">
        <f>SUM(T21:T23)</f>
        <v>77135</v>
      </c>
    </row>
    <row r="25" spans="1:20" s="9" customFormat="1" ht="15" customHeight="1" x14ac:dyDescent="0.2">
      <c r="A25" s="12"/>
      <c r="B25" s="96" t="s">
        <v>36</v>
      </c>
      <c r="C25" s="57"/>
      <c r="D25" s="57"/>
      <c r="E25" s="219"/>
      <c r="F25" s="220"/>
      <c r="G25" s="77"/>
      <c r="H25" s="57"/>
      <c r="I25" s="219"/>
      <c r="J25" s="221"/>
      <c r="K25" s="77"/>
      <c r="L25" s="57"/>
      <c r="M25" s="219"/>
      <c r="N25" s="220"/>
      <c r="O25" s="77"/>
      <c r="P25" s="219"/>
      <c r="Q25" s="221"/>
      <c r="R25" s="77">
        <v>-22022</v>
      </c>
      <c r="S25" s="57"/>
      <c r="T25" s="222">
        <v>-20129</v>
      </c>
    </row>
    <row r="26" spans="1:20" s="9" customFormat="1" ht="15" customHeight="1" x14ac:dyDescent="0.2">
      <c r="A26" s="12"/>
      <c r="B26" s="96" t="s">
        <v>136</v>
      </c>
      <c r="C26" s="57"/>
      <c r="D26" s="57"/>
      <c r="E26" s="219"/>
      <c r="F26" s="220"/>
      <c r="G26" s="77"/>
      <c r="H26" s="57"/>
      <c r="I26" s="219"/>
      <c r="J26" s="221"/>
      <c r="K26" s="77"/>
      <c r="L26" s="57"/>
      <c r="M26" s="219"/>
      <c r="N26" s="220"/>
      <c r="O26" s="77"/>
      <c r="P26" s="219"/>
      <c r="Q26" s="221"/>
      <c r="R26" s="57">
        <v>3528</v>
      </c>
      <c r="S26" s="57"/>
      <c r="T26" s="222">
        <v>7707</v>
      </c>
    </row>
    <row r="27" spans="1:20" s="9" customFormat="1" ht="15" customHeight="1" x14ac:dyDescent="0.2">
      <c r="A27" s="12"/>
      <c r="B27" s="96" t="s">
        <v>137</v>
      </c>
      <c r="C27" s="57"/>
      <c r="D27" s="57"/>
      <c r="E27" s="219"/>
      <c r="F27" s="220"/>
      <c r="G27" s="77"/>
      <c r="H27" s="57"/>
      <c r="I27" s="219"/>
      <c r="J27" s="221"/>
      <c r="K27" s="77"/>
      <c r="L27" s="57"/>
      <c r="M27" s="219"/>
      <c r="N27" s="220"/>
      <c r="O27" s="77"/>
      <c r="P27" s="219"/>
      <c r="Q27" s="221"/>
      <c r="R27" s="57">
        <v>-10388</v>
      </c>
      <c r="S27" s="57"/>
      <c r="T27" s="222">
        <v>-13933</v>
      </c>
    </row>
    <row r="28" spans="1:20" s="9" customFormat="1" ht="15" customHeight="1" x14ac:dyDescent="0.2">
      <c r="A28" s="12"/>
      <c r="B28" s="97" t="s">
        <v>37</v>
      </c>
      <c r="C28" s="61"/>
      <c r="D28" s="61"/>
      <c r="E28" s="223"/>
      <c r="F28" s="220"/>
      <c r="G28" s="70"/>
      <c r="H28" s="61"/>
      <c r="I28" s="223"/>
      <c r="J28" s="221"/>
      <c r="K28" s="70"/>
      <c r="L28" s="61"/>
      <c r="M28" s="223"/>
      <c r="N28" s="220"/>
      <c r="O28" s="70"/>
      <c r="P28" s="223"/>
      <c r="Q28" s="221"/>
      <c r="R28" s="70">
        <v>-2150</v>
      </c>
      <c r="S28" s="61"/>
      <c r="T28" s="224">
        <v>-2277</v>
      </c>
    </row>
    <row r="29" spans="1:20" s="9" customFormat="1" ht="15" customHeight="1" thickBot="1" x14ac:dyDescent="0.25">
      <c r="A29" s="12"/>
      <c r="B29" s="99" t="s">
        <v>138</v>
      </c>
      <c r="C29" s="90"/>
      <c r="D29" s="90"/>
      <c r="E29" s="277"/>
      <c r="F29" s="220"/>
      <c r="G29" s="91"/>
      <c r="H29" s="90"/>
      <c r="I29" s="277"/>
      <c r="J29" s="221"/>
      <c r="K29" s="91"/>
      <c r="L29" s="90"/>
      <c r="M29" s="277"/>
      <c r="N29" s="220"/>
      <c r="O29" s="91"/>
      <c r="P29" s="277"/>
      <c r="Q29" s="221"/>
      <c r="R29" s="75">
        <f>SUM(R24:R28)</f>
        <v>30030</v>
      </c>
      <c r="S29" s="90"/>
      <c r="T29" s="229">
        <f>SUM(T24:T28)</f>
        <v>48503</v>
      </c>
    </row>
    <row r="30" spans="1:20" s="9" customFormat="1" ht="15" customHeight="1" x14ac:dyDescent="0.2">
      <c r="A30" s="12"/>
      <c r="B30" s="96" t="s">
        <v>140</v>
      </c>
      <c r="C30" s="57"/>
      <c r="D30" s="57"/>
      <c r="E30" s="219"/>
      <c r="F30" s="220"/>
      <c r="G30" s="77"/>
      <c r="H30" s="57"/>
      <c r="I30" s="219"/>
      <c r="J30" s="221"/>
      <c r="K30" s="77"/>
      <c r="L30" s="57"/>
      <c r="M30" s="219"/>
      <c r="N30" s="220"/>
      <c r="O30" s="77"/>
      <c r="P30" s="219"/>
      <c r="Q30" s="221"/>
      <c r="R30" s="77">
        <v>3043</v>
      </c>
      <c r="S30" s="57"/>
      <c r="T30" s="222">
        <v>1977</v>
      </c>
    </row>
    <row r="31" spans="1:20" s="9" customFormat="1" ht="15" customHeight="1" x14ac:dyDescent="0.2">
      <c r="A31" s="12"/>
      <c r="B31" s="97" t="s">
        <v>141</v>
      </c>
      <c r="C31" s="61"/>
      <c r="D31" s="61"/>
      <c r="E31" s="223"/>
      <c r="F31" s="220"/>
      <c r="G31" s="70"/>
      <c r="H31" s="61"/>
      <c r="I31" s="223"/>
      <c r="J31" s="221"/>
      <c r="K31" s="70"/>
      <c r="L31" s="61"/>
      <c r="M31" s="223"/>
      <c r="N31" s="220"/>
      <c r="O31" s="70"/>
      <c r="P31" s="223"/>
      <c r="Q31" s="221"/>
      <c r="R31" s="70">
        <v>-1240</v>
      </c>
      <c r="S31" s="61"/>
      <c r="T31" s="224">
        <v>-1662</v>
      </c>
    </row>
    <row r="32" spans="1:20" s="9" customFormat="1" ht="15" customHeight="1" thickBot="1" x14ac:dyDescent="0.25">
      <c r="A32" s="12"/>
      <c r="B32" s="99" t="s">
        <v>139</v>
      </c>
      <c r="C32" s="90"/>
      <c r="D32" s="90"/>
      <c r="E32" s="277"/>
      <c r="F32" s="220"/>
      <c r="G32" s="91"/>
      <c r="H32" s="90"/>
      <c r="I32" s="277"/>
      <c r="J32" s="221"/>
      <c r="K32" s="91"/>
      <c r="L32" s="90"/>
      <c r="M32" s="277"/>
      <c r="N32" s="220"/>
      <c r="O32" s="91"/>
      <c r="P32" s="277"/>
      <c r="Q32" s="221"/>
      <c r="R32" s="75">
        <f>SUM(R30:R31)</f>
        <v>1803</v>
      </c>
      <c r="S32" s="90"/>
      <c r="T32" s="229">
        <f>SUM(T30:T31)</f>
        <v>315</v>
      </c>
    </row>
    <row r="33" spans="1:20" s="9" customFormat="1" ht="15" customHeight="1" thickBot="1" x14ac:dyDescent="0.25">
      <c r="A33" s="12"/>
      <c r="B33" s="99" t="s">
        <v>76</v>
      </c>
      <c r="C33" s="90"/>
      <c r="D33" s="90"/>
      <c r="E33" s="277"/>
      <c r="F33" s="220"/>
      <c r="G33" s="91"/>
      <c r="H33" s="90"/>
      <c r="I33" s="277"/>
      <c r="J33" s="221"/>
      <c r="K33" s="91"/>
      <c r="L33" s="90"/>
      <c r="M33" s="277"/>
      <c r="N33" s="220"/>
      <c r="O33" s="91"/>
      <c r="P33" s="277"/>
      <c r="Q33" s="221"/>
      <c r="R33" s="75">
        <f>+R29+R32</f>
        <v>31833</v>
      </c>
      <c r="S33" s="90"/>
      <c r="T33" s="229">
        <f>+T29+T32</f>
        <v>48818</v>
      </c>
    </row>
    <row r="34" spans="1:20" s="9" customFormat="1" ht="15" customHeight="1" x14ac:dyDescent="0.2">
      <c r="A34" s="12"/>
      <c r="B34" s="103" t="s">
        <v>39</v>
      </c>
      <c r="C34" s="57"/>
      <c r="D34" s="57"/>
      <c r="E34" s="219"/>
      <c r="F34" s="220"/>
      <c r="G34" s="77"/>
      <c r="H34" s="57"/>
      <c r="I34" s="219"/>
      <c r="J34" s="221"/>
      <c r="K34" s="77"/>
      <c r="L34" s="57"/>
      <c r="M34" s="219"/>
      <c r="N34" s="220"/>
      <c r="O34" s="77"/>
      <c r="P34" s="219"/>
      <c r="Q34" s="221"/>
      <c r="R34" s="77">
        <v>-7132</v>
      </c>
      <c r="S34" s="57"/>
      <c r="T34" s="222">
        <v>-8478</v>
      </c>
    </row>
    <row r="35" spans="1:20" s="5" customFormat="1" ht="15" customHeight="1" thickBot="1" x14ac:dyDescent="0.25">
      <c r="A35" s="20"/>
      <c r="B35" s="102" t="s">
        <v>40</v>
      </c>
      <c r="C35" s="263"/>
      <c r="D35" s="263"/>
      <c r="E35" s="278"/>
      <c r="F35" s="227"/>
      <c r="G35" s="279"/>
      <c r="H35" s="263"/>
      <c r="I35" s="278"/>
      <c r="J35" s="228"/>
      <c r="K35" s="279"/>
      <c r="L35" s="263"/>
      <c r="M35" s="278"/>
      <c r="N35" s="227"/>
      <c r="O35" s="279"/>
      <c r="P35" s="278"/>
      <c r="Q35" s="228"/>
      <c r="R35" s="279">
        <f>SUM(R33:R34)</f>
        <v>24701</v>
      </c>
      <c r="S35" s="263"/>
      <c r="T35" s="264">
        <f>SUM(T33:T34)</f>
        <v>40340</v>
      </c>
    </row>
    <row r="37" spans="1:20" x14ac:dyDescent="0.2">
      <c r="B37" s="40"/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2022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G16"/>
  <sheetViews>
    <sheetView showGridLines="0" zoomScale="120" zoomScaleNormal="120" zoomScaleSheetLayoutView="130" workbookViewId="0"/>
  </sheetViews>
  <sheetFormatPr defaultColWidth="9.140625" defaultRowHeight="14.25" x14ac:dyDescent="0.2"/>
  <cols>
    <col min="1" max="1" width="3.5703125" style="2" customWidth="1"/>
    <col min="2" max="2" width="93" style="2" bestFit="1" customWidth="1"/>
    <col min="3" max="6" width="11.7109375" style="2" customWidth="1"/>
    <col min="7" max="16384" width="9.140625" style="2"/>
  </cols>
  <sheetData>
    <row r="1" spans="1:7" s="13" customFormat="1" ht="15.75" x14ac:dyDescent="0.25">
      <c r="B1" s="49" t="str">
        <f>Inhaltsverzeichnis!C21</f>
        <v>Gesamtergebnisrechnung für zwölf Monate und das 4. Quartal 2021 und 2020</v>
      </c>
      <c r="C1" s="18"/>
      <c r="D1" s="18"/>
    </row>
    <row r="2" spans="1:7" s="13" customFormat="1" ht="15" x14ac:dyDescent="0.2">
      <c r="B2" s="50" t="s">
        <v>25</v>
      </c>
      <c r="C2" s="34"/>
      <c r="D2" s="34"/>
    </row>
    <row r="3" spans="1:7" s="9" customFormat="1" ht="11.25" x14ac:dyDescent="0.2">
      <c r="A3" s="12"/>
      <c r="B3" s="21"/>
      <c r="C3" s="35"/>
      <c r="D3" s="35"/>
    </row>
    <row r="4" spans="1:7" s="9" customFormat="1" ht="12" thickBot="1" x14ac:dyDescent="0.25">
      <c r="A4" s="12"/>
      <c r="B4" s="63" t="s">
        <v>26</v>
      </c>
      <c r="C4" s="212" t="s">
        <v>174</v>
      </c>
      <c r="D4" s="212" t="s">
        <v>175</v>
      </c>
      <c r="E4" s="212" t="s">
        <v>176</v>
      </c>
      <c r="F4" s="212" t="s">
        <v>177</v>
      </c>
    </row>
    <row r="5" spans="1:7" s="9" customFormat="1" ht="15" customHeight="1" thickTop="1" thickBot="1" x14ac:dyDescent="0.25">
      <c r="A5" s="12"/>
      <c r="B5" s="193" t="s">
        <v>40</v>
      </c>
      <c r="C5" s="280">
        <v>84344</v>
      </c>
      <c r="D5" s="281">
        <v>96105</v>
      </c>
      <c r="E5" s="280">
        <v>24701</v>
      </c>
      <c r="F5" s="281">
        <v>40340</v>
      </c>
    </row>
    <row r="6" spans="1:7" s="9" customFormat="1" ht="15" customHeight="1" x14ac:dyDescent="0.2">
      <c r="A6" s="12"/>
      <c r="B6" s="52" t="s">
        <v>77</v>
      </c>
      <c r="C6" s="57">
        <v>83647</v>
      </c>
      <c r="D6" s="222">
        <v>-78113</v>
      </c>
      <c r="E6" s="57">
        <v>30295</v>
      </c>
      <c r="F6" s="222">
        <v>-24065</v>
      </c>
    </row>
    <row r="7" spans="1:7" s="9" customFormat="1" ht="15" customHeight="1" x14ac:dyDescent="0.2">
      <c r="A7" s="12"/>
      <c r="B7" s="53" t="s">
        <v>143</v>
      </c>
      <c r="C7" s="57">
        <v>912</v>
      </c>
      <c r="D7" s="224">
        <v>-125</v>
      </c>
      <c r="E7" s="57">
        <v>-1298</v>
      </c>
      <c r="F7" s="224">
        <v>-3403</v>
      </c>
      <c r="G7" s="43"/>
    </row>
    <row r="8" spans="1:7" s="9" customFormat="1" ht="15" customHeight="1" x14ac:dyDescent="0.2">
      <c r="A8" s="12"/>
      <c r="B8" s="53" t="s">
        <v>78</v>
      </c>
      <c r="C8" s="57">
        <v>0</v>
      </c>
      <c r="D8" s="224">
        <v>1</v>
      </c>
      <c r="E8" s="57">
        <v>0</v>
      </c>
      <c r="F8" s="224">
        <v>0</v>
      </c>
    </row>
    <row r="9" spans="1:7" s="27" customFormat="1" ht="27.75" customHeight="1" thickBot="1" x14ac:dyDescent="0.25">
      <c r="A9" s="28"/>
      <c r="B9" s="54" t="s">
        <v>132</v>
      </c>
      <c r="C9" s="58">
        <f>SUM(C6:C8)</f>
        <v>84559</v>
      </c>
      <c r="D9" s="229">
        <f>SUM(D6:D8)</f>
        <v>-78237</v>
      </c>
      <c r="E9" s="58">
        <f>SUM(E6:E8)</f>
        <v>28997</v>
      </c>
      <c r="F9" s="229">
        <f>SUM(F6:F8)</f>
        <v>-27468</v>
      </c>
    </row>
    <row r="10" spans="1:7" s="9" customFormat="1" ht="24.75" customHeight="1" x14ac:dyDescent="0.2">
      <c r="A10" s="12"/>
      <c r="B10" s="55" t="s">
        <v>142</v>
      </c>
      <c r="C10" s="57">
        <v>-470</v>
      </c>
      <c r="D10" s="222">
        <v>217</v>
      </c>
      <c r="E10" s="57">
        <v>-314</v>
      </c>
      <c r="F10" s="222">
        <v>35</v>
      </c>
    </row>
    <row r="11" spans="1:7" s="9" customFormat="1" ht="15" customHeight="1" x14ac:dyDescent="0.2">
      <c r="A11" s="12"/>
      <c r="B11" s="52" t="s">
        <v>79</v>
      </c>
      <c r="C11" s="57">
        <v>13885</v>
      </c>
      <c r="D11" s="222">
        <v>-6448</v>
      </c>
      <c r="E11" s="57">
        <v>15196</v>
      </c>
      <c r="F11" s="222">
        <v>-8889</v>
      </c>
      <c r="G11" s="43"/>
    </row>
    <row r="12" spans="1:7" s="9" customFormat="1" ht="15" customHeight="1" thickBot="1" x14ac:dyDescent="0.25">
      <c r="A12" s="12"/>
      <c r="B12" s="56" t="s">
        <v>133</v>
      </c>
      <c r="C12" s="58">
        <f>SUM(C10:C11)</f>
        <v>13415</v>
      </c>
      <c r="D12" s="229">
        <f>SUM(D10:D11)</f>
        <v>-6231</v>
      </c>
      <c r="E12" s="58">
        <f>SUM(E10:E11)</f>
        <v>14882</v>
      </c>
      <c r="F12" s="229">
        <f>SUM(F10:F11)</f>
        <v>-8854</v>
      </c>
    </row>
    <row r="13" spans="1:7" s="9" customFormat="1" ht="15" customHeight="1" thickBot="1" x14ac:dyDescent="0.25">
      <c r="A13" s="12"/>
      <c r="B13" s="51" t="s">
        <v>80</v>
      </c>
      <c r="C13" s="59">
        <f>C9+C12</f>
        <v>97974</v>
      </c>
      <c r="D13" s="282">
        <f>D9+D12</f>
        <v>-84468</v>
      </c>
      <c r="E13" s="59">
        <f>E9+E12</f>
        <v>43879</v>
      </c>
      <c r="F13" s="282">
        <f>F9+F12</f>
        <v>-36322</v>
      </c>
    </row>
    <row r="14" spans="1:7" s="9" customFormat="1" ht="15" customHeight="1" thickBot="1" x14ac:dyDescent="0.25">
      <c r="A14" s="12"/>
      <c r="B14" s="62" t="s">
        <v>81</v>
      </c>
      <c r="C14" s="283">
        <f>C5+C13</f>
        <v>182318</v>
      </c>
      <c r="D14" s="284">
        <f>D5+D13</f>
        <v>11637</v>
      </c>
      <c r="E14" s="283">
        <f>E5+E13</f>
        <v>68580</v>
      </c>
      <c r="F14" s="284">
        <f>F5+F13</f>
        <v>4018</v>
      </c>
    </row>
    <row r="15" spans="1:7" s="27" customFormat="1" ht="15" customHeight="1" x14ac:dyDescent="0.2">
      <c r="A15" s="28"/>
      <c r="B15" s="52" t="s">
        <v>41</v>
      </c>
      <c r="C15" s="60">
        <f>C14-C16</f>
        <v>181836</v>
      </c>
      <c r="D15" s="285">
        <f>D14-D16</f>
        <v>11238</v>
      </c>
      <c r="E15" s="60">
        <f>E14-E16</f>
        <v>68325</v>
      </c>
      <c r="F15" s="285">
        <f>F14-F16</f>
        <v>3807</v>
      </c>
    </row>
    <row r="16" spans="1:7" s="9" customFormat="1" ht="15" customHeight="1" x14ac:dyDescent="0.2">
      <c r="A16" s="12"/>
      <c r="B16" s="53" t="s">
        <v>42</v>
      </c>
      <c r="C16" s="61">
        <v>482</v>
      </c>
      <c r="D16" s="224">
        <v>399</v>
      </c>
      <c r="E16" s="61">
        <v>255</v>
      </c>
      <c r="F16" s="224">
        <v>211</v>
      </c>
    </row>
  </sheetData>
  <pageMargins left="0.43307086614173229" right="0.23622047244094491" top="0.74803149606299213" bottom="0.74803149606299213" header="0.31496062992125984" footer="0.31496062992125984"/>
  <pageSetup paperSize="9" scale="97" orientation="landscape" r:id="rId1"/>
  <headerFooter>
    <oddFooter>&amp;L© 2022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2" ma:contentTypeDescription="Create a new document." ma:contentTypeScope="" ma:versionID="be4c2d1622d7205cd0b2036de00dbb73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0ae8d97efc237f8a4e8bde8d5768933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100B1D-1709-4325-907B-43B281562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38585-2232-4AD2-A226-02085DAC273A}"/>
</file>

<file path=customXml/itemProps3.xml><?xml version="1.0" encoding="utf-8"?>
<ds:datastoreItem xmlns:ds="http://schemas.openxmlformats.org/officeDocument/2006/customXml" ds:itemID="{A0916EAB-177C-49AB-85E7-57FFE0F32345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d9662eb9-ad98-4e74-a8a2-04ed5d544db6}" enabled="0" method="" siteId="{d9662eb9-ad98-4e74-a8a2-04ed5d544db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'Segmentbericht Quartal'!Print_Area</vt:lpstr>
      <vt:lpstr>'Segmentbericht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  <property fmtid="{D5CDD505-2E9C-101B-9397-08002B2CF9AE}" pid="3" name="ContentTypeId">
    <vt:lpwstr>0x0101000A0EB058750D98479F17C8C420CCEE6E</vt:lpwstr>
  </property>
  <property fmtid="{D5CDD505-2E9C-101B-9397-08002B2CF9AE}" pid="4" name="Order">
    <vt:r8>38795000</vt:r8>
  </property>
</Properties>
</file>