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codeName="DieseArbeitsmappe" defaultThemeVersion="124226"/>
  <xr:revisionPtr revIDLastSave="2" documentId="13_ncr:1_{36B3E67B-1031-44F0-8F05-BF9B5AFED10D}" xr6:coauthVersionLast="47" xr6:coauthVersionMax="47" xr10:uidLastSave="{94AFA1F5-5748-4FEA-AFA3-8E6CFE1994D0}"/>
  <bookViews>
    <workbookView xWindow="-120" yWindow="-120" windowWidth="25440" windowHeight="1539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7" r:id="rId7"/>
    <sheet name="Segmentbericht Quartal" sheetId="17" r:id="rId8"/>
    <sheet name="Im EK erfasste Erträge + Aufw." sheetId="14" r:id="rId9"/>
    <sheet name="IR Kontakt" sheetId="5" r:id="rId10"/>
    <sheet name="Schlussblatt" sheetId="26" r:id="rId11"/>
  </sheets>
  <definedNames>
    <definedName name="_xlnm.Print_Area" localSheetId="4">Bilanz!$A$1:$D$53</definedName>
    <definedName name="_xlnm.Print_Area" localSheetId="0">Deckblatt!$A$1:$H$23</definedName>
    <definedName name="_xlnm.Print_Area" localSheetId="2">Eckdaten!$A$1:$L$50</definedName>
    <definedName name="_xlnm.Print_Area" localSheetId="3">GuV!$A$1:$H$32</definedName>
    <definedName name="_xlnm.Print_Area" localSheetId="8">'Im EK erfasste Erträge + Aufw.'!$A$1:$F$16</definedName>
    <definedName name="_xlnm.Print_Area" localSheetId="1">Inhaltsverzeichnis!$A$1:$J$21</definedName>
    <definedName name="_xlnm.Print_Area" localSheetId="5">Kapitalflussrechnung!$A$1:$F$35</definedName>
    <definedName name="_xlnm.Print_Area" localSheetId="7">'Segmentbericht Quartal'!$A$1:$T$36</definedName>
    <definedName name="_xlnm.Print_Area" localSheetId="6">'Segmentbericht ytd'!$A$1:$T$36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0" l="1"/>
  <c r="E32" i="10"/>
  <c r="E29" i="10"/>
  <c r="E23" i="10"/>
  <c r="E15" i="10"/>
  <c r="E35" i="10"/>
  <c r="C32" i="10"/>
  <c r="C34" i="10"/>
  <c r="C29" i="10"/>
  <c r="C23" i="10"/>
  <c r="C15" i="10"/>
  <c r="C35" i="10"/>
  <c r="F12" i="14"/>
  <c r="E12" i="14"/>
  <c r="D12" i="14"/>
  <c r="C12" i="14"/>
  <c r="F9" i="14"/>
  <c r="F13" i="14"/>
  <c r="F14" i="14"/>
  <c r="F15" i="14"/>
  <c r="E9" i="14"/>
  <c r="E13" i="14"/>
  <c r="E14" i="14"/>
  <c r="E15" i="14"/>
  <c r="D9" i="14"/>
  <c r="D13" i="14"/>
  <c r="D14" i="14"/>
  <c r="D15" i="14"/>
  <c r="C9" i="14"/>
  <c r="C13" i="14"/>
  <c r="C14" i="14"/>
  <c r="C15" i="14"/>
  <c r="T32" i="17"/>
  <c r="R32" i="17"/>
  <c r="T23" i="17"/>
  <c r="R23" i="17"/>
  <c r="E23" i="17"/>
  <c r="T20" i="17"/>
  <c r="R20" i="17"/>
  <c r="T17" i="17"/>
  <c r="R17" i="17"/>
  <c r="T15" i="17"/>
  <c r="S15" i="17"/>
  <c r="R15" i="17"/>
  <c r="T14" i="17"/>
  <c r="S14" i="17"/>
  <c r="K14" i="17"/>
  <c r="R14" i="17"/>
  <c r="O13" i="17"/>
  <c r="O16" i="17"/>
  <c r="O18" i="17"/>
  <c r="O21" i="17"/>
  <c r="O24" i="17"/>
  <c r="G13" i="17"/>
  <c r="G16" i="17"/>
  <c r="G18" i="17"/>
  <c r="G21" i="17"/>
  <c r="G24" i="17"/>
  <c r="D13" i="17"/>
  <c r="D16" i="17"/>
  <c r="D18" i="17"/>
  <c r="D21" i="17"/>
  <c r="D24" i="17"/>
  <c r="T12" i="17"/>
  <c r="S12" i="17"/>
  <c r="R12" i="17"/>
  <c r="S11" i="17"/>
  <c r="S13" i="17"/>
  <c r="S16" i="17"/>
  <c r="P11" i="17"/>
  <c r="P13" i="17"/>
  <c r="P16" i="17"/>
  <c r="P18" i="17"/>
  <c r="P21" i="17"/>
  <c r="P24" i="17"/>
  <c r="O11" i="17"/>
  <c r="M11" i="17"/>
  <c r="M13" i="17"/>
  <c r="M16" i="17"/>
  <c r="M18" i="17"/>
  <c r="M21" i="17"/>
  <c r="M24" i="17"/>
  <c r="L11" i="17"/>
  <c r="L13" i="17"/>
  <c r="L16" i="17"/>
  <c r="L18" i="17"/>
  <c r="L21" i="17"/>
  <c r="L24" i="17"/>
  <c r="K11" i="17"/>
  <c r="K13" i="17"/>
  <c r="K16" i="17"/>
  <c r="K18" i="17"/>
  <c r="K21" i="17"/>
  <c r="K24" i="17"/>
  <c r="I11" i="17"/>
  <c r="I13" i="17"/>
  <c r="I16" i="17"/>
  <c r="I18" i="17"/>
  <c r="I21" i="17"/>
  <c r="I24" i="17"/>
  <c r="H11" i="17"/>
  <c r="H13" i="17"/>
  <c r="H16" i="17"/>
  <c r="H18" i="17"/>
  <c r="H21" i="17"/>
  <c r="H24" i="17"/>
  <c r="G11" i="17"/>
  <c r="E11" i="17"/>
  <c r="E13" i="17"/>
  <c r="E16" i="17"/>
  <c r="E18" i="17"/>
  <c r="E21" i="17"/>
  <c r="E24" i="17"/>
  <c r="D11" i="17"/>
  <c r="T10" i="17"/>
  <c r="S10" i="17"/>
  <c r="R10" i="17"/>
  <c r="T9" i="17"/>
  <c r="S9" i="17"/>
  <c r="R9" i="17"/>
  <c r="E9" i="17"/>
  <c r="C9" i="17"/>
  <c r="T8" i="17"/>
  <c r="S8" i="17"/>
  <c r="R8" i="17"/>
  <c r="T7" i="17"/>
  <c r="T11" i="17"/>
  <c r="T13" i="17"/>
  <c r="T16" i="17"/>
  <c r="T18" i="17"/>
  <c r="T21" i="17"/>
  <c r="T24" i="17"/>
  <c r="T29" i="17"/>
  <c r="T33" i="17"/>
  <c r="T35" i="17"/>
  <c r="S7" i="17"/>
  <c r="R7" i="17"/>
  <c r="R11" i="17"/>
  <c r="R13" i="17"/>
  <c r="R16" i="17"/>
  <c r="R18" i="17"/>
  <c r="R21" i="17"/>
  <c r="R24" i="17"/>
  <c r="R29" i="17"/>
  <c r="R33" i="17"/>
  <c r="R35" i="17"/>
  <c r="E7" i="17"/>
  <c r="C7" i="17"/>
  <c r="C11" i="17"/>
  <c r="C13" i="17"/>
  <c r="C16" i="17"/>
  <c r="C18" i="17"/>
  <c r="C21" i="17"/>
  <c r="C24" i="17"/>
  <c r="T32" i="27"/>
  <c r="R32" i="27"/>
  <c r="R23" i="27"/>
  <c r="E23" i="27"/>
  <c r="T23" i="27"/>
  <c r="T20" i="27"/>
  <c r="R20" i="27"/>
  <c r="T17" i="27"/>
  <c r="R17" i="27"/>
  <c r="C17" i="27"/>
  <c r="T15" i="27"/>
  <c r="S15" i="27"/>
  <c r="R15" i="27"/>
  <c r="T14" i="27"/>
  <c r="S14" i="27"/>
  <c r="R14" i="27"/>
  <c r="O13" i="27"/>
  <c r="O16" i="27"/>
  <c r="O18" i="27"/>
  <c r="O21" i="27"/>
  <c r="O24" i="27"/>
  <c r="G13" i="27"/>
  <c r="G16" i="27"/>
  <c r="G18" i="27"/>
  <c r="G21" i="27"/>
  <c r="G24" i="27"/>
  <c r="D13" i="27"/>
  <c r="D16" i="27"/>
  <c r="D18" i="27"/>
  <c r="D21" i="27"/>
  <c r="D24" i="27"/>
  <c r="T12" i="27"/>
  <c r="S12" i="27"/>
  <c r="R12" i="27"/>
  <c r="S11" i="27"/>
  <c r="S13" i="27"/>
  <c r="S16" i="27"/>
  <c r="P11" i="27"/>
  <c r="P13" i="27"/>
  <c r="P16" i="27"/>
  <c r="P18" i="27"/>
  <c r="P21" i="27"/>
  <c r="P24" i="27"/>
  <c r="O11" i="27"/>
  <c r="M11" i="27"/>
  <c r="M13" i="27"/>
  <c r="M16" i="27"/>
  <c r="M18" i="27"/>
  <c r="M21" i="27"/>
  <c r="M24" i="27"/>
  <c r="L11" i="27"/>
  <c r="L13" i="27"/>
  <c r="L16" i="27"/>
  <c r="L18" i="27"/>
  <c r="L21" i="27"/>
  <c r="L24" i="27"/>
  <c r="K11" i="27"/>
  <c r="K13" i="27"/>
  <c r="K16" i="27"/>
  <c r="K18" i="27"/>
  <c r="K21" i="27"/>
  <c r="K24" i="27"/>
  <c r="I11" i="27"/>
  <c r="I13" i="27"/>
  <c r="I16" i="27"/>
  <c r="I18" i="27"/>
  <c r="I21" i="27"/>
  <c r="I24" i="27"/>
  <c r="H11" i="27"/>
  <c r="H13" i="27"/>
  <c r="H16" i="27"/>
  <c r="H18" i="27"/>
  <c r="H21" i="27"/>
  <c r="H24" i="27"/>
  <c r="G11" i="27"/>
  <c r="E11" i="27"/>
  <c r="E13" i="27"/>
  <c r="E16" i="27"/>
  <c r="E18" i="27"/>
  <c r="E21" i="27"/>
  <c r="E24" i="27"/>
  <c r="D11" i="27"/>
  <c r="T10" i="27"/>
  <c r="S10" i="27"/>
  <c r="R10" i="27"/>
  <c r="T9" i="27"/>
  <c r="S9" i="27"/>
  <c r="R9" i="27"/>
  <c r="T8" i="27"/>
  <c r="S8" i="27"/>
  <c r="R8" i="27"/>
  <c r="S7" i="27"/>
  <c r="E7" i="27"/>
  <c r="T7" i="27"/>
  <c r="T11" i="27"/>
  <c r="T13" i="27"/>
  <c r="T16" i="27"/>
  <c r="T18" i="27"/>
  <c r="T21" i="27"/>
  <c r="T24" i="27"/>
  <c r="T29" i="27"/>
  <c r="T33" i="27"/>
  <c r="T35" i="27"/>
  <c r="C7" i="27"/>
  <c r="R7" i="27"/>
  <c r="R11" i="27"/>
  <c r="R13" i="27"/>
  <c r="R16" i="27"/>
  <c r="R18" i="27"/>
  <c r="R21" i="27"/>
  <c r="R24" i="27"/>
  <c r="R29" i="27"/>
  <c r="R33" i="27"/>
  <c r="R35" i="27"/>
  <c r="D35" i="10"/>
  <c r="F32" i="10"/>
  <c r="F34" i="10"/>
  <c r="D32" i="10"/>
  <c r="D34" i="10"/>
  <c r="F29" i="10"/>
  <c r="D29" i="10"/>
  <c r="F23" i="10"/>
  <c r="D23" i="10"/>
  <c r="F15" i="10"/>
  <c r="F35" i="10"/>
  <c r="D15" i="10"/>
  <c r="D52" i="22"/>
  <c r="D53" i="22"/>
  <c r="D50" i="22"/>
  <c r="C50" i="22"/>
  <c r="C52" i="22"/>
  <c r="C53" i="22"/>
  <c r="D43" i="22"/>
  <c r="C43" i="22"/>
  <c r="D33" i="22"/>
  <c r="C33" i="22"/>
  <c r="C23" i="22"/>
  <c r="D22" i="22"/>
  <c r="D23" i="22"/>
  <c r="C22" i="22"/>
  <c r="D11" i="22"/>
  <c r="C11" i="22"/>
  <c r="F29" i="4"/>
  <c r="F28" i="4"/>
  <c r="H27" i="4"/>
  <c r="E27" i="4"/>
  <c r="G24" i="4"/>
  <c r="H24" i="4"/>
  <c r="D24" i="4"/>
  <c r="E24" i="4"/>
  <c r="G22" i="4"/>
  <c r="F22" i="4"/>
  <c r="C22" i="4"/>
  <c r="H21" i="4"/>
  <c r="E21" i="4"/>
  <c r="D21" i="4"/>
  <c r="H20" i="4"/>
  <c r="D20" i="4"/>
  <c r="E20" i="4"/>
  <c r="H18" i="4"/>
  <c r="E18" i="4"/>
  <c r="H17" i="4"/>
  <c r="E17" i="4"/>
  <c r="H16" i="4"/>
  <c r="E16" i="4"/>
  <c r="H15" i="4"/>
  <c r="E15" i="4"/>
  <c r="H14" i="4"/>
  <c r="E14" i="4"/>
  <c r="H13" i="4"/>
  <c r="E13" i="4"/>
  <c r="H11" i="4"/>
  <c r="E11" i="4"/>
  <c r="H10" i="4"/>
  <c r="G10" i="4"/>
  <c r="G12" i="4"/>
  <c r="G19" i="4"/>
  <c r="F10" i="4"/>
  <c r="F12" i="4"/>
  <c r="E10" i="4"/>
  <c r="D10" i="4"/>
  <c r="D12" i="4"/>
  <c r="D19" i="4"/>
  <c r="C10" i="4"/>
  <c r="C12" i="4"/>
  <c r="H9" i="4"/>
  <c r="E9" i="4"/>
  <c r="H8" i="4"/>
  <c r="E8" i="4"/>
  <c r="H7" i="4"/>
  <c r="E7" i="4"/>
  <c r="H6" i="4"/>
  <c r="E6" i="4"/>
  <c r="H5" i="4"/>
  <c r="E5" i="4"/>
  <c r="E42" i="21"/>
  <c r="E41" i="21"/>
  <c r="E40" i="21"/>
  <c r="E39" i="21"/>
  <c r="H36" i="21"/>
  <c r="E36" i="21"/>
  <c r="H35" i="21"/>
  <c r="E35" i="21"/>
  <c r="H34" i="21"/>
  <c r="E34" i="21"/>
  <c r="H33" i="21"/>
  <c r="E33" i="21"/>
  <c r="C11" i="27"/>
  <c r="C13" i="27"/>
  <c r="C16" i="27"/>
  <c r="C18" i="27"/>
  <c r="C21" i="27"/>
  <c r="C24" i="27"/>
  <c r="F19" i="4"/>
  <c r="H12" i="4"/>
  <c r="G23" i="4"/>
  <c r="G25" i="4"/>
  <c r="G26" i="4"/>
  <c r="C19" i="4"/>
  <c r="E12" i="4"/>
  <c r="D22" i="4"/>
  <c r="D23" i="4"/>
  <c r="D25" i="4"/>
  <c r="D26" i="4"/>
  <c r="H19" i="4"/>
  <c r="F23" i="4"/>
  <c r="G29" i="4"/>
  <c r="H29" i="4"/>
  <c r="G28" i="4"/>
  <c r="H28" i="4"/>
  <c r="H26" i="4"/>
  <c r="D28" i="4"/>
  <c r="D29" i="4"/>
  <c r="E19" i="4"/>
  <c r="C23" i="4"/>
  <c r="B1" i="27"/>
  <c r="F25" i="4"/>
  <c r="H25" i="4"/>
  <c r="H23" i="4"/>
  <c r="C25" i="4"/>
  <c r="E23" i="4"/>
  <c r="B1" i="14"/>
  <c r="B1" i="17"/>
  <c r="C26" i="4"/>
  <c r="E25" i="4"/>
  <c r="B1" i="10"/>
  <c r="B1" i="22"/>
  <c r="B1" i="4"/>
  <c r="B1" i="21"/>
  <c r="E26" i="4"/>
  <c r="C28" i="4"/>
  <c r="E28" i="4"/>
  <c r="C29" i="4"/>
  <c r="E29" i="4"/>
</calcChain>
</file>

<file path=xl/sharedStrings.xml><?xml version="1.0" encoding="utf-8"?>
<sst xmlns="http://schemas.openxmlformats.org/spreadsheetml/2006/main" count="364" uniqueCount="205">
  <si>
    <t>Free Cash Flow</t>
  </si>
  <si>
    <t>.</t>
  </si>
  <si>
    <t>-</t>
  </si>
  <si>
    <t>Investor Relations</t>
  </si>
  <si>
    <t>64297 Darmstadt</t>
  </si>
  <si>
    <t>Uhlandstraße 12</t>
  </si>
  <si>
    <t>www.softwareag.com</t>
  </si>
  <si>
    <t xml:space="preserve">Fax: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</si>
  <si>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</si>
  <si>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</si>
  <si>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</si>
  <si>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</si>
  <si>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</si>
  <si>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</si>
  <si>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</si>
  <si>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</si>
  <si>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</si>
  <si>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</si>
  <si>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</si>
  <si>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</si>
  <si>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</si>
  <si>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</si>
  <si>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</si>
  <si>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</si>
  <si>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</si>
  <si>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</si>
  <si>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</si>
  <si>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</si>
  <si>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</si>
  <si>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</si>
  <si>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</si>
  <si>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</si>
  <si>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</si>
  <si>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</si>
  <si>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</si>
  <si>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</si>
  <si>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</si>
  <si>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</si>
  <si>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</si>
  <si>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</si>
  <si>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</si>
  <si>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</si>
  <si>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</si>
  <si>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</si>
  <si>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</si>
  <si>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</si>
  <si>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</si>
  <si>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</si>
  <si>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</si>
  <si>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</si>
  <si>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</si>
  <si>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</si>
  <si>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</si>
  <si>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</si>
  <si>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</si>
  <si>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</si>
  <si>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</si>
  <si>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</si>
  <si>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</si>
  <si>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Rückstellungen</t>
  </si>
  <si>
    <t>Ertragsteuerschulden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</si>
  <si>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</si>
  <si>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</si>
  <si>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</si>
  <si>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</si>
  <si>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</si>
  <si>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</si>
  <si>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</si>
  <si>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</si>
  <si>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</si>
  <si>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</si>
  <si>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</si>
  <si>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</si>
  <si>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</si>
  <si>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</si>
  <si>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</si>
  <si>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</si>
  <si>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Ergebnis vor Ertragsteuern</t>
  </si>
  <si>
    <t>Differenzen aus der Währungsumrechnung ausländischer Geschäftsbetriebe</t>
  </si>
  <si>
    <t>Währungseffekte aus Nettoinvestitionsdarlehen in ausländische Geschäftsbetriebe</t>
  </si>
  <si>
    <t>Anpassung aus der Bewertung von Pensionsverpflichtungen</t>
  </si>
  <si>
    <t>Im Eigenkapital direkt erfasste Wertänderungen</t>
  </si>
  <si>
    <t>Gesamtergebnis</t>
  </si>
  <si>
    <t>Deutschland</t>
  </si>
  <si>
    <t>Telefon:</t>
  </si>
  <si>
    <t>Gesamt</t>
  </si>
  <si>
    <t>Kurzfristige Vermögenswerte</t>
  </si>
  <si>
    <t>Langfristige Vermögenswerte</t>
  </si>
  <si>
    <t>Nettoergebnis (Non-IFRS)</t>
  </si>
  <si>
    <t>Operatives EBITA (Non-IFRS)</t>
  </si>
  <si>
    <t>Segmentergebnis DBP</t>
  </si>
  <si>
    <t>Segmentmarge</t>
  </si>
  <si>
    <t>Segmentergebnis A&amp;N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</si>
  <si>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</si>
  <si>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</si>
  <si>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</si>
  <si>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</si>
  <si>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</si>
  <si>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</si>
  <si>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</si>
  <si>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Zinsen</t>
  </si>
  <si>
    <t>Erhaltene Zinsen</t>
  </si>
  <si>
    <t>Investitionen in kurzfristige finanzielle Vermögenswerte</t>
  </si>
  <si>
    <t>Cashflow aus Investitionstätigkeit</t>
  </si>
  <si>
    <t xml:space="preserve">Gezahlte Dividenden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</si>
  <si>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</si>
  <si>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</si>
  <si>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</si>
  <si>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</si>
  <si>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</si>
  <si>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</si>
  <si>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</si>
  <si>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</si>
  <si>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</si>
  <si>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</si>
  <si>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</si>
  <si>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</si>
  <si>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Bewertungsbedingte Veränderungen der Zahlungsmittel und Zahlungsmitteläquivalente</t>
  </si>
  <si>
    <t>Investitionen in langfristige finanzielle Vermögenswerte</t>
  </si>
  <si>
    <t>Währungs-
kurs-
bereinigt</t>
  </si>
  <si>
    <t>Mittelzufluss aus dem Abgang von Sachanlagen/immateriellen Vermögenswerten</t>
  </si>
  <si>
    <t>Investitionen in Sachanlagen/immaterielle Vermögenswerte</t>
  </si>
  <si>
    <t xml:space="preserve">Ertragsteuerschulden </t>
  </si>
  <si>
    <t>Software AG</t>
  </si>
  <si>
    <t>+49 (0) 6151 92 1900</t>
  </si>
  <si>
    <t xml:space="preserve">+49 (0) 6151 9234 1900 </t>
  </si>
  <si>
    <t>Free Cashflow</t>
  </si>
  <si>
    <t>davon auf Aktionäre der Software AG entfallend</t>
  </si>
  <si>
    <t>davon auf nicht beherrschende Anteile entfallend</t>
  </si>
  <si>
    <t>Sonstige nichtfinanzielle Vermögenswerte</t>
  </si>
  <si>
    <t>Sonstige nichtfinanzielle Verbindlichkeiten</t>
  </si>
  <si>
    <t xml:space="preserve">Aufnahme langfristiger finanzieller Verbindlichkeiten </t>
  </si>
  <si>
    <t xml:space="preserve">Tilgung langfristiger finanzieller Verbindlichkeiten </t>
  </si>
  <si>
    <t>Posten, die anschließend in den Gewinn oder Verlust umgegliedert werden, sofern bestimmte Bedingungen erfüllt sind</t>
  </si>
  <si>
    <t>Posten, die anschließend nicht in den Gewinn oder Verlust umgegliedert werden</t>
  </si>
  <si>
    <t xml:space="preserve">Tilgung von Leasingverbindlichkeiten </t>
  </si>
  <si>
    <t>Tilgung von Leasingverbindlichkeiten</t>
  </si>
  <si>
    <t>Sonstige Erträge</t>
  </si>
  <si>
    <t>Sonstige Aufwendungen</t>
  </si>
  <si>
    <t>Betriebsergebnis</t>
  </si>
  <si>
    <t>Finanzergebnis, Netto</t>
  </si>
  <si>
    <t>Finanzierungserträge</t>
  </si>
  <si>
    <t>Finanzierungsaufwendungen</t>
  </si>
  <si>
    <t>Nettogewinn/(-verlust) aus Eigenkapitalinstrumenten, die als erfolgsneutral zum beizulegenden Zeitwert im sonstigen Ergebnis designiert werden</t>
  </si>
  <si>
    <t>Nettogewinn/(-verlust) aus der Absicherung des Cashflows</t>
  </si>
  <si>
    <t xml:space="preserve">Mittelzufluss aus dem Abgang von langfristigen finanziellen Vermögenswerten </t>
  </si>
  <si>
    <t>Mittelzufluss aus dem Verkauf von kurzfristigen finanziellen Vermögenswerten</t>
  </si>
  <si>
    <t xml:space="preserve">Ein-/Auszahlungen kurzfristiger finanzieller Verbindlichkeiten </t>
  </si>
  <si>
    <t xml:space="preserve">+/- as % </t>
  </si>
  <si>
    <t>+/- as %</t>
  </si>
  <si>
    <t>Professional Services</t>
  </si>
  <si>
    <t>Auftragseingang</t>
  </si>
  <si>
    <t>EBIT (IFRS)</t>
  </si>
  <si>
    <t>Free Cashflow per share</t>
  </si>
  <si>
    <t>Group ARR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</si>
  <si>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</si>
  <si>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</si>
  <si>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r>
      <t>Ergebnis je Aktie (Non-IFRS)</t>
    </r>
    <r>
      <rPr>
        <b/>
        <vertAlign val="superscript"/>
        <sz val="8"/>
        <color rgb="FF011F3D"/>
        <rFont val="Arial"/>
        <family val="2"/>
      </rPr>
      <t>2</t>
    </r>
  </si>
  <si>
    <r>
      <t>CapEx</t>
    </r>
    <r>
      <rPr>
        <vertAlign val="superscript"/>
        <sz val="8"/>
        <color rgb="FF011F3D"/>
        <rFont val="Arial"/>
        <family val="2"/>
      </rPr>
      <t>3</t>
    </r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</si>
  <si>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 acc = at constant currency (um Wechselkurseffekte bereinigt)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</si>
  <si>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 Cashflow aus Investitionstätigkeit bereinigt um Akquisitionen und Anlagen in Schuldtiteln</t>
    </r>
  </si>
  <si>
    <r>
      <rPr>
        <vertAlign val="superscript"/>
        <sz val="8"/>
        <color rgb="FF011F3D"/>
        <rFont val="Arial"/>
        <family val="2"/>
      </rPr>
      <t xml:space="preserve">4 </t>
    </r>
    <r>
      <rPr>
        <sz val="8"/>
        <color rgb="FF011F3D"/>
        <rFont val="Arial"/>
        <family val="2"/>
      </rPr>
      <t xml:space="preserve">    Annual recurring revenue (jährlich wiederkehrende Umsätze).</t>
    </r>
  </si>
  <si>
    <r>
      <rPr>
        <vertAlign val="superscript"/>
        <sz val="8"/>
        <color rgb="FF011F3D"/>
        <rFont val="Arial"/>
        <family val="2"/>
      </rPr>
      <t xml:space="preserve">5 </t>
    </r>
    <r>
      <rPr>
        <sz val="8"/>
        <color rgb="FF011F3D"/>
        <rFont val="Arial"/>
        <family val="2"/>
      </rPr>
      <t xml:space="preserve">    Auftragseingang gemäß neuer Definition  2020</t>
    </r>
  </si>
  <si>
    <t>Forderungen aus Lieferungen und Leistungen, Vertragsvermögenswerte und sonstige Forderungen</t>
  </si>
  <si>
    <t>Vetragsverbindlichkeiten / Passiver Abgrenzungsposten</t>
  </si>
  <si>
    <t>Gezahlte Ertragsteuern</t>
  </si>
  <si>
    <t>Dez. 31, 2020</t>
  </si>
  <si>
    <t>Digital Business</t>
  </si>
  <si>
    <t>31. Dez. 2020</t>
  </si>
  <si>
    <t>Als Finanzinvestition gehaltene Immobilien</t>
  </si>
  <si>
    <r>
      <t>Auftragseingang Digital Business</t>
    </r>
    <r>
      <rPr>
        <vertAlign val="superscript"/>
        <sz val="8"/>
        <color rgb="FF011F3D"/>
        <rFont val="Arial"/>
        <family val="2"/>
      </rPr>
      <t>5</t>
    </r>
  </si>
  <si>
    <r>
      <t>Auftragseingang A&amp;N</t>
    </r>
    <r>
      <rPr>
        <vertAlign val="superscript"/>
        <sz val="8"/>
        <color rgb="FF011F3D"/>
        <rFont val="Arial"/>
        <family val="2"/>
      </rPr>
      <t>5</t>
    </r>
  </si>
  <si>
    <t>Mittelzufluss aus Abgängen von zur Veräußerung gehaltenen Vermögenswerten</t>
  </si>
  <si>
    <t>Lizenzen aus Subscription</t>
  </si>
  <si>
    <t>Wartung aus Subscription</t>
  </si>
  <si>
    <t>Wartung aus Dauerverträgen</t>
  </si>
  <si>
    <t>Wiederkehrende Umsätze</t>
  </si>
  <si>
    <t>Lizenzen aus Dauerverträgen</t>
  </si>
  <si>
    <t>Q3 / 2021</t>
  </si>
  <si>
    <t>Kennzahlen im Überblick zum 30. September 2021 und 2020</t>
  </si>
  <si>
    <t>Konzern Gewinn-und-Verlustrechnung für neun Monate und 3. Quartal 2021 und 2020</t>
  </si>
  <si>
    <t>Konzernbilanz zum 30. September 2021 und 31. Dezember 2020</t>
  </si>
  <si>
    <t>Kapitalflussrechnung für neun Monate und 3. Quartal 2021 und 2020</t>
  </si>
  <si>
    <t>Segmentbericht für neun Monate 2021 und 2020</t>
  </si>
  <si>
    <t>Segmentbericht für das 3. Quartal 2021 und 2020</t>
  </si>
  <si>
    <t>Gesamtergebnisrechnung für neun Monate und das 3. Quartal 2021 und 2020</t>
  </si>
  <si>
    <t>9M 2021
 (IFRS )</t>
  </si>
  <si>
    <r>
      <t>9M 2021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</si>
  <si>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9M 2020
(IFRS)</t>
  </si>
  <si>
    <t xml:space="preserve">Q3 2021
 (IFRS) </t>
  </si>
  <si>
    <r>
      <t>Q3 2021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</si>
  <si>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Q3 2020
(IFRS)</t>
  </si>
  <si>
    <t>Sept. 30, 2021</t>
  </si>
  <si>
    <r>
      <t>Sept. 30, 2021 acc</t>
    </r>
    <r>
      <rPr>
        <b/>
        <vertAlign val="superscript"/>
        <sz val="8"/>
        <color rgb="FF344C64"/>
        <rFont val="Arial"/>
        <family val="2"/>
      </rPr>
      <t>1</t>
    </r>
  </si>
  <si>
    <t>Sept. 30, 2020</t>
  </si>
  <si>
    <t>09/21-09/20
+/- as %</t>
  </si>
  <si>
    <t>9M 2021</t>
  </si>
  <si>
    <t>9M 2020</t>
  </si>
  <si>
    <t>Q3 2021</t>
  </si>
  <si>
    <t>Q3 2020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</si>
  <si>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 Basierend auf durchschnittlich ausstehenden Aktien (unverwässert) 9M 2021: 74,0m / 9M 2020: 74,0m / Q3 2021: 74,0m / Q3 2020: 74,0m</t>
    </r>
  </si>
  <si>
    <t>30. Sept. 2021</t>
  </si>
  <si>
    <t>30. Sept 2021</t>
  </si>
  <si>
    <r>
      <t>Digital Business</t>
    </r>
    <r>
      <rPr>
        <vertAlign val="superscript"/>
        <sz val="8"/>
        <color rgb="FF011F3D"/>
        <rFont val="Arial"/>
        <family val="2"/>
      </rPr>
      <t>4</t>
    </r>
  </si>
  <si>
    <r>
      <t>A&amp;N</t>
    </r>
    <r>
      <rPr>
        <vertAlign val="superscript"/>
        <sz val="8"/>
        <color rgb="FF011F3D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</si>
</sst>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0.000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28"/>
      <color rgb="FF9A50F8"/>
      <name val="Arial"/>
      <family val="2"/>
    </font>
    <font>
      <sz val="11"/>
      <color rgb="FF9A50F8"/>
      <name val="Arial"/>
      <family val="2"/>
    </font>
    <font>
      <i/>
      <sz val="14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A50F8"/>
      <name val="Arial"/>
      <family val="2"/>
    </font>
    <font>
      <sz val="10"/>
      <color rgb="FF011F3D"/>
      <name val="Arial"/>
      <family val="2"/>
    </font>
    <font>
      <sz val="11"/>
      <color rgb="FF011F3D"/>
      <name val="Arial"/>
      <family val="2"/>
    </font>
    <font>
      <b/>
      <sz val="12"/>
      <color rgb="FF9A50F8"/>
      <name val="Arial"/>
      <family val="2"/>
    </font>
    <font>
      <sz val="11"/>
      <color rgb="FF344C64"/>
      <name val="Arial"/>
      <family val="2"/>
    </font>
    <font>
      <b/>
      <sz val="8"/>
      <color rgb="FF011F3D"/>
      <name val="Arial"/>
      <family val="2"/>
    </font>
    <font>
      <sz val="8"/>
      <color rgb="FF011F3D"/>
      <name val="Arial"/>
      <family val="2"/>
    </font>
    <font>
      <b/>
      <i/>
      <sz val="8"/>
      <color rgb="FF011F3D"/>
      <name val="Arial"/>
      <family val="2"/>
    </font>
    <font>
      <i/>
      <sz val="8"/>
      <color rgb="FF011F3D"/>
      <name val="Arial"/>
      <family val="2"/>
    </font>
    <font>
      <sz val="14"/>
      <color rgb="FF011F3D"/>
      <name val="Arial"/>
      <family val="2"/>
    </font>
    <font>
      <b/>
      <sz val="12"/>
      <color rgb="FF011F3D"/>
      <name val="Arial"/>
      <family val="2"/>
    </font>
    <font>
      <b/>
      <sz val="10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344C64"/>
      <name val="Arial"/>
      <family val="2"/>
    </font>
    <font>
      <sz val="8"/>
      <color rgb="FF344C64"/>
      <name val="Arial"/>
      <family val="2"/>
    </font>
    <font>
      <b/>
      <i/>
      <vertAlign val="superscript"/>
      <sz val="8"/>
      <color rgb="FF344C64"/>
      <name val="Arial"/>
      <family val="2"/>
    </font>
    <font>
      <b/>
      <vertAlign val="superscript"/>
      <sz val="8"/>
      <color rgb="FF344C64"/>
      <name val="Arial"/>
      <family val="2"/>
    </font>
    <font>
      <sz val="12"/>
      <color rgb="FF011F3D"/>
      <name val="Arial"/>
      <family val="2"/>
    </font>
    <font>
      <b/>
      <sz val="8"/>
      <color rgb="FF9A50F8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DCFE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rgb="FFF2F2EA"/>
        <bgColor indexed="64"/>
      </patternFill>
    </fill>
  </fills>
  <borders count="7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A50F8"/>
      </bottom>
      <diagonal/>
    </border>
    <border>
      <left/>
      <right/>
      <top/>
      <bottom style="thick">
        <color rgb="FF9A50F8"/>
      </bottom>
      <diagonal/>
    </border>
    <border>
      <left/>
      <right style="thick">
        <color theme="0"/>
      </right>
      <top/>
      <bottom style="thick">
        <color rgb="FF9A50F8"/>
      </bottom>
      <diagonal/>
    </border>
    <border>
      <left style="thick">
        <color theme="0"/>
      </left>
      <right/>
      <top/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/>
      <top style="thin">
        <color indexed="64"/>
      </top>
      <bottom style="medium">
        <color rgb="FF9A50F8"/>
      </bottom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9A50F8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rgb="FF9A50F8"/>
      </top>
      <bottom style="thin">
        <color rgb="FF9A50F8"/>
      </bottom>
      <diagonal/>
    </border>
    <border>
      <left style="thick">
        <color theme="0"/>
      </left>
      <right/>
      <top style="thin">
        <color indexed="64"/>
      </top>
      <bottom style="thick">
        <color rgb="FF9A50F8"/>
      </bottom>
      <diagonal/>
    </border>
    <border>
      <left/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49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0" xfId="0" applyFont="1" applyAlignment="1"/>
    <xf numFmtId="0" fontId="8" fillId="0" borderId="0" xfId="0" applyFont="1" applyBorder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9" fillId="0" borderId="0" xfId="0" applyFont="1" applyBorder="1" applyAlignment="1">
      <alignment horizontal="left"/>
    </xf>
    <xf numFmtId="0" fontId="12" fillId="0" borderId="0" xfId="0" applyFont="1" applyBorder="1"/>
    <xf numFmtId="0" fontId="13" fillId="0" borderId="0" xfId="0" applyFont="1" applyBorder="1" applyAlignment="1"/>
    <xf numFmtId="0" fontId="7" fillId="0" borderId="0" xfId="0" applyFont="1"/>
    <xf numFmtId="0" fontId="7" fillId="0" borderId="5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 applyBorder="1"/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9" fontId="8" fillId="2" borderId="0" xfId="0" applyNumberFormat="1" applyFont="1" applyFill="1" applyBorder="1" applyAlignment="1">
      <alignment horizontal="right"/>
    </xf>
    <xf numFmtId="0" fontId="15" fillId="0" borderId="0" xfId="0" applyFont="1"/>
    <xf numFmtId="0" fontId="15" fillId="2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3" fontId="8" fillId="0" borderId="0" xfId="0" applyNumberFormat="1" applyFont="1"/>
    <xf numFmtId="0" fontId="11" fillId="0" borderId="0" xfId="0" applyFont="1" applyBorder="1" applyAlignment="1">
      <alignment horizontal="left" readingOrder="1"/>
    </xf>
    <xf numFmtId="0" fontId="17" fillId="2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3" fontId="26" fillId="3" borderId="1" xfId="0" applyNumberFormat="1" applyFont="1" applyFill="1" applyBorder="1" applyAlignment="1">
      <alignment horizontal="right"/>
    </xf>
    <xf numFmtId="3" fontId="25" fillId="3" borderId="4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3" fontId="26" fillId="3" borderId="1" xfId="2" applyNumberFormat="1" applyFont="1" applyFill="1" applyBorder="1" applyAlignment="1">
      <alignment horizontal="right"/>
    </xf>
    <xf numFmtId="3" fontId="26" fillId="3" borderId="2" xfId="0" applyNumberFormat="1" applyFont="1" applyFill="1" applyBorder="1" applyAlignment="1">
      <alignment horizontal="right"/>
    </xf>
    <xf numFmtId="0" fontId="25" fillId="0" borderId="26" xfId="0" applyFont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49" fontId="25" fillId="0" borderId="27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 wrapText="1"/>
    </xf>
    <xf numFmtId="1" fontId="27" fillId="3" borderId="1" xfId="0" applyNumberFormat="1" applyFont="1" applyFill="1" applyBorder="1" applyAlignment="1">
      <alignment horizontal="center"/>
    </xf>
    <xf numFmtId="1" fontId="25" fillId="3" borderId="18" xfId="0" applyNumberFormat="1" applyFont="1" applyFill="1" applyBorder="1" applyAlignment="1">
      <alignment horizontal="center"/>
    </xf>
    <xf numFmtId="3" fontId="26" fillId="3" borderId="19" xfId="0" applyNumberFormat="1" applyFont="1" applyFill="1" applyBorder="1" applyAlignment="1">
      <alignment horizontal="right"/>
    </xf>
    <xf numFmtId="3" fontId="28" fillId="3" borderId="2" xfId="0" applyNumberFormat="1" applyFont="1" applyFill="1" applyBorder="1" applyAlignment="1">
      <alignment horizontal="right"/>
    </xf>
    <xf numFmtId="3" fontId="26" fillId="3" borderId="22" xfId="0" applyNumberFormat="1" applyFont="1" applyFill="1" applyBorder="1" applyAlignment="1">
      <alignment horizontal="right"/>
    </xf>
    <xf numFmtId="3" fontId="26" fillId="3" borderId="21" xfId="0" applyNumberFormat="1" applyFont="1" applyFill="1" applyBorder="1" applyAlignment="1">
      <alignment horizontal="right"/>
    </xf>
    <xf numFmtId="3" fontId="28" fillId="3" borderId="21" xfId="0" applyNumberFormat="1" applyFont="1" applyFill="1" applyBorder="1" applyAlignment="1">
      <alignment horizontal="right"/>
    </xf>
    <xf numFmtId="3" fontId="25" fillId="3" borderId="20" xfId="0" applyNumberFormat="1" applyFont="1" applyFill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6" fillId="3" borderId="18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25" fillId="3" borderId="1" xfId="0" applyNumberFormat="1" applyFont="1" applyFill="1" applyBorder="1" applyAlignment="1">
      <alignment horizontal="right"/>
    </xf>
    <xf numFmtId="0" fontId="29" fillId="0" borderId="0" xfId="0" applyFont="1"/>
    <xf numFmtId="49" fontId="29" fillId="0" borderId="0" xfId="0" applyNumberFormat="1" applyFont="1"/>
    <xf numFmtId="0" fontId="29" fillId="0" borderId="0" xfId="3" applyFont="1"/>
    <xf numFmtId="3" fontId="25" fillId="3" borderId="18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1" fontId="25" fillId="3" borderId="29" xfId="0" applyNumberFormat="1" applyFont="1" applyFill="1" applyBorder="1" applyAlignment="1">
      <alignment horizontal="center"/>
    </xf>
    <xf numFmtId="1" fontId="27" fillId="3" borderId="27" xfId="0" applyNumberFormat="1" applyFont="1" applyFill="1" applyBorder="1" applyAlignment="1">
      <alignment horizontal="center" wrapText="1"/>
    </xf>
    <xf numFmtId="1" fontId="25" fillId="4" borderId="27" xfId="0" applyNumberFormat="1" applyFont="1" applyFill="1" applyBorder="1" applyAlignment="1">
      <alignment horizontal="center"/>
    </xf>
    <xf numFmtId="0" fontId="23" fillId="0" borderId="0" xfId="0" applyFont="1" applyBorder="1" applyAlignment="1"/>
    <xf numFmtId="0" fontId="8" fillId="0" borderId="6" xfId="0" applyFont="1" applyBorder="1"/>
    <xf numFmtId="3" fontId="26" fillId="3" borderId="4" xfId="0" applyNumberFormat="1" applyFont="1" applyFill="1" applyBorder="1" applyAlignment="1">
      <alignment horizontal="right"/>
    </xf>
    <xf numFmtId="3" fontId="26" fillId="3" borderId="20" xfId="0" applyNumberFormat="1" applyFont="1" applyFill="1" applyBorder="1" applyAlignment="1">
      <alignment horizontal="right"/>
    </xf>
    <xf numFmtId="0" fontId="25" fillId="0" borderId="31" xfId="0" applyFont="1" applyBorder="1" applyAlignment="1">
      <alignment horizontal="left"/>
    </xf>
    <xf numFmtId="3" fontId="28" fillId="3" borderId="18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3" fontId="28" fillId="3" borderId="22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5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30" fillId="0" borderId="0" xfId="0" applyFont="1" applyBorder="1" applyAlignment="1"/>
    <xf numFmtId="0" fontId="26" fillId="0" borderId="2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 wrapText="1"/>
    </xf>
    <xf numFmtId="0" fontId="25" fillId="0" borderId="35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2" fillId="0" borderId="6" xfId="0" applyFont="1" applyBorder="1" applyAlignment="1"/>
    <xf numFmtId="0" fontId="22" fillId="0" borderId="0" xfId="0" applyFont="1" applyBorder="1" applyAlignment="1"/>
    <xf numFmtId="0" fontId="22" fillId="0" borderId="6" xfId="0" applyFont="1" applyBorder="1"/>
    <xf numFmtId="0" fontId="31" fillId="0" borderId="5" xfId="0" applyFont="1" applyBorder="1" applyAlignment="1"/>
    <xf numFmtId="0" fontId="31" fillId="0" borderId="5" xfId="0" applyFont="1" applyBorder="1"/>
    <xf numFmtId="0" fontId="22" fillId="0" borderId="5" xfId="0" applyFont="1" applyBorder="1"/>
    <xf numFmtId="0" fontId="25" fillId="0" borderId="7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9" fontId="26" fillId="0" borderId="25" xfId="0" applyNumberFormat="1" applyFont="1" applyBorder="1" applyAlignment="1">
      <alignment horizontal="right"/>
    </xf>
    <xf numFmtId="9" fontId="28" fillId="0" borderId="25" xfId="0" applyNumberFormat="1" applyFont="1" applyBorder="1" applyAlignment="1">
      <alignment horizontal="right" wrapText="1"/>
    </xf>
    <xf numFmtId="0" fontId="26" fillId="0" borderId="9" xfId="0" applyFont="1" applyBorder="1" applyAlignment="1">
      <alignment horizontal="left"/>
    </xf>
    <xf numFmtId="9" fontId="26" fillId="0" borderId="10" xfId="0" applyNumberFormat="1" applyFont="1" applyBorder="1" applyAlignment="1">
      <alignment horizontal="right"/>
    </xf>
    <xf numFmtId="9" fontId="28" fillId="0" borderId="10" xfId="0" applyNumberFormat="1" applyFont="1" applyBorder="1" applyAlignment="1">
      <alignment horizontal="right" wrapText="1"/>
    </xf>
    <xf numFmtId="164" fontId="26" fillId="0" borderId="8" xfId="0" applyNumberFormat="1" applyFont="1" applyBorder="1" applyAlignment="1">
      <alignment horizontal="right"/>
    </xf>
    <xf numFmtId="0" fontId="25" fillId="0" borderId="39" xfId="0" applyFont="1" applyBorder="1" applyAlignment="1">
      <alignment horizontal="left"/>
    </xf>
    <xf numFmtId="9" fontId="26" fillId="0" borderId="1" xfId="0" applyNumberFormat="1" applyFont="1" applyBorder="1" applyAlignment="1">
      <alignment horizontal="right"/>
    </xf>
    <xf numFmtId="0" fontId="26" fillId="0" borderId="7" xfId="0" applyFont="1" applyBorder="1" applyAlignment="1">
      <alignment horizontal="left"/>
    </xf>
    <xf numFmtId="9" fontId="26" fillId="0" borderId="8" xfId="0" applyNumberFormat="1" applyFont="1" applyBorder="1" applyAlignment="1">
      <alignment horizontal="right"/>
    </xf>
    <xf numFmtId="9" fontId="26" fillId="0" borderId="0" xfId="0" applyNumberFormat="1" applyFont="1" applyAlignment="1">
      <alignment horizontal="right" wrapText="1"/>
    </xf>
    <xf numFmtId="0" fontId="28" fillId="0" borderId="23" xfId="0" applyFont="1" applyBorder="1" applyAlignment="1">
      <alignment horizontal="left"/>
    </xf>
    <xf numFmtId="0" fontId="28" fillId="0" borderId="14" xfId="0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9" fontId="26" fillId="0" borderId="12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right"/>
    </xf>
    <xf numFmtId="0" fontId="25" fillId="0" borderId="36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9" fontId="26" fillId="0" borderId="14" xfId="0" applyNumberFormat="1" applyFont="1" applyBorder="1" applyAlignment="1">
      <alignment horizontal="right"/>
    </xf>
    <xf numFmtId="166" fontId="22" fillId="0" borderId="0" xfId="0" applyNumberFormat="1" applyFont="1"/>
    <xf numFmtId="9" fontId="25" fillId="0" borderId="14" xfId="0" applyNumberFormat="1" applyFont="1" applyBorder="1" applyAlignment="1">
      <alignment horizontal="right"/>
    </xf>
    <xf numFmtId="9" fontId="25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 wrapText="1"/>
    </xf>
    <xf numFmtId="0" fontId="26" fillId="0" borderId="0" xfId="0" applyFont="1"/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43" xfId="0" applyFont="1" applyBorder="1" applyAlignment="1">
      <alignment horizontal="left"/>
    </xf>
    <xf numFmtId="164" fontId="26" fillId="0" borderId="8" xfId="0" applyNumberFormat="1" applyFont="1" applyFill="1" applyBorder="1" applyAlignment="1">
      <alignment horizontal="right"/>
    </xf>
    <xf numFmtId="164" fontId="36" fillId="0" borderId="8" xfId="0" applyNumberFormat="1" applyFont="1" applyFill="1" applyBorder="1" applyAlignment="1">
      <alignment horizontal="right"/>
    </xf>
    <xf numFmtId="0" fontId="22" fillId="0" borderId="0" xfId="0" applyFont="1" applyFill="1"/>
    <xf numFmtId="164" fontId="26" fillId="3" borderId="25" xfId="0" applyNumberFormat="1" applyFont="1" applyFill="1" applyBorder="1" applyAlignment="1">
      <alignment horizontal="right"/>
    </xf>
    <xf numFmtId="164" fontId="26" fillId="3" borderId="10" xfId="0" applyNumberFormat="1" applyFont="1" applyFill="1" applyBorder="1" applyAlignment="1">
      <alignment horizontal="right"/>
    </xf>
    <xf numFmtId="165" fontId="28" fillId="3" borderId="14" xfId="0" applyNumberFormat="1" applyFont="1" applyFill="1" applyBorder="1" applyAlignment="1">
      <alignment horizontal="right"/>
    </xf>
    <xf numFmtId="166" fontId="26" fillId="3" borderId="12" xfId="0" applyNumberFormat="1" applyFont="1" applyFill="1" applyBorder="1" applyAlignment="1">
      <alignment horizontal="right"/>
    </xf>
    <xf numFmtId="165" fontId="28" fillId="3" borderId="12" xfId="0" applyNumberFormat="1" applyFont="1" applyFill="1" applyBorder="1" applyAlignment="1">
      <alignment horizontal="right"/>
    </xf>
    <xf numFmtId="166" fontId="26" fillId="3" borderId="1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3" fillId="0" borderId="6" xfId="0" applyFont="1" applyBorder="1" applyAlignment="1"/>
    <xf numFmtId="0" fontId="25" fillId="0" borderId="44" xfId="0" applyFont="1" applyFill="1" applyBorder="1" applyAlignment="1">
      <alignment horizontal="right" wrapText="1"/>
    </xf>
    <xf numFmtId="0" fontId="35" fillId="0" borderId="45" xfId="0" applyFont="1" applyFill="1" applyBorder="1" applyAlignment="1">
      <alignment horizontal="right" wrapText="1"/>
    </xf>
    <xf numFmtId="0" fontId="25" fillId="0" borderId="45" xfId="0" quotePrefix="1" applyFont="1" applyFill="1" applyBorder="1" applyAlignment="1">
      <alignment horizontal="right" wrapText="1"/>
    </xf>
    <xf numFmtId="0" fontId="25" fillId="0" borderId="45" xfId="0" quotePrefix="1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right"/>
    </xf>
    <xf numFmtId="0" fontId="25" fillId="0" borderId="43" xfId="0" quotePrefix="1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 wrapText="1"/>
    </xf>
    <xf numFmtId="0" fontId="25" fillId="0" borderId="39" xfId="0" quotePrefix="1" applyFont="1" applyBorder="1" applyAlignment="1">
      <alignment horizontal="right"/>
    </xf>
    <xf numFmtId="0" fontId="23" fillId="0" borderId="6" xfId="0" applyFont="1" applyBorder="1" applyAlignment="1">
      <alignment horizontal="left" readingOrder="1"/>
    </xf>
    <xf numFmtId="0" fontId="24" fillId="0" borderId="6" xfId="0" applyFont="1" applyBorder="1" applyAlignment="1">
      <alignment vertical="center"/>
    </xf>
    <xf numFmtId="9" fontId="26" fillId="0" borderId="2" xfId="0" applyNumberFormat="1" applyFont="1" applyBorder="1" applyAlignment="1">
      <alignment horizontal="right"/>
    </xf>
    <xf numFmtId="3" fontId="26" fillId="3" borderId="2" xfId="2" applyNumberFormat="1" applyFont="1" applyFill="1" applyBorder="1" applyAlignment="1">
      <alignment horizontal="right"/>
    </xf>
    <xf numFmtId="4" fontId="26" fillId="3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25" fillId="0" borderId="3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3" borderId="3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horizontal="right" vertical="center"/>
    </xf>
    <xf numFmtId="3" fontId="26" fillId="3" borderId="2" xfId="0" applyNumberFormat="1" applyFont="1" applyFill="1" applyBorder="1" applyAlignment="1">
      <alignment horizontal="right" vertical="center"/>
    </xf>
    <xf numFmtId="3" fontId="25" fillId="3" borderId="21" xfId="0" applyNumberFormat="1" applyFont="1" applyFill="1" applyBorder="1" applyAlignment="1">
      <alignment horizontal="right" vertical="center"/>
    </xf>
    <xf numFmtId="3" fontId="25" fillId="3" borderId="4" xfId="0" applyNumberFormat="1" applyFont="1" applyFill="1" applyBorder="1" applyAlignment="1">
      <alignment horizontal="right" vertical="center"/>
    </xf>
    <xf numFmtId="3" fontId="26" fillId="3" borderId="1" xfId="2" applyNumberFormat="1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1" fontId="25" fillId="3" borderId="46" xfId="0" applyNumberFormat="1" applyFont="1" applyFill="1" applyBorder="1" applyAlignment="1">
      <alignment horizontal="center"/>
    </xf>
    <xf numFmtId="1" fontId="27" fillId="3" borderId="46" xfId="0" applyNumberFormat="1" applyFont="1" applyFill="1" applyBorder="1" applyAlignment="1">
      <alignment horizontal="center" wrapText="1"/>
    </xf>
    <xf numFmtId="1" fontId="25" fillId="4" borderId="48" xfId="0" applyNumberFormat="1" applyFont="1" applyFill="1" applyBorder="1" applyAlignment="1">
      <alignment horizontal="center"/>
    </xf>
    <xf numFmtId="1" fontId="25" fillId="3" borderId="49" xfId="0" applyNumberFormat="1" applyFont="1" applyFill="1" applyBorder="1" applyAlignment="1">
      <alignment horizontal="center"/>
    </xf>
    <xf numFmtId="1" fontId="25" fillId="4" borderId="46" xfId="0" applyNumberFormat="1" applyFont="1" applyFill="1" applyBorder="1" applyAlignment="1">
      <alignment horizontal="center"/>
    </xf>
    <xf numFmtId="1" fontId="25" fillId="3" borderId="50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horizontal="left"/>
    </xf>
    <xf numFmtId="14" fontId="18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 indent="2"/>
    </xf>
    <xf numFmtId="0" fontId="31" fillId="0" borderId="0" xfId="0" applyFont="1" applyAlignment="1">
      <alignment horizontal="right" vertical="center"/>
    </xf>
    <xf numFmtId="4" fontId="26" fillId="2" borderId="5" xfId="0" applyNumberFormat="1" applyFont="1" applyFill="1" applyBorder="1" applyAlignment="1">
      <alignment horizontal="right" vertical="center"/>
    </xf>
    <xf numFmtId="9" fontId="26" fillId="2" borderId="5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5" xfId="0" applyFont="1" applyBorder="1" applyAlignment="1"/>
    <xf numFmtId="0" fontId="40" fillId="0" borderId="27" xfId="0" applyFont="1" applyBorder="1" applyAlignment="1"/>
    <xf numFmtId="49" fontId="25" fillId="0" borderId="27" xfId="0" applyNumberFormat="1" applyFont="1" applyBorder="1" applyAlignment="1">
      <alignment horizontal="right"/>
    </xf>
    <xf numFmtId="0" fontId="26" fillId="0" borderId="0" xfId="0" applyFont="1" applyAlignment="1"/>
    <xf numFmtId="0" fontId="40" fillId="2" borderId="27" xfId="0" applyFont="1" applyFill="1" applyBorder="1" applyAlignment="1"/>
    <xf numFmtId="49" fontId="25" fillId="2" borderId="27" xfId="0" applyNumberFormat="1" applyFont="1" applyFill="1" applyBorder="1" applyAlignment="1">
      <alignment horizontal="right"/>
    </xf>
    <xf numFmtId="4" fontId="26" fillId="3" borderId="1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 indent="2"/>
    </xf>
    <xf numFmtId="0" fontId="25" fillId="0" borderId="53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54" xfId="0" applyFont="1" applyBorder="1" applyAlignment="1">
      <alignment horizontal="right" wrapText="1"/>
    </xf>
    <xf numFmtId="0" fontId="25" fillId="0" borderId="54" xfId="0" quotePrefix="1" applyFont="1" applyBorder="1" applyAlignment="1">
      <alignment horizontal="right"/>
    </xf>
    <xf numFmtId="49" fontId="25" fillId="0" borderId="54" xfId="0" applyNumberFormat="1" applyFont="1" applyBorder="1" applyAlignment="1">
      <alignment horizontal="right"/>
    </xf>
    <xf numFmtId="1" fontId="25" fillId="5" borderId="15" xfId="0" applyNumberFormat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25" fillId="3" borderId="55" xfId="0" applyNumberFormat="1" applyFont="1" applyFill="1" applyBorder="1" applyAlignment="1">
      <alignment horizontal="center"/>
    </xf>
    <xf numFmtId="1" fontId="25" fillId="0" borderId="56" xfId="0" applyNumberFormat="1" applyFont="1" applyBorder="1" applyAlignment="1">
      <alignment horizontal="center"/>
    </xf>
    <xf numFmtId="0" fontId="26" fillId="0" borderId="2" xfId="0" applyFont="1" applyBorder="1" applyAlignment="1">
      <alignment horizontal="left" vertical="center"/>
    </xf>
    <xf numFmtId="9" fontId="25" fillId="0" borderId="57" xfId="0" applyNumberFormat="1" applyFont="1" applyBorder="1" applyAlignment="1">
      <alignment horizontal="right"/>
    </xf>
    <xf numFmtId="167" fontId="22" fillId="0" borderId="0" xfId="0" applyNumberFormat="1" applyFont="1"/>
    <xf numFmtId="3" fontId="26" fillId="5" borderId="15" xfId="0" applyNumberFormat="1" applyFont="1" applyFill="1" applyBorder="1" applyAlignment="1">
      <alignment horizontal="right"/>
    </xf>
    <xf numFmtId="3" fontId="26" fillId="0" borderId="56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26" fillId="5" borderId="1" xfId="0" applyNumberFormat="1" applyFont="1" applyFill="1" applyBorder="1" applyAlignment="1">
      <alignment horizontal="right"/>
    </xf>
    <xf numFmtId="3" fontId="26" fillId="5" borderId="16" xfId="0" applyNumberFormat="1" applyFont="1" applyFill="1" applyBorder="1" applyAlignment="1">
      <alignment horizontal="right"/>
    </xf>
    <xf numFmtId="3" fontId="26" fillId="5" borderId="2" xfId="0" applyNumberFormat="1" applyFont="1" applyFill="1" applyBorder="1" applyAlignment="1">
      <alignment horizontal="right"/>
    </xf>
    <xf numFmtId="3" fontId="26" fillId="5" borderId="24" xfId="0" applyNumberFormat="1" applyFont="1" applyFill="1" applyBorder="1" applyAlignment="1">
      <alignment horizontal="right"/>
    </xf>
    <xf numFmtId="3" fontId="25" fillId="5" borderId="17" xfId="0" applyNumberFormat="1" applyFont="1" applyFill="1" applyBorder="1" applyAlignment="1">
      <alignment horizontal="right"/>
    </xf>
    <xf numFmtId="3" fontId="25" fillId="0" borderId="56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5" borderId="4" xfId="0" applyNumberFormat="1" applyFont="1" applyFill="1" applyBorder="1" applyAlignment="1">
      <alignment horizontal="right"/>
    </xf>
    <xf numFmtId="3" fontId="25" fillId="5" borderId="15" xfId="0" applyNumberFormat="1" applyFont="1" applyFill="1" applyBorder="1" applyAlignment="1">
      <alignment horizontal="right"/>
    </xf>
    <xf numFmtId="3" fontId="25" fillId="3" borderId="58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164" fontId="25" fillId="3" borderId="59" xfId="0" applyNumberFormat="1" applyFont="1" applyFill="1" applyBorder="1" applyAlignment="1">
      <alignment horizontal="right"/>
    </xf>
    <xf numFmtId="164" fontId="41" fillId="0" borderId="59" xfId="0" applyNumberFormat="1" applyFont="1" applyBorder="1" applyAlignment="1">
      <alignment horizontal="right"/>
    </xf>
    <xf numFmtId="164" fontId="25" fillId="5" borderId="59" xfId="0" applyNumberFormat="1" applyFont="1" applyFill="1" applyBorder="1" applyAlignment="1">
      <alignment horizontal="right"/>
    </xf>
    <xf numFmtId="9" fontId="25" fillId="0" borderId="59" xfId="0" applyNumberFormat="1" applyFont="1" applyBorder="1" applyAlignment="1">
      <alignment horizontal="right"/>
    </xf>
    <xf numFmtId="9" fontId="27" fillId="0" borderId="59" xfId="0" applyNumberFormat="1" applyFont="1" applyBorder="1" applyAlignment="1">
      <alignment horizontal="right"/>
    </xf>
    <xf numFmtId="164" fontId="42" fillId="0" borderId="25" xfId="0" applyNumberFormat="1" applyFont="1" applyBorder="1" applyAlignment="1">
      <alignment horizontal="right"/>
    </xf>
    <xf numFmtId="164" fontId="26" fillId="5" borderId="25" xfId="0" applyNumberFormat="1" applyFont="1" applyFill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164" fontId="26" fillId="5" borderId="10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9" fontId="26" fillId="0" borderId="0" xfId="0" applyNumberFormat="1" applyFont="1" applyAlignment="1">
      <alignment horizontal="right"/>
    </xf>
    <xf numFmtId="9" fontId="28" fillId="0" borderId="0" xfId="0" applyNumberFormat="1" applyFont="1" applyAlignment="1">
      <alignment horizontal="right" wrapText="1"/>
    </xf>
    <xf numFmtId="164" fontId="43" fillId="0" borderId="8" xfId="0" applyNumberFormat="1" applyFont="1" applyBorder="1" applyAlignment="1">
      <alignment horizontal="right"/>
    </xf>
    <xf numFmtId="164" fontId="27" fillId="0" borderId="59" xfId="0" applyNumberFormat="1" applyFont="1" applyBorder="1" applyAlignment="1">
      <alignment horizontal="right"/>
    </xf>
    <xf numFmtId="164" fontId="28" fillId="0" borderId="25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0" fontId="25" fillId="3" borderId="60" xfId="0" applyFont="1" applyFill="1" applyBorder="1" applyAlignment="1">
      <alignment horizontal="right"/>
    </xf>
    <xf numFmtId="0" fontId="25" fillId="5" borderId="60" xfId="0" applyFont="1" applyFill="1" applyBorder="1" applyAlignment="1">
      <alignment horizontal="right"/>
    </xf>
    <xf numFmtId="9" fontId="25" fillId="0" borderId="60" xfId="0" applyNumberFormat="1" applyFont="1" applyBorder="1" applyAlignment="1">
      <alignment horizontal="right"/>
    </xf>
    <xf numFmtId="165" fontId="28" fillId="5" borderId="14" xfId="0" applyNumberFormat="1" applyFont="1" applyFill="1" applyBorder="1" applyAlignment="1">
      <alignment horizontal="right"/>
    </xf>
    <xf numFmtId="166" fontId="26" fillId="5" borderId="12" xfId="0" applyNumberFormat="1" applyFont="1" applyFill="1" applyBorder="1" applyAlignment="1">
      <alignment horizontal="right"/>
    </xf>
    <xf numFmtId="165" fontId="28" fillId="5" borderId="12" xfId="0" applyNumberFormat="1" applyFont="1" applyFill="1" applyBorder="1" applyAlignment="1">
      <alignment horizontal="right"/>
    </xf>
    <xf numFmtId="164" fontId="25" fillId="3" borderId="61" xfId="0" applyNumberFormat="1" applyFont="1" applyFill="1" applyBorder="1" applyAlignment="1">
      <alignment horizontal="right"/>
    </xf>
    <xf numFmtId="166" fontId="25" fillId="5" borderId="61" xfId="0" applyNumberFormat="1" applyFont="1" applyFill="1" applyBorder="1" applyAlignment="1">
      <alignment horizontal="right"/>
    </xf>
    <xf numFmtId="9" fontId="25" fillId="0" borderId="61" xfId="0" applyNumberFormat="1" applyFont="1" applyBorder="1" applyAlignment="1">
      <alignment horizontal="right"/>
    </xf>
    <xf numFmtId="164" fontId="25" fillId="3" borderId="57" xfId="0" applyNumberFormat="1" applyFont="1" applyFill="1" applyBorder="1" applyAlignment="1">
      <alignment horizontal="right"/>
    </xf>
    <xf numFmtId="166" fontId="25" fillId="5" borderId="57" xfId="0" applyNumberFormat="1" applyFont="1" applyFill="1" applyBorder="1" applyAlignment="1">
      <alignment horizontal="right"/>
    </xf>
    <xf numFmtId="4" fontId="25" fillId="3" borderId="57" xfId="0" applyNumberFormat="1" applyFont="1" applyFill="1" applyBorder="1" applyAlignment="1">
      <alignment horizontal="right"/>
    </xf>
    <xf numFmtId="2" fontId="25" fillId="5" borderId="57" xfId="0" applyNumberFormat="1" applyFont="1" applyFill="1" applyBorder="1" applyAlignment="1">
      <alignment horizontal="right"/>
    </xf>
    <xf numFmtId="166" fontId="25" fillId="3" borderId="59" xfId="0" applyNumberFormat="1" applyFont="1" applyFill="1" applyBorder="1" applyAlignment="1">
      <alignment horizontal="right"/>
    </xf>
    <xf numFmtId="166" fontId="25" fillId="5" borderId="59" xfId="0" applyNumberFormat="1" applyFont="1" applyFill="1" applyBorder="1" applyAlignment="1">
      <alignment horizontal="right"/>
    </xf>
    <xf numFmtId="166" fontId="26" fillId="5" borderId="14" xfId="0" applyNumberFormat="1" applyFont="1" applyFill="1" applyBorder="1" applyAlignment="1">
      <alignment horizontal="right"/>
    </xf>
    <xf numFmtId="166" fontId="25" fillId="3" borderId="61" xfId="0" applyNumberFormat="1" applyFont="1" applyFill="1" applyBorder="1" applyAlignment="1">
      <alignment horizontal="right"/>
    </xf>
    <xf numFmtId="2" fontId="25" fillId="3" borderId="57" xfId="0" applyNumberFormat="1" applyFont="1" applyFill="1" applyBorder="1" applyAlignment="1">
      <alignment horizontal="right"/>
    </xf>
    <xf numFmtId="164" fontId="25" fillId="5" borderId="57" xfId="0" applyNumberFormat="1" applyFont="1" applyFill="1" applyBorder="1" applyAlignment="1">
      <alignment horizontal="right"/>
    </xf>
    <xf numFmtId="3" fontId="25" fillId="3" borderId="62" xfId="0" applyNumberFormat="1" applyFont="1" applyFill="1" applyBorder="1" applyAlignment="1">
      <alignment horizontal="right"/>
    </xf>
    <xf numFmtId="3" fontId="25" fillId="5" borderId="62" xfId="0" applyNumberFormat="1" applyFont="1" applyFill="1" applyBorder="1" applyAlignment="1">
      <alignment horizontal="right"/>
    </xf>
    <xf numFmtId="9" fontId="25" fillId="0" borderId="62" xfId="0" applyNumberFormat="1" applyFont="1" applyBorder="1" applyAlignment="1">
      <alignment horizontal="right"/>
    </xf>
    <xf numFmtId="3" fontId="25" fillId="3" borderId="63" xfId="0" applyNumberFormat="1" applyFont="1" applyFill="1" applyBorder="1" applyAlignment="1">
      <alignment horizontal="right"/>
    </xf>
    <xf numFmtId="3" fontId="25" fillId="5" borderId="63" xfId="0" applyNumberFormat="1" applyFont="1" applyFill="1" applyBorder="1" applyAlignment="1">
      <alignment horizontal="right"/>
    </xf>
    <xf numFmtId="9" fontId="25" fillId="0" borderId="63" xfId="0" applyNumberFormat="1" applyFont="1" applyBorder="1" applyAlignment="1">
      <alignment horizontal="right"/>
    </xf>
    <xf numFmtId="3" fontId="26" fillId="5" borderId="2" xfId="2" applyNumberFormat="1" applyFont="1" applyFill="1" applyBorder="1" applyAlignment="1">
      <alignment horizontal="right"/>
    </xf>
    <xf numFmtId="3" fontId="25" fillId="3" borderId="64" xfId="0" applyNumberFormat="1" applyFont="1" applyFill="1" applyBorder="1" applyAlignment="1">
      <alignment horizontal="right"/>
    </xf>
    <xf numFmtId="3" fontId="25" fillId="5" borderId="64" xfId="0" applyNumberFormat="1" applyFont="1" applyFill="1" applyBorder="1" applyAlignment="1">
      <alignment horizontal="right"/>
    </xf>
    <xf numFmtId="9" fontId="25" fillId="0" borderId="64" xfId="0" applyNumberFormat="1" applyFont="1" applyBorder="1" applyAlignment="1">
      <alignment horizontal="right"/>
    </xf>
    <xf numFmtId="3" fontId="26" fillId="3" borderId="65" xfId="0" applyNumberFormat="1" applyFont="1" applyFill="1" applyBorder="1" applyAlignment="1">
      <alignment horizontal="right"/>
    </xf>
    <xf numFmtId="3" fontId="26" fillId="5" borderId="65" xfId="0" applyNumberFormat="1" applyFont="1" applyFill="1" applyBorder="1" applyAlignment="1">
      <alignment horizontal="right"/>
    </xf>
    <xf numFmtId="4" fontId="26" fillId="5" borderId="1" xfId="0" applyNumberFormat="1" applyFont="1" applyFill="1" applyBorder="1" applyAlignment="1">
      <alignment horizontal="right"/>
    </xf>
    <xf numFmtId="4" fontId="26" fillId="5" borderId="2" xfId="0" applyNumberFormat="1" applyFont="1" applyFill="1" applyBorder="1" applyAlignment="1">
      <alignment horizontal="right"/>
    </xf>
    <xf numFmtId="3" fontId="26" fillId="3" borderId="58" xfId="0" applyNumberFormat="1" applyFont="1" applyFill="1" applyBorder="1" applyAlignment="1">
      <alignment horizontal="right"/>
    </xf>
    <xf numFmtId="3" fontId="26" fillId="5" borderId="66" xfId="0" applyNumberFormat="1" applyFont="1" applyFill="1" applyBorder="1" applyAlignment="1">
      <alignment horizontal="right"/>
    </xf>
    <xf numFmtId="3" fontId="25" fillId="5" borderId="66" xfId="0" applyNumberFormat="1" applyFont="1" applyFill="1" applyBorder="1" applyAlignment="1">
      <alignment horizontal="right"/>
    </xf>
    <xf numFmtId="3" fontId="26" fillId="5" borderId="17" xfId="0" applyNumberFormat="1" applyFont="1" applyFill="1" applyBorder="1" applyAlignment="1">
      <alignment horizontal="right"/>
    </xf>
    <xf numFmtId="3" fontId="25" fillId="5" borderId="67" xfId="0" applyNumberFormat="1" applyFont="1" applyFill="1" applyBorder="1" applyAlignment="1">
      <alignment horizontal="right"/>
    </xf>
    <xf numFmtId="3" fontId="25" fillId="3" borderId="68" xfId="0" applyNumberFormat="1" applyFont="1" applyFill="1" applyBorder="1" applyAlignment="1">
      <alignment horizontal="right"/>
    </xf>
    <xf numFmtId="3" fontId="25" fillId="3" borderId="69" xfId="0" applyNumberFormat="1" applyFont="1" applyFill="1" applyBorder="1" applyAlignment="1">
      <alignment horizontal="right"/>
    </xf>
    <xf numFmtId="3" fontId="25" fillId="5" borderId="69" xfId="0" applyNumberFormat="1" applyFont="1" applyFill="1" applyBorder="1" applyAlignment="1">
      <alignment horizontal="right"/>
    </xf>
    <xf numFmtId="3" fontId="25" fillId="5" borderId="3" xfId="0" applyNumberFormat="1" applyFont="1" applyFill="1" applyBorder="1" applyAlignment="1">
      <alignment horizontal="right"/>
    </xf>
    <xf numFmtId="3" fontId="25" fillId="3" borderId="70" xfId="0" applyNumberFormat="1" applyFont="1" applyFill="1" applyBorder="1" applyAlignment="1">
      <alignment horizontal="right"/>
    </xf>
    <xf numFmtId="3" fontId="25" fillId="5" borderId="70" xfId="0" applyNumberFormat="1" applyFont="1" applyFill="1" applyBorder="1" applyAlignment="1">
      <alignment horizontal="right"/>
    </xf>
    <xf numFmtId="3" fontId="26" fillId="5" borderId="1" xfId="2" applyNumberFormat="1" applyFont="1" applyFill="1" applyBorder="1" applyAlignment="1">
      <alignment horizontal="right"/>
    </xf>
    <xf numFmtId="3" fontId="25" fillId="3" borderId="71" xfId="0" applyNumberFormat="1" applyFont="1" applyFill="1" applyBorder="1" applyAlignment="1">
      <alignment horizontal="right" vertical="center"/>
    </xf>
    <xf numFmtId="3" fontId="25" fillId="5" borderId="71" xfId="0" applyNumberFormat="1" applyFont="1" applyFill="1" applyBorder="1" applyAlignment="1">
      <alignment horizontal="right" vertical="center"/>
    </xf>
    <xf numFmtId="3" fontId="26" fillId="5" borderId="1" xfId="0" applyNumberFormat="1" applyFont="1" applyFill="1" applyBorder="1" applyAlignment="1">
      <alignment horizontal="right" vertical="center"/>
    </xf>
    <xf numFmtId="3" fontId="26" fillId="5" borderId="2" xfId="0" applyNumberFormat="1" applyFont="1" applyFill="1" applyBorder="1" applyAlignment="1">
      <alignment horizontal="right" vertical="center"/>
    </xf>
    <xf numFmtId="3" fontId="25" fillId="5" borderId="21" xfId="0" applyNumberFormat="1" applyFont="1" applyFill="1" applyBorder="1" applyAlignment="1">
      <alignment horizontal="right" vertical="center"/>
    </xf>
    <xf numFmtId="3" fontId="25" fillId="5" borderId="4" xfId="0" applyNumberFormat="1" applyFont="1" applyFill="1" applyBorder="1" applyAlignment="1">
      <alignment horizontal="right" vertical="center"/>
    </xf>
    <xf numFmtId="3" fontId="25" fillId="3" borderId="63" xfId="0" applyNumberFormat="1" applyFont="1" applyFill="1" applyBorder="1" applyAlignment="1">
      <alignment horizontal="right" vertical="center"/>
    </xf>
    <xf numFmtId="3" fontId="25" fillId="5" borderId="63" xfId="0" applyNumberFormat="1" applyFont="1" applyFill="1" applyBorder="1" applyAlignment="1">
      <alignment horizontal="right" vertical="center"/>
    </xf>
    <xf numFmtId="3" fontId="26" fillId="5" borderId="1" xfId="2" applyNumberFormat="1" applyFont="1" applyFill="1" applyBorder="1" applyAlignment="1">
      <alignment horizontal="right" vertical="center"/>
    </xf>
    <xf numFmtId="3" fontId="25" fillId="3" borderId="72" xfId="0" applyNumberFormat="1" applyFont="1" applyFill="1" applyBorder="1" applyAlignment="1">
      <alignment horizontal="right" vertical="center"/>
    </xf>
    <xf numFmtId="3" fontId="25" fillId="5" borderId="72" xfId="0" applyNumberFormat="1" applyFont="1" applyFill="1" applyBorder="1" applyAlignment="1">
      <alignment horizontal="right" vertical="center"/>
    </xf>
    <xf numFmtId="3" fontId="25" fillId="5" borderId="3" xfId="0" applyNumberFormat="1" applyFont="1" applyFill="1" applyBorder="1" applyAlignment="1">
      <alignment horizontal="right" vertical="center"/>
    </xf>
    <xf numFmtId="3" fontId="25" fillId="3" borderId="70" xfId="0" applyNumberFormat="1" applyFont="1" applyFill="1" applyBorder="1" applyAlignment="1">
      <alignment horizontal="right" vertical="center"/>
    </xf>
    <xf numFmtId="3" fontId="25" fillId="5" borderId="7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/>
    </xf>
    <xf numFmtId="0" fontId="25" fillId="0" borderId="7" xfId="0" applyFont="1" applyFill="1" applyBorder="1" applyAlignment="1">
      <alignment horizontal="right" wrapText="1"/>
    </xf>
    <xf numFmtId="0" fontId="25" fillId="0" borderId="43" xfId="0" applyFont="1" applyFill="1" applyBorder="1" applyAlignment="1">
      <alignment horizontal="right" wrapText="1"/>
    </xf>
    <xf numFmtId="0" fontId="35" fillId="0" borderId="7" xfId="0" applyFont="1" applyFill="1" applyBorder="1" applyAlignment="1">
      <alignment horizontal="right" wrapText="1"/>
    </xf>
    <xf numFmtId="0" fontId="35" fillId="0" borderId="43" xfId="0" applyFont="1" applyFill="1" applyBorder="1" applyAlignment="1">
      <alignment horizontal="right" wrapText="1"/>
    </xf>
    <xf numFmtId="0" fontId="27" fillId="0" borderId="7" xfId="0" quotePrefix="1" applyFont="1" applyFill="1" applyBorder="1" applyAlignment="1">
      <alignment horizontal="right" wrapText="1"/>
    </xf>
    <xf numFmtId="0" fontId="27" fillId="0" borderId="43" xfId="0" quotePrefix="1" applyFont="1" applyFill="1" applyBorder="1" applyAlignment="1">
      <alignment horizontal="right" wrapText="1"/>
    </xf>
    <xf numFmtId="0" fontId="25" fillId="0" borderId="7" xfId="0" quotePrefix="1" applyFont="1" applyFill="1" applyBorder="1" applyAlignment="1">
      <alignment horizontal="right" wrapText="1"/>
    </xf>
    <xf numFmtId="0" fontId="25" fillId="0" borderId="43" xfId="0" quotePrefix="1" applyFont="1" applyFill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27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8" xfId="0" applyFont="1" applyBorder="1" applyAlignment="1">
      <alignment horizontal="center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9A50F8"/>
      <color rgb="FF344C64"/>
      <color rgb="FFF4F4EC"/>
      <color rgb="FFEBDCFE"/>
      <color rgb="FF011F3D"/>
      <color rgb="FF7F7F7F"/>
      <color rgb="FF0899CC"/>
      <color rgb="FFE7F5FB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8:G23"/>
  <sheetViews>
    <sheetView showGridLines="0" tabSelected="1" zoomScaleNormal="100" zoomScalePageLayoutView="80" workbookViewId="0"/>
  </sheetViews>
  <sheetFormatPr defaultColWidth="9.1796875" defaultRowHeight="14" x14ac:dyDescent="0.3"/>
  <cols>
    <col min="1" max="1" width="2.7265625" style="22" customWidth="1"/>
    <col min="2" max="2" width="16.1796875" style="2" bestFit="1" customWidth="1"/>
    <col min="3" max="16384" width="9.1796875" style="2"/>
  </cols>
  <sheetData>
    <row r="8" spans="2:7" ht="35" x14ac:dyDescent="0.7">
      <c r="B8" s="325" t="s">
        <v>123</v>
      </c>
      <c r="C8" s="325"/>
      <c r="D8" s="325"/>
      <c r="E8" s="325"/>
      <c r="F8" s="45"/>
      <c r="G8" s="45"/>
    </row>
    <row r="9" spans="2:7" ht="35" x14ac:dyDescent="0.7">
      <c r="B9" s="325" t="s">
        <v>11</v>
      </c>
      <c r="C9" s="325"/>
      <c r="D9" s="325"/>
      <c r="E9" s="325"/>
      <c r="F9" s="325"/>
      <c r="G9" s="325"/>
    </row>
    <row r="10" spans="2:7" ht="35" x14ac:dyDescent="0.7">
      <c r="B10" s="325" t="s">
        <v>178</v>
      </c>
      <c r="C10" s="325"/>
      <c r="D10" s="325"/>
      <c r="E10" s="325"/>
      <c r="F10" s="45"/>
      <c r="G10" s="45"/>
    </row>
    <row r="11" spans="2:7" ht="25" x14ac:dyDescent="0.5">
      <c r="B11" s="3"/>
    </row>
    <row r="20" spans="2:2" ht="17.5" x14ac:dyDescent="0.35">
      <c r="B20" s="207">
        <v>44490</v>
      </c>
    </row>
    <row r="21" spans="2:2" ht="17.5" x14ac:dyDescent="0.35">
      <c r="B21" s="208" t="s">
        <v>12</v>
      </c>
    </row>
    <row r="23" spans="2:2" x14ac:dyDescent="0.3">
      <c r="B23" s="8"/>
    </row>
  </sheetData>
  <mergeCells count="3">
    <mergeCell ref="B10:E10"/>
    <mergeCell ref="B9:G9"/>
    <mergeCell ref="B8:E8"/>
  </mergeCells>
  <pageMargins left="0.7" right="0.7" top="0.75" bottom="0.75" header="0.3" footer="0.3"/>
  <pageSetup orientation="portrait" r:id="rId1"/>
  <headerFooter>
    <oddHeader>&amp;L       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B1:K21"/>
  <sheetViews>
    <sheetView showGridLines="0" zoomScaleNormal="100" workbookViewId="0"/>
  </sheetViews>
  <sheetFormatPr defaultColWidth="11.453125" defaultRowHeight="14" x14ac:dyDescent="0.3"/>
  <cols>
    <col min="1" max="1" width="2.7265625" style="2" customWidth="1"/>
    <col min="2" max="2" width="14.26953125" style="2" customWidth="1"/>
    <col min="3" max="16384" width="11.453125" style="2"/>
  </cols>
  <sheetData>
    <row r="1" spans="2:11" x14ac:dyDescent="0.3">
      <c r="K1" s="6"/>
    </row>
    <row r="9" spans="2:11" ht="18" x14ac:dyDescent="0.4">
      <c r="B9" s="46" t="s">
        <v>3</v>
      </c>
    </row>
    <row r="10" spans="2:11" ht="17.5" x14ac:dyDescent="0.35">
      <c r="B10" s="80" t="s">
        <v>5</v>
      </c>
      <c r="C10" s="48"/>
      <c r="D10" s="48"/>
      <c r="E10" s="48"/>
      <c r="F10" s="48"/>
    </row>
    <row r="11" spans="2:11" ht="17.5" x14ac:dyDescent="0.35">
      <c r="B11" s="80" t="s">
        <v>4</v>
      </c>
      <c r="C11" s="48"/>
      <c r="D11" s="48"/>
      <c r="E11" s="48"/>
      <c r="F11" s="48"/>
    </row>
    <row r="12" spans="2:11" ht="17.5" x14ac:dyDescent="0.35">
      <c r="B12" s="80" t="s">
        <v>83</v>
      </c>
      <c r="C12" s="48"/>
      <c r="D12" s="48"/>
      <c r="E12" s="48"/>
      <c r="F12" s="48"/>
    </row>
    <row r="13" spans="2:11" x14ac:dyDescent="0.3">
      <c r="B13" s="48"/>
      <c r="C13" s="48"/>
      <c r="D13" s="48"/>
      <c r="E13" s="48"/>
      <c r="F13" s="48"/>
    </row>
    <row r="14" spans="2:11" ht="17.5" x14ac:dyDescent="0.35">
      <c r="B14" s="80"/>
      <c r="C14" s="48"/>
      <c r="D14" s="48"/>
      <c r="E14" s="48"/>
      <c r="F14" s="48"/>
    </row>
    <row r="15" spans="2:11" ht="17.5" x14ac:dyDescent="0.35">
      <c r="B15" s="80"/>
      <c r="C15" s="48"/>
      <c r="D15" s="48"/>
      <c r="E15" s="48"/>
      <c r="F15" s="48"/>
    </row>
    <row r="16" spans="2:11" ht="17.5" x14ac:dyDescent="0.35">
      <c r="B16" s="80" t="s">
        <v>84</v>
      </c>
      <c r="C16" s="81" t="s">
        <v>124</v>
      </c>
      <c r="D16" s="48"/>
      <c r="E16" s="48"/>
      <c r="F16" s="48"/>
    </row>
    <row r="17" spans="2:6" ht="17.5" x14ac:dyDescent="0.35">
      <c r="B17" s="80" t="s">
        <v>7</v>
      </c>
      <c r="C17" s="81" t="s">
        <v>125</v>
      </c>
      <c r="D17" s="48"/>
      <c r="E17" s="48"/>
      <c r="F17" s="48"/>
    </row>
    <row r="18" spans="2:6" ht="17.5" x14ac:dyDescent="0.35">
      <c r="B18" s="80" t="s">
        <v>8</v>
      </c>
      <c r="C18" s="82" t="s">
        <v>9</v>
      </c>
      <c r="D18" s="48"/>
      <c r="E18" s="48"/>
      <c r="F18" s="48"/>
    </row>
    <row r="19" spans="2:6" x14ac:dyDescent="0.3">
      <c r="B19" s="48"/>
      <c r="C19" s="48"/>
      <c r="D19" s="48"/>
      <c r="E19" s="48"/>
      <c r="F19" s="48"/>
    </row>
    <row r="20" spans="2:6" ht="17.5" x14ac:dyDescent="0.35">
      <c r="B20" s="80" t="s">
        <v>6</v>
      </c>
      <c r="C20" s="48"/>
      <c r="D20" s="48"/>
      <c r="E20" s="48"/>
      <c r="F20" s="48"/>
    </row>
    <row r="21" spans="2:6" x14ac:dyDescent="0.3">
      <c r="B21" s="48"/>
      <c r="C21" s="48"/>
      <c r="D21" s="48"/>
      <c r="E21" s="48"/>
      <c r="F21" s="48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2021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78F4-E52A-441D-BA1B-178745C06FDA}">
  <sheetPr>
    <pageSetUpPr fitToPage="1"/>
  </sheetPr>
  <dimension ref="K1"/>
  <sheetViews>
    <sheetView showGridLines="0" showRuler="0" zoomScaleNormal="100" zoomScalePageLayoutView="55" workbookViewId="0"/>
  </sheetViews>
  <sheetFormatPr defaultColWidth="11.453125" defaultRowHeight="14.5" x14ac:dyDescent="0.35"/>
  <sheetData>
    <row r="1" spans="11:11" x14ac:dyDescent="0.35">
      <c r="K1" s="1" t="s">
        <v>1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2021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G25"/>
  <sheetViews>
    <sheetView showGridLines="0" zoomScaleNormal="100" zoomScaleSheetLayoutView="130" workbookViewId="0"/>
  </sheetViews>
  <sheetFormatPr defaultColWidth="11.453125" defaultRowHeight="14" x14ac:dyDescent="0.3"/>
  <cols>
    <col min="1" max="1" width="2.7265625" style="2" customWidth="1"/>
    <col min="2" max="2" width="7.1796875" style="2" customWidth="1"/>
    <col min="3" max="16384" width="11.453125" style="2"/>
  </cols>
  <sheetData>
    <row r="6" spans="2:7" ht="18" x14ac:dyDescent="0.4">
      <c r="B6" s="46" t="s">
        <v>13</v>
      </c>
    </row>
    <row r="9" spans="2:7" x14ac:dyDescent="0.3">
      <c r="B9" s="47" t="s">
        <v>14</v>
      </c>
      <c r="C9" s="47" t="s">
        <v>179</v>
      </c>
      <c r="D9" s="48"/>
      <c r="E9" s="48"/>
      <c r="F9" s="48"/>
      <c r="G9" s="48"/>
    </row>
    <row r="10" spans="2:7" x14ac:dyDescent="0.3">
      <c r="B10" s="47"/>
      <c r="C10" s="47"/>
      <c r="D10" s="48"/>
      <c r="E10" s="48"/>
      <c r="F10" s="48"/>
      <c r="G10" s="48"/>
    </row>
    <row r="11" spans="2:7" x14ac:dyDescent="0.3">
      <c r="B11" s="47" t="s">
        <v>15</v>
      </c>
      <c r="C11" s="47" t="s">
        <v>180</v>
      </c>
      <c r="D11" s="48"/>
      <c r="E11" s="48"/>
      <c r="F11" s="48"/>
      <c r="G11" s="48"/>
    </row>
    <row r="12" spans="2:7" x14ac:dyDescent="0.3">
      <c r="B12" s="47"/>
      <c r="C12" s="47"/>
      <c r="D12" s="48"/>
      <c r="E12" s="48"/>
      <c r="F12" s="48"/>
      <c r="G12" s="48"/>
    </row>
    <row r="13" spans="2:7" x14ac:dyDescent="0.3">
      <c r="B13" s="47" t="s">
        <v>16</v>
      </c>
      <c r="C13" s="47" t="s">
        <v>181</v>
      </c>
      <c r="D13" s="48"/>
      <c r="E13" s="48"/>
      <c r="F13" s="48"/>
      <c r="G13" s="48"/>
    </row>
    <row r="14" spans="2:7" x14ac:dyDescent="0.3">
      <c r="B14" s="47"/>
      <c r="C14" s="47"/>
      <c r="D14" s="48"/>
      <c r="E14" s="48"/>
      <c r="F14" s="48"/>
      <c r="G14" s="48"/>
    </row>
    <row r="15" spans="2:7" x14ac:dyDescent="0.3">
      <c r="B15" s="47" t="s">
        <v>17</v>
      </c>
      <c r="C15" s="47" t="s">
        <v>182</v>
      </c>
      <c r="D15" s="48"/>
      <c r="E15" s="48"/>
      <c r="F15" s="48"/>
      <c r="G15" s="48"/>
    </row>
    <row r="16" spans="2:7" x14ac:dyDescent="0.3">
      <c r="B16" s="47"/>
      <c r="C16" s="47"/>
      <c r="D16" s="48"/>
      <c r="E16" s="48"/>
      <c r="F16" s="48"/>
      <c r="G16" s="48"/>
    </row>
    <row r="17" spans="2:7" x14ac:dyDescent="0.3">
      <c r="B17" s="47" t="s">
        <v>94</v>
      </c>
      <c r="C17" s="47" t="s">
        <v>183</v>
      </c>
      <c r="D17" s="48"/>
      <c r="E17" s="48"/>
      <c r="F17" s="48"/>
      <c r="G17" s="48"/>
    </row>
    <row r="18" spans="2:7" x14ac:dyDescent="0.3">
      <c r="B18" s="47"/>
      <c r="C18" s="47"/>
      <c r="D18" s="48"/>
      <c r="E18" s="48"/>
      <c r="F18" s="48"/>
      <c r="G18" s="48"/>
    </row>
    <row r="19" spans="2:7" x14ac:dyDescent="0.3">
      <c r="B19" s="47" t="s">
        <v>18</v>
      </c>
      <c r="C19" s="47" t="s">
        <v>184</v>
      </c>
      <c r="D19" s="48"/>
      <c r="E19" s="48"/>
      <c r="F19" s="48"/>
      <c r="G19" s="48"/>
    </row>
    <row r="20" spans="2:7" x14ac:dyDescent="0.3">
      <c r="B20" s="47"/>
      <c r="C20" s="47"/>
      <c r="D20" s="48"/>
      <c r="E20" s="48"/>
      <c r="F20" s="48"/>
      <c r="G20" s="48"/>
    </row>
    <row r="21" spans="2:7" x14ac:dyDescent="0.3">
      <c r="B21" s="47" t="s">
        <v>116</v>
      </c>
      <c r="C21" s="47" t="s">
        <v>185</v>
      </c>
      <c r="D21" s="47"/>
      <c r="E21" s="47"/>
      <c r="F21" s="48"/>
      <c r="G21" s="48"/>
    </row>
    <row r="22" spans="2:7" x14ac:dyDescent="0.3">
      <c r="B22" s="4"/>
      <c r="C22" s="4"/>
      <c r="D22" s="4"/>
      <c r="E22" s="4"/>
    </row>
    <row r="23" spans="2:7" x14ac:dyDescent="0.3">
      <c r="B23" s="4"/>
      <c r="C23" s="4"/>
      <c r="D23" s="4"/>
      <c r="E23" s="4"/>
    </row>
    <row r="24" spans="2:7" x14ac:dyDescent="0.3">
      <c r="B24" s="4"/>
      <c r="D24" s="4"/>
      <c r="E24" s="4"/>
    </row>
    <row r="25" spans="2:7" x14ac:dyDescent="0.3">
      <c r="B25" s="4"/>
      <c r="C25" s="4"/>
      <c r="D25" s="4"/>
      <c r="E25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&amp;L&amp;"Arial,Standard"© 2021 Software AG. All rights reserved.&amp;C&amp;"Arial,Standard"&amp;P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1"/>
  <sheetViews>
    <sheetView showGridLines="0" zoomScaleNormal="100" workbookViewId="0"/>
  </sheetViews>
  <sheetFormatPr defaultColWidth="9.1796875" defaultRowHeight="14" x14ac:dyDescent="0.3"/>
  <cols>
    <col min="1" max="1" width="3.54296875" style="48" customWidth="1"/>
    <col min="2" max="2" width="33.54296875" style="48" customWidth="1"/>
    <col min="3" max="7" width="9.7265625" style="48" customWidth="1"/>
    <col min="8" max="16384" width="9.1796875" style="48"/>
  </cols>
  <sheetData>
    <row r="1" spans="1:12" ht="15.5" x14ac:dyDescent="0.35">
      <c r="B1" s="163" t="str">
        <f>Inhaltsverzeichnis!C9</f>
        <v>Kennzahlen im Überblick zum 30. September 2021 und 2020</v>
      </c>
      <c r="C1" s="104"/>
      <c r="D1" s="104"/>
      <c r="E1" s="104"/>
      <c r="F1" s="104"/>
      <c r="G1" s="104"/>
    </row>
    <row r="2" spans="1:12" x14ac:dyDescent="0.3">
      <c r="B2" s="112" t="s">
        <v>26</v>
      </c>
      <c r="C2" s="113"/>
      <c r="D2" s="113"/>
      <c r="E2" s="113"/>
      <c r="F2" s="113"/>
      <c r="G2" s="113"/>
    </row>
    <row r="3" spans="1:12" ht="12.75" customHeight="1" x14ac:dyDescent="0.3">
      <c r="A3" s="114"/>
      <c r="B3" s="115"/>
      <c r="C3" s="116"/>
      <c r="D3" s="116"/>
      <c r="E3" s="116"/>
      <c r="F3" s="117"/>
      <c r="G3" s="117"/>
    </row>
    <row r="4" spans="1:12" ht="14.25" customHeight="1" x14ac:dyDescent="0.3">
      <c r="B4" s="118" t="s">
        <v>19</v>
      </c>
      <c r="C4" s="326" t="s">
        <v>186</v>
      </c>
      <c r="D4" s="328" t="s">
        <v>187</v>
      </c>
      <c r="E4" s="326" t="s">
        <v>188</v>
      </c>
      <c r="F4" s="330" t="s">
        <v>148</v>
      </c>
      <c r="G4" s="332" t="s">
        <v>155</v>
      </c>
      <c r="H4" s="326" t="s">
        <v>189</v>
      </c>
      <c r="I4" s="328" t="s">
        <v>190</v>
      </c>
      <c r="J4" s="326" t="s">
        <v>191</v>
      </c>
      <c r="K4" s="330" t="s">
        <v>148</v>
      </c>
      <c r="L4" s="332" t="s">
        <v>155</v>
      </c>
    </row>
    <row r="5" spans="1:12" ht="20.149999999999999" customHeight="1" thickBot="1" x14ac:dyDescent="0.35">
      <c r="B5" s="152" t="s">
        <v>20</v>
      </c>
      <c r="C5" s="327"/>
      <c r="D5" s="329"/>
      <c r="E5" s="327"/>
      <c r="F5" s="331"/>
      <c r="G5" s="333"/>
      <c r="H5" s="327"/>
      <c r="I5" s="329"/>
      <c r="J5" s="327"/>
      <c r="K5" s="331"/>
      <c r="L5" s="333"/>
    </row>
    <row r="6" spans="1:12" ht="15" customHeight="1" thickTop="1" thickBot="1" x14ac:dyDescent="0.35">
      <c r="B6" s="127" t="s">
        <v>21</v>
      </c>
      <c r="C6" s="249">
        <v>599.29999999999995</v>
      </c>
      <c r="D6" s="250">
        <v>612.9</v>
      </c>
      <c r="E6" s="251">
        <v>597</v>
      </c>
      <c r="F6" s="252">
        <v>0</v>
      </c>
      <c r="G6" s="253">
        <v>0.03</v>
      </c>
      <c r="H6" s="249">
        <v>198</v>
      </c>
      <c r="I6" s="250">
        <v>196.4</v>
      </c>
      <c r="J6" s="251">
        <v>185.4</v>
      </c>
      <c r="K6" s="252">
        <v>7.0000000000000007E-2</v>
      </c>
      <c r="L6" s="253">
        <v>0.06</v>
      </c>
    </row>
    <row r="7" spans="1:12" ht="15" customHeight="1" x14ac:dyDescent="0.3">
      <c r="B7" s="120" t="s">
        <v>167</v>
      </c>
      <c r="C7" s="156">
        <v>326.2</v>
      </c>
      <c r="D7" s="254">
        <v>333.1</v>
      </c>
      <c r="E7" s="255">
        <v>313.3</v>
      </c>
      <c r="F7" s="121">
        <v>0.04</v>
      </c>
      <c r="G7" s="122">
        <v>0.06</v>
      </c>
      <c r="H7" s="156">
        <v>113.6</v>
      </c>
      <c r="I7" s="254">
        <v>113</v>
      </c>
      <c r="J7" s="255">
        <v>103.1</v>
      </c>
      <c r="K7" s="121">
        <v>0.1</v>
      </c>
      <c r="L7" s="122">
        <v>0.1</v>
      </c>
    </row>
    <row r="8" spans="1:12" ht="15" customHeight="1" x14ac:dyDescent="0.3">
      <c r="B8" s="123" t="s">
        <v>10</v>
      </c>
      <c r="C8" s="157">
        <v>163.19999999999999</v>
      </c>
      <c r="D8" s="256">
        <v>168</v>
      </c>
      <c r="E8" s="257">
        <v>157</v>
      </c>
      <c r="F8" s="124">
        <v>0.04</v>
      </c>
      <c r="G8" s="125">
        <v>7.0000000000000007E-2</v>
      </c>
      <c r="H8" s="157">
        <v>48.5</v>
      </c>
      <c r="I8" s="256">
        <v>47.9</v>
      </c>
      <c r="J8" s="257">
        <v>47.1</v>
      </c>
      <c r="K8" s="124">
        <v>0.03</v>
      </c>
      <c r="L8" s="125">
        <v>0.02</v>
      </c>
    </row>
    <row r="9" spans="1:12" s="155" customFormat="1" ht="17.25" customHeight="1" x14ac:dyDescent="0.3">
      <c r="B9" s="162"/>
      <c r="C9" s="258"/>
      <c r="D9" s="259"/>
      <c r="E9" s="258"/>
      <c r="F9" s="260"/>
      <c r="G9" s="261"/>
      <c r="H9" s="258"/>
      <c r="I9" s="259"/>
      <c r="J9" s="258"/>
      <c r="K9" s="260"/>
      <c r="L9" s="261"/>
    </row>
    <row r="10" spans="1:12" ht="15" customHeight="1" x14ac:dyDescent="0.3">
      <c r="B10" s="120" t="s">
        <v>28</v>
      </c>
      <c r="C10" s="156">
        <v>159.80000000000001</v>
      </c>
      <c r="D10" s="254">
        <v>162.80000000000001</v>
      </c>
      <c r="E10" s="255">
        <v>130</v>
      </c>
      <c r="F10" s="121">
        <v>0.23</v>
      </c>
      <c r="G10" s="122">
        <v>0.25</v>
      </c>
      <c r="H10" s="156">
        <v>50.7</v>
      </c>
      <c r="I10" s="254">
        <v>50.4</v>
      </c>
      <c r="J10" s="255">
        <v>38.9</v>
      </c>
      <c r="K10" s="121">
        <v>0.31</v>
      </c>
      <c r="L10" s="122">
        <v>0.3</v>
      </c>
    </row>
    <row r="11" spans="1:12" ht="15" customHeight="1" x14ac:dyDescent="0.3">
      <c r="B11" s="123" t="s">
        <v>29</v>
      </c>
      <c r="C11" s="157">
        <v>298</v>
      </c>
      <c r="D11" s="256">
        <v>306.3</v>
      </c>
      <c r="E11" s="257">
        <v>317.89999999999998</v>
      </c>
      <c r="F11" s="124">
        <v>-0.06</v>
      </c>
      <c r="G11" s="125">
        <v>-0.04</v>
      </c>
      <c r="H11" s="157">
        <v>99.8</v>
      </c>
      <c r="I11" s="256">
        <v>99.1</v>
      </c>
      <c r="J11" s="257">
        <v>103.4</v>
      </c>
      <c r="K11" s="124">
        <v>-0.04</v>
      </c>
      <c r="L11" s="125">
        <v>-0.04</v>
      </c>
    </row>
    <row r="12" spans="1:12" ht="14.25" customHeight="1" x14ac:dyDescent="0.3">
      <c r="B12" s="123" t="s">
        <v>113</v>
      </c>
      <c r="C12" s="157">
        <v>31.5</v>
      </c>
      <c r="D12" s="256">
        <v>32</v>
      </c>
      <c r="E12" s="257">
        <v>22.2</v>
      </c>
      <c r="F12" s="124">
        <v>0.42</v>
      </c>
      <c r="G12" s="125">
        <v>0.44</v>
      </c>
      <c r="H12" s="157">
        <v>11.5</v>
      </c>
      <c r="I12" s="256">
        <v>11.4</v>
      </c>
      <c r="J12" s="257">
        <v>7.9</v>
      </c>
      <c r="K12" s="124">
        <v>0.45</v>
      </c>
      <c r="L12" s="125">
        <v>0.44</v>
      </c>
    </row>
    <row r="13" spans="1:12" s="155" customFormat="1" ht="6.75" customHeight="1" x14ac:dyDescent="0.3">
      <c r="C13" s="126"/>
      <c r="D13" s="262"/>
      <c r="E13" s="126"/>
      <c r="F13" s="48"/>
      <c r="G13" s="48"/>
      <c r="H13" s="126"/>
      <c r="I13" s="262"/>
      <c r="J13" s="126"/>
      <c r="K13" s="48"/>
      <c r="L13" s="48"/>
    </row>
    <row r="14" spans="1:12" ht="14.5" thickBot="1" x14ac:dyDescent="0.35">
      <c r="B14" s="127" t="s">
        <v>151</v>
      </c>
      <c r="C14" s="249">
        <v>322.60000000000002</v>
      </c>
      <c r="D14" s="250">
        <v>330</v>
      </c>
      <c r="E14" s="251">
        <v>301.5</v>
      </c>
      <c r="F14" s="252">
        <v>7.0000000000000007E-2</v>
      </c>
      <c r="G14" s="253">
        <v>0.09</v>
      </c>
      <c r="H14" s="249">
        <v>107.2</v>
      </c>
      <c r="I14" s="250">
        <v>106.8</v>
      </c>
      <c r="J14" s="251">
        <v>101.6</v>
      </c>
      <c r="K14" s="252">
        <v>0.06</v>
      </c>
      <c r="L14" s="253">
        <v>0.05</v>
      </c>
    </row>
    <row r="15" spans="1:12" ht="15" customHeight="1" x14ac:dyDescent="0.3">
      <c r="B15" s="120" t="s">
        <v>170</v>
      </c>
      <c r="C15" s="156">
        <v>241.2</v>
      </c>
      <c r="D15" s="254">
        <v>245.6</v>
      </c>
      <c r="E15" s="255">
        <v>222.2</v>
      </c>
      <c r="F15" s="121">
        <v>0.09</v>
      </c>
      <c r="G15" s="121">
        <v>0.11</v>
      </c>
      <c r="H15" s="156">
        <v>87.8</v>
      </c>
      <c r="I15" s="254">
        <v>87.3</v>
      </c>
      <c r="J15" s="255">
        <v>82.6</v>
      </c>
      <c r="K15" s="121">
        <v>0.06</v>
      </c>
      <c r="L15" s="121">
        <v>0.06</v>
      </c>
    </row>
    <row r="16" spans="1:12" ht="15" customHeight="1" x14ac:dyDescent="0.3">
      <c r="B16" s="123" t="s">
        <v>171</v>
      </c>
      <c r="C16" s="157">
        <v>81.400000000000006</v>
      </c>
      <c r="D16" s="256">
        <v>84.5</v>
      </c>
      <c r="E16" s="257">
        <v>79.2</v>
      </c>
      <c r="F16" s="124">
        <v>0.03</v>
      </c>
      <c r="G16" s="124">
        <v>7.0000000000000007E-2</v>
      </c>
      <c r="H16" s="157">
        <v>19.399999999999999</v>
      </c>
      <c r="I16" s="256">
        <v>19.5</v>
      </c>
      <c r="J16" s="257">
        <v>19</v>
      </c>
      <c r="K16" s="124">
        <v>0.02</v>
      </c>
      <c r="L16" s="124">
        <v>0.02</v>
      </c>
    </row>
    <row r="17" spans="2:8" ht="12" customHeight="1" x14ac:dyDescent="0.3">
      <c r="C17" s="153"/>
      <c r="D17" s="154"/>
      <c r="E17" s="153"/>
      <c r="F17" s="155"/>
      <c r="G17" s="155"/>
    </row>
    <row r="18" spans="2:8" ht="25.15" customHeight="1" x14ac:dyDescent="0.3">
      <c r="C18" s="164" t="s">
        <v>192</v>
      </c>
      <c r="D18" s="165" t="s">
        <v>193</v>
      </c>
      <c r="E18" s="164" t="s">
        <v>194</v>
      </c>
      <c r="F18" s="166" t="s">
        <v>195</v>
      </c>
      <c r="G18" s="167" t="s">
        <v>156</v>
      </c>
    </row>
    <row r="19" spans="2:8" ht="14.5" thickBot="1" x14ac:dyDescent="0.35">
      <c r="B19" s="127" t="s">
        <v>154</v>
      </c>
      <c r="C19" s="249">
        <v>555</v>
      </c>
      <c r="D19" s="263">
        <v>548.5</v>
      </c>
      <c r="E19" s="251">
        <v>504.3</v>
      </c>
      <c r="F19" s="252">
        <v>0.1</v>
      </c>
      <c r="G19" s="253">
        <v>0.09</v>
      </c>
    </row>
    <row r="20" spans="2:8" x14ac:dyDescent="0.3">
      <c r="B20" s="120" t="s">
        <v>203</v>
      </c>
      <c r="C20" s="156">
        <v>392.9</v>
      </c>
      <c r="D20" s="264">
        <v>388.7</v>
      </c>
      <c r="E20" s="255">
        <v>355.1</v>
      </c>
      <c r="F20" s="128">
        <v>0.11</v>
      </c>
      <c r="G20" s="128">
        <v>0.09</v>
      </c>
    </row>
    <row r="21" spans="2:8" x14ac:dyDescent="0.3">
      <c r="B21" s="123" t="s">
        <v>204</v>
      </c>
      <c r="C21" s="156">
        <v>162.1</v>
      </c>
      <c r="D21" s="265">
        <v>159.69999999999999</v>
      </c>
      <c r="E21" s="255">
        <v>149.19999999999999</v>
      </c>
      <c r="F21" s="128">
        <v>0.09</v>
      </c>
      <c r="G21" s="128">
        <v>7.0000000000000007E-2</v>
      </c>
    </row>
    <row r="22" spans="2:8" ht="12" customHeight="1" x14ac:dyDescent="0.3">
      <c r="B22" s="129"/>
      <c r="C22" s="126"/>
      <c r="D22" s="130"/>
      <c r="E22" s="131"/>
    </row>
    <row r="23" spans="2:8" ht="22.5" customHeight="1" thickBot="1" x14ac:dyDescent="0.35">
      <c r="B23" s="129"/>
      <c r="C23" s="168" t="s">
        <v>196</v>
      </c>
      <c r="D23" s="168" t="s">
        <v>197</v>
      </c>
      <c r="E23" s="169" t="s">
        <v>149</v>
      </c>
      <c r="F23" s="168" t="s">
        <v>198</v>
      </c>
      <c r="G23" s="168" t="s">
        <v>199</v>
      </c>
      <c r="H23" s="169" t="s">
        <v>149</v>
      </c>
    </row>
    <row r="24" spans="2:8" ht="25.15" customHeight="1" thickTop="1" thickBot="1" x14ac:dyDescent="0.35">
      <c r="B24" s="127" t="s">
        <v>89</v>
      </c>
      <c r="C24" s="266">
        <v>118.6</v>
      </c>
      <c r="D24" s="267">
        <v>114.6</v>
      </c>
      <c r="E24" s="268">
        <v>0.03</v>
      </c>
      <c r="F24" s="266">
        <v>33.299999999999997</v>
      </c>
      <c r="G24" s="267">
        <v>33.4</v>
      </c>
      <c r="H24" s="268">
        <v>-0.01</v>
      </c>
    </row>
    <row r="25" spans="2:8" ht="15" customHeight="1" x14ac:dyDescent="0.3">
      <c r="B25" s="132" t="s">
        <v>22</v>
      </c>
      <c r="C25" s="158">
        <v>0.19800000000000001</v>
      </c>
      <c r="D25" s="269">
        <v>0.192</v>
      </c>
      <c r="E25" s="133"/>
      <c r="F25" s="158">
        <v>0.16800000000000001</v>
      </c>
      <c r="G25" s="269">
        <v>0.18</v>
      </c>
      <c r="H25" s="133"/>
    </row>
    <row r="26" spans="2:8" ht="15" customHeight="1" x14ac:dyDescent="0.3">
      <c r="B26" s="134" t="s">
        <v>90</v>
      </c>
      <c r="C26" s="159">
        <v>32.700000000000003</v>
      </c>
      <c r="D26" s="270">
        <v>39.1</v>
      </c>
      <c r="E26" s="135">
        <v>-0.16</v>
      </c>
      <c r="F26" s="159">
        <v>10.1</v>
      </c>
      <c r="G26" s="270">
        <v>10.8</v>
      </c>
      <c r="H26" s="135">
        <v>-7.0000000000000007E-2</v>
      </c>
    </row>
    <row r="27" spans="2:8" ht="15" customHeight="1" x14ac:dyDescent="0.3">
      <c r="B27" s="136" t="s">
        <v>91</v>
      </c>
      <c r="C27" s="160">
        <v>0.1</v>
      </c>
      <c r="D27" s="271">
        <v>0.125</v>
      </c>
      <c r="E27" s="137"/>
      <c r="F27" s="160">
        <v>8.8999999999999996E-2</v>
      </c>
      <c r="G27" s="271">
        <v>0.105</v>
      </c>
      <c r="H27" s="137"/>
    </row>
    <row r="28" spans="2:8" ht="15" customHeight="1" x14ac:dyDescent="0.3">
      <c r="B28" s="134" t="s">
        <v>92</v>
      </c>
      <c r="C28" s="159">
        <v>112.3</v>
      </c>
      <c r="D28" s="270">
        <v>101.8</v>
      </c>
      <c r="E28" s="135">
        <v>0.1</v>
      </c>
      <c r="F28" s="159">
        <v>32.700000000000003</v>
      </c>
      <c r="G28" s="270">
        <v>31</v>
      </c>
      <c r="H28" s="135">
        <v>0.06</v>
      </c>
    </row>
    <row r="29" spans="2:8" ht="15" customHeight="1" x14ac:dyDescent="0.3">
      <c r="B29" s="136" t="s">
        <v>91</v>
      </c>
      <c r="C29" s="160">
        <v>0.68799999999999994</v>
      </c>
      <c r="D29" s="271">
        <v>0.64900000000000002</v>
      </c>
      <c r="E29" s="137"/>
      <c r="F29" s="160">
        <v>0.67600000000000005</v>
      </c>
      <c r="G29" s="271">
        <v>0.65800000000000003</v>
      </c>
      <c r="H29" s="137"/>
    </row>
    <row r="30" spans="2:8" ht="15" customHeight="1" thickBot="1" x14ac:dyDescent="0.35">
      <c r="B30" s="138" t="s">
        <v>152</v>
      </c>
      <c r="C30" s="272">
        <v>89.9</v>
      </c>
      <c r="D30" s="273">
        <v>85.6</v>
      </c>
      <c r="E30" s="274">
        <v>0.05</v>
      </c>
      <c r="F30" s="272">
        <v>24.5</v>
      </c>
      <c r="G30" s="273">
        <v>24.9</v>
      </c>
      <c r="H30" s="274">
        <v>-0.02</v>
      </c>
    </row>
    <row r="31" spans="2:8" ht="15" customHeight="1" thickBot="1" x14ac:dyDescent="0.35">
      <c r="B31" s="119" t="s">
        <v>88</v>
      </c>
      <c r="C31" s="275">
        <v>79.5</v>
      </c>
      <c r="D31" s="276">
        <v>74.8</v>
      </c>
      <c r="E31" s="233">
        <v>0.06</v>
      </c>
      <c r="F31" s="275">
        <v>22.4</v>
      </c>
      <c r="G31" s="276">
        <v>18.7</v>
      </c>
      <c r="H31" s="233">
        <v>0.2</v>
      </c>
    </row>
    <row r="32" spans="2:8" ht="15" customHeight="1" thickBot="1" x14ac:dyDescent="0.35">
      <c r="B32" s="119" t="s">
        <v>157</v>
      </c>
      <c r="C32" s="277">
        <v>1.07</v>
      </c>
      <c r="D32" s="278">
        <v>1.01</v>
      </c>
      <c r="E32" s="233">
        <v>0.06</v>
      </c>
      <c r="F32" s="277">
        <v>0.3</v>
      </c>
      <c r="G32" s="278">
        <v>0.25</v>
      </c>
      <c r="H32" s="233">
        <v>0.2</v>
      </c>
    </row>
    <row r="33" spans="2:11" ht="15" customHeight="1" thickBot="1" x14ac:dyDescent="0.35">
      <c r="B33" s="119" t="s">
        <v>110</v>
      </c>
      <c r="C33" s="279">
        <v>90.9</v>
      </c>
      <c r="D33" s="280">
        <v>98.9</v>
      </c>
      <c r="E33" s="252">
        <f>(C33-D33)/D33</f>
        <v>-8.0889787664307378E-2</v>
      </c>
      <c r="F33" s="279">
        <v>20.399999999999999</v>
      </c>
      <c r="G33" s="280">
        <v>11.2</v>
      </c>
      <c r="H33" s="252">
        <f>(F33-G33)/G33</f>
        <v>0.8214285714285714</v>
      </c>
    </row>
    <row r="34" spans="2:11" ht="15" customHeight="1" x14ac:dyDescent="0.3">
      <c r="B34" s="139" t="s">
        <v>158</v>
      </c>
      <c r="C34" s="161">
        <v>7.3</v>
      </c>
      <c r="D34" s="281">
        <v>11.7</v>
      </c>
      <c r="E34" s="140">
        <f>(C34-D34)/D34</f>
        <v>-0.37606837606837606</v>
      </c>
      <c r="F34" s="161">
        <v>1.8</v>
      </c>
      <c r="G34" s="281">
        <v>3.3</v>
      </c>
      <c r="H34" s="140">
        <f>(F34-G34)/G34</f>
        <v>-0.45454545454545453</v>
      </c>
    </row>
    <row r="35" spans="2:11" ht="15" customHeight="1" x14ac:dyDescent="0.3">
      <c r="B35" s="139" t="s">
        <v>135</v>
      </c>
      <c r="C35" s="161">
        <v>9.9</v>
      </c>
      <c r="D35" s="281">
        <v>11.7</v>
      </c>
      <c r="E35" s="140">
        <f>(C35-D35)/D35</f>
        <v>-0.15384615384615377</v>
      </c>
      <c r="F35" s="161">
        <v>3.2</v>
      </c>
      <c r="G35" s="281">
        <v>3.8</v>
      </c>
      <c r="H35" s="140">
        <f>(F35-G35)/G35</f>
        <v>-0.15789473684210517</v>
      </c>
    </row>
    <row r="36" spans="2:11" ht="15" customHeight="1" thickBot="1" x14ac:dyDescent="0.35">
      <c r="B36" s="138" t="s">
        <v>126</v>
      </c>
      <c r="C36" s="282">
        <v>73.7</v>
      </c>
      <c r="D36" s="273">
        <v>75.5</v>
      </c>
      <c r="E36" s="274">
        <f>(C36-D36)/D36</f>
        <v>-2.384105960264897E-2</v>
      </c>
      <c r="F36" s="282">
        <v>15.4</v>
      </c>
      <c r="G36" s="273">
        <v>4.0999999999999996</v>
      </c>
      <c r="H36" s="274">
        <f>(F36-G36)/G36</f>
        <v>2.75609756097561</v>
      </c>
      <c r="J36" s="141"/>
      <c r="K36" s="141"/>
    </row>
    <row r="37" spans="2:11" ht="15" customHeight="1" thickBot="1" x14ac:dyDescent="0.35">
      <c r="B37" s="119" t="s">
        <v>153</v>
      </c>
      <c r="C37" s="283">
        <v>1</v>
      </c>
      <c r="D37" s="278">
        <v>1.02</v>
      </c>
      <c r="E37" s="233">
        <v>-0.02</v>
      </c>
      <c r="F37" s="283">
        <v>0.21</v>
      </c>
      <c r="G37" s="278">
        <v>0.06</v>
      </c>
      <c r="H37" s="233">
        <v>2.76</v>
      </c>
      <c r="J37" s="234"/>
      <c r="K37" s="141"/>
    </row>
    <row r="38" spans="2:11" ht="37.5" customHeight="1" thickBot="1" x14ac:dyDescent="0.35">
      <c r="B38" s="127" t="s">
        <v>23</v>
      </c>
      <c r="C38" s="170" t="s">
        <v>192</v>
      </c>
      <c r="D38" s="170" t="s">
        <v>166</v>
      </c>
      <c r="E38" s="171" t="s">
        <v>149</v>
      </c>
    </row>
    <row r="39" spans="2:11" ht="14.5" thickBot="1" x14ac:dyDescent="0.35">
      <c r="B39" s="119" t="s">
        <v>24</v>
      </c>
      <c r="C39" s="275">
        <v>2125.6999999999998</v>
      </c>
      <c r="D39" s="284">
        <v>2039.9</v>
      </c>
      <c r="E39" s="233">
        <f>(C39-D39)/D39</f>
        <v>4.206088533751641E-2</v>
      </c>
    </row>
    <row r="40" spans="2:11" x14ac:dyDescent="0.3">
      <c r="B40" s="139" t="s">
        <v>25</v>
      </c>
      <c r="C40" s="161">
        <v>556.6</v>
      </c>
      <c r="D40" s="281">
        <v>480</v>
      </c>
      <c r="E40" s="142">
        <f>(C40-D40)/D40</f>
        <v>0.15958333333333338</v>
      </c>
    </row>
    <row r="41" spans="2:11" x14ac:dyDescent="0.3">
      <c r="B41" s="134" t="s">
        <v>95</v>
      </c>
      <c r="C41" s="159">
        <v>249.7</v>
      </c>
      <c r="D41" s="270">
        <v>220.1</v>
      </c>
      <c r="E41" s="143">
        <f>(C41-D41)/D41</f>
        <v>0.13448432530667875</v>
      </c>
      <c r="I41" s="144"/>
      <c r="J41" s="144"/>
    </row>
    <row r="42" spans="2:11" ht="15" customHeight="1" thickBot="1" x14ac:dyDescent="0.35">
      <c r="B42" s="138" t="s">
        <v>93</v>
      </c>
      <c r="C42" s="285">
        <v>4749</v>
      </c>
      <c r="D42" s="286">
        <v>4700</v>
      </c>
      <c r="E42" s="287">
        <f>(C42-D42)/D42</f>
        <v>1.0425531914893617E-2</v>
      </c>
    </row>
    <row r="43" spans="2:11" x14ac:dyDescent="0.3">
      <c r="B43" s="145"/>
      <c r="C43" s="146"/>
      <c r="D43" s="146"/>
      <c r="E43" s="146"/>
      <c r="F43" s="147"/>
    </row>
    <row r="44" spans="2:11" ht="14.25" customHeight="1" x14ac:dyDescent="0.3">
      <c r="B44" s="148" t="s">
        <v>159</v>
      </c>
      <c r="C44" s="149"/>
      <c r="D44" s="149"/>
      <c r="E44" s="149"/>
      <c r="F44" s="150"/>
    </row>
    <row r="45" spans="2:11" s="148" customFormat="1" ht="14.25" customHeight="1" x14ac:dyDescent="0.2">
      <c r="B45" s="148" t="s">
        <v>200</v>
      </c>
    </row>
    <row r="46" spans="2:11" s="148" customFormat="1" ht="14.25" customHeight="1" x14ac:dyDescent="0.2">
      <c r="B46" s="148" t="s">
        <v>160</v>
      </c>
    </row>
    <row r="47" spans="2:11" s="148" customFormat="1" ht="14.25" customHeight="1" x14ac:dyDescent="0.2">
      <c r="B47" s="148" t="s">
        <v>161</v>
      </c>
    </row>
    <row r="48" spans="2:11" s="148" customFormat="1" ht="14.25" customHeight="1" x14ac:dyDescent="0.2">
      <c r="B48" s="148" t="s">
        <v>162</v>
      </c>
    </row>
    <row r="49" spans="2:6" s="148" customFormat="1" ht="14.25" customHeight="1" x14ac:dyDescent="0.2"/>
    <row r="50" spans="2:6" ht="36" customHeight="1" x14ac:dyDescent="0.3">
      <c r="B50" s="334" t="s">
        <v>114</v>
      </c>
      <c r="C50" s="334"/>
      <c r="D50" s="334"/>
      <c r="E50" s="334"/>
      <c r="F50" s="334"/>
    </row>
    <row r="51" spans="2:6" x14ac:dyDescent="0.3">
      <c r="B51" s="151"/>
      <c r="C51" s="151"/>
      <c r="D51" s="151"/>
      <c r="E51" s="151"/>
      <c r="F51" s="151"/>
    </row>
  </sheetData>
  <mergeCells count="11">
    <mergeCell ref="G4:G5"/>
    <mergeCell ref="B50:F50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pageMargins left="0.43307086614173229" right="0.23622047244094491" top="0.74803149606299213" bottom="0.74803149606299213" header="0.31496062992125984" footer="0.31496062992125984"/>
  <pageSetup paperSize="9" scale="69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35"/>
  <sheetViews>
    <sheetView showGridLines="0" zoomScale="110" zoomScaleNormal="110" zoomScaleSheetLayoutView="125" workbookViewId="0"/>
  </sheetViews>
  <sheetFormatPr defaultColWidth="9.1796875" defaultRowHeight="14" x14ac:dyDescent="0.3"/>
  <cols>
    <col min="1" max="1" width="3.54296875" style="2" customWidth="1"/>
    <col min="2" max="2" width="44.54296875" style="2" customWidth="1"/>
    <col min="3" max="8" width="12.54296875" style="2" customWidth="1"/>
    <col min="9" max="16384" width="9.1796875" style="2"/>
  </cols>
  <sheetData>
    <row r="1" spans="1:9" s="13" customFormat="1" ht="15.5" x14ac:dyDescent="0.35">
      <c r="A1" s="14"/>
      <c r="B1" s="172" t="str">
        <f>Inhaltsverzeichnis!C11</f>
        <v>Konzern Gewinn-und-Verlustrechnung für neun Monate und 3. Quartal 2021 und 2020</v>
      </c>
      <c r="C1" s="44"/>
      <c r="D1" s="44"/>
      <c r="E1" s="44"/>
      <c r="I1" s="14"/>
    </row>
    <row r="2" spans="1:9" ht="15" customHeight="1" x14ac:dyDescent="0.3">
      <c r="A2" s="10"/>
      <c r="B2" s="173" t="s">
        <v>26</v>
      </c>
      <c r="C2" s="29"/>
      <c r="D2" s="29"/>
      <c r="E2" s="29"/>
      <c r="I2" s="10"/>
    </row>
    <row r="3" spans="1:9" x14ac:dyDescent="0.3">
      <c r="A3" s="10"/>
      <c r="B3" s="15"/>
      <c r="C3" s="10"/>
      <c r="D3" s="10"/>
      <c r="E3" s="10"/>
      <c r="I3" s="10"/>
    </row>
    <row r="4" spans="1:9" s="9" customFormat="1" ht="20.25" customHeight="1" thickBot="1" x14ac:dyDescent="0.3">
      <c r="A4" s="12"/>
      <c r="B4" s="180" t="s">
        <v>27</v>
      </c>
      <c r="C4" s="225" t="s">
        <v>196</v>
      </c>
      <c r="D4" s="225" t="s">
        <v>197</v>
      </c>
      <c r="E4" s="226" t="s">
        <v>149</v>
      </c>
      <c r="F4" s="225" t="s">
        <v>198</v>
      </c>
      <c r="G4" s="225" t="s">
        <v>199</v>
      </c>
      <c r="H4" s="226" t="s">
        <v>149</v>
      </c>
      <c r="I4" s="12"/>
    </row>
    <row r="5" spans="1:9" s="9" customFormat="1" ht="15" customHeight="1" thickTop="1" x14ac:dyDescent="0.2">
      <c r="A5" s="12"/>
      <c r="B5" s="52" t="s">
        <v>28</v>
      </c>
      <c r="C5" s="57">
        <v>159810</v>
      </c>
      <c r="D5" s="238">
        <v>129971</v>
      </c>
      <c r="E5" s="128">
        <f t="shared" ref="E5:E25" si="0">(C5-D5)/D5</f>
        <v>0.22958198367328098</v>
      </c>
      <c r="F5" s="57">
        <v>50743</v>
      </c>
      <c r="G5" s="238">
        <v>38869</v>
      </c>
      <c r="H5" s="128">
        <f t="shared" ref="H5:H25" si="1">(F5-G5)/G5</f>
        <v>0.30548766369085906</v>
      </c>
      <c r="I5" s="12"/>
    </row>
    <row r="6" spans="1:9" s="9" customFormat="1" ht="15" customHeight="1" x14ac:dyDescent="0.2">
      <c r="A6" s="12"/>
      <c r="B6" s="53" t="s">
        <v>29</v>
      </c>
      <c r="C6" s="61">
        <v>298048</v>
      </c>
      <c r="D6" s="240">
        <v>317922</v>
      </c>
      <c r="E6" s="174">
        <f t="shared" si="0"/>
        <v>-6.2512188524229212E-2</v>
      </c>
      <c r="F6" s="57">
        <v>99764</v>
      </c>
      <c r="G6" s="240">
        <v>103386</v>
      </c>
      <c r="H6" s="174">
        <f t="shared" si="1"/>
        <v>-3.5033756988373667E-2</v>
      </c>
      <c r="I6" s="12"/>
    </row>
    <row r="7" spans="1:9" s="9" customFormat="1" ht="15" customHeight="1" x14ac:dyDescent="0.2">
      <c r="A7" s="12"/>
      <c r="B7" s="53" t="s">
        <v>113</v>
      </c>
      <c r="C7" s="61">
        <v>31521</v>
      </c>
      <c r="D7" s="240">
        <v>22175</v>
      </c>
      <c r="E7" s="174">
        <f t="shared" si="0"/>
        <v>0.42146561443066516</v>
      </c>
      <c r="F7" s="57">
        <v>11511</v>
      </c>
      <c r="G7" s="240">
        <v>7944</v>
      </c>
      <c r="H7" s="174">
        <f t="shared" si="1"/>
        <v>0.44901812688821752</v>
      </c>
      <c r="I7" s="12"/>
    </row>
    <row r="8" spans="1:9" s="9" customFormat="1" ht="15" customHeight="1" x14ac:dyDescent="0.2">
      <c r="A8" s="12"/>
      <c r="B8" s="53" t="s">
        <v>30</v>
      </c>
      <c r="C8" s="61">
        <v>109874</v>
      </c>
      <c r="D8" s="240">
        <v>126730</v>
      </c>
      <c r="E8" s="174">
        <f t="shared" si="0"/>
        <v>-0.13300718062021621</v>
      </c>
      <c r="F8" s="57">
        <v>35944</v>
      </c>
      <c r="G8" s="240">
        <v>35153</v>
      </c>
      <c r="H8" s="174">
        <f t="shared" si="1"/>
        <v>2.250163570676756E-2</v>
      </c>
      <c r="I8" s="12"/>
    </row>
    <row r="9" spans="1:9" s="9" customFormat="1" ht="15" customHeight="1" x14ac:dyDescent="0.2">
      <c r="A9" s="12"/>
      <c r="B9" s="53" t="s">
        <v>31</v>
      </c>
      <c r="C9" s="61">
        <v>3</v>
      </c>
      <c r="D9" s="240">
        <v>215</v>
      </c>
      <c r="E9" s="174">
        <f t="shared" si="0"/>
        <v>-0.98604651162790702</v>
      </c>
      <c r="F9" s="57">
        <v>0</v>
      </c>
      <c r="G9" s="240">
        <v>6</v>
      </c>
      <c r="H9" s="174">
        <f t="shared" si="1"/>
        <v>-1</v>
      </c>
      <c r="I9" s="12"/>
    </row>
    <row r="10" spans="1:9" s="9" customFormat="1" ht="15" customHeight="1" thickBot="1" x14ac:dyDescent="0.3">
      <c r="A10" s="12"/>
      <c r="B10" s="92" t="s">
        <v>32</v>
      </c>
      <c r="C10" s="288">
        <f>SUM(C5:C9)</f>
        <v>599256</v>
      </c>
      <c r="D10" s="289">
        <f>SUM(D5:D9)</f>
        <v>597013</v>
      </c>
      <c r="E10" s="290">
        <f t="shared" si="0"/>
        <v>3.7570371164447006E-3</v>
      </c>
      <c r="F10" s="288">
        <f>SUM(F5:F9)</f>
        <v>197962</v>
      </c>
      <c r="G10" s="289">
        <f>SUM(G5:G9)</f>
        <v>185358</v>
      </c>
      <c r="H10" s="290">
        <f t="shared" si="1"/>
        <v>6.7998144131896116E-2</v>
      </c>
      <c r="I10" s="12"/>
    </row>
    <row r="11" spans="1:9" s="9" customFormat="1" ht="25.15" customHeight="1" x14ac:dyDescent="0.2">
      <c r="A11" s="12"/>
      <c r="B11" s="52" t="s">
        <v>33</v>
      </c>
      <c r="C11" s="57">
        <v>-138737</v>
      </c>
      <c r="D11" s="238">
        <v>-149975</v>
      </c>
      <c r="E11" s="128">
        <f t="shared" si="0"/>
        <v>-7.4932488748124693E-2</v>
      </c>
      <c r="F11" s="57">
        <v>-47012</v>
      </c>
      <c r="G11" s="238">
        <v>-43157</v>
      </c>
      <c r="H11" s="128">
        <f t="shared" si="1"/>
        <v>8.9325022591931785E-2</v>
      </c>
      <c r="I11" s="12"/>
    </row>
    <row r="12" spans="1:9" s="9" customFormat="1" ht="15" customHeight="1" thickBot="1" x14ac:dyDescent="0.3">
      <c r="A12" s="12"/>
      <c r="B12" s="92" t="s">
        <v>34</v>
      </c>
      <c r="C12" s="288">
        <f>+C10+C11</f>
        <v>460519</v>
      </c>
      <c r="D12" s="289">
        <f>+D10+D11</f>
        <v>447038</v>
      </c>
      <c r="E12" s="290">
        <f t="shared" si="0"/>
        <v>3.0156273068508717E-2</v>
      </c>
      <c r="F12" s="288">
        <f>+F10+F11</f>
        <v>150950</v>
      </c>
      <c r="G12" s="289">
        <f>+G10+G11</f>
        <v>142201</v>
      </c>
      <c r="H12" s="290">
        <f t="shared" si="1"/>
        <v>6.1525587021188315E-2</v>
      </c>
      <c r="I12" s="12"/>
    </row>
    <row r="13" spans="1:9" s="9" customFormat="1" ht="25.15" customHeight="1" x14ac:dyDescent="0.2">
      <c r="A13" s="12"/>
      <c r="B13" s="52" t="s">
        <v>35</v>
      </c>
      <c r="C13" s="57">
        <v>-111529</v>
      </c>
      <c r="D13" s="238">
        <v>-108724</v>
      </c>
      <c r="E13" s="128">
        <f t="shared" si="0"/>
        <v>2.5799271549979765E-2</v>
      </c>
      <c r="F13" s="57">
        <v>-37507</v>
      </c>
      <c r="G13" s="238">
        <v>-34946</v>
      </c>
      <c r="H13" s="128">
        <f t="shared" si="1"/>
        <v>7.3284496079665765E-2</v>
      </c>
      <c r="I13" s="12"/>
    </row>
    <row r="14" spans="1:9" s="9" customFormat="1" ht="15" customHeight="1" x14ac:dyDescent="0.2">
      <c r="A14" s="12"/>
      <c r="B14" s="53" t="s">
        <v>36</v>
      </c>
      <c r="C14" s="61">
        <v>-196425</v>
      </c>
      <c r="D14" s="240">
        <v>-194349</v>
      </c>
      <c r="E14" s="174">
        <f t="shared" si="0"/>
        <v>1.0681814673602642E-2</v>
      </c>
      <c r="F14" s="57">
        <v>-69129</v>
      </c>
      <c r="G14" s="240">
        <v>-63859</v>
      </c>
      <c r="H14" s="174">
        <f t="shared" si="1"/>
        <v>8.2525564133481583E-2</v>
      </c>
      <c r="I14" s="12"/>
    </row>
    <row r="15" spans="1:9" s="9" customFormat="1" ht="15" customHeight="1" x14ac:dyDescent="0.2">
      <c r="A15" s="12"/>
      <c r="B15" s="53" t="s">
        <v>37</v>
      </c>
      <c r="C15" s="175">
        <v>-60785</v>
      </c>
      <c r="D15" s="291">
        <v>-56665</v>
      </c>
      <c r="E15" s="174">
        <f t="shared" si="0"/>
        <v>7.2708020824141892E-2</v>
      </c>
      <c r="F15" s="57">
        <v>-20596</v>
      </c>
      <c r="G15" s="291">
        <v>-17899</v>
      </c>
      <c r="H15" s="174">
        <f t="shared" si="1"/>
        <v>0.15067880887200402</v>
      </c>
      <c r="I15" s="12"/>
    </row>
    <row r="16" spans="1:9" s="9" customFormat="1" ht="15" customHeight="1" x14ac:dyDescent="0.2">
      <c r="A16" s="12"/>
      <c r="B16" s="53" t="s">
        <v>137</v>
      </c>
      <c r="C16" s="175">
        <v>12948</v>
      </c>
      <c r="D16" s="291">
        <v>23097</v>
      </c>
      <c r="E16" s="174">
        <f t="shared" si="0"/>
        <v>-0.43940771528769967</v>
      </c>
      <c r="F16" s="57">
        <v>3842</v>
      </c>
      <c r="G16" s="291">
        <v>9730</v>
      </c>
      <c r="H16" s="174">
        <f t="shared" si="1"/>
        <v>-0.60513874614594043</v>
      </c>
      <c r="I16" s="12"/>
    </row>
    <row r="17" spans="1:9" s="9" customFormat="1" ht="15" customHeight="1" x14ac:dyDescent="0.2">
      <c r="A17" s="12"/>
      <c r="B17" s="53" t="s">
        <v>138</v>
      </c>
      <c r="C17" s="175">
        <v>-14835</v>
      </c>
      <c r="D17" s="291">
        <v>-24799</v>
      </c>
      <c r="E17" s="174">
        <f t="shared" si="0"/>
        <v>-0.40179039477398282</v>
      </c>
      <c r="F17" s="57">
        <v>-3077</v>
      </c>
      <c r="G17" s="291">
        <v>-10307</v>
      </c>
      <c r="H17" s="174">
        <f t="shared" si="1"/>
        <v>-0.70146502377025322</v>
      </c>
      <c r="I17" s="12"/>
    </row>
    <row r="18" spans="1:9" s="9" customFormat="1" ht="15" customHeight="1" x14ac:dyDescent="0.2">
      <c r="A18" s="12"/>
      <c r="B18" s="53" t="s">
        <v>38</v>
      </c>
      <c r="C18" s="61">
        <v>-3147</v>
      </c>
      <c r="D18" s="240">
        <v>-3655</v>
      </c>
      <c r="E18" s="174">
        <f t="shared" si="0"/>
        <v>-0.13898768809849521</v>
      </c>
      <c r="F18" s="57">
        <v>-1096</v>
      </c>
      <c r="G18" s="240">
        <v>-1149</v>
      </c>
      <c r="H18" s="174">
        <f t="shared" si="1"/>
        <v>-4.6127067014795471E-2</v>
      </c>
      <c r="I18" s="12"/>
    </row>
    <row r="19" spans="1:9" s="9" customFormat="1" ht="15" customHeight="1" thickBot="1" x14ac:dyDescent="0.3">
      <c r="A19" s="12"/>
      <c r="B19" s="178" t="s">
        <v>139</v>
      </c>
      <c r="C19" s="288">
        <f>SUM(C12:C18)</f>
        <v>86746</v>
      </c>
      <c r="D19" s="289">
        <f>SUM(D12:D18)</f>
        <v>81943</v>
      </c>
      <c r="E19" s="290">
        <f t="shared" si="0"/>
        <v>5.8613914550358179E-2</v>
      </c>
      <c r="F19" s="288">
        <f>SUM(F12:F18)</f>
        <v>23387</v>
      </c>
      <c r="G19" s="289">
        <f>SUM(G12:G18)</f>
        <v>23771</v>
      </c>
      <c r="H19" s="290">
        <f t="shared" si="1"/>
        <v>-1.6154137394303984E-2</v>
      </c>
      <c r="I19" s="12"/>
    </row>
    <row r="20" spans="1:9" s="9" customFormat="1" ht="15" customHeight="1" x14ac:dyDescent="0.2">
      <c r="A20" s="12"/>
      <c r="B20" s="52" t="s">
        <v>141</v>
      </c>
      <c r="C20" s="57">
        <v>4138</v>
      </c>
      <c r="D20" s="238">
        <f>5933+490</f>
        <v>6423</v>
      </c>
      <c r="E20" s="128">
        <f t="shared" si="0"/>
        <v>-0.35575276350614976</v>
      </c>
      <c r="F20" s="57">
        <v>1532</v>
      </c>
      <c r="G20" s="238">
        <v>1587</v>
      </c>
      <c r="H20" s="128">
        <f t="shared" si="1"/>
        <v>-3.4656584751102712E-2</v>
      </c>
      <c r="I20" s="12"/>
    </row>
    <row r="21" spans="1:9" s="9" customFormat="1" ht="15" customHeight="1" x14ac:dyDescent="0.2">
      <c r="A21" s="12"/>
      <c r="B21" s="53" t="s">
        <v>142</v>
      </c>
      <c r="C21" s="61">
        <v>-4924</v>
      </c>
      <c r="D21" s="240">
        <f>-87-3513</f>
        <v>-3600</v>
      </c>
      <c r="E21" s="174">
        <f t="shared" si="0"/>
        <v>0.36777777777777776</v>
      </c>
      <c r="F21" s="57">
        <v>-1629</v>
      </c>
      <c r="G21" s="240">
        <v>-921</v>
      </c>
      <c r="H21" s="174">
        <f t="shared" si="1"/>
        <v>0.76872964169381108</v>
      </c>
      <c r="I21" s="12"/>
    </row>
    <row r="22" spans="1:9" s="9" customFormat="1" ht="15" customHeight="1" thickBot="1" x14ac:dyDescent="0.3">
      <c r="A22" s="12"/>
      <c r="B22" s="178" t="s">
        <v>140</v>
      </c>
      <c r="C22" s="288">
        <f>SUM(C20:C21)</f>
        <v>-786</v>
      </c>
      <c r="D22" s="289">
        <f>SUM(D20:D21)</f>
        <v>2823</v>
      </c>
      <c r="E22" s="290" t="s">
        <v>2</v>
      </c>
      <c r="F22" s="288">
        <f>SUM(F20:F21)</f>
        <v>-97</v>
      </c>
      <c r="G22" s="289">
        <f>SUM(G20:G21)</f>
        <v>666</v>
      </c>
      <c r="H22" s="290" t="s">
        <v>2</v>
      </c>
      <c r="I22" s="12"/>
    </row>
    <row r="23" spans="1:9" s="9" customFormat="1" ht="15" customHeight="1" thickBot="1" x14ac:dyDescent="0.3">
      <c r="A23" s="12"/>
      <c r="B23" s="179" t="s">
        <v>77</v>
      </c>
      <c r="C23" s="292">
        <f>+C22+C19</f>
        <v>85960</v>
      </c>
      <c r="D23" s="293">
        <f>+D22+D19</f>
        <v>84766</v>
      </c>
      <c r="E23" s="294">
        <f t="shared" si="0"/>
        <v>1.4085836302291013E-2</v>
      </c>
      <c r="F23" s="292">
        <f>+F22+F19</f>
        <v>23290</v>
      </c>
      <c r="G23" s="293">
        <f>+G22+G19</f>
        <v>24437</v>
      </c>
      <c r="H23" s="294">
        <f t="shared" si="1"/>
        <v>-4.6937021729344844E-2</v>
      </c>
      <c r="I23" s="12"/>
    </row>
    <row r="24" spans="1:9" s="9" customFormat="1" ht="15" customHeight="1" x14ac:dyDescent="0.2">
      <c r="A24" s="12"/>
      <c r="B24" s="52" t="s">
        <v>40</v>
      </c>
      <c r="C24" s="57">
        <v>-26317</v>
      </c>
      <c r="D24" s="238">
        <f>-37661+8660</f>
        <v>-29001</v>
      </c>
      <c r="E24" s="128">
        <f t="shared" si="0"/>
        <v>-9.2548532809213477E-2</v>
      </c>
      <c r="F24" s="57">
        <v>-7036</v>
      </c>
      <c r="G24" s="238">
        <f>-12687+2120</f>
        <v>-10567</v>
      </c>
      <c r="H24" s="128">
        <f t="shared" si="1"/>
        <v>-0.33415349673511879</v>
      </c>
      <c r="I24" s="12"/>
    </row>
    <row r="25" spans="1:9" s="9" customFormat="1" ht="15" customHeight="1" thickBot="1" x14ac:dyDescent="0.3">
      <c r="A25" s="12"/>
      <c r="B25" s="92" t="s">
        <v>41</v>
      </c>
      <c r="C25" s="288">
        <f>SUM(C23:C24)</f>
        <v>59643</v>
      </c>
      <c r="D25" s="289">
        <f>SUM(D23:D24)</f>
        <v>55765</v>
      </c>
      <c r="E25" s="290">
        <f t="shared" si="0"/>
        <v>6.9541827311037391E-2</v>
      </c>
      <c r="F25" s="288">
        <f>SUM(F23:F24)</f>
        <v>16254</v>
      </c>
      <c r="G25" s="289">
        <f>SUM(G23:G24)</f>
        <v>13870</v>
      </c>
      <c r="H25" s="290">
        <f t="shared" si="1"/>
        <v>0.17188175919250182</v>
      </c>
      <c r="I25" s="12"/>
    </row>
    <row r="26" spans="1:9" s="9" customFormat="1" ht="15" customHeight="1" x14ac:dyDescent="0.2">
      <c r="A26" s="12"/>
      <c r="B26" s="209" t="s">
        <v>127</v>
      </c>
      <c r="C26" s="57">
        <f>+C25-C27</f>
        <v>59416</v>
      </c>
      <c r="D26" s="238">
        <f>+D25-D27</f>
        <v>55577</v>
      </c>
      <c r="E26" s="128">
        <f>(C26-D26)/D26</f>
        <v>6.9075336919948896E-2</v>
      </c>
      <c r="F26" s="57">
        <v>16187</v>
      </c>
      <c r="G26" s="238">
        <f>+G25-G27</f>
        <v>13792</v>
      </c>
      <c r="H26" s="128">
        <f>(F26-G26)/G26</f>
        <v>0.1736513921113689</v>
      </c>
      <c r="I26" s="12"/>
    </row>
    <row r="27" spans="1:9" s="9" customFormat="1" ht="15" customHeight="1" x14ac:dyDescent="0.2">
      <c r="A27" s="12"/>
      <c r="B27" s="222" t="s">
        <v>128</v>
      </c>
      <c r="C27" s="295">
        <v>227</v>
      </c>
      <c r="D27" s="296">
        <v>188</v>
      </c>
      <c r="E27" s="128">
        <f>(C27-D27)/D27</f>
        <v>0.20744680851063829</v>
      </c>
      <c r="F27" s="57">
        <v>67</v>
      </c>
      <c r="G27" s="296">
        <v>78</v>
      </c>
      <c r="H27" s="128">
        <f>(F27-G27)/G27</f>
        <v>-0.14102564102564102</v>
      </c>
      <c r="I27" s="12"/>
    </row>
    <row r="28" spans="1:9" s="9" customFormat="1" ht="25.15" customHeight="1" x14ac:dyDescent="0.2">
      <c r="A28" s="12"/>
      <c r="B28" s="52" t="s">
        <v>44</v>
      </c>
      <c r="C28" s="221">
        <f>ROUND((C26/C30*1000),2)</f>
        <v>0.8</v>
      </c>
      <c r="D28" s="297">
        <f>ROUND((D26/D30*1000),2)</f>
        <v>0.75</v>
      </c>
      <c r="E28" s="128">
        <f>(C28-D28)/D28</f>
        <v>6.6666666666666721E-2</v>
      </c>
      <c r="F28" s="221">
        <f>ROUND((F26/F30*1000),2)</f>
        <v>0.22</v>
      </c>
      <c r="G28" s="297">
        <f>ROUND((G26/G30*1000),2)</f>
        <v>0.19</v>
      </c>
      <c r="H28" s="128">
        <f>(F28-G28)/G28</f>
        <v>0.15789473684210525</v>
      </c>
      <c r="I28" s="12"/>
    </row>
    <row r="29" spans="1:9" s="9" customFormat="1" ht="15" customHeight="1" x14ac:dyDescent="0.2">
      <c r="A29" s="12"/>
      <c r="B29" s="53" t="s">
        <v>45</v>
      </c>
      <c r="C29" s="176">
        <f>ROUND((C26/C31*1000),2)</f>
        <v>0.8</v>
      </c>
      <c r="D29" s="298">
        <f>ROUND((D26/D31*1000),2)</f>
        <v>0.75</v>
      </c>
      <c r="E29" s="174">
        <f>(C29-D29)/D29</f>
        <v>6.6666666666666721E-2</v>
      </c>
      <c r="F29" s="176">
        <f>ROUND((F26/F31*1000),2)</f>
        <v>0.22</v>
      </c>
      <c r="G29" s="298">
        <f>ROUND((G26/G31*1000),2)</f>
        <v>0.19</v>
      </c>
      <c r="H29" s="174">
        <f>(F29-G29)/G29</f>
        <v>0.15789473684210525</v>
      </c>
      <c r="I29" s="12"/>
    </row>
    <row r="30" spans="1:9" s="9" customFormat="1" ht="25.15" customHeight="1" x14ac:dyDescent="0.2">
      <c r="A30" s="12"/>
      <c r="B30" s="53" t="s">
        <v>46</v>
      </c>
      <c r="C30" s="61">
        <v>73979889</v>
      </c>
      <c r="D30" s="240">
        <v>73979889</v>
      </c>
      <c r="E30" s="174" t="s">
        <v>2</v>
      </c>
      <c r="F30" s="61">
        <v>73979889</v>
      </c>
      <c r="G30" s="240">
        <v>73979889</v>
      </c>
      <c r="H30" s="174" t="s">
        <v>2</v>
      </c>
      <c r="I30" s="12"/>
    </row>
    <row r="31" spans="1:9" s="9" customFormat="1" ht="15" customHeight="1" x14ac:dyDescent="0.2">
      <c r="A31" s="12"/>
      <c r="B31" s="53" t="s">
        <v>47</v>
      </c>
      <c r="C31" s="61">
        <v>73979889</v>
      </c>
      <c r="D31" s="240">
        <v>73979889</v>
      </c>
      <c r="E31" s="174" t="s">
        <v>2</v>
      </c>
      <c r="F31" s="61">
        <v>73979889</v>
      </c>
      <c r="G31" s="240">
        <v>73979889</v>
      </c>
      <c r="H31" s="174" t="s">
        <v>2</v>
      </c>
      <c r="I31" s="12"/>
    </row>
    <row r="32" spans="1:9" x14ac:dyDescent="0.3">
      <c r="B32" s="177"/>
      <c r="C32" s="177"/>
      <c r="D32" s="177"/>
    </row>
    <row r="33" spans="2:5" s="36" customFormat="1" ht="10" x14ac:dyDescent="0.2">
      <c r="B33" s="37"/>
      <c r="C33" s="38"/>
      <c r="D33" s="38"/>
      <c r="E33" s="39"/>
    </row>
    <row r="34" spans="2:5" s="36" customFormat="1" x14ac:dyDescent="0.3">
      <c r="B34" s="41"/>
      <c r="C34" s="38"/>
      <c r="D34" s="38"/>
      <c r="E34" s="39"/>
    </row>
    <row r="35" spans="2:5" s="36" customFormat="1" ht="10" x14ac:dyDescent="0.2">
      <c r="B35" s="37"/>
      <c r="C35" s="38"/>
      <c r="D35" s="38"/>
      <c r="E35" s="39"/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Footer>&amp;L© 2021 Software AG. All rights reserved.&amp;C&amp;P</oddFooter>
  </headerFooter>
  <colBreaks count="1" manualBreakCount="1">
    <brk id="8" max="3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9"/>
  <sheetViews>
    <sheetView showGridLines="0" zoomScaleNormal="100" zoomScaleSheetLayoutView="125" workbookViewId="0"/>
  </sheetViews>
  <sheetFormatPr defaultColWidth="9.1796875" defaultRowHeight="14" x14ac:dyDescent="0.35"/>
  <cols>
    <col min="1" max="1" width="3.54296875" style="182" customWidth="1"/>
    <col min="2" max="2" width="71.54296875" style="182" bestFit="1" customWidth="1"/>
    <col min="3" max="4" width="15.54296875" style="214" customWidth="1"/>
    <col min="5" max="16384" width="9.1796875" style="182"/>
  </cols>
  <sheetData>
    <row r="1" spans="1:6" s="181" customFormat="1" ht="15" customHeight="1" x14ac:dyDescent="0.35">
      <c r="B1" s="335" t="str">
        <f>Inhaltsverzeichnis!C13</f>
        <v>Konzernbilanz zum 30. September 2021 und 31. Dezember 2020</v>
      </c>
      <c r="C1" s="335"/>
      <c r="D1" s="335"/>
    </row>
    <row r="2" spans="1:6" ht="15" customHeight="1" x14ac:dyDescent="0.35">
      <c r="B2" s="336" t="s">
        <v>26</v>
      </c>
      <c r="C2" s="337"/>
      <c r="D2" s="337"/>
    </row>
    <row r="3" spans="1:6" ht="15" customHeight="1" x14ac:dyDescent="0.35">
      <c r="B3" s="183"/>
      <c r="C3" s="210"/>
      <c r="D3" s="210"/>
    </row>
    <row r="4" spans="1:6" s="218" customFormat="1" ht="20.25" customHeight="1" thickBot="1" x14ac:dyDescent="0.3">
      <c r="A4" s="215"/>
      <c r="B4" s="216" t="s">
        <v>48</v>
      </c>
      <c r="C4" s="64" t="s">
        <v>201</v>
      </c>
      <c r="D4" s="217" t="s">
        <v>168</v>
      </c>
    </row>
    <row r="5" spans="1:6" s="185" customFormat="1" ht="15" customHeight="1" thickTop="1" thickBot="1" x14ac:dyDescent="0.4">
      <c r="A5" s="184"/>
      <c r="B5" s="186" t="s">
        <v>86</v>
      </c>
      <c r="C5" s="311"/>
      <c r="D5" s="312"/>
    </row>
    <row r="6" spans="1:6" s="185" customFormat="1" ht="15" customHeight="1" x14ac:dyDescent="0.35">
      <c r="A6" s="184"/>
      <c r="B6" s="187" t="s">
        <v>25</v>
      </c>
      <c r="C6" s="192">
        <v>556603</v>
      </c>
      <c r="D6" s="313">
        <v>479982</v>
      </c>
      <c r="F6" s="144"/>
    </row>
    <row r="7" spans="1:6" s="185" customFormat="1" ht="15" customHeight="1" x14ac:dyDescent="0.35">
      <c r="A7" s="184"/>
      <c r="B7" s="188" t="s">
        <v>49</v>
      </c>
      <c r="C7" s="193">
        <v>26732</v>
      </c>
      <c r="D7" s="314">
        <v>7368</v>
      </c>
    </row>
    <row r="8" spans="1:6" s="185" customFormat="1" ht="15" customHeight="1" x14ac:dyDescent="0.35">
      <c r="A8" s="184"/>
      <c r="B8" s="188" t="s">
        <v>163</v>
      </c>
      <c r="C8" s="193">
        <v>173381</v>
      </c>
      <c r="D8" s="314">
        <v>211790</v>
      </c>
    </row>
    <row r="9" spans="1:6" s="185" customFormat="1" ht="15" customHeight="1" x14ac:dyDescent="0.35">
      <c r="A9" s="184"/>
      <c r="B9" s="188" t="s">
        <v>129</v>
      </c>
      <c r="C9" s="193">
        <v>32727</v>
      </c>
      <c r="D9" s="314">
        <v>28692</v>
      </c>
    </row>
    <row r="10" spans="1:6" s="185" customFormat="1" ht="15" customHeight="1" x14ac:dyDescent="0.35">
      <c r="A10" s="184"/>
      <c r="B10" s="188" t="s">
        <v>50</v>
      </c>
      <c r="C10" s="193">
        <v>26648</v>
      </c>
      <c r="D10" s="314">
        <v>30207</v>
      </c>
    </row>
    <row r="11" spans="1:6" s="185" customFormat="1" ht="15" customHeight="1" x14ac:dyDescent="0.35">
      <c r="A11" s="184"/>
      <c r="B11" s="189"/>
      <c r="C11" s="194">
        <f>SUM(C6:C10)</f>
        <v>816091</v>
      </c>
      <c r="D11" s="315">
        <f>SUM(D6:D10)</f>
        <v>758039</v>
      </c>
    </row>
    <row r="12" spans="1:6" s="185" customFormat="1" ht="15" customHeight="1" thickBot="1" x14ac:dyDescent="0.4">
      <c r="A12" s="184"/>
      <c r="B12" s="224" t="s">
        <v>87</v>
      </c>
      <c r="C12" s="195"/>
      <c r="D12" s="316"/>
    </row>
    <row r="13" spans="1:6" s="185" customFormat="1" ht="15" customHeight="1" x14ac:dyDescent="0.35">
      <c r="A13" s="184"/>
      <c r="B13" s="187" t="s">
        <v>51</v>
      </c>
      <c r="C13" s="192">
        <v>88839</v>
      </c>
      <c r="D13" s="313">
        <v>99282</v>
      </c>
    </row>
    <row r="14" spans="1:6" s="185" customFormat="1" ht="15" customHeight="1" x14ac:dyDescent="0.35">
      <c r="A14" s="184"/>
      <c r="B14" s="188" t="s">
        <v>52</v>
      </c>
      <c r="C14" s="193">
        <v>972315</v>
      </c>
      <c r="D14" s="314">
        <v>947370</v>
      </c>
    </row>
    <row r="15" spans="1:6" s="185" customFormat="1" ht="15" customHeight="1" x14ac:dyDescent="0.35">
      <c r="A15" s="184"/>
      <c r="B15" s="188" t="s">
        <v>53</v>
      </c>
      <c r="C15" s="193">
        <v>74702</v>
      </c>
      <c r="D15" s="314">
        <v>82349</v>
      </c>
    </row>
    <row r="16" spans="1:6" s="185" customFormat="1" ht="15" customHeight="1" x14ac:dyDescent="0.35">
      <c r="A16" s="184"/>
      <c r="B16" s="232" t="s">
        <v>169</v>
      </c>
      <c r="C16" s="193">
        <v>6302</v>
      </c>
      <c r="D16" s="314">
        <v>6917</v>
      </c>
    </row>
    <row r="17" spans="1:4" s="185" customFormat="1" ht="15" customHeight="1" x14ac:dyDescent="0.35">
      <c r="A17" s="184"/>
      <c r="B17" s="188" t="s">
        <v>49</v>
      </c>
      <c r="C17" s="193">
        <v>25186</v>
      </c>
      <c r="D17" s="314">
        <v>17742</v>
      </c>
    </row>
    <row r="18" spans="1:4" s="185" customFormat="1" ht="15" customHeight="1" x14ac:dyDescent="0.35">
      <c r="A18" s="184"/>
      <c r="B18" s="188" t="s">
        <v>163</v>
      </c>
      <c r="C18" s="193">
        <v>106998</v>
      </c>
      <c r="D18" s="314">
        <v>95500</v>
      </c>
    </row>
    <row r="19" spans="1:4" s="185" customFormat="1" ht="15" customHeight="1" x14ac:dyDescent="0.35">
      <c r="A19" s="184"/>
      <c r="B19" s="188" t="s">
        <v>129</v>
      </c>
      <c r="C19" s="193">
        <v>7504</v>
      </c>
      <c r="D19" s="314">
        <v>7136</v>
      </c>
    </row>
    <row r="20" spans="1:4" s="185" customFormat="1" ht="15" customHeight="1" x14ac:dyDescent="0.35">
      <c r="A20" s="184"/>
      <c r="B20" s="188" t="s">
        <v>50</v>
      </c>
      <c r="C20" s="193">
        <v>13046</v>
      </c>
      <c r="D20" s="314">
        <v>11114</v>
      </c>
    </row>
    <row r="21" spans="1:4" s="185" customFormat="1" ht="15" customHeight="1" x14ac:dyDescent="0.35">
      <c r="A21" s="184"/>
      <c r="B21" s="188" t="s">
        <v>54</v>
      </c>
      <c r="C21" s="193">
        <v>14761</v>
      </c>
      <c r="D21" s="314">
        <v>14458</v>
      </c>
    </row>
    <row r="22" spans="1:4" s="185" customFormat="1" ht="15" customHeight="1" x14ac:dyDescent="0.35">
      <c r="A22" s="184"/>
      <c r="B22" s="188"/>
      <c r="C22" s="194">
        <f>SUM(C13:C21)</f>
        <v>1309653</v>
      </c>
      <c r="D22" s="315">
        <f>SUM(D13:D21)</f>
        <v>1281868</v>
      </c>
    </row>
    <row r="23" spans="1:4" s="185" customFormat="1" ht="15" customHeight="1" thickBot="1" x14ac:dyDescent="0.4">
      <c r="A23" s="184"/>
      <c r="B23" s="204" t="s">
        <v>55</v>
      </c>
      <c r="C23" s="317">
        <f>+C11+C22</f>
        <v>2125744</v>
      </c>
      <c r="D23" s="318">
        <f>+D11+D22</f>
        <v>2039907</v>
      </c>
    </row>
    <row r="24" spans="1:4" s="185" customFormat="1" ht="14.25" customHeight="1" x14ac:dyDescent="0.35">
      <c r="A24" s="184"/>
      <c r="B24" s="197"/>
      <c r="C24" s="211"/>
      <c r="D24" s="212"/>
    </row>
    <row r="25" spans="1:4" s="218" customFormat="1" ht="20.25" customHeight="1" thickBot="1" x14ac:dyDescent="0.3">
      <c r="A25" s="215"/>
      <c r="B25" s="219" t="s">
        <v>56</v>
      </c>
      <c r="C25" s="220" t="s">
        <v>202</v>
      </c>
      <c r="D25" s="220" t="s">
        <v>168</v>
      </c>
    </row>
    <row r="26" spans="1:4" s="185" customFormat="1" ht="15" customHeight="1" thickTop="1" thickBot="1" x14ac:dyDescent="0.4">
      <c r="A26" s="184"/>
      <c r="B26" s="223" t="s">
        <v>111</v>
      </c>
      <c r="C26" s="311"/>
      <c r="D26" s="312"/>
    </row>
    <row r="27" spans="1:4" s="185" customFormat="1" ht="15" customHeight="1" x14ac:dyDescent="0.35">
      <c r="A27" s="184"/>
      <c r="B27" s="187" t="s">
        <v>57</v>
      </c>
      <c r="C27" s="196">
        <v>84815</v>
      </c>
      <c r="D27" s="319">
        <v>16415</v>
      </c>
    </row>
    <row r="28" spans="1:4" s="185" customFormat="1" ht="15" customHeight="1" x14ac:dyDescent="0.35">
      <c r="A28" s="184"/>
      <c r="B28" s="188" t="s">
        <v>58</v>
      </c>
      <c r="C28" s="193">
        <v>34993</v>
      </c>
      <c r="D28" s="314">
        <v>47050</v>
      </c>
    </row>
    <row r="29" spans="1:4" s="185" customFormat="1" ht="15" customHeight="1" x14ac:dyDescent="0.35">
      <c r="A29" s="184"/>
      <c r="B29" s="188" t="s">
        <v>130</v>
      </c>
      <c r="C29" s="193">
        <v>113502</v>
      </c>
      <c r="D29" s="314">
        <v>138172</v>
      </c>
    </row>
    <row r="30" spans="1:4" s="185" customFormat="1" ht="15" customHeight="1" x14ac:dyDescent="0.35">
      <c r="A30" s="184"/>
      <c r="B30" s="188" t="s">
        <v>59</v>
      </c>
      <c r="C30" s="193">
        <v>42009</v>
      </c>
      <c r="D30" s="314">
        <v>38825</v>
      </c>
    </row>
    <row r="31" spans="1:4" s="185" customFormat="1" ht="15" customHeight="1" x14ac:dyDescent="0.35">
      <c r="A31" s="184"/>
      <c r="B31" s="188" t="s">
        <v>60</v>
      </c>
      <c r="C31" s="193">
        <v>35348</v>
      </c>
      <c r="D31" s="314">
        <v>33293</v>
      </c>
    </row>
    <row r="32" spans="1:4" s="185" customFormat="1" ht="15" customHeight="1" x14ac:dyDescent="0.35">
      <c r="A32" s="184"/>
      <c r="B32" s="188" t="s">
        <v>164</v>
      </c>
      <c r="C32" s="193">
        <v>137421</v>
      </c>
      <c r="D32" s="314">
        <v>118295</v>
      </c>
    </row>
    <row r="33" spans="1:6" s="185" customFormat="1" ht="15" customHeight="1" x14ac:dyDescent="0.35">
      <c r="A33" s="184"/>
      <c r="B33" s="189"/>
      <c r="C33" s="194">
        <f>SUM(C27:C32)</f>
        <v>448088</v>
      </c>
      <c r="D33" s="315">
        <f>SUM(D27:D32)</f>
        <v>392050</v>
      </c>
    </row>
    <row r="34" spans="1:6" s="185" customFormat="1" ht="15" customHeight="1" thickBot="1" x14ac:dyDescent="0.4">
      <c r="A34" s="184"/>
      <c r="B34" s="190" t="s">
        <v>112</v>
      </c>
      <c r="C34" s="195"/>
      <c r="D34" s="316"/>
    </row>
    <row r="35" spans="1:6" s="185" customFormat="1" ht="15" customHeight="1" x14ac:dyDescent="0.35">
      <c r="A35" s="184"/>
      <c r="B35" s="187" t="s">
        <v>57</v>
      </c>
      <c r="C35" s="196">
        <v>222062</v>
      </c>
      <c r="D35" s="319">
        <v>243519</v>
      </c>
    </row>
    <row r="36" spans="1:6" s="185" customFormat="1" ht="15" customHeight="1" x14ac:dyDescent="0.35">
      <c r="A36" s="184"/>
      <c r="B36" s="188" t="s">
        <v>58</v>
      </c>
      <c r="C36" s="193">
        <v>241</v>
      </c>
      <c r="D36" s="314">
        <v>139</v>
      </c>
    </row>
    <row r="37" spans="1:6" s="185" customFormat="1" ht="15" customHeight="1" x14ac:dyDescent="0.35">
      <c r="A37" s="184"/>
      <c r="B37" s="188" t="s">
        <v>130</v>
      </c>
      <c r="C37" s="193">
        <v>1206</v>
      </c>
      <c r="D37" s="314">
        <v>1209</v>
      </c>
    </row>
    <row r="38" spans="1:6" s="185" customFormat="1" ht="15" customHeight="1" x14ac:dyDescent="0.35">
      <c r="A38" s="184"/>
      <c r="B38" s="188" t="s">
        <v>59</v>
      </c>
      <c r="C38" s="193">
        <v>12131</v>
      </c>
      <c r="D38" s="314">
        <v>11077</v>
      </c>
    </row>
    <row r="39" spans="1:6" s="185" customFormat="1" ht="15" customHeight="1" x14ac:dyDescent="0.35">
      <c r="A39" s="184"/>
      <c r="B39" s="188" t="s">
        <v>61</v>
      </c>
      <c r="C39" s="193">
        <v>53391</v>
      </c>
      <c r="D39" s="314">
        <v>55439</v>
      </c>
    </row>
    <row r="40" spans="1:6" s="185" customFormat="1" ht="15" customHeight="1" x14ac:dyDescent="0.35">
      <c r="A40" s="184"/>
      <c r="B40" s="188" t="s">
        <v>122</v>
      </c>
      <c r="C40" s="193">
        <v>2262</v>
      </c>
      <c r="D40" s="314">
        <v>2135</v>
      </c>
    </row>
    <row r="41" spans="1:6" s="185" customFormat="1" ht="15" customHeight="1" x14ac:dyDescent="0.35">
      <c r="A41" s="184"/>
      <c r="B41" s="188" t="s">
        <v>62</v>
      </c>
      <c r="C41" s="193">
        <v>3833</v>
      </c>
      <c r="D41" s="314">
        <v>8049</v>
      </c>
    </row>
    <row r="42" spans="1:6" s="185" customFormat="1" ht="15" customHeight="1" x14ac:dyDescent="0.35">
      <c r="A42" s="184"/>
      <c r="B42" s="232" t="s">
        <v>164</v>
      </c>
      <c r="C42" s="193">
        <v>12896</v>
      </c>
      <c r="D42" s="314">
        <v>13765</v>
      </c>
    </row>
    <row r="43" spans="1:6" s="185" customFormat="1" ht="15" customHeight="1" x14ac:dyDescent="0.35">
      <c r="A43" s="184"/>
      <c r="B43" s="189"/>
      <c r="C43" s="194">
        <f>SUM(C35:C42)</f>
        <v>308022</v>
      </c>
      <c r="D43" s="315">
        <f>SUM(D35:D42)</f>
        <v>335332</v>
      </c>
    </row>
    <row r="44" spans="1:6" s="185" customFormat="1" ht="15" customHeight="1" thickBot="1" x14ac:dyDescent="0.4">
      <c r="A44" s="184"/>
      <c r="B44" s="190" t="s">
        <v>63</v>
      </c>
      <c r="C44" s="195"/>
      <c r="D44" s="316"/>
    </row>
    <row r="45" spans="1:6" s="185" customFormat="1" ht="15" customHeight="1" x14ac:dyDescent="0.35">
      <c r="A45" s="184"/>
      <c r="B45" s="187" t="s">
        <v>64</v>
      </c>
      <c r="C45" s="192">
        <v>74000</v>
      </c>
      <c r="D45" s="313">
        <v>74000</v>
      </c>
    </row>
    <row r="46" spans="1:6" s="185" customFormat="1" ht="15" customHeight="1" x14ac:dyDescent="0.35">
      <c r="A46" s="184"/>
      <c r="B46" s="188" t="s">
        <v>65</v>
      </c>
      <c r="C46" s="193">
        <v>22580</v>
      </c>
      <c r="D46" s="314">
        <v>22580</v>
      </c>
    </row>
    <row r="47" spans="1:6" s="185" customFormat="1" ht="15" customHeight="1" x14ac:dyDescent="0.35">
      <c r="A47" s="184"/>
      <c r="B47" s="188" t="s">
        <v>66</v>
      </c>
      <c r="C47" s="193">
        <v>1344929</v>
      </c>
      <c r="D47" s="314">
        <v>1341738</v>
      </c>
    </row>
    <row r="48" spans="1:6" s="185" customFormat="1" ht="15" customHeight="1" x14ac:dyDescent="0.35">
      <c r="A48" s="184"/>
      <c r="B48" s="188" t="s">
        <v>67</v>
      </c>
      <c r="C48" s="193">
        <v>-71677</v>
      </c>
      <c r="D48" s="314">
        <v>-125772</v>
      </c>
      <c r="F48" s="144"/>
    </row>
    <row r="49" spans="1:4" s="185" customFormat="1" ht="15" customHeight="1" x14ac:dyDescent="0.35">
      <c r="A49" s="184"/>
      <c r="B49" s="188" t="s">
        <v>68</v>
      </c>
      <c r="C49" s="193">
        <v>-757</v>
      </c>
      <c r="D49" s="314">
        <v>-757</v>
      </c>
    </row>
    <row r="50" spans="1:4" s="185" customFormat="1" ht="15" customHeight="1" thickBot="1" x14ac:dyDescent="0.4">
      <c r="A50" s="184"/>
      <c r="B50" s="190" t="s">
        <v>69</v>
      </c>
      <c r="C50" s="195">
        <f>SUM(C45:C49)</f>
        <v>1369075</v>
      </c>
      <c r="D50" s="316">
        <f>SUM(D45:D49)</f>
        <v>1311789</v>
      </c>
    </row>
    <row r="51" spans="1:4" s="185" customFormat="1" ht="15" customHeight="1" thickBot="1" x14ac:dyDescent="0.4">
      <c r="A51" s="184"/>
      <c r="B51" s="186" t="s">
        <v>70</v>
      </c>
      <c r="C51" s="320">
        <v>559</v>
      </c>
      <c r="D51" s="321">
        <v>736</v>
      </c>
    </row>
    <row r="52" spans="1:4" s="185" customFormat="1" ht="15" customHeight="1" thickBot="1" x14ac:dyDescent="0.4">
      <c r="A52" s="184"/>
      <c r="B52" s="186"/>
      <c r="C52" s="191">
        <f>SUM(C50:C51)</f>
        <v>1369634</v>
      </c>
      <c r="D52" s="322">
        <f>SUM(D50:D51)</f>
        <v>1312525</v>
      </c>
    </row>
    <row r="53" spans="1:4" s="185" customFormat="1" ht="15" customHeight="1" thickBot="1" x14ac:dyDescent="0.4">
      <c r="A53" s="184"/>
      <c r="B53" s="205" t="s">
        <v>71</v>
      </c>
      <c r="C53" s="323">
        <f>+C33+C43+C52</f>
        <v>2125744</v>
      </c>
      <c r="D53" s="324">
        <f>+D33+D43+D52</f>
        <v>2039907</v>
      </c>
    </row>
    <row r="54" spans="1:4" s="185" customFormat="1" ht="10" x14ac:dyDescent="0.35">
      <c r="C54" s="213"/>
      <c r="D54" s="213"/>
    </row>
    <row r="55" spans="1:4" s="185" customFormat="1" ht="10" x14ac:dyDescent="0.35">
      <c r="C55" s="213"/>
      <c r="D55" s="213"/>
    </row>
    <row r="56" spans="1:4" s="185" customFormat="1" ht="10" x14ac:dyDescent="0.35">
      <c r="C56" s="213"/>
      <c r="D56" s="213"/>
    </row>
    <row r="57" spans="1:4" s="185" customFormat="1" ht="10" x14ac:dyDescent="0.35">
      <c r="C57" s="213"/>
      <c r="D57" s="213"/>
    </row>
    <row r="58" spans="1:4" s="185" customFormat="1" ht="10" x14ac:dyDescent="0.35">
      <c r="C58" s="213"/>
      <c r="D58" s="213"/>
    </row>
    <row r="59" spans="1:4" s="185" customFormat="1" ht="10" x14ac:dyDescent="0.35">
      <c r="C59" s="213"/>
      <c r="D59" s="213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1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37"/>
  <sheetViews>
    <sheetView showGridLines="0" zoomScale="120" zoomScaleNormal="120" zoomScaleSheetLayoutView="125" workbookViewId="0"/>
  </sheetViews>
  <sheetFormatPr defaultColWidth="9.1796875" defaultRowHeight="14" x14ac:dyDescent="0.3"/>
  <cols>
    <col min="1" max="1" width="3.54296875" style="2" customWidth="1"/>
    <col min="2" max="2" width="70.54296875" style="2" customWidth="1"/>
    <col min="3" max="6" width="12.54296875" style="2" customWidth="1"/>
    <col min="7" max="16384" width="9.1796875" style="2"/>
  </cols>
  <sheetData>
    <row r="1" spans="1:6" s="13" customFormat="1" ht="15.5" x14ac:dyDescent="0.35">
      <c r="B1" s="338" t="str">
        <f>Inhaltsverzeichnis!C15</f>
        <v>Kapitalflussrechnung für neun Monate und 3. Quartal 2021 und 2020</v>
      </c>
      <c r="C1" s="338"/>
      <c r="D1" s="338"/>
    </row>
    <row r="2" spans="1:6" x14ac:dyDescent="0.3">
      <c r="B2" s="339" t="s">
        <v>26</v>
      </c>
      <c r="C2" s="339"/>
      <c r="D2" s="339"/>
      <c r="F2" s="9"/>
    </row>
    <row r="3" spans="1:6" x14ac:dyDescent="0.3">
      <c r="B3" s="7"/>
      <c r="C3" s="7"/>
      <c r="D3" s="7"/>
      <c r="F3" s="16"/>
    </row>
    <row r="4" spans="1:6" s="9" customFormat="1" ht="14.25" customHeight="1" thickBot="1" x14ac:dyDescent="0.3">
      <c r="A4" s="12"/>
      <c r="B4" s="63" t="s">
        <v>27</v>
      </c>
      <c r="C4" s="227" t="s">
        <v>196</v>
      </c>
      <c r="D4" s="227" t="s">
        <v>197</v>
      </c>
      <c r="E4" s="227" t="s">
        <v>198</v>
      </c>
      <c r="F4" s="227" t="s">
        <v>199</v>
      </c>
    </row>
    <row r="5" spans="1:6" s="16" customFormat="1" ht="15" customHeight="1" thickTop="1" x14ac:dyDescent="0.2">
      <c r="A5" s="17"/>
      <c r="B5" s="105" t="s">
        <v>41</v>
      </c>
      <c r="C5" s="57">
        <v>59643</v>
      </c>
      <c r="D5" s="238">
        <v>55765</v>
      </c>
      <c r="E5" s="57">
        <v>16254</v>
      </c>
      <c r="F5" s="238">
        <v>13870</v>
      </c>
    </row>
    <row r="6" spans="1:6" s="16" customFormat="1" ht="15" customHeight="1" x14ac:dyDescent="0.2">
      <c r="A6" s="17"/>
      <c r="B6" s="106" t="s">
        <v>40</v>
      </c>
      <c r="C6" s="61">
        <v>26317</v>
      </c>
      <c r="D6" s="240">
        <v>29001</v>
      </c>
      <c r="E6" s="61">
        <v>7036</v>
      </c>
      <c r="F6" s="240">
        <v>10567</v>
      </c>
    </row>
    <row r="7" spans="1:6" s="16" customFormat="1" ht="15" customHeight="1" x14ac:dyDescent="0.2">
      <c r="A7" s="17"/>
      <c r="B7" s="106" t="s">
        <v>39</v>
      </c>
      <c r="C7" s="61">
        <v>786</v>
      </c>
      <c r="D7" s="240">
        <v>-2823</v>
      </c>
      <c r="E7" s="61">
        <v>97</v>
      </c>
      <c r="F7" s="240">
        <v>-666</v>
      </c>
    </row>
    <row r="8" spans="1:6" s="16" customFormat="1" ht="15" customHeight="1" x14ac:dyDescent="0.2">
      <c r="A8" s="17"/>
      <c r="B8" s="106" t="s">
        <v>96</v>
      </c>
      <c r="C8" s="61">
        <v>30109</v>
      </c>
      <c r="D8" s="240">
        <v>30169</v>
      </c>
      <c r="E8" s="61">
        <v>9739</v>
      </c>
      <c r="F8" s="240">
        <v>9832</v>
      </c>
    </row>
    <row r="9" spans="1:6" s="16" customFormat="1" ht="15" customHeight="1" x14ac:dyDescent="0.2">
      <c r="A9" s="17"/>
      <c r="B9" s="106" t="s">
        <v>97</v>
      </c>
      <c r="C9" s="61">
        <v>573</v>
      </c>
      <c r="D9" s="240">
        <v>1545</v>
      </c>
      <c r="E9" s="61">
        <v>771</v>
      </c>
      <c r="F9" s="240">
        <v>-509</v>
      </c>
    </row>
    <row r="10" spans="1:6" s="16" customFormat="1" ht="15" customHeight="1" x14ac:dyDescent="0.2">
      <c r="A10" s="17"/>
      <c r="B10" s="105" t="s">
        <v>98</v>
      </c>
      <c r="C10" s="57">
        <v>18211</v>
      </c>
      <c r="D10" s="238">
        <v>34884</v>
      </c>
      <c r="E10" s="57">
        <v>874</v>
      </c>
      <c r="F10" s="238">
        <v>3927</v>
      </c>
    </row>
    <row r="11" spans="1:6" s="16" customFormat="1" ht="15" customHeight="1" x14ac:dyDescent="0.2">
      <c r="A11" s="17"/>
      <c r="B11" s="106" t="s">
        <v>99</v>
      </c>
      <c r="C11" s="61">
        <v>-16526</v>
      </c>
      <c r="D11" s="240">
        <v>-15035</v>
      </c>
      <c r="E11" s="61">
        <v>-4892</v>
      </c>
      <c r="F11" s="240">
        <v>-11603</v>
      </c>
    </row>
    <row r="12" spans="1:6" s="16" customFormat="1" ht="15" customHeight="1" x14ac:dyDescent="0.2">
      <c r="A12" s="17"/>
      <c r="B12" s="106" t="s">
        <v>165</v>
      </c>
      <c r="C12" s="61">
        <v>-26826</v>
      </c>
      <c r="D12" s="240">
        <v>-37208</v>
      </c>
      <c r="E12" s="61">
        <v>-9065</v>
      </c>
      <c r="F12" s="240">
        <v>-14609</v>
      </c>
    </row>
    <row r="13" spans="1:6" s="16" customFormat="1" ht="15" customHeight="1" x14ac:dyDescent="0.2">
      <c r="A13" s="17"/>
      <c r="B13" s="106" t="s">
        <v>100</v>
      </c>
      <c r="C13" s="61">
        <v>-5641</v>
      </c>
      <c r="D13" s="240">
        <v>-3825</v>
      </c>
      <c r="E13" s="61">
        <v>-1947</v>
      </c>
      <c r="F13" s="240">
        <v>-1143</v>
      </c>
    </row>
    <row r="14" spans="1:6" ht="15" customHeight="1" x14ac:dyDescent="0.3">
      <c r="B14" s="106" t="s">
        <v>101</v>
      </c>
      <c r="C14" s="61">
        <v>4215</v>
      </c>
      <c r="D14" s="240">
        <v>6455</v>
      </c>
      <c r="E14" s="61">
        <v>1539</v>
      </c>
      <c r="F14" s="240">
        <v>1567</v>
      </c>
    </row>
    <row r="15" spans="1:6" s="16" customFormat="1" ht="15" customHeight="1" thickBot="1" x14ac:dyDescent="0.3">
      <c r="A15" s="17"/>
      <c r="B15" s="111" t="s">
        <v>110</v>
      </c>
      <c r="C15" s="288">
        <f>SUM(C5:C14)</f>
        <v>90861</v>
      </c>
      <c r="D15" s="289">
        <f>SUM(D5:D14)</f>
        <v>98928</v>
      </c>
      <c r="E15" s="288">
        <f>SUM(E5:E14)</f>
        <v>20406</v>
      </c>
      <c r="F15" s="289">
        <f>SUM(F5:F14)</f>
        <v>11233</v>
      </c>
    </row>
    <row r="16" spans="1:6" s="16" customFormat="1" ht="15" customHeight="1" x14ac:dyDescent="0.2">
      <c r="A16" s="17"/>
      <c r="B16" s="107" t="s">
        <v>120</v>
      </c>
      <c r="C16" s="57">
        <v>1494</v>
      </c>
      <c r="D16" s="238">
        <v>1361</v>
      </c>
      <c r="E16" s="57">
        <v>1374</v>
      </c>
      <c r="F16" s="238">
        <v>191</v>
      </c>
    </row>
    <row r="17" spans="1:6" s="16" customFormat="1" ht="15" customHeight="1" x14ac:dyDescent="0.2">
      <c r="A17" s="17"/>
      <c r="B17" s="106" t="s">
        <v>121</v>
      </c>
      <c r="C17" s="61">
        <v>-5132</v>
      </c>
      <c r="D17" s="240">
        <v>-9475</v>
      </c>
      <c r="E17" s="61">
        <v>-2802</v>
      </c>
      <c r="F17" s="240">
        <v>-3229</v>
      </c>
    </row>
    <row r="18" spans="1:6" s="16" customFormat="1" ht="15" customHeight="1" x14ac:dyDescent="0.2">
      <c r="A18" s="17"/>
      <c r="B18" s="106" t="s">
        <v>145</v>
      </c>
      <c r="C18" s="61">
        <v>149</v>
      </c>
      <c r="D18" s="240">
        <v>1</v>
      </c>
      <c r="E18" s="61">
        <v>31</v>
      </c>
      <c r="F18" s="240">
        <v>1</v>
      </c>
    </row>
    <row r="19" spans="1:6" s="16" customFormat="1" ht="15" customHeight="1" x14ac:dyDescent="0.2">
      <c r="A19" s="17"/>
      <c r="B19" s="106" t="s">
        <v>118</v>
      </c>
      <c r="C19" s="61">
        <v>-3772</v>
      </c>
      <c r="D19" s="240">
        <v>-3628</v>
      </c>
      <c r="E19" s="61">
        <v>-340</v>
      </c>
      <c r="F19" s="240">
        <v>-331</v>
      </c>
    </row>
    <row r="20" spans="1:6" s="16" customFormat="1" ht="15" customHeight="1" x14ac:dyDescent="0.2">
      <c r="A20" s="17"/>
      <c r="B20" s="106" t="s">
        <v>146</v>
      </c>
      <c r="C20" s="61">
        <v>8698</v>
      </c>
      <c r="D20" s="240">
        <v>306</v>
      </c>
      <c r="E20" s="61">
        <v>0</v>
      </c>
      <c r="F20" s="240">
        <v>30</v>
      </c>
    </row>
    <row r="21" spans="1:6" s="16" customFormat="1" ht="15" customHeight="1" x14ac:dyDescent="0.2">
      <c r="A21" s="17"/>
      <c r="B21" s="106" t="s">
        <v>102</v>
      </c>
      <c r="C21" s="61">
        <v>-27230</v>
      </c>
      <c r="D21" s="240">
        <v>-544</v>
      </c>
      <c r="E21" s="61">
        <v>-9373</v>
      </c>
      <c r="F21" s="240">
        <v>-21</v>
      </c>
    </row>
    <row r="22" spans="1:6" s="16" customFormat="1" ht="15" customHeight="1" x14ac:dyDescent="0.2">
      <c r="A22" s="42"/>
      <c r="B22" s="106" t="s">
        <v>172</v>
      </c>
      <c r="C22" s="61">
        <v>2132</v>
      </c>
      <c r="D22" s="240">
        <v>128</v>
      </c>
      <c r="E22" s="61">
        <v>0</v>
      </c>
      <c r="F22" s="240">
        <v>0</v>
      </c>
    </row>
    <row r="23" spans="1:6" s="16" customFormat="1" ht="15" customHeight="1" thickBot="1" x14ac:dyDescent="0.3">
      <c r="A23" s="17"/>
      <c r="B23" s="111" t="s">
        <v>103</v>
      </c>
      <c r="C23" s="288">
        <f>SUM(C16:C22)</f>
        <v>-23661</v>
      </c>
      <c r="D23" s="289">
        <f>SUM(D16:D22)</f>
        <v>-11851</v>
      </c>
      <c r="E23" s="288">
        <f>SUM(E16:E22)</f>
        <v>-11110</v>
      </c>
      <c r="F23" s="289">
        <f>SUM(F16:F22)</f>
        <v>-3359</v>
      </c>
    </row>
    <row r="24" spans="1:6" s="16" customFormat="1" ht="15" customHeight="1" x14ac:dyDescent="0.2">
      <c r="A24" s="17"/>
      <c r="B24" s="105" t="s">
        <v>104</v>
      </c>
      <c r="C24" s="57">
        <v>-56629</v>
      </c>
      <c r="D24" s="238">
        <v>-56567</v>
      </c>
      <c r="E24" s="57">
        <v>0</v>
      </c>
      <c r="F24" s="238">
        <v>-56225</v>
      </c>
    </row>
    <row r="25" spans="1:6" s="16" customFormat="1" ht="15" customHeight="1" x14ac:dyDescent="0.2">
      <c r="A25" s="17"/>
      <c r="B25" s="106" t="s">
        <v>147</v>
      </c>
      <c r="C25" s="61">
        <v>-8109</v>
      </c>
      <c r="D25" s="238">
        <v>-2070</v>
      </c>
      <c r="E25" s="61">
        <v>-2122</v>
      </c>
      <c r="F25" s="238">
        <v>42680</v>
      </c>
    </row>
    <row r="26" spans="1:6" s="16" customFormat="1" ht="15" customHeight="1" x14ac:dyDescent="0.2">
      <c r="A26" s="42"/>
      <c r="B26" s="106" t="s">
        <v>136</v>
      </c>
      <c r="C26" s="61">
        <v>-9931</v>
      </c>
      <c r="D26" s="238">
        <v>-11711</v>
      </c>
      <c r="E26" s="61">
        <v>-3232</v>
      </c>
      <c r="F26" s="238">
        <v>-3765</v>
      </c>
    </row>
    <row r="27" spans="1:6" ht="15" customHeight="1" x14ac:dyDescent="0.3">
      <c r="B27" s="106" t="s">
        <v>131</v>
      </c>
      <c r="C27" s="61">
        <v>60000</v>
      </c>
      <c r="D27" s="240">
        <v>50096</v>
      </c>
      <c r="E27" s="61">
        <v>0</v>
      </c>
      <c r="F27" s="240">
        <v>50096</v>
      </c>
    </row>
    <row r="28" spans="1:6" s="16" customFormat="1" ht="15" customHeight="1" x14ac:dyDescent="0.2">
      <c r="A28" s="17"/>
      <c r="B28" s="106" t="s">
        <v>132</v>
      </c>
      <c r="C28" s="61">
        <v>-3</v>
      </c>
      <c r="D28" s="240">
        <v>-25001</v>
      </c>
      <c r="E28" s="61">
        <v>0</v>
      </c>
      <c r="F28" s="240">
        <v>0</v>
      </c>
    </row>
    <row r="29" spans="1:6" ht="15" customHeight="1" thickBot="1" x14ac:dyDescent="0.35">
      <c r="B29" s="109" t="s">
        <v>105</v>
      </c>
      <c r="C29" s="288">
        <f>SUM(C24:C28)</f>
        <v>-14672</v>
      </c>
      <c r="D29" s="289">
        <f>SUM(D24:D28)</f>
        <v>-45253</v>
      </c>
      <c r="E29" s="288">
        <f>SUM(E24:E28)</f>
        <v>-5354</v>
      </c>
      <c r="F29" s="289">
        <f>SUM(F24:F28)</f>
        <v>32786</v>
      </c>
    </row>
    <row r="30" spans="1:6" s="16" customFormat="1" ht="15" customHeight="1" x14ac:dyDescent="0.2">
      <c r="A30" s="17"/>
      <c r="B30" s="105" t="s">
        <v>106</v>
      </c>
      <c r="C30" s="57">
        <v>52528</v>
      </c>
      <c r="D30" s="238">
        <v>41824</v>
      </c>
      <c r="E30" s="57">
        <v>3942</v>
      </c>
      <c r="F30" s="238">
        <v>40660</v>
      </c>
    </row>
    <row r="31" spans="1:6" ht="15" customHeight="1" x14ac:dyDescent="0.3">
      <c r="B31" s="105" t="s">
        <v>117</v>
      </c>
      <c r="C31" s="61">
        <v>24093</v>
      </c>
      <c r="D31" s="240">
        <v>-23985</v>
      </c>
      <c r="E31" s="61">
        <v>10393</v>
      </c>
      <c r="F31" s="240">
        <v>-17047</v>
      </c>
    </row>
    <row r="32" spans="1:6" s="5" customFormat="1" ht="15" customHeight="1" thickBot="1" x14ac:dyDescent="0.3">
      <c r="A32" s="20"/>
      <c r="B32" s="111" t="s">
        <v>107</v>
      </c>
      <c r="C32" s="288">
        <f>SUM(C30:C31)</f>
        <v>76621</v>
      </c>
      <c r="D32" s="289">
        <f>SUM(D30:D31)</f>
        <v>17839</v>
      </c>
      <c r="E32" s="288">
        <f>SUM(E30:E31)</f>
        <v>14335</v>
      </c>
      <c r="F32" s="289">
        <f>SUM(F30:F31)</f>
        <v>23613</v>
      </c>
    </row>
    <row r="33" spans="1:6" ht="15" customHeight="1" x14ac:dyDescent="0.3">
      <c r="B33" s="110" t="s">
        <v>108</v>
      </c>
      <c r="C33" s="57">
        <v>479982</v>
      </c>
      <c r="D33" s="238">
        <v>513632</v>
      </c>
      <c r="E33" s="57">
        <v>542268</v>
      </c>
      <c r="F33" s="238">
        <v>507858</v>
      </c>
    </row>
    <row r="34" spans="1:6" ht="15" customHeight="1" thickBot="1" x14ac:dyDescent="0.35">
      <c r="A34" s="20"/>
      <c r="B34" s="108" t="s">
        <v>109</v>
      </c>
      <c r="C34" s="288">
        <f>SUM(C32:C33)</f>
        <v>556603</v>
      </c>
      <c r="D34" s="289">
        <f>SUM(D32:D33)</f>
        <v>531471</v>
      </c>
      <c r="E34" s="288">
        <f>SUM(E32:E33)</f>
        <v>556603</v>
      </c>
      <c r="F34" s="289">
        <f>SUM(F32:F33)</f>
        <v>531471</v>
      </c>
    </row>
    <row r="35" spans="1:6" s="5" customFormat="1" ht="15" customHeight="1" thickBot="1" x14ac:dyDescent="0.35">
      <c r="A35" s="2"/>
      <c r="B35" s="109" t="s">
        <v>0</v>
      </c>
      <c r="C35" s="288">
        <f>C15+C16+C17+C18+C19+C26</f>
        <v>73669</v>
      </c>
      <c r="D35" s="289">
        <f>D15+D16+D17+D18+D19+D26</f>
        <v>75476</v>
      </c>
      <c r="E35" s="288">
        <f>E15+E16+E17+E18+E19+E26</f>
        <v>15437</v>
      </c>
      <c r="F35" s="289">
        <f>F15+F16+F17+F18+F19+F26</f>
        <v>4100</v>
      </c>
    </row>
    <row r="36" spans="1:6" x14ac:dyDescent="0.3">
      <c r="E36" s="5"/>
    </row>
    <row r="37" spans="1:6" x14ac:dyDescent="0.3">
      <c r="E37" s="5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Footer>&amp;L© 2021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E8FF-2D99-4299-A8D9-C799AE7ABD77}">
  <dimension ref="A1:T37"/>
  <sheetViews>
    <sheetView showGridLines="0" zoomScaleNormal="100" zoomScaleSheetLayoutView="130" workbookViewId="0"/>
  </sheetViews>
  <sheetFormatPr defaultColWidth="9.1796875" defaultRowHeight="14" x14ac:dyDescent="0.3"/>
  <cols>
    <col min="1" max="1" width="3.54296875" style="2" customWidth="1"/>
    <col min="2" max="2" width="35.1796875" style="2" customWidth="1"/>
    <col min="3" max="5" width="10.453125" style="2" customWidth="1"/>
    <col min="6" max="6" width="2.1796875" style="22" customWidth="1"/>
    <col min="7" max="9" width="10.453125" style="2" customWidth="1"/>
    <col min="10" max="10" width="2.1796875" style="22" customWidth="1"/>
    <col min="11" max="13" width="10.453125" style="2" customWidth="1"/>
    <col min="14" max="14" width="2.1796875" style="22" customWidth="1"/>
    <col min="15" max="16" width="10.453125" style="2" customWidth="1"/>
    <col min="17" max="17" width="2.1796875" style="22" customWidth="1"/>
    <col min="18" max="20" width="10.453125" style="2" customWidth="1"/>
    <col min="21" max="16384" width="9.1796875" style="2"/>
  </cols>
  <sheetData>
    <row r="1" spans="1:20" s="13" customFormat="1" ht="15" customHeight="1" x14ac:dyDescent="0.35">
      <c r="A1" s="25"/>
      <c r="B1" s="88" t="str">
        <f>Inhaltsverzeichnis!C17</f>
        <v>Segmentbericht für neun Monate 2021 und 2020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3">
      <c r="A2" s="22"/>
      <c r="B2" s="50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3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3">
      <c r="A4" s="12"/>
      <c r="B4" s="341" t="s">
        <v>27</v>
      </c>
      <c r="C4" s="343" t="s">
        <v>167</v>
      </c>
      <c r="D4" s="343"/>
      <c r="E4" s="340"/>
      <c r="F4" s="84"/>
      <c r="G4" s="340" t="s">
        <v>10</v>
      </c>
      <c r="H4" s="340"/>
      <c r="I4" s="340"/>
      <c r="J4" s="84"/>
      <c r="K4" s="340" t="s">
        <v>150</v>
      </c>
      <c r="L4" s="340"/>
      <c r="M4" s="340"/>
      <c r="N4" s="84"/>
      <c r="O4" s="344" t="s">
        <v>72</v>
      </c>
      <c r="P4" s="345"/>
      <c r="Q4" s="84"/>
      <c r="R4" s="340" t="s">
        <v>85</v>
      </c>
      <c r="S4" s="340"/>
      <c r="T4" s="340"/>
    </row>
    <row r="5" spans="1:20" s="9" customFormat="1" ht="14.25" customHeight="1" thickTop="1" x14ac:dyDescent="0.25">
      <c r="A5" s="12"/>
      <c r="B5" s="341"/>
      <c r="C5" s="69" t="s">
        <v>196</v>
      </c>
      <c r="D5" s="68" t="s">
        <v>196</v>
      </c>
      <c r="E5" s="228" t="s">
        <v>197</v>
      </c>
      <c r="F5" s="229"/>
      <c r="G5" s="69" t="s">
        <v>196</v>
      </c>
      <c r="H5" s="68" t="s">
        <v>196</v>
      </c>
      <c r="I5" s="228" t="s">
        <v>197</v>
      </c>
      <c r="J5" s="229"/>
      <c r="K5" s="69" t="s">
        <v>196</v>
      </c>
      <c r="L5" s="68" t="s">
        <v>196</v>
      </c>
      <c r="M5" s="228" t="s">
        <v>197</v>
      </c>
      <c r="N5" s="229"/>
      <c r="O5" s="68" t="s">
        <v>196</v>
      </c>
      <c r="P5" s="228" t="s">
        <v>197</v>
      </c>
      <c r="Q5" s="229"/>
      <c r="R5" s="69" t="s">
        <v>196</v>
      </c>
      <c r="S5" s="68" t="s">
        <v>196</v>
      </c>
      <c r="T5" s="228" t="s">
        <v>197</v>
      </c>
    </row>
    <row r="6" spans="1:20" s="9" customFormat="1" ht="36" customHeight="1" thickBot="1" x14ac:dyDescent="0.3">
      <c r="A6" s="12"/>
      <c r="B6" s="342"/>
      <c r="C6" s="198" t="s">
        <v>115</v>
      </c>
      <c r="D6" s="199" t="s">
        <v>119</v>
      </c>
      <c r="E6" s="200" t="s">
        <v>115</v>
      </c>
      <c r="F6" s="65"/>
      <c r="G6" s="201" t="s">
        <v>115</v>
      </c>
      <c r="H6" s="199" t="s">
        <v>119</v>
      </c>
      <c r="I6" s="200" t="s">
        <v>115</v>
      </c>
      <c r="J6" s="65"/>
      <c r="K6" s="201" t="s">
        <v>115</v>
      </c>
      <c r="L6" s="199" t="s">
        <v>119</v>
      </c>
      <c r="M6" s="200" t="s">
        <v>115</v>
      </c>
      <c r="N6" s="65"/>
      <c r="O6" s="201" t="s">
        <v>115</v>
      </c>
      <c r="P6" s="200" t="s">
        <v>115</v>
      </c>
      <c r="Q6" s="65"/>
      <c r="R6" s="201" t="s">
        <v>115</v>
      </c>
      <c r="S6" s="199" t="s">
        <v>119</v>
      </c>
      <c r="T6" s="202" t="s">
        <v>115</v>
      </c>
    </row>
    <row r="7" spans="1:20" s="9" customFormat="1" ht="15" customHeight="1" thickTop="1" x14ac:dyDescent="0.2">
      <c r="A7" s="12"/>
      <c r="B7" s="96" t="s">
        <v>173</v>
      </c>
      <c r="C7" s="57">
        <f>81786+1</f>
        <v>81787</v>
      </c>
      <c r="D7" s="78">
        <v>82545</v>
      </c>
      <c r="E7" s="235">
        <f>51188+1</f>
        <v>51189</v>
      </c>
      <c r="F7" s="236"/>
      <c r="G7" s="77">
        <v>39313</v>
      </c>
      <c r="H7" s="78">
        <v>40603</v>
      </c>
      <c r="I7" s="235">
        <v>15628</v>
      </c>
      <c r="J7" s="237"/>
      <c r="K7" s="77">
        <v>0</v>
      </c>
      <c r="L7" s="78">
        <v>0</v>
      </c>
      <c r="M7" s="235">
        <v>0</v>
      </c>
      <c r="N7" s="236"/>
      <c r="O7" s="77"/>
      <c r="P7" s="235"/>
      <c r="Q7" s="237"/>
      <c r="R7" s="93">
        <f>C7+G7+K7+O7</f>
        <v>121100</v>
      </c>
      <c r="S7" s="78">
        <f>+D7+H7+L7</f>
        <v>123148</v>
      </c>
      <c r="T7" s="238">
        <f>E7+I7+M7+P7</f>
        <v>66817</v>
      </c>
    </row>
    <row r="8" spans="1:20" s="9" customFormat="1" ht="15" customHeight="1" x14ac:dyDescent="0.2">
      <c r="A8" s="12"/>
      <c r="B8" s="96" t="s">
        <v>174</v>
      </c>
      <c r="C8" s="57">
        <v>36845</v>
      </c>
      <c r="D8" s="78">
        <v>37560</v>
      </c>
      <c r="E8" s="235">
        <v>18850</v>
      </c>
      <c r="F8" s="236"/>
      <c r="G8" s="77">
        <v>7662</v>
      </c>
      <c r="H8" s="78">
        <v>7868</v>
      </c>
      <c r="I8" s="235">
        <v>2710</v>
      </c>
      <c r="J8" s="237"/>
      <c r="K8" s="77">
        <v>0</v>
      </c>
      <c r="L8" s="78">
        <v>0</v>
      </c>
      <c r="M8" s="235">
        <v>0</v>
      </c>
      <c r="N8" s="236"/>
      <c r="O8" s="77"/>
      <c r="P8" s="235"/>
      <c r="Q8" s="237"/>
      <c r="R8" s="93">
        <f>C8+G8+K8+O8</f>
        <v>44507</v>
      </c>
      <c r="S8" s="78">
        <f>+D8+H8+L8</f>
        <v>45428</v>
      </c>
      <c r="T8" s="238">
        <f>E8+I8+M8+P8</f>
        <v>21560</v>
      </c>
    </row>
    <row r="9" spans="1:20" s="9" customFormat="1" ht="15" customHeight="1" x14ac:dyDescent="0.2">
      <c r="A9" s="12"/>
      <c r="B9" s="97" t="s">
        <v>175</v>
      </c>
      <c r="C9" s="61">
        <v>158363</v>
      </c>
      <c r="D9" s="71">
        <v>162791</v>
      </c>
      <c r="E9" s="239">
        <v>192941</v>
      </c>
      <c r="F9" s="236"/>
      <c r="G9" s="70">
        <v>95178</v>
      </c>
      <c r="H9" s="71">
        <v>98131</v>
      </c>
      <c r="I9" s="239">
        <v>103421</v>
      </c>
      <c r="J9" s="237"/>
      <c r="K9" s="70">
        <v>0</v>
      </c>
      <c r="L9" s="71">
        <v>0</v>
      </c>
      <c r="M9" s="239">
        <v>0</v>
      </c>
      <c r="N9" s="236"/>
      <c r="O9" s="70"/>
      <c r="P9" s="239"/>
      <c r="Q9" s="237"/>
      <c r="R9" s="94">
        <f>C9+G9+K9+O9</f>
        <v>253541</v>
      </c>
      <c r="S9" s="71">
        <f>+D9+H9+L9</f>
        <v>260922</v>
      </c>
      <c r="T9" s="240">
        <f>E9+I9+M9+P9</f>
        <v>296362</v>
      </c>
    </row>
    <row r="10" spans="1:20" s="9" customFormat="1" ht="15" customHeight="1" x14ac:dyDescent="0.2">
      <c r="A10" s="12"/>
      <c r="B10" s="98" t="s">
        <v>113</v>
      </c>
      <c r="C10" s="73">
        <v>31519</v>
      </c>
      <c r="D10" s="74">
        <v>31985</v>
      </c>
      <c r="E10" s="241">
        <v>22140</v>
      </c>
      <c r="F10" s="236"/>
      <c r="G10" s="72">
        <v>2</v>
      </c>
      <c r="H10" s="74">
        <v>2</v>
      </c>
      <c r="I10" s="241">
        <v>35</v>
      </c>
      <c r="J10" s="237"/>
      <c r="K10" s="72">
        <v>0</v>
      </c>
      <c r="L10" s="74">
        <v>0</v>
      </c>
      <c r="M10" s="241">
        <v>0</v>
      </c>
      <c r="N10" s="236"/>
      <c r="O10" s="72"/>
      <c r="P10" s="241"/>
      <c r="Q10" s="237"/>
      <c r="R10" s="95">
        <f>G10+C10+K10+O10</f>
        <v>31521</v>
      </c>
      <c r="S10" s="74">
        <f>+D10+H10+L10</f>
        <v>31987</v>
      </c>
      <c r="T10" s="240">
        <f>I10+E10+M10+Q10</f>
        <v>22175</v>
      </c>
    </row>
    <row r="11" spans="1:20" s="9" customFormat="1" ht="15" customHeight="1" thickBot="1" x14ac:dyDescent="0.3">
      <c r="A11" s="12"/>
      <c r="B11" s="99" t="s">
        <v>176</v>
      </c>
      <c r="C11" s="58">
        <f>SUM(C7:C10)</f>
        <v>308514</v>
      </c>
      <c r="D11" s="76">
        <f t="shared" ref="D11:E11" si="0">SUM(D7:D10)</f>
        <v>314881</v>
      </c>
      <c r="E11" s="242">
        <f t="shared" si="0"/>
        <v>285120</v>
      </c>
      <c r="F11" s="243"/>
      <c r="G11" s="75">
        <f t="shared" ref="G11:I11" si="1">SUM(G7:G10)</f>
        <v>142155</v>
      </c>
      <c r="H11" s="76">
        <f t="shared" si="1"/>
        <v>146604</v>
      </c>
      <c r="I11" s="242">
        <f t="shared" si="1"/>
        <v>121794</v>
      </c>
      <c r="J11" s="244"/>
      <c r="K11" s="75">
        <f t="shared" ref="K11:M11" si="2">SUM(K7:K10)</f>
        <v>0</v>
      </c>
      <c r="L11" s="76">
        <f t="shared" si="2"/>
        <v>0</v>
      </c>
      <c r="M11" s="242">
        <f t="shared" si="2"/>
        <v>0</v>
      </c>
      <c r="N11" s="243"/>
      <c r="O11" s="75">
        <f t="shared" ref="O11:P11" si="3">SUM(O7:O10)</f>
        <v>0</v>
      </c>
      <c r="P11" s="242">
        <f t="shared" si="3"/>
        <v>0</v>
      </c>
      <c r="Q11" s="244"/>
      <c r="R11" s="75">
        <f t="shared" ref="R11:T11" si="4">SUM(R7:R10)</f>
        <v>450669</v>
      </c>
      <c r="S11" s="76">
        <f t="shared" si="4"/>
        <v>461485</v>
      </c>
      <c r="T11" s="245">
        <f t="shared" si="4"/>
        <v>406914</v>
      </c>
    </row>
    <row r="12" spans="1:20" s="9" customFormat="1" ht="15" customHeight="1" x14ac:dyDescent="0.2">
      <c r="A12" s="12"/>
      <c r="B12" s="98" t="s">
        <v>177</v>
      </c>
      <c r="C12" s="73">
        <v>17702</v>
      </c>
      <c r="D12" s="74">
        <v>18262</v>
      </c>
      <c r="E12" s="241">
        <v>28116</v>
      </c>
      <c r="F12" s="236"/>
      <c r="G12" s="72">
        <v>21008</v>
      </c>
      <c r="H12" s="74">
        <v>21375</v>
      </c>
      <c r="I12" s="241">
        <v>35038</v>
      </c>
      <c r="J12" s="237"/>
      <c r="K12" s="72"/>
      <c r="L12" s="74"/>
      <c r="M12" s="241"/>
      <c r="N12" s="236"/>
      <c r="O12" s="72"/>
      <c r="P12" s="241"/>
      <c r="Q12" s="237"/>
      <c r="R12" s="95">
        <f>G12+C12+K12+O12</f>
        <v>38710</v>
      </c>
      <c r="S12" s="74">
        <f>+D12+H12+L12</f>
        <v>39637</v>
      </c>
      <c r="T12" s="240">
        <f>I12+E12+M12+Q12</f>
        <v>63154</v>
      </c>
    </row>
    <row r="13" spans="1:20" s="9" customFormat="1" ht="15" customHeight="1" thickBot="1" x14ac:dyDescent="0.3">
      <c r="A13" s="12"/>
      <c r="B13" s="99" t="s">
        <v>73</v>
      </c>
      <c r="C13" s="58">
        <f>SUM(C11:C12)</f>
        <v>326216</v>
      </c>
      <c r="D13" s="76">
        <f>SUM(D11:D12)</f>
        <v>333143</v>
      </c>
      <c r="E13" s="242">
        <f>SUM(E11:E12)</f>
        <v>313236</v>
      </c>
      <c r="F13" s="243"/>
      <c r="G13" s="75">
        <f>SUM(G11:G12)</f>
        <v>163163</v>
      </c>
      <c r="H13" s="76">
        <f>SUM(H11:H12)</f>
        <v>167979</v>
      </c>
      <c r="I13" s="242">
        <f>SUM(I11:I12)</f>
        <v>156832</v>
      </c>
      <c r="J13" s="244"/>
      <c r="K13" s="75">
        <f>SUM(K11:K12)</f>
        <v>0</v>
      </c>
      <c r="L13" s="76">
        <f>SUM(L11:L12)</f>
        <v>0</v>
      </c>
      <c r="M13" s="242">
        <f>SUM(M11:M12)</f>
        <v>0</v>
      </c>
      <c r="N13" s="243"/>
      <c r="O13" s="75">
        <f>SUM(O11:O12)</f>
        <v>0</v>
      </c>
      <c r="P13" s="242">
        <f>SUM(P11:P12)</f>
        <v>0</v>
      </c>
      <c r="Q13" s="244"/>
      <c r="R13" s="75">
        <f>SUM(R11:R12)</f>
        <v>489379</v>
      </c>
      <c r="S13" s="76">
        <f>SUM(S11:S12)</f>
        <v>501122</v>
      </c>
      <c r="T13" s="245">
        <f>SUM(T11:T12)</f>
        <v>470068</v>
      </c>
    </row>
    <row r="14" spans="1:20" s="9" customFormat="1" ht="15" customHeight="1" x14ac:dyDescent="0.2">
      <c r="A14" s="12"/>
      <c r="B14" s="52" t="s">
        <v>30</v>
      </c>
      <c r="C14" s="57">
        <v>0</v>
      </c>
      <c r="D14" s="78">
        <v>0</v>
      </c>
      <c r="E14" s="235">
        <v>0</v>
      </c>
      <c r="F14" s="237"/>
      <c r="G14" s="77">
        <v>0</v>
      </c>
      <c r="H14" s="78">
        <v>0</v>
      </c>
      <c r="I14" s="235">
        <v>0</v>
      </c>
      <c r="J14" s="237"/>
      <c r="K14" s="299">
        <v>109874</v>
      </c>
      <c r="L14" s="78">
        <v>111783</v>
      </c>
      <c r="M14" s="235">
        <v>126730</v>
      </c>
      <c r="N14" s="237"/>
      <c r="O14" s="77"/>
      <c r="P14" s="235"/>
      <c r="Q14" s="237"/>
      <c r="R14" s="77">
        <f>C14+G14+K14+O14</f>
        <v>109874</v>
      </c>
      <c r="S14" s="77">
        <f>+D14+H14+L14</f>
        <v>111783</v>
      </c>
      <c r="T14" s="238">
        <f>E14+I14+M14+P14</f>
        <v>126730</v>
      </c>
    </row>
    <row r="15" spans="1:20" s="9" customFormat="1" ht="15" customHeight="1" x14ac:dyDescent="0.2">
      <c r="A15" s="12"/>
      <c r="B15" s="53" t="s">
        <v>31</v>
      </c>
      <c r="C15" s="61">
        <v>0</v>
      </c>
      <c r="D15" s="71">
        <v>0</v>
      </c>
      <c r="E15" s="239">
        <v>0</v>
      </c>
      <c r="F15" s="237"/>
      <c r="G15" s="70">
        <v>0</v>
      </c>
      <c r="H15" s="71">
        <v>0</v>
      </c>
      <c r="I15" s="239">
        <v>214</v>
      </c>
      <c r="J15" s="237"/>
      <c r="K15" s="70">
        <v>3</v>
      </c>
      <c r="L15" s="71">
        <v>3</v>
      </c>
      <c r="M15" s="239">
        <v>1</v>
      </c>
      <c r="N15" s="237"/>
      <c r="O15" s="70"/>
      <c r="P15" s="239"/>
      <c r="Q15" s="237"/>
      <c r="R15" s="70">
        <f>C15+G15+K15+O15</f>
        <v>3</v>
      </c>
      <c r="S15" s="71">
        <f>+D15+H15+L15</f>
        <v>3</v>
      </c>
      <c r="T15" s="240">
        <f>E15+I15+M15+P15</f>
        <v>215</v>
      </c>
    </row>
    <row r="16" spans="1:20" s="9" customFormat="1" ht="15" customHeight="1" thickBot="1" x14ac:dyDescent="0.3">
      <c r="A16" s="12"/>
      <c r="B16" s="56" t="s">
        <v>32</v>
      </c>
      <c r="C16" s="58">
        <f t="shared" ref="C16" si="5">SUM(C13:C15)</f>
        <v>326216</v>
      </c>
      <c r="D16" s="76">
        <f t="shared" ref="D16:E16" si="6">SUM(D13:D15)</f>
        <v>333143</v>
      </c>
      <c r="E16" s="242">
        <f t="shared" si="6"/>
        <v>313236</v>
      </c>
      <c r="F16" s="244"/>
      <c r="G16" s="75">
        <f t="shared" ref="G16:I16" si="7">SUM(G13:G15)</f>
        <v>163163</v>
      </c>
      <c r="H16" s="76">
        <f t="shared" si="7"/>
        <v>167979</v>
      </c>
      <c r="I16" s="242">
        <f t="shared" si="7"/>
        <v>157046</v>
      </c>
      <c r="J16" s="244"/>
      <c r="K16" s="75">
        <f t="shared" ref="K16:M16" si="8">SUM(K13:K15)</f>
        <v>109877</v>
      </c>
      <c r="L16" s="76">
        <f t="shared" si="8"/>
        <v>111786</v>
      </c>
      <c r="M16" s="242">
        <f t="shared" si="8"/>
        <v>126731</v>
      </c>
      <c r="N16" s="244"/>
      <c r="O16" s="75">
        <f t="shared" ref="O16:P16" si="9">SUM(O13:O15)</f>
        <v>0</v>
      </c>
      <c r="P16" s="242">
        <f t="shared" si="9"/>
        <v>0</v>
      </c>
      <c r="Q16" s="244"/>
      <c r="R16" s="75">
        <f>SUM(R13:R15)</f>
        <v>599256</v>
      </c>
      <c r="S16" s="76">
        <f t="shared" ref="S16" si="10">SUM(S13:S15)</f>
        <v>612908</v>
      </c>
      <c r="T16" s="245">
        <f>SUM(T13:T15)</f>
        <v>597013</v>
      </c>
    </row>
    <row r="17" spans="1:20" s="9" customFormat="1" ht="15" customHeight="1" x14ac:dyDescent="0.2">
      <c r="A17" s="12"/>
      <c r="B17" s="52" t="s">
        <v>33</v>
      </c>
      <c r="C17" s="57">
        <f>-44457+1</f>
        <v>-44456</v>
      </c>
      <c r="D17" s="57">
        <v>-44915</v>
      </c>
      <c r="E17" s="235">
        <v>-36192</v>
      </c>
      <c r="F17" s="237"/>
      <c r="G17" s="77">
        <v>-6162</v>
      </c>
      <c r="H17" s="57">
        <v>-6347</v>
      </c>
      <c r="I17" s="300">
        <v>-6630</v>
      </c>
      <c r="J17" s="237"/>
      <c r="K17" s="77">
        <v>-80618</v>
      </c>
      <c r="L17" s="57">
        <v>-81832</v>
      </c>
      <c r="M17" s="235">
        <v>-101156</v>
      </c>
      <c r="N17" s="237"/>
      <c r="O17" s="77">
        <v>-7501</v>
      </c>
      <c r="P17" s="235">
        <v>-5997</v>
      </c>
      <c r="Q17" s="237"/>
      <c r="R17" s="77">
        <f>C17+G17+K17+O17</f>
        <v>-138737</v>
      </c>
      <c r="S17" s="57"/>
      <c r="T17" s="238">
        <f>E17+I17+M17+P17</f>
        <v>-149975</v>
      </c>
    </row>
    <row r="18" spans="1:20" s="9" customFormat="1" ht="15" customHeight="1" thickBot="1" x14ac:dyDescent="0.3">
      <c r="A18" s="12"/>
      <c r="B18" s="56" t="s">
        <v>34</v>
      </c>
      <c r="C18" s="58">
        <f t="shared" ref="C18" si="11">SUM(C16:C17)</f>
        <v>281760</v>
      </c>
      <c r="D18" s="58">
        <f t="shared" ref="D18:E18" si="12">SUM(D16:D17)</f>
        <v>288228</v>
      </c>
      <c r="E18" s="242">
        <f t="shared" si="12"/>
        <v>277044</v>
      </c>
      <c r="F18" s="244"/>
      <c r="G18" s="75">
        <f t="shared" ref="G18:I18" si="13">SUM(G16:G17)</f>
        <v>157001</v>
      </c>
      <c r="H18" s="58">
        <f t="shared" si="13"/>
        <v>161632</v>
      </c>
      <c r="I18" s="242">
        <f t="shared" si="13"/>
        <v>150416</v>
      </c>
      <c r="J18" s="244"/>
      <c r="K18" s="75">
        <f t="shared" ref="K18:M18" si="14">SUM(K16:K17)</f>
        <v>29259</v>
      </c>
      <c r="L18" s="58">
        <f t="shared" si="14"/>
        <v>29954</v>
      </c>
      <c r="M18" s="242">
        <f t="shared" si="14"/>
        <v>25575</v>
      </c>
      <c r="N18" s="244"/>
      <c r="O18" s="75">
        <f t="shared" ref="O18:P18" si="15">SUM(O16:O17)</f>
        <v>-7501</v>
      </c>
      <c r="P18" s="242">
        <f t="shared" si="15"/>
        <v>-5997</v>
      </c>
      <c r="Q18" s="244"/>
      <c r="R18" s="75">
        <f t="shared" ref="R18" si="16">SUM(R16:R17)</f>
        <v>460519</v>
      </c>
      <c r="S18" s="58"/>
      <c r="T18" s="245">
        <f t="shared" ref="T18" si="17">SUM(T16:T17)</f>
        <v>447038</v>
      </c>
    </row>
    <row r="19" spans="1:20" s="9" customFormat="1" ht="15" customHeight="1" x14ac:dyDescent="0.25">
      <c r="A19" s="12"/>
      <c r="B19" s="66"/>
      <c r="C19" s="79"/>
      <c r="D19" s="79"/>
      <c r="E19" s="246"/>
      <c r="F19" s="244"/>
      <c r="G19" s="83"/>
      <c r="H19" s="79"/>
      <c r="I19" s="301"/>
      <c r="J19" s="244"/>
      <c r="K19" s="247"/>
      <c r="L19" s="79"/>
      <c r="M19" s="246"/>
      <c r="N19" s="244"/>
      <c r="O19" s="83"/>
      <c r="P19" s="246"/>
      <c r="Q19" s="244"/>
      <c r="R19" s="83"/>
      <c r="S19" s="79"/>
      <c r="T19" s="248"/>
    </row>
    <row r="20" spans="1:20" s="9" customFormat="1" ht="15" customHeight="1" x14ac:dyDescent="0.2">
      <c r="A20" s="12"/>
      <c r="B20" s="67" t="s">
        <v>36</v>
      </c>
      <c r="C20" s="61">
        <v>-160665</v>
      </c>
      <c r="D20" s="61">
        <v>-164119</v>
      </c>
      <c r="E20" s="239">
        <v>-152792</v>
      </c>
      <c r="F20" s="237"/>
      <c r="G20" s="70">
        <v>-21517</v>
      </c>
      <c r="H20" s="61">
        <v>-22099</v>
      </c>
      <c r="I20" s="239">
        <v>-24996</v>
      </c>
      <c r="J20" s="237"/>
      <c r="K20" s="70">
        <v>-9884</v>
      </c>
      <c r="L20" s="61">
        <v>-10015</v>
      </c>
      <c r="M20" s="239">
        <v>-11777</v>
      </c>
      <c r="N20" s="237"/>
      <c r="O20" s="70">
        <v>-4359</v>
      </c>
      <c r="P20" s="239">
        <v>-4784</v>
      </c>
      <c r="Q20" s="237"/>
      <c r="R20" s="77">
        <f>C20+G20+K20+O20</f>
        <v>-196425</v>
      </c>
      <c r="S20" s="61"/>
      <c r="T20" s="240">
        <f>E20+I20+M20+P20</f>
        <v>-194349</v>
      </c>
    </row>
    <row r="21" spans="1:20" s="9" customFormat="1" ht="15" customHeight="1" thickBot="1" x14ac:dyDescent="0.3">
      <c r="A21" s="12"/>
      <c r="B21" s="56" t="s">
        <v>74</v>
      </c>
      <c r="C21" s="58">
        <f t="shared" ref="C21" si="18">SUM(C18:C20)</f>
        <v>121095</v>
      </c>
      <c r="D21" s="58">
        <f t="shared" ref="D21:E21" si="19">SUM(D18:D20)</f>
        <v>124109</v>
      </c>
      <c r="E21" s="242">
        <f t="shared" si="19"/>
        <v>124252</v>
      </c>
      <c r="F21" s="244"/>
      <c r="G21" s="75">
        <f t="shared" ref="G21:I21" si="20">SUM(G18:G20)</f>
        <v>135484</v>
      </c>
      <c r="H21" s="58">
        <f t="shared" si="20"/>
        <v>139533</v>
      </c>
      <c r="I21" s="242">
        <f t="shared" si="20"/>
        <v>125420</v>
      </c>
      <c r="J21" s="244"/>
      <c r="K21" s="75">
        <f t="shared" ref="K21:M21" si="21">SUM(K18:K20)</f>
        <v>19375</v>
      </c>
      <c r="L21" s="58">
        <f t="shared" si="21"/>
        <v>19939</v>
      </c>
      <c r="M21" s="242">
        <f t="shared" si="21"/>
        <v>13798</v>
      </c>
      <c r="N21" s="244"/>
      <c r="O21" s="75">
        <f t="shared" ref="O21:P21" si="22">SUM(O18:O20)</f>
        <v>-11860</v>
      </c>
      <c r="P21" s="242">
        <f t="shared" si="22"/>
        <v>-10781</v>
      </c>
      <c r="Q21" s="244"/>
      <c r="R21" s="75">
        <f t="shared" ref="R21" si="23">SUM(R18:R20)</f>
        <v>264094</v>
      </c>
      <c r="S21" s="58"/>
      <c r="T21" s="245">
        <f t="shared" ref="T21" si="24">SUM(T18:T20)</f>
        <v>252689</v>
      </c>
    </row>
    <row r="22" spans="1:20" s="19" customFormat="1" ht="15" customHeight="1" x14ac:dyDescent="0.25">
      <c r="A22" s="12"/>
      <c r="B22" s="66"/>
      <c r="C22" s="79"/>
      <c r="D22" s="79"/>
      <c r="E22" s="246"/>
      <c r="F22" s="244"/>
      <c r="G22" s="83"/>
      <c r="H22" s="79"/>
      <c r="I22" s="246"/>
      <c r="J22" s="244"/>
      <c r="K22" s="247"/>
      <c r="L22" s="79"/>
      <c r="M22" s="246"/>
      <c r="N22" s="244"/>
      <c r="O22" s="83"/>
      <c r="P22" s="246"/>
      <c r="Q22" s="244"/>
      <c r="R22" s="83"/>
      <c r="S22" s="79"/>
      <c r="T22" s="248"/>
    </row>
    <row r="23" spans="1:20" s="9" customFormat="1" ht="15" customHeight="1" x14ac:dyDescent="0.2">
      <c r="A23" s="12"/>
      <c r="B23" s="52" t="s">
        <v>75</v>
      </c>
      <c r="C23" s="57">
        <v>-88347</v>
      </c>
      <c r="D23" s="57">
        <v>-87253</v>
      </c>
      <c r="E23" s="235">
        <f>-85107+3</f>
        <v>-85104</v>
      </c>
      <c r="F23" s="237"/>
      <c r="G23" s="77">
        <v>-23182</v>
      </c>
      <c r="H23" s="57">
        <v>-23022</v>
      </c>
      <c r="I23" s="235">
        <v>-23620</v>
      </c>
      <c r="J23" s="237"/>
      <c r="K23" s="77">
        <v>0</v>
      </c>
      <c r="L23" s="57">
        <v>0</v>
      </c>
      <c r="M23" s="235">
        <v>0</v>
      </c>
      <c r="N23" s="237"/>
      <c r="O23" s="77">
        <v>0</v>
      </c>
      <c r="P23" s="235">
        <v>0</v>
      </c>
      <c r="Q23" s="237"/>
      <c r="R23" s="77">
        <f>C23+G23+K23+O23</f>
        <v>-111529</v>
      </c>
      <c r="S23" s="57"/>
      <c r="T23" s="238">
        <f>E23+I23+M23+P23</f>
        <v>-108724</v>
      </c>
    </row>
    <row r="24" spans="1:20" s="9" customFormat="1" ht="15" customHeight="1" thickBot="1" x14ac:dyDescent="0.3">
      <c r="A24" s="12"/>
      <c r="B24" s="56" t="s">
        <v>76</v>
      </c>
      <c r="C24" s="58">
        <f t="shared" ref="C24" si="25">SUM(C21:C23)</f>
        <v>32748</v>
      </c>
      <c r="D24" s="58">
        <f t="shared" ref="D24:E24" si="26">SUM(D21:D23)</f>
        <v>36856</v>
      </c>
      <c r="E24" s="242">
        <f t="shared" si="26"/>
        <v>39148</v>
      </c>
      <c r="F24" s="244"/>
      <c r="G24" s="75">
        <f t="shared" ref="G24:I24" si="27">SUM(G21:G23)</f>
        <v>112302</v>
      </c>
      <c r="H24" s="58">
        <f t="shared" si="27"/>
        <v>116511</v>
      </c>
      <c r="I24" s="242">
        <f t="shared" si="27"/>
        <v>101800</v>
      </c>
      <c r="J24" s="244"/>
      <c r="K24" s="75">
        <f t="shared" ref="K24:M24" si="28">SUM(K21:K23)</f>
        <v>19375</v>
      </c>
      <c r="L24" s="58">
        <f t="shared" si="28"/>
        <v>19939</v>
      </c>
      <c r="M24" s="242">
        <f t="shared" si="28"/>
        <v>13798</v>
      </c>
      <c r="N24" s="244"/>
      <c r="O24" s="75">
        <f t="shared" ref="O24:P24" si="29">SUM(O21:O23)</f>
        <v>-11860</v>
      </c>
      <c r="P24" s="242">
        <f t="shared" si="29"/>
        <v>-10781</v>
      </c>
      <c r="Q24" s="244"/>
      <c r="R24" s="75">
        <f>SUM(R21:R23)</f>
        <v>152565</v>
      </c>
      <c r="S24" s="58"/>
      <c r="T24" s="245">
        <f>SUM(T21:T23)</f>
        <v>143965</v>
      </c>
    </row>
    <row r="25" spans="1:20" s="9" customFormat="1" ht="15" customHeight="1" x14ac:dyDescent="0.2">
      <c r="A25" s="12"/>
      <c r="B25" s="52" t="s">
        <v>37</v>
      </c>
      <c r="C25" s="57"/>
      <c r="D25" s="57"/>
      <c r="E25" s="235"/>
      <c r="F25" s="237"/>
      <c r="G25" s="77"/>
      <c r="H25" s="57"/>
      <c r="I25" s="300"/>
      <c r="J25" s="237"/>
      <c r="K25" s="299"/>
      <c r="L25" s="57"/>
      <c r="M25" s="235"/>
      <c r="N25" s="237"/>
      <c r="O25" s="77"/>
      <c r="P25" s="235"/>
      <c r="Q25" s="237"/>
      <c r="R25" s="77">
        <v>-60785</v>
      </c>
      <c r="S25" s="57"/>
      <c r="T25" s="238">
        <v>-56665</v>
      </c>
    </row>
    <row r="26" spans="1:20" s="9" customFormat="1" ht="15" customHeight="1" x14ac:dyDescent="0.2">
      <c r="A26" s="12"/>
      <c r="B26" s="52" t="s">
        <v>137</v>
      </c>
      <c r="C26" s="57"/>
      <c r="D26" s="57"/>
      <c r="E26" s="235"/>
      <c r="F26" s="237"/>
      <c r="G26" s="77"/>
      <c r="H26" s="57"/>
      <c r="I26" s="235"/>
      <c r="J26" s="237"/>
      <c r="K26" s="77"/>
      <c r="L26" s="57"/>
      <c r="M26" s="235"/>
      <c r="N26" s="237"/>
      <c r="O26" s="77"/>
      <c r="P26" s="235"/>
      <c r="Q26" s="237"/>
      <c r="R26" s="77">
        <v>12948</v>
      </c>
      <c r="S26" s="57"/>
      <c r="T26" s="238">
        <v>23097</v>
      </c>
    </row>
    <row r="27" spans="1:20" s="9" customFormat="1" ht="15" customHeight="1" x14ac:dyDescent="0.2">
      <c r="A27" s="12"/>
      <c r="B27" s="52" t="s">
        <v>138</v>
      </c>
      <c r="C27" s="57"/>
      <c r="D27" s="57"/>
      <c r="E27" s="235"/>
      <c r="F27" s="237"/>
      <c r="G27" s="77"/>
      <c r="H27" s="57"/>
      <c r="I27" s="235"/>
      <c r="J27" s="237"/>
      <c r="K27" s="70"/>
      <c r="L27" s="57"/>
      <c r="M27" s="235"/>
      <c r="N27" s="237"/>
      <c r="O27" s="77"/>
      <c r="P27" s="235"/>
      <c r="Q27" s="237"/>
      <c r="R27" s="77">
        <v>-14835</v>
      </c>
      <c r="S27" s="57"/>
      <c r="T27" s="238">
        <v>-24799</v>
      </c>
    </row>
    <row r="28" spans="1:20" s="9" customFormat="1" ht="15" customHeight="1" x14ac:dyDescent="0.2">
      <c r="A28" s="12"/>
      <c r="B28" s="53" t="s">
        <v>38</v>
      </c>
      <c r="C28" s="61"/>
      <c r="D28" s="61"/>
      <c r="E28" s="239"/>
      <c r="F28" s="237"/>
      <c r="G28" s="70"/>
      <c r="H28" s="61"/>
      <c r="I28" s="239"/>
      <c r="J28" s="237"/>
      <c r="K28" s="70"/>
      <c r="L28" s="61"/>
      <c r="M28" s="239"/>
      <c r="N28" s="237"/>
      <c r="O28" s="70"/>
      <c r="P28" s="239"/>
      <c r="Q28" s="237"/>
      <c r="R28" s="70">
        <v>-3147</v>
      </c>
      <c r="S28" s="61"/>
      <c r="T28" s="240">
        <v>-3655</v>
      </c>
    </row>
    <row r="29" spans="1:20" s="9" customFormat="1" ht="15" customHeight="1" thickBot="1" x14ac:dyDescent="0.3">
      <c r="A29" s="12"/>
      <c r="B29" s="56" t="s">
        <v>139</v>
      </c>
      <c r="C29" s="90"/>
      <c r="D29" s="90"/>
      <c r="E29" s="302"/>
      <c r="F29" s="237"/>
      <c r="G29" s="91"/>
      <c r="H29" s="90"/>
      <c r="I29" s="302"/>
      <c r="J29" s="237"/>
      <c r="K29" s="91"/>
      <c r="L29" s="90"/>
      <c r="M29" s="302"/>
      <c r="N29" s="237"/>
      <c r="O29" s="91"/>
      <c r="P29" s="302"/>
      <c r="Q29" s="237"/>
      <c r="R29" s="75">
        <f>SUM(R24:R28)</f>
        <v>86746</v>
      </c>
      <c r="S29" s="90"/>
      <c r="T29" s="245">
        <f>SUM(T24:T28)</f>
        <v>81943</v>
      </c>
    </row>
    <row r="30" spans="1:20" s="9" customFormat="1" ht="15" customHeight="1" x14ac:dyDescent="0.2">
      <c r="A30" s="12"/>
      <c r="B30" s="52" t="s">
        <v>141</v>
      </c>
      <c r="C30" s="57"/>
      <c r="D30" s="57"/>
      <c r="E30" s="235"/>
      <c r="F30" s="237"/>
      <c r="G30" s="77"/>
      <c r="H30" s="57"/>
      <c r="I30" s="235"/>
      <c r="J30" s="237"/>
      <c r="K30" s="299"/>
      <c r="L30" s="57"/>
      <c r="M30" s="235"/>
      <c r="N30" s="237"/>
      <c r="O30" s="77"/>
      <c r="P30" s="235"/>
      <c r="Q30" s="237"/>
      <c r="R30" s="77">
        <v>4138</v>
      </c>
      <c r="S30" s="57"/>
      <c r="T30" s="238">
        <v>6423</v>
      </c>
    </row>
    <row r="31" spans="1:20" s="9" customFormat="1" ht="15" customHeight="1" x14ac:dyDescent="0.2">
      <c r="A31" s="12"/>
      <c r="B31" s="53" t="s">
        <v>142</v>
      </c>
      <c r="C31" s="61"/>
      <c r="D31" s="61"/>
      <c r="E31" s="239"/>
      <c r="F31" s="237"/>
      <c r="G31" s="70"/>
      <c r="H31" s="61"/>
      <c r="I31" s="239"/>
      <c r="J31" s="237"/>
      <c r="K31" s="70"/>
      <c r="L31" s="61"/>
      <c r="M31" s="239"/>
      <c r="N31" s="237"/>
      <c r="O31" s="70"/>
      <c r="P31" s="239"/>
      <c r="Q31" s="237"/>
      <c r="R31" s="70">
        <v>-4924</v>
      </c>
      <c r="S31" s="61"/>
      <c r="T31" s="240">
        <v>-3600</v>
      </c>
    </row>
    <row r="32" spans="1:20" s="9" customFormat="1" ht="15" customHeight="1" thickBot="1" x14ac:dyDescent="0.3">
      <c r="A32" s="12"/>
      <c r="B32" s="56" t="s">
        <v>140</v>
      </c>
      <c r="C32" s="90"/>
      <c r="D32" s="90"/>
      <c r="E32" s="302"/>
      <c r="F32" s="237"/>
      <c r="G32" s="91"/>
      <c r="H32" s="90"/>
      <c r="I32" s="302"/>
      <c r="J32" s="237"/>
      <c r="K32" s="91"/>
      <c r="L32" s="90"/>
      <c r="M32" s="302"/>
      <c r="N32" s="237"/>
      <c r="O32" s="91"/>
      <c r="P32" s="302"/>
      <c r="Q32" s="237"/>
      <c r="R32" s="75">
        <f>SUM(R30:R31)</f>
        <v>-786</v>
      </c>
      <c r="S32" s="90"/>
      <c r="T32" s="245">
        <f>SUM(T30:T31)</f>
        <v>2823</v>
      </c>
    </row>
    <row r="33" spans="1:20" s="9" customFormat="1" ht="15" customHeight="1" thickBot="1" x14ac:dyDescent="0.3">
      <c r="A33" s="12"/>
      <c r="B33" s="56" t="s">
        <v>77</v>
      </c>
      <c r="C33" s="90"/>
      <c r="D33" s="90"/>
      <c r="E33" s="302"/>
      <c r="F33" s="237"/>
      <c r="G33" s="91"/>
      <c r="H33" s="90"/>
      <c r="I33" s="302"/>
      <c r="J33" s="237"/>
      <c r="K33" s="91"/>
      <c r="L33" s="90"/>
      <c r="M33" s="302"/>
      <c r="N33" s="237"/>
      <c r="O33" s="91"/>
      <c r="P33" s="302"/>
      <c r="Q33" s="237"/>
      <c r="R33" s="75">
        <f>+R29+R32</f>
        <v>85960</v>
      </c>
      <c r="S33" s="90"/>
      <c r="T33" s="245">
        <f>+T29+T32</f>
        <v>84766</v>
      </c>
    </row>
    <row r="34" spans="1:20" s="9" customFormat="1" ht="15" customHeight="1" x14ac:dyDescent="0.2">
      <c r="A34" s="12"/>
      <c r="B34" s="52" t="s">
        <v>40</v>
      </c>
      <c r="C34" s="57"/>
      <c r="D34" s="57"/>
      <c r="E34" s="235"/>
      <c r="F34" s="237"/>
      <c r="G34" s="77"/>
      <c r="H34" s="57"/>
      <c r="I34" s="235"/>
      <c r="J34" s="237"/>
      <c r="K34" s="299"/>
      <c r="L34" s="57"/>
      <c r="M34" s="235"/>
      <c r="N34" s="237"/>
      <c r="O34" s="77"/>
      <c r="P34" s="235"/>
      <c r="Q34" s="237"/>
      <c r="R34" s="77">
        <v>-26317</v>
      </c>
      <c r="S34" s="57"/>
      <c r="T34" s="238">
        <v>-29001</v>
      </c>
    </row>
    <row r="35" spans="1:20" s="5" customFormat="1" ht="15" customHeight="1" thickBot="1" x14ac:dyDescent="0.3">
      <c r="A35" s="20"/>
      <c r="B35" s="92" t="s">
        <v>41</v>
      </c>
      <c r="C35" s="288"/>
      <c r="D35" s="288"/>
      <c r="E35" s="303"/>
      <c r="F35" s="244"/>
      <c r="G35" s="304"/>
      <c r="H35" s="288"/>
      <c r="I35" s="303"/>
      <c r="J35" s="244"/>
      <c r="K35" s="304"/>
      <c r="L35" s="288"/>
      <c r="M35" s="303"/>
      <c r="N35" s="244"/>
      <c r="O35" s="304"/>
      <c r="P35" s="303"/>
      <c r="Q35" s="244"/>
      <c r="R35" s="304">
        <f>SUM(R33:R34)</f>
        <v>59643</v>
      </c>
      <c r="S35" s="288"/>
      <c r="T35" s="289">
        <f>SUM(T33:T34)</f>
        <v>55765</v>
      </c>
    </row>
    <row r="37" spans="1:20" x14ac:dyDescent="0.3">
      <c r="B37" s="40"/>
    </row>
  </sheetData>
  <mergeCells count="6">
    <mergeCell ref="R4:T4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T37"/>
  <sheetViews>
    <sheetView showGridLines="0" zoomScaleNormal="100" zoomScaleSheetLayoutView="130" workbookViewId="0"/>
  </sheetViews>
  <sheetFormatPr defaultColWidth="9.1796875" defaultRowHeight="14" x14ac:dyDescent="0.3"/>
  <cols>
    <col min="1" max="1" width="3.54296875" style="2" customWidth="1"/>
    <col min="2" max="2" width="35.1796875" style="2" customWidth="1"/>
    <col min="3" max="5" width="10.453125" style="2" customWidth="1"/>
    <col min="6" max="6" width="2.1796875" style="22" customWidth="1"/>
    <col min="7" max="9" width="10.453125" style="2" customWidth="1"/>
    <col min="10" max="10" width="2.1796875" style="22" customWidth="1"/>
    <col min="11" max="13" width="10.453125" style="2" customWidth="1"/>
    <col min="14" max="14" width="2.1796875" style="22" customWidth="1"/>
    <col min="15" max="16" width="10.453125" style="2" customWidth="1"/>
    <col min="17" max="17" width="2.1796875" style="22" customWidth="1"/>
    <col min="18" max="20" width="10.453125" style="2" customWidth="1"/>
    <col min="21" max="16384" width="9.1796875" style="2"/>
  </cols>
  <sheetData>
    <row r="1" spans="1:20" s="13" customFormat="1" ht="15" customHeight="1" x14ac:dyDescent="0.35">
      <c r="A1" s="25"/>
      <c r="B1" s="88" t="str">
        <f>Inhaltsverzeichnis!C19</f>
        <v>Segmentbericht für das 3. Quartal 2021 und 2020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26"/>
      <c r="N1" s="26"/>
      <c r="O1" s="26"/>
      <c r="P1" s="26"/>
      <c r="Q1" s="26"/>
      <c r="R1" s="26"/>
      <c r="S1" s="26"/>
      <c r="T1" s="26"/>
    </row>
    <row r="2" spans="1:20" ht="15" customHeight="1" x14ac:dyDescent="0.3">
      <c r="A2" s="22"/>
      <c r="B2" s="50" t="s">
        <v>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  <c r="N2" s="23"/>
      <c r="O2" s="23"/>
      <c r="P2" s="23"/>
      <c r="Q2" s="23"/>
      <c r="R2" s="23"/>
      <c r="S2" s="23"/>
      <c r="T2" s="23"/>
    </row>
    <row r="3" spans="1:20" ht="15" customHeight="1" x14ac:dyDescent="0.3">
      <c r="A3" s="10"/>
      <c r="B3" s="15"/>
      <c r="C3" s="32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</row>
    <row r="4" spans="1:20" s="9" customFormat="1" ht="15" customHeight="1" thickBot="1" x14ac:dyDescent="0.3">
      <c r="A4" s="89"/>
      <c r="B4" s="346" t="s">
        <v>27</v>
      </c>
      <c r="C4" s="343" t="s">
        <v>167</v>
      </c>
      <c r="D4" s="343"/>
      <c r="E4" s="340"/>
      <c r="F4" s="84"/>
      <c r="G4" s="348" t="s">
        <v>10</v>
      </c>
      <c r="H4" s="348"/>
      <c r="I4" s="348"/>
      <c r="J4" s="84"/>
      <c r="K4" s="348" t="s">
        <v>150</v>
      </c>
      <c r="L4" s="348"/>
      <c r="M4" s="348"/>
      <c r="N4" s="84"/>
      <c r="O4" s="348" t="s">
        <v>72</v>
      </c>
      <c r="P4" s="348"/>
      <c r="Q4" s="84"/>
      <c r="R4" s="348" t="s">
        <v>85</v>
      </c>
      <c r="S4" s="348"/>
      <c r="T4" s="348"/>
    </row>
    <row r="5" spans="1:20" s="9" customFormat="1" ht="14.25" customHeight="1" thickTop="1" x14ac:dyDescent="0.25">
      <c r="A5" s="12"/>
      <c r="B5" s="346"/>
      <c r="C5" s="230" t="s">
        <v>198</v>
      </c>
      <c r="D5" s="68" t="s">
        <v>198</v>
      </c>
      <c r="E5" s="228" t="s">
        <v>199</v>
      </c>
      <c r="F5" s="231"/>
      <c r="G5" s="230" t="s">
        <v>198</v>
      </c>
      <c r="H5" s="68" t="s">
        <v>198</v>
      </c>
      <c r="I5" s="228" t="s">
        <v>199</v>
      </c>
      <c r="J5" s="229"/>
      <c r="K5" s="230" t="s">
        <v>198</v>
      </c>
      <c r="L5" s="68" t="s">
        <v>198</v>
      </c>
      <c r="M5" s="228" t="s">
        <v>199</v>
      </c>
      <c r="N5" s="231"/>
      <c r="O5" s="68" t="s">
        <v>198</v>
      </c>
      <c r="P5" s="228" t="s">
        <v>199</v>
      </c>
      <c r="Q5" s="229"/>
      <c r="R5" s="230" t="s">
        <v>198</v>
      </c>
      <c r="S5" s="68" t="s">
        <v>198</v>
      </c>
      <c r="T5" s="228" t="s">
        <v>199</v>
      </c>
    </row>
    <row r="6" spans="1:20" s="9" customFormat="1" ht="36" customHeight="1" thickBot="1" x14ac:dyDescent="0.3">
      <c r="A6" s="12"/>
      <c r="B6" s="347"/>
      <c r="C6" s="203" t="s">
        <v>115</v>
      </c>
      <c r="D6" s="199" t="s">
        <v>119</v>
      </c>
      <c r="E6" s="200" t="s">
        <v>115</v>
      </c>
      <c r="F6" s="65"/>
      <c r="G6" s="201" t="s">
        <v>115</v>
      </c>
      <c r="H6" s="199" t="s">
        <v>119</v>
      </c>
      <c r="I6" s="200" t="s">
        <v>115</v>
      </c>
      <c r="J6" s="65"/>
      <c r="K6" s="201" t="s">
        <v>115</v>
      </c>
      <c r="L6" s="199" t="s">
        <v>119</v>
      </c>
      <c r="M6" s="200" t="s">
        <v>115</v>
      </c>
      <c r="N6" s="65"/>
      <c r="O6" s="201" t="s">
        <v>115</v>
      </c>
      <c r="P6" s="200" t="s">
        <v>115</v>
      </c>
      <c r="Q6" s="65"/>
      <c r="R6" s="85" t="s">
        <v>115</v>
      </c>
      <c r="S6" s="86" t="s">
        <v>119</v>
      </c>
      <c r="T6" s="87" t="s">
        <v>115</v>
      </c>
    </row>
    <row r="7" spans="1:20" s="9" customFormat="1" ht="15" customHeight="1" thickTop="1" x14ac:dyDescent="0.2">
      <c r="A7" s="12"/>
      <c r="B7" s="96" t="s">
        <v>173</v>
      </c>
      <c r="C7" s="57">
        <f>29822-1</f>
        <v>29821</v>
      </c>
      <c r="D7" s="78">
        <v>29618</v>
      </c>
      <c r="E7" s="235">
        <f>16333-1</f>
        <v>16332</v>
      </c>
      <c r="F7" s="236"/>
      <c r="G7" s="77">
        <v>10804</v>
      </c>
      <c r="H7" s="78">
        <v>10797</v>
      </c>
      <c r="I7" s="235">
        <v>4222</v>
      </c>
      <c r="J7" s="237"/>
      <c r="K7" s="77">
        <v>0</v>
      </c>
      <c r="L7" s="78">
        <v>0</v>
      </c>
      <c r="M7" s="235">
        <v>0</v>
      </c>
      <c r="N7" s="236"/>
      <c r="O7" s="77"/>
      <c r="P7" s="235"/>
      <c r="Q7" s="237"/>
      <c r="R7" s="93">
        <f>C7+G7+K7+O7</f>
        <v>40625</v>
      </c>
      <c r="S7" s="78">
        <f>+D7+H7+L7</f>
        <v>40415</v>
      </c>
      <c r="T7" s="238">
        <f>E7+I7+M7+P7</f>
        <v>20554</v>
      </c>
    </row>
    <row r="8" spans="1:20" s="9" customFormat="1" ht="15" customHeight="1" x14ac:dyDescent="0.2">
      <c r="A8" s="12"/>
      <c r="B8" s="96" t="s">
        <v>174</v>
      </c>
      <c r="C8" s="57">
        <v>13730</v>
      </c>
      <c r="D8" s="78">
        <v>13632</v>
      </c>
      <c r="E8" s="235">
        <v>7509</v>
      </c>
      <c r="F8" s="236"/>
      <c r="G8" s="77">
        <v>3205</v>
      </c>
      <c r="H8" s="78">
        <v>3209</v>
      </c>
      <c r="I8" s="235">
        <v>1379</v>
      </c>
      <c r="J8" s="237"/>
      <c r="K8" s="77">
        <v>0</v>
      </c>
      <c r="L8" s="78">
        <v>0</v>
      </c>
      <c r="M8" s="235">
        <v>0</v>
      </c>
      <c r="N8" s="236"/>
      <c r="O8" s="77"/>
      <c r="P8" s="235"/>
      <c r="Q8" s="237"/>
      <c r="R8" s="93">
        <f>C8+G8+K8+O8</f>
        <v>16935</v>
      </c>
      <c r="S8" s="78">
        <f>+D8+H8+L8</f>
        <v>16841</v>
      </c>
      <c r="T8" s="238">
        <f>E8+I8+M8+P8</f>
        <v>8888</v>
      </c>
    </row>
    <row r="9" spans="1:20" s="9" customFormat="1" ht="15" customHeight="1" x14ac:dyDescent="0.2">
      <c r="A9" s="12"/>
      <c r="B9" s="97" t="s">
        <v>175</v>
      </c>
      <c r="C9" s="61">
        <f>51839-1</f>
        <v>51838</v>
      </c>
      <c r="D9" s="71">
        <v>51620</v>
      </c>
      <c r="E9" s="239">
        <f>61213-1</f>
        <v>61212</v>
      </c>
      <c r="F9" s="236"/>
      <c r="G9" s="70">
        <v>30991</v>
      </c>
      <c r="H9" s="71">
        <v>30617</v>
      </c>
      <c r="I9" s="239">
        <v>33286</v>
      </c>
      <c r="J9" s="237"/>
      <c r="K9" s="70">
        <v>0</v>
      </c>
      <c r="L9" s="71">
        <v>0</v>
      </c>
      <c r="M9" s="239">
        <v>0</v>
      </c>
      <c r="N9" s="236"/>
      <c r="O9" s="70"/>
      <c r="P9" s="239"/>
      <c r="Q9" s="237"/>
      <c r="R9" s="94">
        <f>C9+G9+K9+O9</f>
        <v>82829</v>
      </c>
      <c r="S9" s="71">
        <f>+D9+H9+L9</f>
        <v>82237</v>
      </c>
      <c r="T9" s="240">
        <f>E9+I9+M9+P9</f>
        <v>94498</v>
      </c>
    </row>
    <row r="10" spans="1:20" s="9" customFormat="1" ht="15" customHeight="1" x14ac:dyDescent="0.2">
      <c r="A10" s="12"/>
      <c r="B10" s="98" t="s">
        <v>113</v>
      </c>
      <c r="C10" s="73">
        <v>11511</v>
      </c>
      <c r="D10" s="74">
        <v>11430</v>
      </c>
      <c r="E10" s="241">
        <v>7937</v>
      </c>
      <c r="F10" s="236"/>
      <c r="G10" s="72">
        <v>0</v>
      </c>
      <c r="H10" s="74">
        <v>0</v>
      </c>
      <c r="I10" s="241">
        <v>7</v>
      </c>
      <c r="J10" s="237"/>
      <c r="K10" s="72">
        <v>0</v>
      </c>
      <c r="L10" s="74">
        <v>0</v>
      </c>
      <c r="M10" s="241">
        <v>0</v>
      </c>
      <c r="N10" s="236"/>
      <c r="O10" s="72"/>
      <c r="P10" s="241"/>
      <c r="Q10" s="237"/>
      <c r="R10" s="95">
        <f>G10+C10+K10+O10</f>
        <v>11511</v>
      </c>
      <c r="S10" s="74">
        <f>+D10+H10+L10</f>
        <v>11430</v>
      </c>
      <c r="T10" s="240">
        <f>I10+E10+M10+Q10</f>
        <v>7944</v>
      </c>
    </row>
    <row r="11" spans="1:20" s="9" customFormat="1" ht="15" customHeight="1" thickBot="1" x14ac:dyDescent="0.3">
      <c r="A11" s="12"/>
      <c r="B11" s="99" t="s">
        <v>176</v>
      </c>
      <c r="C11" s="58">
        <f>SUM(C7:C10)</f>
        <v>106900</v>
      </c>
      <c r="D11" s="76">
        <f t="shared" ref="D11:E11" si="0">SUM(D7:D10)</f>
        <v>106300</v>
      </c>
      <c r="E11" s="242">
        <f t="shared" si="0"/>
        <v>92990</v>
      </c>
      <c r="F11" s="243"/>
      <c r="G11" s="75">
        <f t="shared" ref="G11:I11" si="1">SUM(G7:G10)</f>
        <v>45000</v>
      </c>
      <c r="H11" s="76">
        <f t="shared" si="1"/>
        <v>44623</v>
      </c>
      <c r="I11" s="242">
        <f t="shared" si="1"/>
        <v>38894</v>
      </c>
      <c r="J11" s="244"/>
      <c r="K11" s="75">
        <f t="shared" ref="K11:M11" si="2">SUM(K7:K10)</f>
        <v>0</v>
      </c>
      <c r="L11" s="76">
        <f t="shared" si="2"/>
        <v>0</v>
      </c>
      <c r="M11" s="242">
        <f t="shared" si="2"/>
        <v>0</v>
      </c>
      <c r="N11" s="243"/>
      <c r="O11" s="75">
        <f t="shared" ref="O11:P11" si="3">SUM(O7:O10)</f>
        <v>0</v>
      </c>
      <c r="P11" s="242">
        <f t="shared" si="3"/>
        <v>0</v>
      </c>
      <c r="Q11" s="244"/>
      <c r="R11" s="75">
        <f t="shared" ref="R11:T11" si="4">SUM(R7:R10)</f>
        <v>151900</v>
      </c>
      <c r="S11" s="76">
        <f t="shared" si="4"/>
        <v>150923</v>
      </c>
      <c r="T11" s="245">
        <f t="shared" si="4"/>
        <v>131884</v>
      </c>
    </row>
    <row r="12" spans="1:20" s="9" customFormat="1" ht="15" customHeight="1" x14ac:dyDescent="0.2">
      <c r="A12" s="12"/>
      <c r="B12" s="98" t="s">
        <v>177</v>
      </c>
      <c r="C12" s="73">
        <v>6655</v>
      </c>
      <c r="D12" s="74">
        <v>6653</v>
      </c>
      <c r="E12" s="241">
        <v>10148</v>
      </c>
      <c r="F12" s="236"/>
      <c r="G12" s="72">
        <v>3463</v>
      </c>
      <c r="H12" s="74">
        <v>3308</v>
      </c>
      <c r="I12" s="241">
        <v>8167</v>
      </c>
      <c r="J12" s="237"/>
      <c r="K12" s="72"/>
      <c r="L12" s="74"/>
      <c r="M12" s="241"/>
      <c r="N12" s="236"/>
      <c r="O12" s="72"/>
      <c r="P12" s="241"/>
      <c r="Q12" s="237"/>
      <c r="R12" s="95">
        <f>G12+C12+K12+O12</f>
        <v>10118</v>
      </c>
      <c r="S12" s="74">
        <f>+D12+H12+L12</f>
        <v>9961</v>
      </c>
      <c r="T12" s="240">
        <f>I12+E12+M12+Q12</f>
        <v>18315</v>
      </c>
    </row>
    <row r="13" spans="1:20" s="9" customFormat="1" ht="15" customHeight="1" thickBot="1" x14ac:dyDescent="0.3">
      <c r="A13" s="12"/>
      <c r="B13" s="99" t="s">
        <v>73</v>
      </c>
      <c r="C13" s="58">
        <f>SUM(C11:C12)</f>
        <v>113555</v>
      </c>
      <c r="D13" s="76">
        <f>SUM(D11:D12)</f>
        <v>112953</v>
      </c>
      <c r="E13" s="242">
        <f>SUM(E11:E12)</f>
        <v>103138</v>
      </c>
      <c r="F13" s="243"/>
      <c r="G13" s="75">
        <f>SUM(G11:G12)</f>
        <v>48463</v>
      </c>
      <c r="H13" s="76">
        <f>SUM(H11:H12)</f>
        <v>47931</v>
      </c>
      <c r="I13" s="242">
        <f>SUM(I11:I12)</f>
        <v>47061</v>
      </c>
      <c r="J13" s="244"/>
      <c r="K13" s="75">
        <f>SUM(K11:K12)</f>
        <v>0</v>
      </c>
      <c r="L13" s="76">
        <f>SUM(L11:L12)</f>
        <v>0</v>
      </c>
      <c r="M13" s="242">
        <f>SUM(M11:M12)</f>
        <v>0</v>
      </c>
      <c r="N13" s="243"/>
      <c r="O13" s="75">
        <f>SUM(O11:O12)</f>
        <v>0</v>
      </c>
      <c r="P13" s="242">
        <f>SUM(P11:P12)</f>
        <v>0</v>
      </c>
      <c r="Q13" s="244"/>
      <c r="R13" s="75">
        <f>SUM(R11:R12)</f>
        <v>162018</v>
      </c>
      <c r="S13" s="76">
        <f>SUM(S11:S12)</f>
        <v>160884</v>
      </c>
      <c r="T13" s="245">
        <f>SUM(T11:T12)</f>
        <v>150199</v>
      </c>
    </row>
    <row r="14" spans="1:20" s="9" customFormat="1" ht="15" customHeight="1" x14ac:dyDescent="0.2">
      <c r="A14" s="12"/>
      <c r="B14" s="96" t="s">
        <v>30</v>
      </c>
      <c r="C14" s="57">
        <v>0</v>
      </c>
      <c r="D14" s="78">
        <v>0</v>
      </c>
      <c r="E14" s="235">
        <v>-88</v>
      </c>
      <c r="F14" s="236"/>
      <c r="G14" s="77">
        <v>0</v>
      </c>
      <c r="H14" s="78">
        <v>0</v>
      </c>
      <c r="I14" s="235">
        <v>0</v>
      </c>
      <c r="J14" s="237"/>
      <c r="K14" s="77">
        <f>35943+1</f>
        <v>35944</v>
      </c>
      <c r="L14" s="78">
        <v>35517</v>
      </c>
      <c r="M14" s="235">
        <v>35241</v>
      </c>
      <c r="N14" s="236"/>
      <c r="O14" s="77"/>
      <c r="P14" s="235"/>
      <c r="Q14" s="237"/>
      <c r="R14" s="77">
        <f>C14+G14+K14+O14</f>
        <v>35944</v>
      </c>
      <c r="S14" s="77">
        <f t="shared" ref="S14:S15" si="5">+D14+H14+L14</f>
        <v>35517</v>
      </c>
      <c r="T14" s="238">
        <f>E14+I14+M14+P14</f>
        <v>35153</v>
      </c>
    </row>
    <row r="15" spans="1:20" s="9" customFormat="1" ht="15" customHeight="1" x14ac:dyDescent="0.2">
      <c r="A15" s="12"/>
      <c r="B15" s="97" t="s">
        <v>31</v>
      </c>
      <c r="C15" s="61">
        <v>0</v>
      </c>
      <c r="D15" s="71">
        <v>0</v>
      </c>
      <c r="E15" s="239">
        <v>0</v>
      </c>
      <c r="F15" s="236"/>
      <c r="G15" s="70">
        <v>0</v>
      </c>
      <c r="H15" s="71">
        <v>0</v>
      </c>
      <c r="I15" s="239">
        <v>5</v>
      </c>
      <c r="J15" s="237"/>
      <c r="K15" s="70">
        <v>0</v>
      </c>
      <c r="L15" s="71">
        <v>0</v>
      </c>
      <c r="M15" s="239">
        <v>1</v>
      </c>
      <c r="N15" s="236"/>
      <c r="O15" s="70"/>
      <c r="P15" s="239"/>
      <c r="Q15" s="237"/>
      <c r="R15" s="70">
        <f>C15+G15+K15+O15</f>
        <v>0</v>
      </c>
      <c r="S15" s="71">
        <f t="shared" si="5"/>
        <v>0</v>
      </c>
      <c r="T15" s="240">
        <f>E15+I15+M15+P15</f>
        <v>6</v>
      </c>
    </row>
    <row r="16" spans="1:20" s="9" customFormat="1" ht="15" customHeight="1" thickBot="1" x14ac:dyDescent="0.3">
      <c r="A16" s="12"/>
      <c r="B16" s="99" t="s">
        <v>32</v>
      </c>
      <c r="C16" s="58">
        <f t="shared" ref="C16:D16" si="6">SUM(C13:C15)</f>
        <v>113555</v>
      </c>
      <c r="D16" s="76">
        <f t="shared" si="6"/>
        <v>112953</v>
      </c>
      <c r="E16" s="242">
        <f t="shared" ref="E16" si="7">SUM(E13:E15)</f>
        <v>103050</v>
      </c>
      <c r="F16" s="243"/>
      <c r="G16" s="75">
        <f t="shared" ref="G16:I16" si="8">SUM(G13:G15)</f>
        <v>48463</v>
      </c>
      <c r="H16" s="76">
        <f t="shared" si="8"/>
        <v>47931</v>
      </c>
      <c r="I16" s="242">
        <f t="shared" si="8"/>
        <v>47066</v>
      </c>
      <c r="J16" s="244"/>
      <c r="K16" s="75">
        <f t="shared" ref="K16:M16" si="9">SUM(K13:K15)</f>
        <v>35944</v>
      </c>
      <c r="L16" s="76">
        <f t="shared" si="9"/>
        <v>35517</v>
      </c>
      <c r="M16" s="242">
        <f t="shared" si="9"/>
        <v>35242</v>
      </c>
      <c r="N16" s="243"/>
      <c r="O16" s="75">
        <f t="shared" ref="O16:P16" si="10">SUM(O13:O15)</f>
        <v>0</v>
      </c>
      <c r="P16" s="242">
        <f t="shared" si="10"/>
        <v>0</v>
      </c>
      <c r="Q16" s="244"/>
      <c r="R16" s="75">
        <f>SUM(R13:R15)</f>
        <v>197962</v>
      </c>
      <c r="S16" s="76">
        <f t="shared" ref="S16" si="11">SUM(S13:S15)</f>
        <v>196401</v>
      </c>
      <c r="T16" s="245">
        <f>SUM(T13:T15)</f>
        <v>185358</v>
      </c>
    </row>
    <row r="17" spans="1:20" s="9" customFormat="1" ht="15" customHeight="1" x14ac:dyDescent="0.2">
      <c r="A17" s="12"/>
      <c r="B17" s="96" t="s">
        <v>33</v>
      </c>
      <c r="C17" s="57">
        <v>-15780</v>
      </c>
      <c r="D17" s="57">
        <v>-15754</v>
      </c>
      <c r="E17" s="235">
        <v>-12481</v>
      </c>
      <c r="F17" s="236"/>
      <c r="G17" s="77">
        <v>-1823</v>
      </c>
      <c r="H17" s="57">
        <v>-1817</v>
      </c>
      <c r="I17" s="235">
        <v>-1902</v>
      </c>
      <c r="J17" s="237"/>
      <c r="K17" s="77">
        <v>-26911</v>
      </c>
      <c r="L17" s="57">
        <v>-26525</v>
      </c>
      <c r="M17" s="235">
        <v>-26803</v>
      </c>
      <c r="N17" s="236"/>
      <c r="O17" s="77">
        <v>-2498</v>
      </c>
      <c r="P17" s="235">
        <v>-1971</v>
      </c>
      <c r="Q17" s="237"/>
      <c r="R17" s="77">
        <f>C17+G17+K17+O17</f>
        <v>-47012</v>
      </c>
      <c r="S17" s="57"/>
      <c r="T17" s="238">
        <f>E17+I17+M17+P17</f>
        <v>-43157</v>
      </c>
    </row>
    <row r="18" spans="1:20" s="9" customFormat="1" ht="15" customHeight="1" thickBot="1" x14ac:dyDescent="0.3">
      <c r="A18" s="12"/>
      <c r="B18" s="99" t="s">
        <v>34</v>
      </c>
      <c r="C18" s="58">
        <f t="shared" ref="C18:D18" si="12">SUM(C16:C17)</f>
        <v>97775</v>
      </c>
      <c r="D18" s="58">
        <f t="shared" si="12"/>
        <v>97199</v>
      </c>
      <c r="E18" s="242">
        <f t="shared" ref="E18" si="13">SUM(E16:E17)</f>
        <v>90569</v>
      </c>
      <c r="F18" s="243"/>
      <c r="G18" s="75">
        <f t="shared" ref="G18:I18" si="14">SUM(G16:G17)</f>
        <v>46640</v>
      </c>
      <c r="H18" s="58">
        <f t="shared" si="14"/>
        <v>46114</v>
      </c>
      <c r="I18" s="242">
        <f t="shared" si="14"/>
        <v>45164</v>
      </c>
      <c r="J18" s="244"/>
      <c r="K18" s="75">
        <f t="shared" ref="K18:M18" si="15">SUM(K16:K17)</f>
        <v>9033</v>
      </c>
      <c r="L18" s="58">
        <f t="shared" si="15"/>
        <v>8992</v>
      </c>
      <c r="M18" s="242">
        <f t="shared" si="15"/>
        <v>8439</v>
      </c>
      <c r="N18" s="243"/>
      <c r="O18" s="75">
        <f t="shared" ref="O18:P18" si="16">SUM(O16:O17)</f>
        <v>-2498</v>
      </c>
      <c r="P18" s="242">
        <f t="shared" si="16"/>
        <v>-1971</v>
      </c>
      <c r="Q18" s="244"/>
      <c r="R18" s="75">
        <f t="shared" ref="R18:T18" si="17">SUM(R16:R17)</f>
        <v>150950</v>
      </c>
      <c r="S18" s="58"/>
      <c r="T18" s="245">
        <f t="shared" si="17"/>
        <v>142201</v>
      </c>
    </row>
    <row r="19" spans="1:20" s="9" customFormat="1" ht="15" customHeight="1" x14ac:dyDescent="0.25">
      <c r="A19" s="12"/>
      <c r="B19" s="100"/>
      <c r="C19" s="79"/>
      <c r="D19" s="79"/>
      <c r="E19" s="246"/>
      <c r="F19" s="243"/>
      <c r="G19" s="83"/>
      <c r="H19" s="79"/>
      <c r="I19" s="246"/>
      <c r="J19" s="244"/>
      <c r="K19" s="83"/>
      <c r="L19" s="79"/>
      <c r="M19" s="246"/>
      <c r="N19" s="243"/>
      <c r="O19" s="83"/>
      <c r="P19" s="246"/>
      <c r="Q19" s="244"/>
      <c r="R19" s="83"/>
      <c r="S19" s="79"/>
      <c r="T19" s="248"/>
    </row>
    <row r="20" spans="1:20" s="9" customFormat="1" ht="15" customHeight="1" x14ac:dyDescent="0.2">
      <c r="A20" s="12"/>
      <c r="B20" s="101" t="s">
        <v>36</v>
      </c>
      <c r="C20" s="61">
        <v>-57777</v>
      </c>
      <c r="D20" s="61">
        <v>-57547</v>
      </c>
      <c r="E20" s="239">
        <v>-52198</v>
      </c>
      <c r="F20" s="236"/>
      <c r="G20" s="70">
        <v>-6331</v>
      </c>
      <c r="H20" s="61">
        <v>-6254</v>
      </c>
      <c r="I20" s="239">
        <v>-6795</v>
      </c>
      <c r="J20" s="237"/>
      <c r="K20" s="70">
        <v>-3552</v>
      </c>
      <c r="L20" s="61">
        <v>-3516</v>
      </c>
      <c r="M20" s="239">
        <v>-3315</v>
      </c>
      <c r="N20" s="236"/>
      <c r="O20" s="70">
        <v>-1469</v>
      </c>
      <c r="P20" s="239">
        <v>-1551</v>
      </c>
      <c r="Q20" s="237"/>
      <c r="R20" s="77">
        <f>C20+G20+K20+O20</f>
        <v>-69129</v>
      </c>
      <c r="S20" s="61"/>
      <c r="T20" s="240">
        <f>E20+I20+M20+P20</f>
        <v>-63859</v>
      </c>
    </row>
    <row r="21" spans="1:20" s="9" customFormat="1" ht="15" customHeight="1" thickBot="1" x14ac:dyDescent="0.3">
      <c r="A21" s="12"/>
      <c r="B21" s="99" t="s">
        <v>74</v>
      </c>
      <c r="C21" s="58">
        <f t="shared" ref="C21:D21" si="18">SUM(C18:C20)</f>
        <v>39998</v>
      </c>
      <c r="D21" s="58">
        <f t="shared" si="18"/>
        <v>39652</v>
      </c>
      <c r="E21" s="242">
        <f t="shared" ref="E21" si="19">SUM(E18:E20)</f>
        <v>38371</v>
      </c>
      <c r="F21" s="243"/>
      <c r="G21" s="75">
        <f t="shared" ref="G21:I21" si="20">SUM(G18:G20)</f>
        <v>40309</v>
      </c>
      <c r="H21" s="58">
        <f t="shared" si="20"/>
        <v>39860</v>
      </c>
      <c r="I21" s="242">
        <f t="shared" si="20"/>
        <v>38369</v>
      </c>
      <c r="J21" s="244"/>
      <c r="K21" s="75">
        <f t="shared" ref="K21:M21" si="21">SUM(K18:K20)</f>
        <v>5481</v>
      </c>
      <c r="L21" s="58">
        <f t="shared" si="21"/>
        <v>5476</v>
      </c>
      <c r="M21" s="242">
        <f t="shared" si="21"/>
        <v>5124</v>
      </c>
      <c r="N21" s="243"/>
      <c r="O21" s="75">
        <f t="shared" ref="O21:P21" si="22">SUM(O18:O20)</f>
        <v>-3967</v>
      </c>
      <c r="P21" s="242">
        <f t="shared" si="22"/>
        <v>-3522</v>
      </c>
      <c r="Q21" s="244"/>
      <c r="R21" s="75">
        <f t="shared" ref="R21:T21" si="23">SUM(R18:R20)</f>
        <v>81821</v>
      </c>
      <c r="S21" s="58"/>
      <c r="T21" s="245">
        <f t="shared" si="23"/>
        <v>78342</v>
      </c>
    </row>
    <row r="22" spans="1:20" s="19" customFormat="1" ht="15" customHeight="1" x14ac:dyDescent="0.25">
      <c r="A22" s="12"/>
      <c r="B22" s="100"/>
      <c r="C22" s="79"/>
      <c r="D22" s="79"/>
      <c r="E22" s="246"/>
      <c r="F22" s="243"/>
      <c r="G22" s="83"/>
      <c r="H22" s="79"/>
      <c r="I22" s="246"/>
      <c r="J22" s="244"/>
      <c r="K22" s="83"/>
      <c r="L22" s="79"/>
      <c r="M22" s="246"/>
      <c r="N22" s="243"/>
      <c r="O22" s="83"/>
      <c r="P22" s="246"/>
      <c r="Q22" s="244"/>
      <c r="R22" s="83"/>
      <c r="S22" s="79"/>
      <c r="T22" s="248"/>
    </row>
    <row r="23" spans="1:20" s="9" customFormat="1" ht="15" customHeight="1" x14ac:dyDescent="0.2">
      <c r="A23" s="12"/>
      <c r="B23" s="96" t="s">
        <v>75</v>
      </c>
      <c r="C23" s="57">
        <v>-29936</v>
      </c>
      <c r="D23" s="57">
        <v>-29253</v>
      </c>
      <c r="E23" s="235">
        <f>-27568+3</f>
        <v>-27565</v>
      </c>
      <c r="F23" s="236"/>
      <c r="G23" s="77">
        <v>-7571</v>
      </c>
      <c r="H23" s="57">
        <v>-7422</v>
      </c>
      <c r="I23" s="235">
        <v>-7381</v>
      </c>
      <c r="J23" s="237"/>
      <c r="K23" s="77">
        <v>0</v>
      </c>
      <c r="L23" s="57">
        <v>0</v>
      </c>
      <c r="M23" s="235">
        <v>0</v>
      </c>
      <c r="N23" s="236"/>
      <c r="O23" s="77"/>
      <c r="P23" s="235"/>
      <c r="Q23" s="237"/>
      <c r="R23" s="77">
        <f>C23+G23+K23+O23</f>
        <v>-37507</v>
      </c>
      <c r="S23" s="57"/>
      <c r="T23" s="238">
        <f>E23+I23+M23+P23</f>
        <v>-34946</v>
      </c>
    </row>
    <row r="24" spans="1:20" s="9" customFormat="1" ht="15" customHeight="1" thickBot="1" x14ac:dyDescent="0.3">
      <c r="A24" s="12"/>
      <c r="B24" s="99" t="s">
        <v>76</v>
      </c>
      <c r="C24" s="58">
        <f t="shared" ref="C24:D24" si="24">SUM(C21:C23)</f>
        <v>10062</v>
      </c>
      <c r="D24" s="58">
        <f t="shared" si="24"/>
        <v>10399</v>
      </c>
      <c r="E24" s="242">
        <f t="shared" ref="E24" si="25">SUM(E21:E23)</f>
        <v>10806</v>
      </c>
      <c r="F24" s="243"/>
      <c r="G24" s="75">
        <f t="shared" ref="G24:I24" si="26">SUM(G21:G23)</f>
        <v>32738</v>
      </c>
      <c r="H24" s="58">
        <f t="shared" si="26"/>
        <v>32438</v>
      </c>
      <c r="I24" s="242">
        <f t="shared" si="26"/>
        <v>30988</v>
      </c>
      <c r="J24" s="244"/>
      <c r="K24" s="75">
        <f t="shared" ref="K24:M24" si="27">SUM(K21:K23)</f>
        <v>5481</v>
      </c>
      <c r="L24" s="58">
        <f t="shared" si="27"/>
        <v>5476</v>
      </c>
      <c r="M24" s="242">
        <f t="shared" si="27"/>
        <v>5124</v>
      </c>
      <c r="N24" s="243"/>
      <c r="O24" s="75">
        <f t="shared" ref="O24:P24" si="28">SUM(O21:O23)</f>
        <v>-3967</v>
      </c>
      <c r="P24" s="242">
        <f t="shared" si="28"/>
        <v>-3522</v>
      </c>
      <c r="Q24" s="244"/>
      <c r="R24" s="75">
        <f>SUM(R21:R23)</f>
        <v>44314</v>
      </c>
      <c r="S24" s="58"/>
      <c r="T24" s="245">
        <f>SUM(T21:T23)</f>
        <v>43396</v>
      </c>
    </row>
    <row r="25" spans="1:20" s="9" customFormat="1" ht="15" customHeight="1" x14ac:dyDescent="0.2">
      <c r="A25" s="12"/>
      <c r="B25" s="96" t="s">
        <v>37</v>
      </c>
      <c r="C25" s="57"/>
      <c r="D25" s="57"/>
      <c r="E25" s="235"/>
      <c r="F25" s="236"/>
      <c r="G25" s="77"/>
      <c r="H25" s="57"/>
      <c r="I25" s="235"/>
      <c r="J25" s="237"/>
      <c r="K25" s="77"/>
      <c r="L25" s="57"/>
      <c r="M25" s="235"/>
      <c r="N25" s="236"/>
      <c r="O25" s="77"/>
      <c r="P25" s="235"/>
      <c r="Q25" s="237"/>
      <c r="R25" s="77">
        <v>-20596</v>
      </c>
      <c r="S25" s="57"/>
      <c r="T25" s="238">
        <v>-17899</v>
      </c>
    </row>
    <row r="26" spans="1:20" s="9" customFormat="1" ht="15" customHeight="1" x14ac:dyDescent="0.2">
      <c r="A26" s="12"/>
      <c r="B26" s="96" t="s">
        <v>137</v>
      </c>
      <c r="C26" s="57"/>
      <c r="D26" s="57"/>
      <c r="E26" s="235"/>
      <c r="F26" s="236"/>
      <c r="G26" s="77"/>
      <c r="H26" s="57"/>
      <c r="I26" s="235"/>
      <c r="J26" s="237"/>
      <c r="K26" s="77"/>
      <c r="L26" s="57"/>
      <c r="M26" s="235"/>
      <c r="N26" s="236"/>
      <c r="O26" s="77"/>
      <c r="P26" s="235"/>
      <c r="Q26" s="237"/>
      <c r="R26" s="77">
        <v>3842</v>
      </c>
      <c r="S26" s="57"/>
      <c r="T26" s="238">
        <v>9730</v>
      </c>
    </row>
    <row r="27" spans="1:20" s="9" customFormat="1" ht="15" customHeight="1" x14ac:dyDescent="0.2">
      <c r="A27" s="12"/>
      <c r="B27" s="96" t="s">
        <v>138</v>
      </c>
      <c r="C27" s="57"/>
      <c r="D27" s="57"/>
      <c r="E27" s="235"/>
      <c r="F27" s="236"/>
      <c r="G27" s="77"/>
      <c r="H27" s="57"/>
      <c r="I27" s="235"/>
      <c r="J27" s="237"/>
      <c r="K27" s="77"/>
      <c r="L27" s="57"/>
      <c r="M27" s="235"/>
      <c r="N27" s="236"/>
      <c r="O27" s="77"/>
      <c r="P27" s="235"/>
      <c r="Q27" s="237"/>
      <c r="R27" s="77">
        <v>-3077</v>
      </c>
      <c r="S27" s="57"/>
      <c r="T27" s="238">
        <v>-10307</v>
      </c>
    </row>
    <row r="28" spans="1:20" s="9" customFormat="1" ht="15" customHeight="1" x14ac:dyDescent="0.2">
      <c r="A28" s="12"/>
      <c r="B28" s="97" t="s">
        <v>38</v>
      </c>
      <c r="C28" s="61"/>
      <c r="D28" s="61"/>
      <c r="E28" s="239"/>
      <c r="F28" s="236"/>
      <c r="G28" s="70"/>
      <c r="H28" s="61"/>
      <c r="I28" s="239"/>
      <c r="J28" s="237"/>
      <c r="K28" s="70"/>
      <c r="L28" s="61"/>
      <c r="M28" s="239"/>
      <c r="N28" s="236"/>
      <c r="O28" s="70"/>
      <c r="P28" s="239"/>
      <c r="Q28" s="237"/>
      <c r="R28" s="70">
        <v>-1096</v>
      </c>
      <c r="S28" s="61"/>
      <c r="T28" s="240">
        <v>-1149</v>
      </c>
    </row>
    <row r="29" spans="1:20" s="9" customFormat="1" ht="15" customHeight="1" thickBot="1" x14ac:dyDescent="0.3">
      <c r="A29" s="12"/>
      <c r="B29" s="99" t="s">
        <v>139</v>
      </c>
      <c r="C29" s="90"/>
      <c r="D29" s="90"/>
      <c r="E29" s="302"/>
      <c r="F29" s="236"/>
      <c r="G29" s="91"/>
      <c r="H29" s="90"/>
      <c r="I29" s="302"/>
      <c r="J29" s="237"/>
      <c r="K29" s="91"/>
      <c r="L29" s="90"/>
      <c r="M29" s="302"/>
      <c r="N29" s="236"/>
      <c r="O29" s="91"/>
      <c r="P29" s="302"/>
      <c r="Q29" s="237"/>
      <c r="R29" s="75">
        <f>SUM(R24:R28)</f>
        <v>23387</v>
      </c>
      <c r="S29" s="90"/>
      <c r="T29" s="245">
        <f>SUM(T24:T28)</f>
        <v>23771</v>
      </c>
    </row>
    <row r="30" spans="1:20" s="9" customFormat="1" ht="15" customHeight="1" x14ac:dyDescent="0.2">
      <c r="A30" s="12"/>
      <c r="B30" s="96" t="s">
        <v>141</v>
      </c>
      <c r="C30" s="57"/>
      <c r="D30" s="57"/>
      <c r="E30" s="235"/>
      <c r="F30" s="236"/>
      <c r="G30" s="77"/>
      <c r="H30" s="57"/>
      <c r="I30" s="235"/>
      <c r="J30" s="237"/>
      <c r="K30" s="77"/>
      <c r="L30" s="57"/>
      <c r="M30" s="235"/>
      <c r="N30" s="236"/>
      <c r="O30" s="77"/>
      <c r="P30" s="235"/>
      <c r="Q30" s="237"/>
      <c r="R30" s="77">
        <v>1532</v>
      </c>
      <c r="S30" s="57"/>
      <c r="T30" s="238">
        <v>1587</v>
      </c>
    </row>
    <row r="31" spans="1:20" s="9" customFormat="1" ht="15" customHeight="1" x14ac:dyDescent="0.2">
      <c r="A31" s="12"/>
      <c r="B31" s="97" t="s">
        <v>142</v>
      </c>
      <c r="C31" s="61"/>
      <c r="D31" s="61"/>
      <c r="E31" s="239"/>
      <c r="F31" s="236"/>
      <c r="G31" s="70"/>
      <c r="H31" s="61"/>
      <c r="I31" s="239"/>
      <c r="J31" s="237"/>
      <c r="K31" s="70"/>
      <c r="L31" s="61"/>
      <c r="M31" s="239"/>
      <c r="N31" s="236"/>
      <c r="O31" s="70"/>
      <c r="P31" s="239"/>
      <c r="Q31" s="237"/>
      <c r="R31" s="70">
        <v>-1629</v>
      </c>
      <c r="S31" s="61"/>
      <c r="T31" s="240">
        <v>-921</v>
      </c>
    </row>
    <row r="32" spans="1:20" s="9" customFormat="1" ht="15" customHeight="1" thickBot="1" x14ac:dyDescent="0.3">
      <c r="A32" s="12"/>
      <c r="B32" s="99" t="s">
        <v>140</v>
      </c>
      <c r="C32" s="90"/>
      <c r="D32" s="90"/>
      <c r="E32" s="302"/>
      <c r="F32" s="236"/>
      <c r="G32" s="91"/>
      <c r="H32" s="90"/>
      <c r="I32" s="302"/>
      <c r="J32" s="237"/>
      <c r="K32" s="91"/>
      <c r="L32" s="90"/>
      <c r="M32" s="302"/>
      <c r="N32" s="236"/>
      <c r="O32" s="91"/>
      <c r="P32" s="302"/>
      <c r="Q32" s="237"/>
      <c r="R32" s="75">
        <f>SUM(R30:R31)</f>
        <v>-97</v>
      </c>
      <c r="S32" s="90"/>
      <c r="T32" s="245">
        <f>SUM(T30:T31)</f>
        <v>666</v>
      </c>
    </row>
    <row r="33" spans="1:20" s="9" customFormat="1" ht="15" customHeight="1" thickBot="1" x14ac:dyDescent="0.3">
      <c r="A33" s="12"/>
      <c r="B33" s="99" t="s">
        <v>77</v>
      </c>
      <c r="C33" s="90"/>
      <c r="D33" s="90"/>
      <c r="E33" s="302"/>
      <c r="F33" s="236"/>
      <c r="G33" s="91"/>
      <c r="H33" s="90"/>
      <c r="I33" s="302"/>
      <c r="J33" s="237"/>
      <c r="K33" s="91"/>
      <c r="L33" s="90"/>
      <c r="M33" s="302"/>
      <c r="N33" s="236"/>
      <c r="O33" s="91"/>
      <c r="P33" s="302"/>
      <c r="Q33" s="237"/>
      <c r="R33" s="75">
        <f>+R29+R32</f>
        <v>23290</v>
      </c>
      <c r="S33" s="90"/>
      <c r="T33" s="245">
        <f>+T29+T32</f>
        <v>24437</v>
      </c>
    </row>
    <row r="34" spans="1:20" s="9" customFormat="1" ht="15" customHeight="1" x14ac:dyDescent="0.2">
      <c r="A34" s="12"/>
      <c r="B34" s="103" t="s">
        <v>40</v>
      </c>
      <c r="C34" s="57"/>
      <c r="D34" s="57"/>
      <c r="E34" s="235"/>
      <c r="F34" s="236"/>
      <c r="G34" s="77"/>
      <c r="H34" s="57"/>
      <c r="I34" s="235"/>
      <c r="J34" s="237"/>
      <c r="K34" s="77"/>
      <c r="L34" s="57"/>
      <c r="M34" s="235"/>
      <c r="N34" s="236"/>
      <c r="O34" s="77"/>
      <c r="P34" s="235"/>
      <c r="Q34" s="237"/>
      <c r="R34" s="77">
        <v>-7036</v>
      </c>
      <c r="S34" s="57"/>
      <c r="T34" s="238">
        <v>-10567</v>
      </c>
    </row>
    <row r="35" spans="1:20" s="5" customFormat="1" ht="15" customHeight="1" thickBot="1" x14ac:dyDescent="0.3">
      <c r="A35" s="20"/>
      <c r="B35" s="102" t="s">
        <v>41</v>
      </c>
      <c r="C35" s="288"/>
      <c r="D35" s="288"/>
      <c r="E35" s="303"/>
      <c r="F35" s="243"/>
      <c r="G35" s="304"/>
      <c r="H35" s="288"/>
      <c r="I35" s="303"/>
      <c r="J35" s="244"/>
      <c r="K35" s="304"/>
      <c r="L35" s="288"/>
      <c r="M35" s="303"/>
      <c r="N35" s="243"/>
      <c r="O35" s="304"/>
      <c r="P35" s="303"/>
      <c r="Q35" s="244"/>
      <c r="R35" s="304">
        <f>SUM(R33:R34)</f>
        <v>16254</v>
      </c>
      <c r="S35" s="288"/>
      <c r="T35" s="289">
        <f>SUM(T33:T34)</f>
        <v>13870</v>
      </c>
    </row>
    <row r="37" spans="1:20" x14ac:dyDescent="0.3">
      <c r="B37" s="40"/>
    </row>
  </sheetData>
  <mergeCells count="6">
    <mergeCell ref="B4:B6"/>
    <mergeCell ref="R4:T4"/>
    <mergeCell ref="G4:I4"/>
    <mergeCell ref="C4:E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1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G16"/>
  <sheetViews>
    <sheetView showGridLines="0" zoomScale="110" zoomScaleNormal="110" zoomScaleSheetLayoutView="130" workbookViewId="0"/>
  </sheetViews>
  <sheetFormatPr defaultColWidth="9.1796875" defaultRowHeight="14" x14ac:dyDescent="0.3"/>
  <cols>
    <col min="1" max="1" width="3.54296875" style="2" customWidth="1"/>
    <col min="2" max="2" width="93" style="2" bestFit="1" customWidth="1"/>
    <col min="3" max="6" width="11.7265625" style="2" customWidth="1"/>
    <col min="7" max="16384" width="9.1796875" style="2"/>
  </cols>
  <sheetData>
    <row r="1" spans="1:7" s="13" customFormat="1" ht="15.5" x14ac:dyDescent="0.35">
      <c r="B1" s="49" t="str">
        <f>Inhaltsverzeichnis!C21</f>
        <v>Gesamtergebnisrechnung für neun Monate und das 3. Quartal 2021 und 2020</v>
      </c>
      <c r="C1" s="18"/>
      <c r="D1" s="18"/>
    </row>
    <row r="2" spans="1:7" s="13" customFormat="1" ht="15.5" x14ac:dyDescent="0.35">
      <c r="B2" s="50" t="s">
        <v>26</v>
      </c>
      <c r="C2" s="34"/>
      <c r="D2" s="34"/>
    </row>
    <row r="3" spans="1:7" s="9" customFormat="1" ht="10.5" x14ac:dyDescent="0.25">
      <c r="A3" s="12"/>
      <c r="B3" s="21"/>
      <c r="C3" s="35"/>
      <c r="D3" s="35"/>
    </row>
    <row r="4" spans="1:7" s="9" customFormat="1" ht="11" thickBot="1" x14ac:dyDescent="0.3">
      <c r="A4" s="12"/>
      <c r="B4" s="63" t="s">
        <v>27</v>
      </c>
      <c r="C4" s="227" t="s">
        <v>196</v>
      </c>
      <c r="D4" s="227" t="s">
        <v>197</v>
      </c>
      <c r="E4" s="227" t="s">
        <v>198</v>
      </c>
      <c r="F4" s="227" t="s">
        <v>199</v>
      </c>
    </row>
    <row r="5" spans="1:7" s="9" customFormat="1" ht="15" customHeight="1" thickTop="1" thickBot="1" x14ac:dyDescent="0.3">
      <c r="A5" s="12"/>
      <c r="B5" s="206" t="s">
        <v>41</v>
      </c>
      <c r="C5" s="305">
        <v>59643</v>
      </c>
      <c r="D5" s="306">
        <v>55765</v>
      </c>
      <c r="E5" s="305">
        <v>16254</v>
      </c>
      <c r="F5" s="306">
        <v>13870</v>
      </c>
    </row>
    <row r="6" spans="1:7" s="9" customFormat="1" ht="15" customHeight="1" x14ac:dyDescent="0.2">
      <c r="A6" s="12"/>
      <c r="B6" s="52" t="s">
        <v>78</v>
      </c>
      <c r="C6" s="57">
        <v>53352</v>
      </c>
      <c r="D6" s="238">
        <v>-54048</v>
      </c>
      <c r="E6" s="57">
        <v>22928</v>
      </c>
      <c r="F6" s="238">
        <v>-38401</v>
      </c>
    </row>
    <row r="7" spans="1:7" s="9" customFormat="1" ht="15" customHeight="1" x14ac:dyDescent="0.2">
      <c r="A7" s="12"/>
      <c r="B7" s="53" t="s">
        <v>144</v>
      </c>
      <c r="C7" s="57">
        <v>2210</v>
      </c>
      <c r="D7" s="240">
        <v>3278</v>
      </c>
      <c r="E7" s="57">
        <v>687</v>
      </c>
      <c r="F7" s="240">
        <v>1919</v>
      </c>
      <c r="G7" s="43"/>
    </row>
    <row r="8" spans="1:7" s="9" customFormat="1" ht="15" customHeight="1" x14ac:dyDescent="0.2">
      <c r="A8" s="12"/>
      <c r="B8" s="53" t="s">
        <v>79</v>
      </c>
      <c r="C8" s="57">
        <v>0</v>
      </c>
      <c r="D8" s="240">
        <v>1</v>
      </c>
      <c r="E8" s="57">
        <v>0</v>
      </c>
      <c r="F8" s="240">
        <v>0</v>
      </c>
    </row>
    <row r="9" spans="1:7" s="27" customFormat="1" ht="15" customHeight="1" thickBot="1" x14ac:dyDescent="0.3">
      <c r="A9" s="28"/>
      <c r="B9" s="54" t="s">
        <v>133</v>
      </c>
      <c r="C9" s="58">
        <f>SUM(C6:C8)</f>
        <v>55562</v>
      </c>
      <c r="D9" s="245">
        <f>SUM(D6:D8)</f>
        <v>-50769</v>
      </c>
      <c r="E9" s="58">
        <f>SUM(E6:E8)</f>
        <v>23615</v>
      </c>
      <c r="F9" s="245">
        <f>SUM(F6:F8)</f>
        <v>-36482</v>
      </c>
    </row>
    <row r="10" spans="1:7" s="9" customFormat="1" ht="24.75" customHeight="1" x14ac:dyDescent="0.2">
      <c r="A10" s="12"/>
      <c r="B10" s="55" t="s">
        <v>143</v>
      </c>
      <c r="C10" s="57">
        <v>-156</v>
      </c>
      <c r="D10" s="238">
        <v>182</v>
      </c>
      <c r="E10" s="57">
        <v>-112</v>
      </c>
      <c r="F10" s="238">
        <v>254</v>
      </c>
    </row>
    <row r="11" spans="1:7" s="9" customFormat="1" ht="15" customHeight="1" x14ac:dyDescent="0.2">
      <c r="A11" s="12"/>
      <c r="B11" s="52" t="s">
        <v>80</v>
      </c>
      <c r="C11" s="57">
        <v>-1311</v>
      </c>
      <c r="D11" s="238">
        <v>2441</v>
      </c>
      <c r="E11" s="57">
        <v>179</v>
      </c>
      <c r="F11" s="238">
        <v>-31</v>
      </c>
      <c r="G11" s="43"/>
    </row>
    <row r="12" spans="1:7" s="9" customFormat="1" ht="15" customHeight="1" thickBot="1" x14ac:dyDescent="0.3">
      <c r="A12" s="12"/>
      <c r="B12" s="56" t="s">
        <v>134</v>
      </c>
      <c r="C12" s="58">
        <f>SUM(C10:C11)</f>
        <v>-1467</v>
      </c>
      <c r="D12" s="245">
        <f>SUM(D10:D11)</f>
        <v>2623</v>
      </c>
      <c r="E12" s="58">
        <f>SUM(E10:E11)</f>
        <v>67</v>
      </c>
      <c r="F12" s="245">
        <f>SUM(F10:F11)</f>
        <v>223</v>
      </c>
    </row>
    <row r="13" spans="1:7" s="9" customFormat="1" ht="15" customHeight="1" thickBot="1" x14ac:dyDescent="0.3">
      <c r="A13" s="12"/>
      <c r="B13" s="51" t="s">
        <v>81</v>
      </c>
      <c r="C13" s="59">
        <f>C9+C12</f>
        <v>54095</v>
      </c>
      <c r="D13" s="307">
        <f>D9+D12</f>
        <v>-48146</v>
      </c>
      <c r="E13" s="59">
        <f>E9+E12</f>
        <v>23682</v>
      </c>
      <c r="F13" s="307">
        <f>F9+F12</f>
        <v>-36259</v>
      </c>
    </row>
    <row r="14" spans="1:7" s="9" customFormat="1" ht="15" customHeight="1" thickBot="1" x14ac:dyDescent="0.3">
      <c r="A14" s="12"/>
      <c r="B14" s="62" t="s">
        <v>82</v>
      </c>
      <c r="C14" s="308">
        <f>C5+C13</f>
        <v>113738</v>
      </c>
      <c r="D14" s="309">
        <f>D5+D13</f>
        <v>7619</v>
      </c>
      <c r="E14" s="308">
        <f>E5+E13</f>
        <v>39936</v>
      </c>
      <c r="F14" s="309">
        <f>F5+F13</f>
        <v>-22389</v>
      </c>
    </row>
    <row r="15" spans="1:7" s="27" customFormat="1" ht="15" customHeight="1" x14ac:dyDescent="0.25">
      <c r="A15" s="28"/>
      <c r="B15" s="52" t="s">
        <v>42</v>
      </c>
      <c r="C15" s="60">
        <f>C14-C16</f>
        <v>113511</v>
      </c>
      <c r="D15" s="310">
        <f>D14-D16</f>
        <v>7431</v>
      </c>
      <c r="E15" s="60">
        <f>E14-E16</f>
        <v>39869</v>
      </c>
      <c r="F15" s="310">
        <f>F14-F16</f>
        <v>-22467</v>
      </c>
    </row>
    <row r="16" spans="1:7" s="9" customFormat="1" ht="15" customHeight="1" x14ac:dyDescent="0.2">
      <c r="A16" s="12"/>
      <c r="B16" s="53" t="s">
        <v>43</v>
      </c>
      <c r="C16" s="61">
        <v>227</v>
      </c>
      <c r="D16" s="240">
        <v>188</v>
      </c>
      <c r="E16" s="61">
        <v>67</v>
      </c>
      <c r="F16" s="240">
        <v>78</v>
      </c>
    </row>
  </sheetData>
  <pageMargins left="0.43307086614173229" right="0.23622047244094491" top="0.74803149606299213" bottom="0.74803149606299213" header="0.31496062992125984" footer="0.31496062992125984"/>
  <pageSetup paperSize="9" scale="97" orientation="landscape" r:id="rId1"/>
  <headerFooter>
    <oddFooter>&amp;L© 2021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2" ma:contentTypeDescription="Create a new document." ma:contentTypeScope="" ma:versionID="be4c2d1622d7205cd0b2036de00dbb73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0ae8d97efc237f8a4e8bde8d5768933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AA836D-3BA3-454F-B48C-DE08E7304C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E28F00-7138-409F-A7F3-B28A84D885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F7E5D7-FFA9-43F2-BB57-848E428B2D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'Segmentbericht Quartal'!Print_Area</vt:lpstr>
      <vt:lpstr>'Segmentbericht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  <property fmtid="{D5CDD505-2E9C-101B-9397-08002B2CF9AE}" pid="3" name="ContentTypeId">
    <vt:lpwstr>0x0101000A0EB058750D98479F17C8C420CCEE6E</vt:lpwstr>
  </property>
</Properties>
</file>