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filterPrivacy="1" codeName="DieseArbeitsmappe" defaultThemeVersion="124226"/>
  <xr:revisionPtr revIDLastSave="1" documentId="13_ncr:1_{377E19D2-8501-4F37-961E-50AF54D5BA1C}" xr6:coauthVersionLast="45" xr6:coauthVersionMax="45" xr10:uidLastSave="{BDBC4CEB-EBCA-45BE-AB02-CB9168B705DE}"/>
  <bookViews>
    <workbookView xWindow="-120" yWindow="-120" windowWidth="29040" windowHeight="17640" tabRatio="846" xr2:uid="{00000000-000D-0000-FFFF-FFFF00000000}"/>
  </bookViews>
  <sheets>
    <sheet name="Deckblatt" sheetId="1" r:id="rId1"/>
    <sheet name="Inhaltsverzeichnis" sheetId="11" r:id="rId2"/>
    <sheet name="Eckdaten" sheetId="21" r:id="rId3"/>
    <sheet name="GuV" sheetId="4" r:id="rId4"/>
    <sheet name="Bilanz" sheetId="22" r:id="rId5"/>
    <sheet name="Kapitalflussrechnung" sheetId="10" r:id="rId6"/>
    <sheet name="Segmentbericht ytd" sheetId="27" r:id="rId7"/>
    <sheet name="Segmentbericht Quartal" sheetId="17" r:id="rId8"/>
    <sheet name="Segment DBP-IoT split ytd" sheetId="28" r:id="rId9"/>
    <sheet name="Segment DBP-IoT split Quartal" sheetId="23" r:id="rId10"/>
    <sheet name="Im EK erfasste Erträge + Aufw." sheetId="14" r:id="rId11"/>
    <sheet name="IR Kontakt" sheetId="5" r:id="rId12"/>
    <sheet name="Schlussblatt" sheetId="26" r:id="rId13"/>
  </sheets>
  <definedNames>
    <definedName name="_xlnm.Print_Area" localSheetId="4">Bilanz!$A$1:$D$52</definedName>
    <definedName name="_xlnm.Print_Area" localSheetId="0">Deckblatt!$A$1:$H$23</definedName>
    <definedName name="_xlnm.Print_Area" localSheetId="2">Eckdaten!$A$1:$L$57</definedName>
    <definedName name="_xlnm.Print_Area" localSheetId="3">GuV!$A$1:$H$32</definedName>
    <definedName name="_xlnm.Print_Area" localSheetId="10">'Im EK erfasste Erträge + Aufw.'!$A$1:$F$16</definedName>
    <definedName name="_xlnm.Print_Area" localSheetId="1">Inhaltsverzeichnis!$A$1:$J$25</definedName>
    <definedName name="_xlnm.Print_Area" localSheetId="5">Kapitalflussrechnung!$A$1:$F$38</definedName>
    <definedName name="_xlnm.Print_Area" localSheetId="9">'Segment DBP-IoT split Quartal'!$A$1:$M$22</definedName>
    <definedName name="_xlnm.Print_Area" localSheetId="8">'Segment DBP-IoT split ytd'!$A$1:$M$22</definedName>
    <definedName name="_xlnm.Print_Area" localSheetId="7">'Segmentbericht Quartal'!$A$1:$T$33</definedName>
    <definedName name="_xlnm.Print_Area" localSheetId="6">'Segmentbericht ytd'!$A$1:$T$33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2" i="14" l="1"/>
  <c r="E12" i="14"/>
  <c r="D12" i="14"/>
  <c r="C12" i="14"/>
  <c r="F9" i="14"/>
  <c r="F13" i="14" s="1"/>
  <c r="F14" i="14" s="1"/>
  <c r="F15" i="14" s="1"/>
  <c r="E9" i="14"/>
  <c r="E13" i="14" s="1"/>
  <c r="E14" i="14" s="1"/>
  <c r="E15" i="14" s="1"/>
  <c r="D9" i="14"/>
  <c r="D13" i="14" s="1"/>
  <c r="D14" i="14" s="1"/>
  <c r="D15" i="14" s="1"/>
  <c r="C9" i="14"/>
  <c r="C13" i="14" s="1"/>
  <c r="C14" i="14" s="1"/>
  <c r="C15" i="14" s="1"/>
  <c r="E13" i="23" l="1"/>
  <c r="E10" i="23"/>
  <c r="D10" i="23"/>
  <c r="D13" i="23" s="1"/>
  <c r="C10" i="23"/>
  <c r="C13" i="23" s="1"/>
  <c r="C13" i="28"/>
  <c r="E10" i="28"/>
  <c r="E13" i="28" s="1"/>
  <c r="D10" i="28"/>
  <c r="D13" i="28" s="1"/>
  <c r="C10" i="28"/>
  <c r="T29" i="17"/>
  <c r="R29" i="17"/>
  <c r="T20" i="17"/>
  <c r="G20" i="17"/>
  <c r="E20" i="17"/>
  <c r="C20" i="17"/>
  <c r="R20" i="17" s="1"/>
  <c r="T17" i="17"/>
  <c r="R17" i="17"/>
  <c r="E17" i="17"/>
  <c r="I15" i="17"/>
  <c r="I18" i="17" s="1"/>
  <c r="I21" i="17" s="1"/>
  <c r="T14" i="17"/>
  <c r="R14" i="17"/>
  <c r="M13" i="17"/>
  <c r="M15" i="17" s="1"/>
  <c r="M18" i="17" s="1"/>
  <c r="M21" i="17" s="1"/>
  <c r="I13" i="17"/>
  <c r="C13" i="17"/>
  <c r="C15" i="17" s="1"/>
  <c r="C18" i="17" s="1"/>
  <c r="C21" i="17" s="1"/>
  <c r="T12" i="17"/>
  <c r="S12" i="17"/>
  <c r="R12" i="17"/>
  <c r="T11" i="17"/>
  <c r="S11" i="17"/>
  <c r="R11" i="17"/>
  <c r="P10" i="17"/>
  <c r="P13" i="17" s="1"/>
  <c r="P15" i="17" s="1"/>
  <c r="P18" i="17" s="1"/>
  <c r="P21" i="17" s="1"/>
  <c r="O10" i="17"/>
  <c r="O13" i="17" s="1"/>
  <c r="O15" i="17" s="1"/>
  <c r="O18" i="17" s="1"/>
  <c r="O21" i="17" s="1"/>
  <c r="M10" i="17"/>
  <c r="L10" i="17"/>
  <c r="L13" i="17" s="1"/>
  <c r="L15" i="17" s="1"/>
  <c r="L18" i="17" s="1"/>
  <c r="L21" i="17" s="1"/>
  <c r="K10" i="17"/>
  <c r="K13" i="17" s="1"/>
  <c r="K15" i="17" s="1"/>
  <c r="K18" i="17" s="1"/>
  <c r="K21" i="17" s="1"/>
  <c r="I10" i="17"/>
  <c r="H10" i="17"/>
  <c r="H13" i="17" s="1"/>
  <c r="H15" i="17" s="1"/>
  <c r="H18" i="17" s="1"/>
  <c r="H21" i="17" s="1"/>
  <c r="G10" i="17"/>
  <c r="G13" i="17" s="1"/>
  <c r="G15" i="17" s="1"/>
  <c r="G18" i="17" s="1"/>
  <c r="G21" i="17" s="1"/>
  <c r="D10" i="17"/>
  <c r="D13" i="17" s="1"/>
  <c r="D15" i="17" s="1"/>
  <c r="D18" i="17" s="1"/>
  <c r="D21" i="17" s="1"/>
  <c r="C10" i="17"/>
  <c r="T9" i="17"/>
  <c r="S9" i="17"/>
  <c r="R9" i="17"/>
  <c r="T8" i="17"/>
  <c r="S8" i="17"/>
  <c r="R8" i="17"/>
  <c r="T7" i="17"/>
  <c r="T10" i="17" s="1"/>
  <c r="T13" i="17" s="1"/>
  <c r="T15" i="17" s="1"/>
  <c r="T18" i="17" s="1"/>
  <c r="T21" i="17" s="1"/>
  <c r="T26" i="17" s="1"/>
  <c r="T30" i="17" s="1"/>
  <c r="T32" i="17" s="1"/>
  <c r="S7" i="17"/>
  <c r="R7" i="17"/>
  <c r="E7" i="17"/>
  <c r="E10" i="17" s="1"/>
  <c r="E13" i="17" s="1"/>
  <c r="E15" i="17" s="1"/>
  <c r="E18" i="17" s="1"/>
  <c r="E21" i="17" s="1"/>
  <c r="T29" i="27"/>
  <c r="R29" i="27"/>
  <c r="T20" i="27"/>
  <c r="G20" i="27"/>
  <c r="C20" i="27"/>
  <c r="R20" i="27" s="1"/>
  <c r="R17" i="27"/>
  <c r="E17" i="27"/>
  <c r="T17" i="27" s="1"/>
  <c r="T14" i="27"/>
  <c r="R14" i="27"/>
  <c r="K13" i="27"/>
  <c r="K15" i="27" s="1"/>
  <c r="K18" i="27" s="1"/>
  <c r="K21" i="27" s="1"/>
  <c r="I13" i="27"/>
  <c r="I15" i="27" s="1"/>
  <c r="I18" i="27" s="1"/>
  <c r="I21" i="27" s="1"/>
  <c r="H13" i="27"/>
  <c r="H15" i="27" s="1"/>
  <c r="H18" i="27" s="1"/>
  <c r="H21" i="27" s="1"/>
  <c r="G13" i="27"/>
  <c r="G15" i="27" s="1"/>
  <c r="G18" i="27" s="1"/>
  <c r="G21" i="27" s="1"/>
  <c r="T12" i="27"/>
  <c r="S12" i="27"/>
  <c r="R12" i="27"/>
  <c r="T11" i="27"/>
  <c r="S11" i="27"/>
  <c r="R11" i="27"/>
  <c r="P10" i="27"/>
  <c r="P13" i="27" s="1"/>
  <c r="P15" i="27" s="1"/>
  <c r="P18" i="27" s="1"/>
  <c r="P21" i="27" s="1"/>
  <c r="O10" i="27"/>
  <c r="O13" i="27" s="1"/>
  <c r="O15" i="27" s="1"/>
  <c r="O18" i="27" s="1"/>
  <c r="O21" i="27" s="1"/>
  <c r="M10" i="27"/>
  <c r="M13" i="27" s="1"/>
  <c r="M15" i="27" s="1"/>
  <c r="M18" i="27" s="1"/>
  <c r="M21" i="27" s="1"/>
  <c r="L10" i="27"/>
  <c r="L13" i="27" s="1"/>
  <c r="L15" i="27" s="1"/>
  <c r="L18" i="27" s="1"/>
  <c r="L21" i="27" s="1"/>
  <c r="K10" i="27"/>
  <c r="I10" i="27"/>
  <c r="H10" i="27"/>
  <c r="G10" i="27"/>
  <c r="E10" i="27"/>
  <c r="E13" i="27" s="1"/>
  <c r="E15" i="27" s="1"/>
  <c r="E18" i="27" s="1"/>
  <c r="E21" i="27" s="1"/>
  <c r="D10" i="27"/>
  <c r="D13" i="27" s="1"/>
  <c r="D15" i="27" s="1"/>
  <c r="D18" i="27" s="1"/>
  <c r="D21" i="27" s="1"/>
  <c r="C10" i="27"/>
  <c r="C13" i="27" s="1"/>
  <c r="C15" i="27" s="1"/>
  <c r="C18" i="27" s="1"/>
  <c r="C21" i="27" s="1"/>
  <c r="T9" i="27"/>
  <c r="S9" i="27"/>
  <c r="R9" i="27"/>
  <c r="T8" i="27"/>
  <c r="S8" i="27"/>
  <c r="R8" i="27"/>
  <c r="T7" i="27"/>
  <c r="T10" i="27" s="1"/>
  <c r="T13" i="27" s="1"/>
  <c r="T15" i="27" s="1"/>
  <c r="T18" i="27" s="1"/>
  <c r="T21" i="27" s="1"/>
  <c r="T26" i="27" s="1"/>
  <c r="T30" i="27" s="1"/>
  <c r="T32" i="27" s="1"/>
  <c r="S7" i="27"/>
  <c r="S10" i="27" s="1"/>
  <c r="S13" i="27" s="1"/>
  <c r="R7" i="27"/>
  <c r="F37" i="10"/>
  <c r="E37" i="10"/>
  <c r="D37" i="10"/>
  <c r="C37" i="10"/>
  <c r="F35" i="10"/>
  <c r="E35" i="10"/>
  <c r="D35" i="10"/>
  <c r="C35" i="10"/>
  <c r="F32" i="10"/>
  <c r="E32" i="10"/>
  <c r="D32" i="10"/>
  <c r="C32" i="10"/>
  <c r="F25" i="10"/>
  <c r="E25" i="10"/>
  <c r="D25" i="10"/>
  <c r="C25" i="10"/>
  <c r="F16" i="10"/>
  <c r="F38" i="10" s="1"/>
  <c r="E16" i="10"/>
  <c r="E38" i="10" s="1"/>
  <c r="D16" i="10"/>
  <c r="D38" i="10" s="1"/>
  <c r="C16" i="10"/>
  <c r="C38" i="10" s="1"/>
  <c r="D49" i="22"/>
  <c r="D51" i="22" s="1"/>
  <c r="D52" i="22" s="1"/>
  <c r="C49" i="22"/>
  <c r="C51" i="22" s="1"/>
  <c r="D42" i="22"/>
  <c r="C42" i="22"/>
  <c r="D32" i="22"/>
  <c r="C32" i="22"/>
  <c r="D21" i="22"/>
  <c r="C21" i="22"/>
  <c r="D11" i="22"/>
  <c r="C11" i="22"/>
  <c r="G24" i="4"/>
  <c r="F24" i="4"/>
  <c r="H24" i="4" s="1"/>
  <c r="D24" i="4"/>
  <c r="C24" i="4"/>
  <c r="E24" i="4" s="1"/>
  <c r="G22" i="4"/>
  <c r="F22" i="4"/>
  <c r="D22" i="4"/>
  <c r="D23" i="4" s="1"/>
  <c r="D25" i="4" s="1"/>
  <c r="D26" i="4" s="1"/>
  <c r="H21" i="4"/>
  <c r="E21" i="4"/>
  <c r="C21" i="4"/>
  <c r="H20" i="4"/>
  <c r="C20" i="4"/>
  <c r="C22" i="4" s="1"/>
  <c r="H18" i="4"/>
  <c r="E18" i="4"/>
  <c r="H17" i="4"/>
  <c r="E17" i="4"/>
  <c r="H16" i="4"/>
  <c r="E16" i="4"/>
  <c r="H15" i="4"/>
  <c r="E15" i="4"/>
  <c r="G14" i="4"/>
  <c r="H14" i="4" s="1"/>
  <c r="D14" i="4"/>
  <c r="E14" i="4" s="1"/>
  <c r="H13" i="4"/>
  <c r="E13" i="4"/>
  <c r="H11" i="4"/>
  <c r="E11" i="4"/>
  <c r="G10" i="4"/>
  <c r="G12" i="4" s="1"/>
  <c r="G19" i="4" s="1"/>
  <c r="G23" i="4" s="1"/>
  <c r="G25" i="4" s="1"/>
  <c r="G26" i="4" s="1"/>
  <c r="F10" i="4"/>
  <c r="H10" i="4" s="1"/>
  <c r="E10" i="4"/>
  <c r="D10" i="4"/>
  <c r="D12" i="4" s="1"/>
  <c r="D19" i="4" s="1"/>
  <c r="C10" i="4"/>
  <c r="C12" i="4" s="1"/>
  <c r="H9" i="4"/>
  <c r="E9" i="4"/>
  <c r="H8" i="4"/>
  <c r="E8" i="4"/>
  <c r="H7" i="4"/>
  <c r="E7" i="4"/>
  <c r="H6" i="4"/>
  <c r="E6" i="4"/>
  <c r="H5" i="4"/>
  <c r="E5" i="4"/>
  <c r="E47" i="21"/>
  <c r="E46" i="21"/>
  <c r="E45" i="21"/>
  <c r="H41" i="21"/>
  <c r="E41" i="21"/>
  <c r="H40" i="21"/>
  <c r="E40" i="21"/>
  <c r="H39" i="21"/>
  <c r="E39" i="21"/>
  <c r="H38" i="21"/>
  <c r="E38" i="21"/>
  <c r="R10" i="17" l="1"/>
  <c r="R13" i="17" s="1"/>
  <c r="R15" i="17" s="1"/>
  <c r="R18" i="17" s="1"/>
  <c r="R21" i="17" s="1"/>
  <c r="R26" i="17" s="1"/>
  <c r="R30" i="17" s="1"/>
  <c r="R32" i="17" s="1"/>
  <c r="S10" i="17"/>
  <c r="S13" i="17" s="1"/>
  <c r="R10" i="27"/>
  <c r="R13" i="27" s="1"/>
  <c r="R15" i="27" s="1"/>
  <c r="R18" i="27" s="1"/>
  <c r="R21" i="27" s="1"/>
  <c r="R26" i="27" s="1"/>
  <c r="R30" i="27" s="1"/>
  <c r="R32" i="27" s="1"/>
  <c r="C22" i="22"/>
  <c r="D22" i="22"/>
  <c r="C52" i="22"/>
  <c r="C19" i="4"/>
  <c r="E19" i="4" s="1"/>
  <c r="E12" i="4"/>
  <c r="D28" i="4"/>
  <c r="D29" i="4"/>
  <c r="G29" i="4"/>
  <c r="G28" i="4"/>
  <c r="E22" i="4"/>
  <c r="C23" i="4"/>
  <c r="F12" i="4"/>
  <c r="E20" i="4"/>
  <c r="H22" i="4"/>
  <c r="L20" i="28"/>
  <c r="K20" i="28"/>
  <c r="M17" i="28"/>
  <c r="L17" i="28"/>
  <c r="K17" i="28"/>
  <c r="M14" i="28"/>
  <c r="L14" i="28"/>
  <c r="K14" i="28"/>
  <c r="M12" i="28"/>
  <c r="L12" i="28"/>
  <c r="K12" i="28"/>
  <c r="M11" i="28"/>
  <c r="L11" i="28"/>
  <c r="K11" i="28"/>
  <c r="M9" i="28"/>
  <c r="L9" i="28"/>
  <c r="K9" i="28"/>
  <c r="M8" i="28"/>
  <c r="L8" i="28"/>
  <c r="K8" i="28"/>
  <c r="M7" i="28"/>
  <c r="L7" i="28"/>
  <c r="K7" i="28"/>
  <c r="F19" i="4" l="1"/>
  <c r="H12" i="4"/>
  <c r="E23" i="4"/>
  <c r="C25" i="4"/>
  <c r="M20" i="28"/>
  <c r="B1" i="28"/>
  <c r="B1" i="27"/>
  <c r="H12" i="28"/>
  <c r="G12" i="28"/>
  <c r="I12" i="28"/>
  <c r="I11" i="28"/>
  <c r="H11" i="28"/>
  <c r="G11" i="28"/>
  <c r="K10" i="28"/>
  <c r="K13" i="28" s="1"/>
  <c r="K15" i="28" s="1"/>
  <c r="K18" i="28" s="1"/>
  <c r="K21" i="28" s="1"/>
  <c r="I9" i="28"/>
  <c r="H9" i="28"/>
  <c r="G9" i="28"/>
  <c r="I8" i="28"/>
  <c r="H8" i="28"/>
  <c r="G8" i="28"/>
  <c r="H7" i="28"/>
  <c r="G7" i="28"/>
  <c r="C26" i="4" l="1"/>
  <c r="E25" i="4"/>
  <c r="H19" i="4"/>
  <c r="F23" i="4"/>
  <c r="M10" i="28"/>
  <c r="M13" i="28" s="1"/>
  <c r="M15" i="28" s="1"/>
  <c r="M18" i="28" s="1"/>
  <c r="M21" i="28" s="1"/>
  <c r="G10" i="28"/>
  <c r="G13" i="28" s="1"/>
  <c r="H10" i="28"/>
  <c r="H13" i="28" s="1"/>
  <c r="L10" i="28"/>
  <c r="L13" i="28" s="1"/>
  <c r="L15" i="28" s="1"/>
  <c r="L18" i="28" s="1"/>
  <c r="L21" i="28" s="1"/>
  <c r="I7" i="28"/>
  <c r="I10" i="28" s="1"/>
  <c r="I13" i="28" s="1"/>
  <c r="H23" i="4" l="1"/>
  <c r="F25" i="4"/>
  <c r="C28" i="4"/>
  <c r="E28" i="4" s="1"/>
  <c r="E26" i="4"/>
  <c r="C29" i="4"/>
  <c r="E29" i="4" s="1"/>
  <c r="M20" i="23"/>
  <c r="L20" i="23"/>
  <c r="K20" i="23"/>
  <c r="M17" i="23"/>
  <c r="L17" i="23"/>
  <c r="K17" i="23"/>
  <c r="M14" i="23"/>
  <c r="L14" i="23"/>
  <c r="K14" i="23"/>
  <c r="M12" i="23"/>
  <c r="L12" i="23"/>
  <c r="K12" i="23"/>
  <c r="M11" i="23"/>
  <c r="L11" i="23"/>
  <c r="K11" i="23"/>
  <c r="M9" i="23"/>
  <c r="M8" i="23"/>
  <c r="M7" i="23"/>
  <c r="L9" i="23"/>
  <c r="L8" i="23"/>
  <c r="L7" i="23"/>
  <c r="K9" i="23"/>
  <c r="K8" i="23"/>
  <c r="K7" i="23"/>
  <c r="H25" i="4" l="1"/>
  <c r="F26" i="4"/>
  <c r="L10" i="23"/>
  <c r="L13" i="23" s="1"/>
  <c r="L15" i="23" s="1"/>
  <c r="L18" i="23" s="1"/>
  <c r="L21" i="23" s="1"/>
  <c r="M10" i="23"/>
  <c r="M13" i="23" s="1"/>
  <c r="M15" i="23" s="1"/>
  <c r="M18" i="23" s="1"/>
  <c r="M21" i="23" s="1"/>
  <c r="K10" i="23"/>
  <c r="K13" i="23" s="1"/>
  <c r="K15" i="23" s="1"/>
  <c r="K18" i="23" s="1"/>
  <c r="K21" i="23" s="1"/>
  <c r="F28" i="4" l="1"/>
  <c r="H28" i="4" s="1"/>
  <c r="F29" i="4"/>
  <c r="H29" i="4" s="1"/>
  <c r="H26" i="4"/>
  <c r="I12" i="23"/>
  <c r="H12" i="23"/>
  <c r="G12" i="23"/>
  <c r="I11" i="23"/>
  <c r="H11" i="23"/>
  <c r="G11" i="23"/>
  <c r="I9" i="23"/>
  <c r="H9" i="23"/>
  <c r="G9" i="23"/>
  <c r="I8" i="23"/>
  <c r="H8" i="23"/>
  <c r="G8" i="23"/>
  <c r="H7" i="23"/>
  <c r="G7" i="23" l="1"/>
  <c r="G10" i="23" s="1"/>
  <c r="G13" i="23" s="1"/>
  <c r="H10" i="23"/>
  <c r="H13" i="23" s="1"/>
  <c r="I7" i="23"/>
  <c r="I10" i="23" s="1"/>
  <c r="I13" i="23" s="1"/>
  <c r="B1" i="14" l="1"/>
  <c r="B1" i="23"/>
  <c r="B1" i="17"/>
  <c r="B1" i="10" l="1"/>
  <c r="B1" i="22"/>
  <c r="B1" i="4"/>
  <c r="B1" i="21"/>
</calcChain>
</file>

<file path=xl/sharedStrings.xml><?xml version="1.0" encoding="utf-8"?>
<sst xmlns="http://schemas.openxmlformats.org/spreadsheetml/2006/main" count="442" uniqueCount="214">
  <si>
    <t>Free Cash Flow</t>
  </si>
  <si>
    <t>.</t>
  </si>
  <si>
    <t>-</t>
  </si>
  <si>
    <t>Investor Relations</t>
  </si>
  <si>
    <t>64297 Darmstadt</t>
  </si>
  <si>
    <t>Uhlandstraße 12</t>
  </si>
  <si>
    <t>www.softwareag.com</t>
  </si>
  <si>
    <t xml:space="preserve">Fax: </t>
  </si>
  <si>
    <t xml:space="preserve">E-Mail: </t>
  </si>
  <si>
    <t>investor.relations@softwareag.com</t>
  </si>
  <si>
    <t>A&amp;N</t>
  </si>
  <si>
    <t xml:space="preserve">Finanzinformationen </t>
  </si>
  <si>
    <t>(nicht testiert)</t>
  </si>
  <si>
    <t>Inhaltsverzeichnis</t>
  </si>
  <si>
    <t>S. 3</t>
  </si>
  <si>
    <t>S. 4</t>
  </si>
  <si>
    <t>S. 5</t>
  </si>
  <si>
    <t>S. 6</t>
  </si>
  <si>
    <t>S. 8</t>
  </si>
  <si>
    <t>in Mio. EUR</t>
  </si>
  <si>
    <t>(soweit nicht anders vermerkt)</t>
  </si>
  <si>
    <t>Umsatz</t>
  </si>
  <si>
    <t>in % vom Umsatz</t>
  </si>
  <si>
    <t>Bilanz</t>
  </si>
  <si>
    <t>Bilanzsumme</t>
  </si>
  <si>
    <t>Zahlungsmittel und Zahlungsmitteläquivalente</t>
  </si>
  <si>
    <t>(IFRS, nicht testiert)</t>
  </si>
  <si>
    <t>in TEUR</t>
  </si>
  <si>
    <t>Lizenzen</t>
  </si>
  <si>
    <t>Wartung</t>
  </si>
  <si>
    <t>Dienstleistungen</t>
  </si>
  <si>
    <t>Sonstige</t>
  </si>
  <si>
    <t>Umsatzerlöse</t>
  </si>
  <si>
    <t>Herstellkosten</t>
  </si>
  <si>
    <t>Bruttoergebnis vom Umsatz</t>
  </si>
  <si>
    <t>Forschungs- und Entwicklungsaufwendungen</t>
  </si>
  <si>
    <t>Vertriebsaufwendungen</t>
  </si>
  <si>
    <t>Allgemeine Verwaltungsaufwendungen</t>
  </si>
  <si>
    <t>Sonstige Steuern</t>
  </si>
  <si>
    <t>Finanzergebnis</t>
  </si>
  <si>
    <t>Ertragsteuern</t>
  </si>
  <si>
    <t>Konzernüberschuss</t>
  </si>
  <si>
    <t>Davon auf Aktionäre der Software AG entfallend</t>
  </si>
  <si>
    <t>Davon auf nicht beherrschende Anteile entfallend</t>
  </si>
  <si>
    <t>Ergebnis je Aktie in EUR (unverwässert)</t>
  </si>
  <si>
    <t>Ergebnis je Aktie in EUR (verwässert)</t>
  </si>
  <si>
    <t>Durchschnittliche im Umlauf befindliche Aktien (unverwässert)</t>
  </si>
  <si>
    <t>Durchschnittliche im Umlauf befindliche Aktien (verwässert)</t>
  </si>
  <si>
    <t>Aktiva (in TEUR)</t>
  </si>
  <si>
    <t>Sonstige finanzielle Vermögenswerte</t>
  </si>
  <si>
    <t>Forderungen aus Lieferungen und Leistungen und sonstige Forderungen</t>
  </si>
  <si>
    <t>Ertragsteuererstattungsansprüche</t>
  </si>
  <si>
    <t>Immaterielle Vermögenswerte</t>
  </si>
  <si>
    <t>Geschäfts- oder Firmenwerte</t>
  </si>
  <si>
    <t>Sachanlagen</t>
  </si>
  <si>
    <t>Latente Steueransprüche</t>
  </si>
  <si>
    <t>Summe Vermögenswerte</t>
  </si>
  <si>
    <t>Passiva (in TEUR)</t>
  </si>
  <si>
    <t xml:space="preserve">Finanzielle Verbindlichkeiten </t>
  </si>
  <si>
    <t>Verbindlichkeiten aus Lieferungen und Leistungen und sonstige Verbindlichkeiten</t>
  </si>
  <si>
    <t>Sonstige Rückstellungen</t>
  </si>
  <si>
    <t>Ertragsteuerschulden</t>
  </si>
  <si>
    <t xml:space="preserve">Rückstellungen für Pensionen und ähnliche Verpflichtungen </t>
  </si>
  <si>
    <t xml:space="preserve">Latente Steuerschulden </t>
  </si>
  <si>
    <t>Eigenkapital</t>
  </si>
  <si>
    <t>Gezeichnetes Kapital der Software AG</t>
  </si>
  <si>
    <t>Kapitalrücklage der Software AG</t>
  </si>
  <si>
    <t>Gewinnrücklagen</t>
  </si>
  <si>
    <t>Sonstige Rücklagen</t>
  </si>
  <si>
    <t>Eigene Aktien</t>
  </si>
  <si>
    <t>Aktionären der Software AG zurechenbarer Anteil</t>
  </si>
  <si>
    <t>Nicht beherrschende Anteile</t>
  </si>
  <si>
    <t>Summe Eigenkapital und Schulden</t>
  </si>
  <si>
    <t>Überleitung</t>
  </si>
  <si>
    <t>Produktumsätze</t>
  </si>
  <si>
    <t>Segmentbeitrag</t>
  </si>
  <si>
    <t>Forschungs- und 
Entwicklungsaufwendungen</t>
  </si>
  <si>
    <t>Segmentergebnis</t>
  </si>
  <si>
    <t>Ergebnis vor Ertragsteuern</t>
  </si>
  <si>
    <t>Differenzen aus der Währungsumrechnung ausländischer Geschäftsbetriebe</t>
  </si>
  <si>
    <t>Währungseffekte aus Nettoinvestitionsdarlehen in ausländische Geschäftsbetriebe</t>
  </si>
  <si>
    <t>Anpassung aus der Bewertung von Pensionsverpflichtungen</t>
  </si>
  <si>
    <t>Im Eigenkapital direkt erfasste Wertänderungen</t>
  </si>
  <si>
    <t>Gesamtergebnis</t>
  </si>
  <si>
    <t>Deutschland</t>
  </si>
  <si>
    <t>Telefon:</t>
  </si>
  <si>
    <t>Gesamt</t>
  </si>
  <si>
    <t>Kurzfristige Vermögenswerte</t>
  </si>
  <si>
    <t>Langfristige Vermögenswerte</t>
  </si>
  <si>
    <t>Nettoergebnis (Non-IFRS)</t>
  </si>
  <si>
    <t>Operatives EBITA (Non-IFRS)</t>
  </si>
  <si>
    <t>Segmentergebnis DBP</t>
  </si>
  <si>
    <t>Segmentmarge</t>
  </si>
  <si>
    <t>Segmentergebnis A&amp;N</t>
  </si>
  <si>
    <t>Mitarbeiter (Vollzeitäquivalent)</t>
  </si>
  <si>
    <t>S. 7</t>
  </si>
  <si>
    <t>Netto-Cash-Position</t>
  </si>
  <si>
    <t>Abschreibungen auf Gegenstände des Anlagevermögens</t>
  </si>
  <si>
    <t>Sonstige zahlungsunwirksame Aufwendungen und Erträge</t>
  </si>
  <si>
    <t>Veränderungen der Forderungen sowie anderer Aktiva</t>
  </si>
  <si>
    <t>Veränderungen der Verbindlichkeiten sowie anderer Passiva</t>
  </si>
  <si>
    <t>Gezahlte Zinsen</t>
  </si>
  <si>
    <t>Erhaltene Zinsen</t>
  </si>
  <si>
    <t>Investitionen in kurzfristige finanzielle Vermögenswerte</t>
  </si>
  <si>
    <t>Nettoauszahlungen für Akquisitionen</t>
  </si>
  <si>
    <t>Cashflow aus Investitionstätigkeit</t>
  </si>
  <si>
    <t xml:space="preserve">Gezahlte Dividenden </t>
  </si>
  <si>
    <t>Cashflow aus Finanzierungstätigkeit</t>
  </si>
  <si>
    <t>Zahlungswirksame Veränderungen der Zahlungsmittel und Zahlungsmitteläquivalente</t>
  </si>
  <si>
    <t>Nettoveränderung der Zahlungsmittel und Zahlungsmitteläquivalente</t>
  </si>
  <si>
    <t>Zahlungsmittel und Zahlungsmitteläquivalente am Anfang der Periode</t>
  </si>
  <si>
    <t>Zahlungsmittel und Zahlungsmitteläquivalente am Ende der Periode</t>
  </si>
  <si>
    <t>Cashflow aus betrieblicher Tätigkeit</t>
  </si>
  <si>
    <t>Kurzfristige Schulden</t>
  </si>
  <si>
    <t>Langfristige Schulden</t>
  </si>
  <si>
    <t>SaaS</t>
  </si>
  <si>
    <t>Rundungen können in Einzelfällen dazu führen, dass sich Werte in diesem Bericht nicht exakt zur angegebenen Summe aufaddieren und Prozentangaben sich nicht aus den dargestellten Werten ergeben.</t>
  </si>
  <si>
    <t>IFRS</t>
  </si>
  <si>
    <t>S. 9</t>
  </si>
  <si>
    <t>Bewertungsbedingte Veränderungen der Zahlungsmittel und Zahlungsmitteläquivalente</t>
  </si>
  <si>
    <t>Investitionen in langfristige finanzielle Vermögenswerte</t>
  </si>
  <si>
    <t>Währungs-
kurs-
bereinigt</t>
  </si>
  <si>
    <t>DBP (Cloud &amp; IoT)</t>
  </si>
  <si>
    <t>Mittelzufluss aus dem Abgang von Sachanlagen/immateriellen Vermögenswerten</t>
  </si>
  <si>
    <t>Investitionen in Sachanlagen/immaterielle Vermögenswerte</t>
  </si>
  <si>
    <t xml:space="preserve">Ertragsteuerschulden </t>
  </si>
  <si>
    <t>Software AG</t>
  </si>
  <si>
    <t>+49 (0) 6151 92 1900</t>
  </si>
  <si>
    <t xml:space="preserve">+49 (0) 6151 9234 1900 </t>
  </si>
  <si>
    <t>DBP (inkl. Cloud &amp; IoT)</t>
  </si>
  <si>
    <t xml:space="preserve">   davon DBP (Cloud &amp; IoT)</t>
  </si>
  <si>
    <t>Free Cashflow</t>
  </si>
  <si>
    <t>davon auf Aktionäre der Software AG entfallend</t>
  </si>
  <si>
    <t>davon auf nicht beherrschende Anteile entfallend</t>
  </si>
  <si>
    <t>Sonstige nichtfinanzielle Vermögenswerte</t>
  </si>
  <si>
    <t>Sonstige nichtfinanzielle Verbindlichkeiten</t>
  </si>
  <si>
    <t>Gezahlte/erhaltene Ertragsteuern</t>
  </si>
  <si>
    <t xml:space="preserve">Aufnahme langfristiger finanzieller Verbindlichkeiten </t>
  </si>
  <si>
    <t xml:space="preserve">Tilgung langfristiger finanzieller Verbindlichkeiten </t>
  </si>
  <si>
    <t>DBP (exkl. Cloud &amp; IoT)</t>
  </si>
  <si>
    <t>Posten, die anschließend in den Gewinn oder Verlust umgegliedert werden, sofern bestimmte Bedingungen erfüllt sind</t>
  </si>
  <si>
    <t>Posten, die anschließend nicht in den Gewinn oder Verlust umgegliedert werden</t>
  </si>
  <si>
    <t xml:space="preserve">Tilgung von Leasingverbindlichkeiten </t>
  </si>
  <si>
    <t>Tilgung von Leasingverbindlichkeiten</t>
  </si>
  <si>
    <t>Mittelabfluss für in bar ausgeglichene Ansprüche anteilsbasierter Vergütung mit Erfüllungswahlrecht</t>
  </si>
  <si>
    <t>Verwendung eigener Aktien</t>
  </si>
  <si>
    <t xml:space="preserve">   davon DBP (exkl. Cloud &amp; IoT)</t>
  </si>
  <si>
    <t>31. Dez. 2019</t>
  </si>
  <si>
    <t>Sonstige Erträge</t>
  </si>
  <si>
    <t>Sonstige Aufwendungen</t>
  </si>
  <si>
    <t>Betriebsergebnis</t>
  </si>
  <si>
    <t>Finanzergebnis, Netto</t>
  </si>
  <si>
    <t>Finanzierungserträge</t>
  </si>
  <si>
    <t>Finanzierungsaufwendungen</t>
  </si>
  <si>
    <t>Vetragsverbindlichkeiten / Passive Rechnungsabgrenzungsposten</t>
  </si>
  <si>
    <t>Zur Veräußerung gehaltene Vermögenswerte</t>
  </si>
  <si>
    <t>Schulden im Zusammenhang mit zur Veräußerung gehaltenen Vermögenswerten</t>
  </si>
  <si>
    <t>Nettogewinn/(-verlust) aus Eigenkapitalinstrumenten, die als erfolgsneutral zum beizulegenden Zeitwert im sonstigen Ergebnis designiert werden</t>
  </si>
  <si>
    <t>Nettogewinn/(-verlust) aus der Absicherung des Cashflows</t>
  </si>
  <si>
    <t xml:space="preserve">Mittelzufluss aus dem Abgang von langfristigen finanziellen Vermögenswerten </t>
  </si>
  <si>
    <t>Mittelzufluss aus dem Verkauf von kurzfristigen finanziellen Vermögenswerten</t>
  </si>
  <si>
    <t xml:space="preserve">Ein-/Auszahlungen kurzfristiger finanzieller Verbindlichkeiten </t>
  </si>
  <si>
    <t xml:space="preserve">+/- as % </t>
  </si>
  <si>
    <t>+/- as %</t>
  </si>
  <si>
    <t>Dez. 31, 2019</t>
  </si>
  <si>
    <t>Professional Services</t>
  </si>
  <si>
    <t>S. 10</t>
  </si>
  <si>
    <t>S. 11</t>
  </si>
  <si>
    <t xml:space="preserve">Einzahlungen aus Abgängen zur Veräußerung gehaltenen Vermögenswerten, netto </t>
  </si>
  <si>
    <t>Auftragseingang</t>
  </si>
  <si>
    <t>EBIT (IFRS)</t>
  </si>
  <si>
    <t>Free Cashflow per share</t>
  </si>
  <si>
    <t>4642⁶</t>
  </si>
  <si>
    <t>⁶    ohne 438 FTE von verkaufter Professional Service Einheit in Spanien</t>
  </si>
  <si>
    <t>Group ARR</t>
  </si>
  <si>
    <r>
      <t>+/- in % acc</t>
    </r>
    <r>
      <rPr>
        <b/>
        <vertAlign val="superscript"/>
        <sz val="8"/>
        <color rgb="FF011F3D"/>
        <rFont val="Arial"/>
        <family val="2"/>
      </rPr>
      <t>1</t>
    </r>
  </si>
  <si>
    <r>
      <t>Auftragseingang DBP (inkl. Cloud &amp; IoT)</t>
    </r>
    <r>
      <rPr>
        <vertAlign val="superscript"/>
        <sz val="8"/>
        <color rgb="FF011F3D"/>
        <rFont val="Arial"/>
        <family val="2"/>
      </rPr>
      <t>5</t>
    </r>
  </si>
  <si>
    <r>
      <t xml:space="preserve">   davon DBP (exkl. Cloud &amp; IoT)</t>
    </r>
    <r>
      <rPr>
        <vertAlign val="superscript"/>
        <sz val="8"/>
        <color rgb="FF011F3D"/>
        <rFont val="Arial"/>
        <family val="2"/>
      </rPr>
      <t>5</t>
    </r>
  </si>
  <si>
    <r>
      <t xml:space="preserve">   davon DBP (Cloud &amp; IoT)</t>
    </r>
    <r>
      <rPr>
        <vertAlign val="superscript"/>
        <sz val="8"/>
        <color rgb="FF011F3D"/>
        <rFont val="Arial"/>
        <family val="2"/>
      </rPr>
      <t>5</t>
    </r>
  </si>
  <si>
    <r>
      <t>Auftragseingang A&amp;N</t>
    </r>
    <r>
      <rPr>
        <vertAlign val="superscript"/>
        <sz val="8"/>
        <color rgb="FF011F3D"/>
        <rFont val="Arial"/>
        <family val="2"/>
      </rPr>
      <t>5</t>
    </r>
  </si>
  <si>
    <r>
      <t>+/- in % acc</t>
    </r>
    <r>
      <rPr>
        <b/>
        <i/>
        <vertAlign val="superscript"/>
        <sz val="8"/>
        <color rgb="FF011F3D"/>
        <rFont val="Arial"/>
        <family val="2"/>
      </rPr>
      <t xml:space="preserve">1 </t>
    </r>
  </si>
  <si>
    <r>
      <t>DBP (inkl. Cloud &amp; IoT)</t>
    </r>
    <r>
      <rPr>
        <vertAlign val="superscript"/>
        <sz val="8"/>
        <color rgb="FF011F3D"/>
        <rFont val="Arial"/>
        <family val="2"/>
      </rPr>
      <t>4</t>
    </r>
  </si>
  <si>
    <r>
      <t>Ergebnis je Aktie (Non-IFRS)</t>
    </r>
    <r>
      <rPr>
        <b/>
        <vertAlign val="superscript"/>
        <sz val="8"/>
        <color rgb="FF011F3D"/>
        <rFont val="Arial"/>
        <family val="2"/>
      </rPr>
      <t>2</t>
    </r>
  </si>
  <si>
    <r>
      <t>CapEx</t>
    </r>
    <r>
      <rPr>
        <vertAlign val="superscript"/>
        <sz val="8"/>
        <color rgb="FF011F3D"/>
        <rFont val="Arial"/>
        <family val="2"/>
      </rPr>
      <t>3</t>
    </r>
  </si>
  <si>
    <r>
      <rPr>
        <vertAlign val="superscript"/>
        <sz val="8"/>
        <color rgb="FF011F3D"/>
        <rFont val="Arial"/>
        <family val="2"/>
      </rPr>
      <t>1</t>
    </r>
    <r>
      <rPr>
        <sz val="8"/>
        <color rgb="FF011F3D"/>
        <rFont val="Arial"/>
        <family val="2"/>
      </rPr>
      <t xml:space="preserve">     acc = at constant currency (um Wechselkurseffekte bereinigt)</t>
    </r>
  </si>
  <si>
    <r>
      <rPr>
        <vertAlign val="superscript"/>
        <sz val="8"/>
        <color rgb="FF011F3D"/>
        <rFont val="Arial"/>
        <family val="2"/>
      </rPr>
      <t>3</t>
    </r>
    <r>
      <rPr>
        <sz val="8"/>
        <color rgb="FF011F3D"/>
        <rFont val="Arial"/>
        <family val="2"/>
      </rPr>
      <t xml:space="preserve">     Cashflow aus Investitionstätigkeit bereinigt um Akquisitionen und Anlagen in Schuldtiteln</t>
    </r>
  </si>
  <si>
    <r>
      <rPr>
        <vertAlign val="superscript"/>
        <sz val="8"/>
        <color rgb="FF011F3D"/>
        <rFont val="Arial"/>
        <family val="2"/>
      </rPr>
      <t xml:space="preserve">4 </t>
    </r>
    <r>
      <rPr>
        <sz val="8"/>
        <color rgb="FF011F3D"/>
        <rFont val="Arial"/>
        <family val="2"/>
      </rPr>
      <t xml:space="preserve">    Annual recurring revenue (jährlich wiederkehrende Umsätze).</t>
    </r>
  </si>
  <si>
    <r>
      <rPr>
        <vertAlign val="superscript"/>
        <sz val="8"/>
        <color rgb="FF011F3D"/>
        <rFont val="Arial"/>
        <family val="2"/>
      </rPr>
      <t xml:space="preserve">5 </t>
    </r>
    <r>
      <rPr>
        <sz val="8"/>
        <color rgb="FF011F3D"/>
        <rFont val="Arial"/>
        <family val="2"/>
      </rPr>
      <t xml:space="preserve">    Auftragseingang gemäß neuer Definition  2020</t>
    </r>
  </si>
  <si>
    <t>Q3 / 2020</t>
  </si>
  <si>
    <t>Kennzahlen im Überblick zum 30. September 2020 und 2019</t>
  </si>
  <si>
    <t>Konzernbilanz zum 30. September 2020 und 31. Dezember 2019</t>
  </si>
  <si>
    <t>Segmentbericht für neun Monate 2020 und 2019</t>
  </si>
  <si>
    <t>Segment DBP mit Umsatzaufteilung für neun Monate 2020 und 2019</t>
  </si>
  <si>
    <t>Konzern Gewinn-und-Verlustrechnung für neun Monate und 3. Quartal 2020 und 2019</t>
  </si>
  <si>
    <t>Kapitalflussrechnung für neun Monate und 3. Quartal 2020 und 2019</t>
  </si>
  <si>
    <t>Segmentbericht für das 3. Quartal 2020 und 2019</t>
  </si>
  <si>
    <t>Segment DBP mit Umsatzaufteilung für das 3. Quartal 2020 und 2019</t>
  </si>
  <si>
    <t>Gesamtergebnisrechnung für das 3. Quartal 2020 und 2019</t>
  </si>
  <si>
    <t>9M 2020
 (IFRS )</t>
  </si>
  <si>
    <t>9M 2020 
(acc1)</t>
  </si>
  <si>
    <t>9M 2019
(IFRS)</t>
  </si>
  <si>
    <t>9M 2020</t>
  </si>
  <si>
    <t>9M 2019</t>
  </si>
  <si>
    <t xml:space="preserve">Q3 2020
 (IFRS) </t>
  </si>
  <si>
    <t>Q3 2020 
(acc1)</t>
  </si>
  <si>
    <t>Q3 2019
(IFRS)</t>
  </si>
  <si>
    <t>Q3 2020</t>
  </si>
  <si>
    <t>Q3 2019</t>
  </si>
  <si>
    <t>2     Basierend auf durchschnittlich ausstehenden Aktien (unverwässert) 9M 2020: 74,0m / 9M 2019: 74,0m / Q3 2020: 74,0m / Q3 2019: 74,0m</t>
  </si>
  <si>
    <t>Sept. 30, 2020</t>
  </si>
  <si>
    <r>
      <t>Sept. 30, 2020 acc</t>
    </r>
    <r>
      <rPr>
        <b/>
        <vertAlign val="superscript"/>
        <sz val="8"/>
        <color rgb="FF344C64"/>
        <rFont val="Arial"/>
        <family val="2"/>
      </rPr>
      <t>1</t>
    </r>
  </si>
  <si>
    <t>Sept. 30, 2019</t>
  </si>
  <si>
    <t>09/20-09/19
+/- as %</t>
  </si>
  <si>
    <t>30. Sept.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</si>
</sst>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0.0%"/>
    <numFmt numFmtId="166" formatCode="0.0"/>
  </numFmts>
  <fonts count="4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rgb="FF0899CC"/>
      <name val="Arial"/>
      <family val="2"/>
    </font>
    <font>
      <sz val="11"/>
      <color rgb="FF7F7F7F"/>
      <name val="Arial"/>
      <family val="2"/>
    </font>
    <font>
      <b/>
      <sz val="12"/>
      <color rgb="FF0899CC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  <font>
      <sz val="11"/>
      <color rgb="FFFF0000"/>
      <name val="Arial"/>
      <family val="2"/>
    </font>
    <font>
      <b/>
      <sz val="28"/>
      <color rgb="FF9A50F8"/>
      <name val="Arial"/>
      <family val="2"/>
    </font>
    <font>
      <sz val="11"/>
      <color rgb="FF9A50F8"/>
      <name val="Arial"/>
      <family val="2"/>
    </font>
    <font>
      <i/>
      <sz val="14"/>
      <color rgb="FF4D6277"/>
      <name val="Arial"/>
      <family val="2"/>
    </font>
    <font>
      <sz val="14"/>
      <color rgb="FF4D6277"/>
      <name val="Arial"/>
      <family val="2"/>
    </font>
    <font>
      <b/>
      <sz val="14"/>
      <color rgb="FF9A50F8"/>
      <name val="Arial"/>
      <family val="2"/>
    </font>
    <font>
      <sz val="10"/>
      <color rgb="FF011F3D"/>
      <name val="Arial"/>
      <family val="2"/>
    </font>
    <font>
      <sz val="11"/>
      <color rgb="FF011F3D"/>
      <name val="Arial"/>
      <family val="2"/>
    </font>
    <font>
      <b/>
      <sz val="12"/>
      <color rgb="FF9A50F8"/>
      <name val="Arial"/>
      <family val="2"/>
    </font>
    <font>
      <sz val="11"/>
      <color rgb="FF344C64"/>
      <name val="Arial"/>
      <family val="2"/>
    </font>
    <font>
      <b/>
      <sz val="8"/>
      <color rgb="FF011F3D"/>
      <name val="Arial"/>
      <family val="2"/>
    </font>
    <font>
      <sz val="8"/>
      <color rgb="FF011F3D"/>
      <name val="Arial"/>
      <family val="2"/>
    </font>
    <font>
      <b/>
      <i/>
      <sz val="8"/>
      <color rgb="FF011F3D"/>
      <name val="Arial"/>
      <family val="2"/>
    </font>
    <font>
      <i/>
      <sz val="8"/>
      <color rgb="FF011F3D"/>
      <name val="Arial"/>
      <family val="2"/>
    </font>
    <font>
      <sz val="14"/>
      <color rgb="FF011F3D"/>
      <name val="Arial"/>
      <family val="2"/>
    </font>
    <font>
      <b/>
      <sz val="12"/>
      <color rgb="FF011F3D"/>
      <name val="Arial"/>
      <family val="2"/>
    </font>
    <font>
      <b/>
      <sz val="10"/>
      <color rgb="FF011F3D"/>
      <name val="Arial"/>
      <family val="2"/>
    </font>
    <font>
      <b/>
      <i/>
      <vertAlign val="superscript"/>
      <sz val="8"/>
      <color rgb="FF011F3D"/>
      <name val="Arial"/>
      <family val="2"/>
    </font>
    <font>
      <b/>
      <vertAlign val="superscript"/>
      <sz val="8"/>
      <color rgb="FF011F3D"/>
      <name val="Arial"/>
      <family val="2"/>
    </font>
    <font>
      <vertAlign val="superscript"/>
      <sz val="8"/>
      <color rgb="FF011F3D"/>
      <name val="Arial"/>
      <family val="2"/>
    </font>
    <font>
      <b/>
      <i/>
      <sz val="8"/>
      <color rgb="FF344C64"/>
      <name val="Arial"/>
      <family val="2"/>
    </font>
    <font>
      <sz val="8"/>
      <color rgb="FF344C64"/>
      <name val="Arial"/>
      <family val="2"/>
    </font>
    <font>
      <b/>
      <vertAlign val="superscript"/>
      <sz val="8"/>
      <color rgb="FF344C64"/>
      <name val="Arial"/>
      <family val="2"/>
    </font>
    <font>
      <sz val="12"/>
      <color rgb="FF011F3D"/>
      <name val="Arial"/>
      <family val="2"/>
    </font>
    <font>
      <b/>
      <sz val="8"/>
      <color rgb="FF9A50F8"/>
      <name val="Arial"/>
      <family val="2"/>
    </font>
    <font>
      <b/>
      <i/>
      <sz val="8"/>
      <color rgb="FF4D6277"/>
      <name val="Arial"/>
      <family val="2"/>
    </font>
    <font>
      <i/>
      <sz val="8"/>
      <color rgb="FF4D6277"/>
      <name val="Arial"/>
      <family val="2"/>
    </font>
    <font>
      <sz val="8"/>
      <color rgb="FF4D6277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BDCFE"/>
        <bgColor indexed="64"/>
      </patternFill>
    </fill>
    <fill>
      <patternFill patternType="solid">
        <fgColor rgb="FFF4F4EC"/>
        <bgColor indexed="64"/>
      </patternFill>
    </fill>
    <fill>
      <patternFill patternType="solid">
        <fgColor rgb="FFF2F2EA"/>
        <bgColor indexed="64"/>
      </patternFill>
    </fill>
  </fills>
  <borders count="77">
    <border>
      <left/>
      <right/>
      <top/>
      <bottom/>
      <diagonal/>
    </border>
    <border>
      <left style="thick">
        <color theme="0"/>
      </left>
      <right style="thick">
        <color theme="0"/>
      </right>
      <top/>
      <bottom style="thin">
        <color indexed="64"/>
      </bottom>
      <diagonal/>
    </border>
    <border>
      <left style="thick">
        <color theme="0"/>
      </left>
      <right style="thick">
        <color theme="0"/>
      </right>
      <top style="thin">
        <color indexed="64"/>
      </top>
      <bottom style="thin">
        <color indexed="64"/>
      </bottom>
      <diagonal/>
    </border>
    <border>
      <left style="thick">
        <color theme="0"/>
      </left>
      <right style="thick">
        <color theme="0"/>
      </right>
      <top/>
      <bottom style="medium">
        <color indexed="64"/>
      </bottom>
      <diagonal/>
    </border>
    <border>
      <left style="thick">
        <color theme="0"/>
      </left>
      <right style="thick">
        <color theme="0"/>
      </right>
      <top style="thin">
        <color indexed="64"/>
      </top>
      <bottom style="medium">
        <color indexed="64"/>
      </bottom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/>
      <top/>
      <bottom/>
      <diagonal/>
    </border>
    <border>
      <left style="thick">
        <color rgb="FFFFFFFF"/>
      </left>
      <right style="thick">
        <color rgb="FFFFFFFF"/>
      </right>
      <top/>
      <bottom/>
      <diagonal/>
    </border>
    <border>
      <left/>
      <right style="thick">
        <color rgb="FFFFFFFF"/>
      </right>
      <top/>
      <bottom/>
      <diagonal/>
    </border>
    <border>
      <left style="thick">
        <color rgb="FFFFFFFF"/>
      </left>
      <right style="thick">
        <color rgb="FFFFFFFF"/>
      </right>
      <top style="thin">
        <color theme="1"/>
      </top>
      <bottom style="thin">
        <color theme="1"/>
      </bottom>
      <diagonal/>
    </border>
    <border>
      <left/>
      <right style="thick">
        <color rgb="FFFFFFFF"/>
      </right>
      <top style="thin">
        <color theme="1"/>
      </top>
      <bottom style="thin">
        <color theme="1"/>
      </bottom>
      <diagonal/>
    </border>
    <border>
      <left style="thick">
        <color rgb="FFFFFFFF"/>
      </left>
      <right style="thick">
        <color rgb="FFFFFFFF"/>
      </right>
      <top style="thin">
        <color auto="1"/>
      </top>
      <bottom style="thin">
        <color auto="1"/>
      </bottom>
      <diagonal/>
    </border>
    <border>
      <left/>
      <right style="thick">
        <color rgb="FFFFFFFF"/>
      </right>
      <top style="thin">
        <color auto="1"/>
      </top>
      <bottom style="thin">
        <color auto="1"/>
      </bottom>
      <diagonal/>
    </border>
    <border>
      <left/>
      <right style="thick">
        <color theme="0"/>
      </right>
      <top/>
      <bottom/>
      <diagonal/>
    </border>
    <border>
      <left/>
      <right style="thick">
        <color rgb="FFFFFFFF"/>
      </right>
      <top/>
      <bottom style="thin">
        <color auto="1"/>
      </bottom>
      <diagonal/>
    </border>
    <border>
      <left style="thick">
        <color theme="0"/>
      </left>
      <right/>
      <top/>
      <bottom style="thin">
        <color indexed="64"/>
      </bottom>
      <diagonal/>
    </border>
    <border>
      <left style="thick">
        <color theme="0"/>
      </left>
      <right/>
      <top style="thin">
        <color indexed="64"/>
      </top>
      <bottom style="thin">
        <color indexed="64"/>
      </bottom>
      <diagonal/>
    </border>
    <border>
      <left style="thick">
        <color theme="0"/>
      </left>
      <right/>
      <top style="thin">
        <color indexed="64"/>
      </top>
      <bottom style="medium">
        <color indexed="64"/>
      </bottom>
      <diagonal/>
    </border>
    <border>
      <left/>
      <right style="thick">
        <color theme="0"/>
      </right>
      <top/>
      <bottom style="thin">
        <color indexed="64"/>
      </bottom>
      <diagonal/>
    </border>
    <border>
      <left/>
      <right style="thick">
        <color theme="0"/>
      </right>
      <top style="thin">
        <color indexed="64"/>
      </top>
      <bottom style="thin">
        <color indexed="64"/>
      </bottom>
      <diagonal/>
    </border>
    <border>
      <left/>
      <right style="thick">
        <color theme="0"/>
      </right>
      <top style="thin">
        <color indexed="64"/>
      </top>
      <bottom style="medium">
        <color indexed="64"/>
      </bottom>
      <diagonal/>
    </border>
    <border>
      <left style="thick">
        <color theme="0"/>
      </left>
      <right style="thick">
        <color theme="0"/>
      </right>
      <top style="thin">
        <color indexed="64"/>
      </top>
      <bottom/>
      <diagonal/>
    </border>
    <border>
      <left/>
      <right style="thick">
        <color theme="0"/>
      </right>
      <top style="thin">
        <color indexed="64"/>
      </top>
      <bottom/>
      <diagonal/>
    </border>
    <border>
      <left style="thick">
        <color rgb="FFFFFFFF"/>
      </left>
      <right style="thick">
        <color rgb="FFFFFFFF"/>
      </right>
      <top/>
      <bottom style="thin">
        <color indexed="64"/>
      </bottom>
      <diagonal/>
    </border>
    <border>
      <left style="thick">
        <color theme="0"/>
      </left>
      <right/>
      <top style="thin">
        <color indexed="64"/>
      </top>
      <bottom/>
      <diagonal/>
    </border>
    <border>
      <left/>
      <right style="thick">
        <color rgb="FFFFFFFF"/>
      </right>
      <top/>
      <bottom style="thin">
        <color theme="1"/>
      </bottom>
      <diagonal/>
    </border>
    <border>
      <left style="thick">
        <color theme="0"/>
      </left>
      <right style="thick">
        <color theme="0"/>
      </right>
      <top style="medium">
        <color indexed="64"/>
      </top>
      <bottom style="thin">
        <color rgb="FF9A50F8"/>
      </bottom>
      <diagonal/>
    </border>
    <border>
      <left style="thick">
        <color theme="0"/>
      </left>
      <right style="thick">
        <color theme="0"/>
      </right>
      <top/>
      <bottom style="thick">
        <color rgb="FF9A50F8"/>
      </bottom>
      <diagonal/>
    </border>
    <border>
      <left/>
      <right/>
      <top/>
      <bottom style="thick">
        <color rgb="FF9A50F8"/>
      </bottom>
      <diagonal/>
    </border>
    <border>
      <left/>
      <right style="thick">
        <color theme="0"/>
      </right>
      <top/>
      <bottom style="thick">
        <color rgb="FF9A50F8"/>
      </bottom>
      <diagonal/>
    </border>
    <border>
      <left style="thick">
        <color theme="0"/>
      </left>
      <right/>
      <top/>
      <bottom style="thick">
        <color rgb="FF9A50F8"/>
      </bottom>
      <diagonal/>
    </border>
    <border>
      <left style="thick">
        <color theme="0"/>
      </left>
      <right style="thick">
        <color theme="0"/>
      </right>
      <top style="thin">
        <color indexed="64"/>
      </top>
      <bottom style="medium">
        <color rgb="FF9A50F8"/>
      </bottom>
      <diagonal/>
    </border>
    <border>
      <left style="thick">
        <color theme="0"/>
      </left>
      <right/>
      <top style="thin">
        <color indexed="64"/>
      </top>
      <bottom style="medium">
        <color rgb="FF9A50F8"/>
      </bottom>
      <diagonal/>
    </border>
    <border>
      <left style="thin">
        <color theme="0"/>
      </left>
      <right style="thick">
        <color theme="0"/>
      </right>
      <top style="thick">
        <color rgb="FF9A50F8"/>
      </top>
      <bottom style="thin">
        <color indexed="64"/>
      </bottom>
      <diagonal/>
    </border>
    <border>
      <left style="thin">
        <color theme="0"/>
      </left>
      <right style="thick">
        <color theme="0"/>
      </right>
      <top/>
      <bottom style="thin">
        <color indexed="64"/>
      </bottom>
      <diagonal/>
    </border>
    <border>
      <left style="thin">
        <color theme="0"/>
      </left>
      <right style="thick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ck">
        <color theme="0"/>
      </right>
      <top style="thin">
        <color indexed="64"/>
      </top>
      <bottom style="medium">
        <color indexed="64"/>
      </bottom>
      <diagonal/>
    </border>
    <border>
      <left style="thick">
        <color theme="0"/>
      </left>
      <right style="thin">
        <color theme="0"/>
      </right>
      <top style="medium">
        <color indexed="64"/>
      </top>
      <bottom style="thin">
        <color indexed="64"/>
      </bottom>
      <diagonal/>
    </border>
    <border>
      <left style="thick">
        <color theme="0"/>
      </left>
      <right style="thick">
        <color theme="0"/>
      </right>
      <top style="thin">
        <color indexed="64"/>
      </top>
      <bottom style="thin">
        <color rgb="FF9A50F8"/>
      </bottom>
      <diagonal/>
    </border>
    <border>
      <left style="thick">
        <color theme="0"/>
      </left>
      <right style="thick">
        <color rgb="FFFFFFFF"/>
      </right>
      <top style="thin">
        <color indexed="64"/>
      </top>
      <bottom style="thin">
        <color rgb="FF9A50F8"/>
      </bottom>
      <diagonal/>
    </border>
    <border>
      <left style="thick">
        <color rgb="FFFFFFFF"/>
      </left>
      <right style="thick">
        <color rgb="FFFFFFFF"/>
      </right>
      <top style="thin">
        <color indexed="64"/>
      </top>
      <bottom style="medium">
        <color rgb="FF9A50F8"/>
      </bottom>
      <diagonal/>
    </border>
    <border>
      <left style="thick">
        <color rgb="FFFFFFFF"/>
      </left>
      <right style="thick">
        <color theme="0"/>
      </right>
      <top/>
      <bottom style="thin">
        <color indexed="64"/>
      </bottom>
      <diagonal/>
    </border>
    <border>
      <left style="thick">
        <color theme="0"/>
      </left>
      <right style="thick">
        <color rgb="FFFFFFFF"/>
      </right>
      <top style="thin">
        <color indexed="64"/>
      </top>
      <bottom style="medium">
        <color rgb="FF9A50F8"/>
      </bottom>
      <diagonal/>
    </border>
    <border>
      <left style="thick">
        <color rgb="FFFFFFFF"/>
      </left>
      <right style="thick">
        <color rgb="FFFFFFFF"/>
      </right>
      <top/>
      <bottom style="medium">
        <color rgb="FF9A50F8"/>
      </bottom>
      <diagonal/>
    </border>
    <border>
      <left style="thick">
        <color rgb="FFFFFFFF"/>
      </left>
      <right style="thick">
        <color rgb="FFFFFFFF"/>
      </right>
      <top style="medium">
        <color rgb="FF9A50F8"/>
      </top>
      <bottom style="medium">
        <color rgb="FF9A50F8"/>
      </bottom>
      <diagonal/>
    </border>
    <border>
      <left style="thick">
        <color rgb="FFFFFFFF"/>
      </left>
      <right style="thick">
        <color rgb="FFFFFFFF"/>
      </right>
      <top/>
      <bottom style="thin">
        <color theme="1"/>
      </bottom>
      <diagonal/>
    </border>
    <border>
      <left/>
      <right style="thick">
        <color rgb="FFFFFFFF"/>
      </right>
      <top/>
      <bottom style="medium">
        <color rgb="FF9A50F8"/>
      </bottom>
      <diagonal/>
    </border>
    <border>
      <left style="thick">
        <color rgb="FFFFFFFF"/>
      </left>
      <right style="thick">
        <color rgb="FFFFFFFF"/>
      </right>
      <top/>
      <bottom style="thick">
        <color rgb="FF9A50F8"/>
      </bottom>
      <diagonal/>
    </border>
    <border>
      <left/>
      <right style="thick">
        <color rgb="FFFFFFFF"/>
      </right>
      <top/>
      <bottom style="thin">
        <color rgb="FF9A50F8"/>
      </bottom>
      <diagonal/>
    </border>
    <border>
      <left style="thick">
        <color rgb="FFFFFFFF"/>
      </left>
      <right style="thick">
        <color rgb="FFFFFFFF"/>
      </right>
      <top/>
      <bottom style="thin">
        <color rgb="FF9A50F8"/>
      </bottom>
      <diagonal/>
    </border>
    <border>
      <left style="thick">
        <color theme="0"/>
      </left>
      <right style="thick">
        <color theme="0"/>
      </right>
      <top style="thin">
        <color indexed="64"/>
      </top>
      <bottom style="thick">
        <color rgb="FF9A50F8"/>
      </bottom>
      <diagonal/>
    </border>
    <border>
      <left style="thick">
        <color theme="0"/>
      </left>
      <right style="thick">
        <color theme="0"/>
      </right>
      <top style="thin">
        <color rgb="FF9A50F8"/>
      </top>
      <bottom style="thin">
        <color rgb="FF9A50F8"/>
      </bottom>
      <diagonal/>
    </border>
    <border>
      <left style="thick">
        <color theme="0"/>
      </left>
      <right/>
      <top style="thin">
        <color indexed="64"/>
      </top>
      <bottom style="thick">
        <color rgb="FF9A50F8"/>
      </bottom>
      <diagonal/>
    </border>
    <border>
      <left/>
      <right style="thick">
        <color theme="0"/>
      </right>
      <top style="thin">
        <color indexed="64"/>
      </top>
      <bottom style="thick">
        <color rgb="FF9A50F8"/>
      </bottom>
      <diagonal/>
    </border>
    <border>
      <left style="thin">
        <color theme="0"/>
      </left>
      <right style="thick">
        <color theme="0"/>
      </right>
      <top style="thin">
        <color indexed="64"/>
      </top>
      <bottom style="thick">
        <color rgb="FF9A50F8"/>
      </bottom>
      <diagonal/>
    </border>
    <border>
      <left style="thick">
        <color theme="0"/>
      </left>
      <right style="thick">
        <color theme="0"/>
      </right>
      <top style="medium">
        <color indexed="64"/>
      </top>
      <bottom style="medium">
        <color rgb="FF9A50F8"/>
      </bottom>
      <diagonal/>
    </border>
    <border>
      <left style="thick">
        <color theme="0"/>
      </left>
      <right style="thick">
        <color theme="0"/>
      </right>
      <top style="thick">
        <color rgb="FF9A50F8"/>
      </top>
      <bottom style="medium">
        <color rgb="FF9A50F8"/>
      </bottom>
      <diagonal/>
    </border>
    <border>
      <left style="thin">
        <color theme="0"/>
      </left>
      <right style="thick">
        <color theme="0"/>
      </right>
      <top/>
      <bottom style="thick">
        <color rgb="FF9A50F8"/>
      </bottom>
      <diagonal/>
    </border>
    <border>
      <left style="thin">
        <color theme="0"/>
      </left>
      <right/>
      <top/>
      <bottom/>
      <diagonal/>
    </border>
    <border>
      <left style="thick">
        <color theme="0"/>
      </left>
      <right style="thick">
        <color theme="0"/>
      </right>
      <top style="thick">
        <color rgb="FF9A50F8"/>
      </top>
      <bottom style="thin">
        <color indexed="64"/>
      </bottom>
      <diagonal/>
    </border>
    <border>
      <left/>
      <right style="thick">
        <color rgb="FFFFFFFF"/>
      </right>
      <top/>
      <bottom style="medium">
        <color rgb="FF9450F8"/>
      </bottom>
      <diagonal/>
    </border>
    <border>
      <left style="thick">
        <color rgb="FFFFFFFF"/>
      </left>
      <right style="thick">
        <color rgb="FFFFFFFF"/>
      </right>
      <top/>
      <bottom style="medium">
        <color rgb="FF9450F8"/>
      </bottom>
      <diagonal/>
    </border>
    <border>
      <left/>
      <right style="thick">
        <color rgb="FFFFFFFF"/>
      </right>
      <top style="thin">
        <color auto="1"/>
      </top>
      <bottom style="medium">
        <color rgb="FF9450F8"/>
      </bottom>
      <diagonal/>
    </border>
    <border>
      <left/>
      <right style="thick">
        <color rgb="FFFFFFFF"/>
      </right>
      <top style="medium">
        <color rgb="FF9450F8"/>
      </top>
      <bottom style="medium">
        <color rgb="FF9450F8"/>
      </bottom>
      <diagonal/>
    </border>
    <border>
      <left style="thick">
        <color rgb="FFFFFFFF"/>
      </left>
      <right style="thick">
        <color rgb="FFFFFFFF"/>
      </right>
      <top style="thin">
        <color auto="1"/>
      </top>
      <bottom style="medium">
        <color rgb="FF9450F8"/>
      </bottom>
      <diagonal/>
    </border>
    <border>
      <left style="thick">
        <color theme="0"/>
      </left>
      <right style="thick">
        <color theme="0"/>
      </right>
      <top style="thin">
        <color indexed="64"/>
      </top>
      <bottom style="medium">
        <color rgb="FF9450F8"/>
      </bottom>
      <diagonal/>
    </border>
    <border>
      <left style="thick">
        <color theme="0"/>
      </left>
      <right style="thick">
        <color theme="0"/>
      </right>
      <top style="medium">
        <color rgb="FF9450F8"/>
      </top>
      <bottom style="medium">
        <color rgb="FF9450F8"/>
      </bottom>
      <diagonal/>
    </border>
    <border>
      <left style="thick">
        <color theme="0"/>
      </left>
      <right style="thick">
        <color theme="0"/>
      </right>
      <top style="thin">
        <color indexed="64"/>
      </top>
      <bottom style="thin">
        <color theme="1"/>
      </bottom>
      <diagonal/>
    </border>
    <border>
      <left style="thick">
        <color theme="0"/>
      </left>
      <right style="thick">
        <color theme="0"/>
      </right>
      <top style="thick">
        <color rgb="FF9450F8"/>
      </top>
      <bottom style="medium">
        <color indexed="64"/>
      </bottom>
      <diagonal/>
    </border>
    <border>
      <left style="thick">
        <color theme="0"/>
      </left>
      <right style="thick">
        <color theme="0"/>
      </right>
      <top style="medium">
        <color indexed="64"/>
      </top>
      <bottom style="medium">
        <color indexed="64"/>
      </bottom>
      <diagonal/>
    </border>
    <border>
      <left style="thick">
        <color theme="0"/>
      </left>
      <right style="thick">
        <color theme="0"/>
      </right>
      <top style="medium">
        <color indexed="64"/>
      </top>
      <bottom style="medium">
        <color rgb="FF9450F8"/>
      </bottom>
      <diagonal/>
    </border>
    <border>
      <left/>
      <right style="thick">
        <color theme="0"/>
      </right>
      <top style="medium">
        <color indexed="64"/>
      </top>
      <bottom style="thin">
        <color indexed="64"/>
      </bottom>
      <diagonal/>
    </border>
    <border>
      <left style="thick">
        <color theme="0"/>
      </left>
      <right/>
      <top style="medium">
        <color indexed="64"/>
      </top>
      <bottom style="thin">
        <color indexed="64"/>
      </bottom>
      <diagonal/>
    </border>
    <border>
      <left style="thick">
        <color theme="0"/>
      </left>
      <right/>
      <top style="thin">
        <color indexed="64"/>
      </top>
      <bottom style="medium">
        <color rgb="FF9450F8"/>
      </bottom>
      <diagonal/>
    </border>
    <border>
      <left/>
      <right style="thick">
        <color theme="0"/>
      </right>
      <top style="thin">
        <color indexed="64"/>
      </top>
      <bottom style="medium">
        <color rgb="FF9450F8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 style="medium">
        <color rgb="FF9450F8"/>
      </bottom>
      <diagonal/>
    </border>
  </borders>
  <cellStyleXfs count="8">
    <xf numFmtId="0" fontId="0" fillId="0" borderId="0"/>
    <xf numFmtId="0" fontId="1" fillId="0" borderId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4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</cellStyleXfs>
  <cellXfs count="370">
    <xf numFmtId="0" fontId="0" fillId="0" borderId="0" xfId="0"/>
    <xf numFmtId="0" fontId="0" fillId="0" borderId="0" xfId="0" applyAlignment="1">
      <alignment horizontal="right" vertical="top"/>
    </xf>
    <xf numFmtId="0" fontId="4" fillId="0" borderId="0" xfId="0" applyFont="1"/>
    <xf numFmtId="0" fontId="5" fillId="0" borderId="0" xfId="0" applyFont="1"/>
    <xf numFmtId="0" fontId="1" fillId="0" borderId="0" xfId="0" applyFont="1"/>
    <xf numFmtId="0" fontId="7" fillId="0" borderId="0" xfId="0" applyFont="1" applyAlignment="1">
      <alignment vertical="center"/>
    </xf>
    <xf numFmtId="0" fontId="4" fillId="0" borderId="0" xfId="0" applyFont="1" applyAlignment="1">
      <alignment horizontal="right" vertical="top"/>
    </xf>
    <xf numFmtId="0" fontId="6" fillId="0" borderId="0" xfId="0" applyFont="1" applyAlignment="1">
      <alignment horizontal="left"/>
    </xf>
    <xf numFmtId="0" fontId="10" fillId="0" borderId="0" xfId="0" applyFont="1" applyAlignment="1">
      <alignment vertical="center"/>
    </xf>
    <xf numFmtId="0" fontId="8" fillId="0" borderId="0" xfId="0" applyFont="1"/>
    <xf numFmtId="0" fontId="4" fillId="0" borderId="5" xfId="0" applyFont="1" applyBorder="1"/>
    <xf numFmtId="0" fontId="6" fillId="0" borderId="5" xfId="0" applyFont="1" applyBorder="1"/>
    <xf numFmtId="0" fontId="8" fillId="0" borderId="5" xfId="0" applyFont="1" applyBorder="1"/>
    <xf numFmtId="0" fontId="12" fillId="0" borderId="0" xfId="0" applyFont="1"/>
    <xf numFmtId="0" fontId="12" fillId="0" borderId="5" xfId="0" applyFont="1" applyBorder="1"/>
    <xf numFmtId="0" fontId="6" fillId="0" borderId="5" xfId="0" applyFont="1" applyBorder="1" applyAlignment="1">
      <alignment horizontal="left"/>
    </xf>
    <xf numFmtId="0" fontId="8" fillId="0" borderId="0" xfId="0" applyFont="1" applyAlignment="1">
      <alignment vertical="center"/>
    </xf>
    <xf numFmtId="0" fontId="8" fillId="0" borderId="5" xfId="0" applyFont="1" applyBorder="1" applyAlignment="1">
      <alignment vertical="center"/>
    </xf>
    <xf numFmtId="0" fontId="11" fillId="0" borderId="0" xfId="0" applyFont="1" applyAlignment="1"/>
    <xf numFmtId="0" fontId="8" fillId="0" borderId="0" xfId="0" applyFont="1" applyBorder="1"/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left"/>
    </xf>
    <xf numFmtId="0" fontId="4" fillId="0" borderId="0" xfId="0" applyFont="1" applyBorder="1"/>
    <xf numFmtId="0" fontId="7" fillId="0" borderId="0" xfId="0" applyFont="1" applyBorder="1" applyAlignment="1"/>
    <xf numFmtId="0" fontId="9" fillId="0" borderId="0" xfId="0" applyFont="1" applyBorder="1" applyAlignment="1">
      <alignment horizontal="left"/>
    </xf>
    <xf numFmtId="0" fontId="12" fillId="0" borderId="0" xfId="0" applyFont="1" applyBorder="1"/>
    <xf numFmtId="0" fontId="13" fillId="0" borderId="0" xfId="0" applyFont="1" applyBorder="1" applyAlignment="1"/>
    <xf numFmtId="0" fontId="7" fillId="0" borderId="0" xfId="0" applyFont="1"/>
    <xf numFmtId="0" fontId="7" fillId="0" borderId="5" xfId="0" applyFont="1" applyBorder="1"/>
    <xf numFmtId="0" fontId="10" fillId="0" borderId="0" xfId="0" applyFont="1" applyBorder="1" applyAlignment="1">
      <alignment vertical="center"/>
    </xf>
    <xf numFmtId="0" fontId="11" fillId="0" borderId="0" xfId="0" applyFont="1" applyBorder="1" applyAlignment="1"/>
    <xf numFmtId="0" fontId="6" fillId="0" borderId="6" xfId="0" applyFont="1" applyBorder="1"/>
    <xf numFmtId="0" fontId="6" fillId="0" borderId="13" xfId="0" applyFont="1" applyBorder="1"/>
    <xf numFmtId="0" fontId="6" fillId="0" borderId="0" xfId="0" applyFont="1" applyBorder="1"/>
    <xf numFmtId="0" fontId="11" fillId="0" borderId="0" xfId="0" applyFont="1" applyBorder="1" applyAlignment="1">
      <alignment horizontal="left"/>
    </xf>
    <xf numFmtId="0" fontId="10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/>
    </xf>
    <xf numFmtId="0" fontId="8" fillId="2" borderId="0" xfId="0" applyFont="1" applyFill="1" applyBorder="1"/>
    <xf numFmtId="0" fontId="8" fillId="2" borderId="0" xfId="0" applyFont="1" applyFill="1" applyBorder="1" applyAlignment="1">
      <alignment horizontal="left"/>
    </xf>
    <xf numFmtId="3" fontId="8" fillId="2" borderId="0" xfId="0" applyNumberFormat="1" applyFont="1" applyFill="1" applyBorder="1" applyAlignment="1">
      <alignment horizontal="right"/>
    </xf>
    <xf numFmtId="9" fontId="8" fillId="2" borderId="0" xfId="0" applyNumberFormat="1" applyFont="1" applyFill="1" applyBorder="1" applyAlignment="1">
      <alignment horizontal="right"/>
    </xf>
    <xf numFmtId="0" fontId="15" fillId="0" borderId="0" xfId="0" applyFont="1"/>
    <xf numFmtId="0" fontId="15" fillId="2" borderId="0" xfId="0" applyFont="1" applyFill="1" applyBorder="1" applyAlignment="1">
      <alignment horizontal="left"/>
    </xf>
    <xf numFmtId="0" fontId="8" fillId="0" borderId="0" xfId="0" applyFont="1" applyBorder="1" applyAlignment="1">
      <alignment vertical="center"/>
    </xf>
    <xf numFmtId="3" fontId="8" fillId="0" borderId="0" xfId="0" applyNumberFormat="1" applyFont="1"/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 readingOrder="1"/>
    </xf>
    <xf numFmtId="0" fontId="17" fillId="2" borderId="0" xfId="0" applyFont="1" applyFill="1"/>
    <xf numFmtId="0" fontId="20" fillId="0" borderId="0" xfId="0" applyFont="1"/>
    <xf numFmtId="0" fontId="21" fillId="0" borderId="0" xfId="0" applyFont="1"/>
    <xf numFmtId="0" fontId="22" fillId="0" borderId="0" xfId="0" applyFont="1"/>
    <xf numFmtId="0" fontId="23" fillId="0" borderId="0" xfId="0" applyFont="1" applyAlignment="1"/>
    <xf numFmtId="0" fontId="24" fillId="0" borderId="0" xfId="0" applyFont="1" applyAlignment="1">
      <alignment horizontal="left" vertical="center"/>
    </xf>
    <xf numFmtId="0" fontId="25" fillId="0" borderId="3" xfId="0" applyFont="1" applyBorder="1" applyAlignment="1">
      <alignment horizontal="left"/>
    </xf>
    <xf numFmtId="0" fontId="26" fillId="0" borderId="1" xfId="0" applyFont="1" applyBorder="1" applyAlignment="1">
      <alignment horizontal="left"/>
    </xf>
    <xf numFmtId="0" fontId="26" fillId="0" borderId="2" xfId="0" applyFont="1" applyBorder="1" applyAlignment="1">
      <alignment horizontal="left"/>
    </xf>
    <xf numFmtId="0" fontId="25" fillId="0" borderId="4" xfId="0" applyFont="1" applyBorder="1" applyAlignment="1">
      <alignment horizontal="left" wrapText="1"/>
    </xf>
    <xf numFmtId="0" fontId="26" fillId="0" borderId="1" xfId="0" applyFont="1" applyBorder="1" applyAlignment="1">
      <alignment horizontal="left" wrapText="1"/>
    </xf>
    <xf numFmtId="0" fontId="25" fillId="0" borderId="4" xfId="0" applyFont="1" applyBorder="1" applyAlignment="1">
      <alignment horizontal="left"/>
    </xf>
    <xf numFmtId="3" fontId="26" fillId="3" borderId="1" xfId="0" applyNumberFormat="1" applyFont="1" applyFill="1" applyBorder="1" applyAlignment="1">
      <alignment horizontal="right"/>
    </xf>
    <xf numFmtId="3" fontId="25" fillId="3" borderId="4" xfId="0" applyNumberFormat="1" applyFont="1" applyFill="1" applyBorder="1" applyAlignment="1">
      <alignment horizontal="right"/>
    </xf>
    <xf numFmtId="3" fontId="25" fillId="3" borderId="3" xfId="0" applyNumberFormat="1" applyFont="1" applyFill="1" applyBorder="1" applyAlignment="1">
      <alignment horizontal="right"/>
    </xf>
    <xf numFmtId="3" fontId="26" fillId="3" borderId="1" xfId="2" applyNumberFormat="1" applyFont="1" applyFill="1" applyBorder="1" applyAlignment="1">
      <alignment horizontal="right"/>
    </xf>
    <xf numFmtId="3" fontId="26" fillId="3" borderId="2" xfId="0" applyNumberFormat="1" applyFont="1" applyFill="1" applyBorder="1" applyAlignment="1">
      <alignment horizontal="right"/>
    </xf>
    <xf numFmtId="3" fontId="26" fillId="4" borderId="1" xfId="0" applyNumberFormat="1" applyFont="1" applyFill="1" applyBorder="1" applyAlignment="1">
      <alignment horizontal="right"/>
    </xf>
    <xf numFmtId="3" fontId="26" fillId="4" borderId="2" xfId="0" applyNumberFormat="1" applyFont="1" applyFill="1" applyBorder="1" applyAlignment="1">
      <alignment horizontal="right"/>
    </xf>
    <xf numFmtId="3" fontId="25" fillId="4" borderId="4" xfId="0" applyNumberFormat="1" applyFont="1" applyFill="1" applyBorder="1" applyAlignment="1">
      <alignment horizontal="right"/>
    </xf>
    <xf numFmtId="0" fontId="25" fillId="0" borderId="26" xfId="0" applyFont="1" applyBorder="1" applyAlignment="1">
      <alignment horizontal="left"/>
    </xf>
    <xf numFmtId="0" fontId="25" fillId="0" borderId="27" xfId="0" applyFont="1" applyFill="1" applyBorder="1" applyAlignment="1">
      <alignment horizontal="left"/>
    </xf>
    <xf numFmtId="49" fontId="25" fillId="0" borderId="27" xfId="0" applyNumberFormat="1" applyFont="1" applyFill="1" applyBorder="1" applyAlignment="1">
      <alignment horizontal="right"/>
    </xf>
    <xf numFmtId="1" fontId="25" fillId="0" borderId="0" xfId="0" applyNumberFormat="1" applyFont="1" applyBorder="1" applyAlignment="1">
      <alignment horizontal="center"/>
    </xf>
    <xf numFmtId="3" fontId="26" fillId="0" borderId="0" xfId="0" applyNumberFormat="1" applyFont="1" applyBorder="1" applyAlignment="1">
      <alignment horizontal="right"/>
    </xf>
    <xf numFmtId="0" fontId="26" fillId="0" borderId="21" xfId="0" applyFont="1" applyBorder="1" applyAlignment="1">
      <alignment horizontal="left"/>
    </xf>
    <xf numFmtId="3" fontId="25" fillId="0" borderId="0" xfId="0" applyNumberFormat="1" applyFont="1" applyBorder="1" applyAlignment="1">
      <alignment horizontal="right"/>
    </xf>
    <xf numFmtId="0" fontId="25" fillId="0" borderId="1" xfId="0" applyFont="1" applyBorder="1" applyAlignment="1">
      <alignment horizontal="left"/>
    </xf>
    <xf numFmtId="0" fontId="26" fillId="0" borderId="2" xfId="0" applyFont="1" applyBorder="1" applyAlignment="1">
      <alignment horizontal="left" wrapText="1"/>
    </xf>
    <xf numFmtId="1" fontId="25" fillId="3" borderId="1" xfId="0" applyNumberFormat="1" applyFont="1" applyFill="1" applyBorder="1" applyAlignment="1">
      <alignment horizontal="center"/>
    </xf>
    <xf numFmtId="1" fontId="27" fillId="3" borderId="1" xfId="0" applyNumberFormat="1" applyFont="1" applyFill="1" applyBorder="1" applyAlignment="1">
      <alignment horizontal="center"/>
    </xf>
    <xf numFmtId="1" fontId="25" fillId="4" borderId="1" xfId="0" applyNumberFormat="1" applyFont="1" applyFill="1" applyBorder="1" applyAlignment="1">
      <alignment horizontal="center"/>
    </xf>
    <xf numFmtId="1" fontId="25" fillId="3" borderId="18" xfId="0" applyNumberFormat="1" applyFont="1" applyFill="1" applyBorder="1" applyAlignment="1">
      <alignment horizontal="center"/>
    </xf>
    <xf numFmtId="1" fontId="25" fillId="4" borderId="15" xfId="0" applyNumberFormat="1" applyFont="1" applyFill="1" applyBorder="1" applyAlignment="1">
      <alignment horizontal="center"/>
    </xf>
    <xf numFmtId="3" fontId="26" fillId="3" borderId="19" xfId="0" applyNumberFormat="1" applyFont="1" applyFill="1" applyBorder="1" applyAlignment="1">
      <alignment horizontal="right"/>
    </xf>
    <xf numFmtId="3" fontId="28" fillId="3" borderId="2" xfId="0" applyNumberFormat="1" applyFont="1" applyFill="1" applyBorder="1" applyAlignment="1">
      <alignment horizontal="right"/>
    </xf>
    <xf numFmtId="3" fontId="26" fillId="4" borderId="16" xfId="0" applyNumberFormat="1" applyFont="1" applyFill="1" applyBorder="1" applyAlignment="1">
      <alignment horizontal="right"/>
    </xf>
    <xf numFmtId="3" fontId="26" fillId="3" borderId="22" xfId="0" applyNumberFormat="1" applyFont="1" applyFill="1" applyBorder="1" applyAlignment="1">
      <alignment horizontal="right"/>
    </xf>
    <xf numFmtId="3" fontId="26" fillId="3" borderId="21" xfId="0" applyNumberFormat="1" applyFont="1" applyFill="1" applyBorder="1" applyAlignment="1">
      <alignment horizontal="right"/>
    </xf>
    <xf numFmtId="3" fontId="28" fillId="3" borderId="21" xfId="0" applyNumberFormat="1" applyFont="1" applyFill="1" applyBorder="1" applyAlignment="1">
      <alignment horizontal="right"/>
    </xf>
    <xf numFmtId="3" fontId="25" fillId="3" borderId="20" xfId="0" applyNumberFormat="1" applyFont="1" applyFill="1" applyBorder="1" applyAlignment="1">
      <alignment horizontal="right"/>
    </xf>
    <xf numFmtId="3" fontId="27" fillId="3" borderId="4" xfId="0" applyNumberFormat="1" applyFont="1" applyFill="1" applyBorder="1" applyAlignment="1">
      <alignment horizontal="right"/>
    </xf>
    <xf numFmtId="3" fontId="25" fillId="4" borderId="17" xfId="0" applyNumberFormat="1" applyFont="1" applyFill="1" applyBorder="1" applyAlignment="1">
      <alignment horizontal="right"/>
    </xf>
    <xf numFmtId="3" fontId="26" fillId="3" borderId="18" xfId="0" applyNumberFormat="1" applyFont="1" applyFill="1" applyBorder="1" applyAlignment="1">
      <alignment horizontal="right"/>
    </xf>
    <xf numFmtId="3" fontId="28" fillId="3" borderId="1" xfId="0" applyNumberFormat="1" applyFont="1" applyFill="1" applyBorder="1" applyAlignment="1">
      <alignment horizontal="right"/>
    </xf>
    <xf numFmtId="3" fontId="26" fillId="4" borderId="15" xfId="0" applyNumberFormat="1" applyFont="1" applyFill="1" applyBorder="1" applyAlignment="1">
      <alignment horizontal="right"/>
    </xf>
    <xf numFmtId="3" fontId="25" fillId="3" borderId="1" xfId="0" applyNumberFormat="1" applyFont="1" applyFill="1" applyBorder="1" applyAlignment="1">
      <alignment horizontal="right"/>
    </xf>
    <xf numFmtId="3" fontId="25" fillId="4" borderId="15" xfId="0" applyNumberFormat="1" applyFont="1" applyFill="1" applyBorder="1" applyAlignment="1">
      <alignment horizontal="right"/>
    </xf>
    <xf numFmtId="3" fontId="25" fillId="4" borderId="1" xfId="0" applyNumberFormat="1" applyFont="1" applyFill="1" applyBorder="1" applyAlignment="1">
      <alignment horizontal="right"/>
    </xf>
    <xf numFmtId="0" fontId="29" fillId="0" borderId="0" xfId="0" applyFont="1"/>
    <xf numFmtId="49" fontId="29" fillId="0" borderId="0" xfId="0" applyNumberFormat="1" applyFont="1"/>
    <xf numFmtId="0" fontId="29" fillId="0" borderId="0" xfId="3" applyFont="1"/>
    <xf numFmtId="3" fontId="25" fillId="3" borderId="18" xfId="0" applyNumberFormat="1" applyFont="1" applyFill="1" applyBorder="1" applyAlignment="1">
      <alignment horizontal="right"/>
    </xf>
    <xf numFmtId="0" fontId="25" fillId="0" borderId="0" xfId="0" applyFont="1" applyBorder="1" applyAlignment="1">
      <alignment horizontal="center"/>
    </xf>
    <xf numFmtId="1" fontId="25" fillId="3" borderId="29" xfId="0" applyNumberFormat="1" applyFont="1" applyFill="1" applyBorder="1" applyAlignment="1">
      <alignment horizontal="center"/>
    </xf>
    <xf numFmtId="1" fontId="27" fillId="3" borderId="27" xfId="0" applyNumberFormat="1" applyFont="1" applyFill="1" applyBorder="1" applyAlignment="1">
      <alignment horizontal="center" wrapText="1"/>
    </xf>
    <xf numFmtId="1" fontId="25" fillId="4" borderId="30" xfId="0" applyNumberFormat="1" applyFont="1" applyFill="1" applyBorder="1" applyAlignment="1">
      <alignment horizontal="center"/>
    </xf>
    <xf numFmtId="1" fontId="25" fillId="4" borderId="27" xfId="0" applyNumberFormat="1" applyFont="1" applyFill="1" applyBorder="1" applyAlignment="1">
      <alignment horizontal="center"/>
    </xf>
    <xf numFmtId="0" fontId="23" fillId="0" borderId="0" xfId="0" applyFont="1" applyBorder="1" applyAlignment="1"/>
    <xf numFmtId="0" fontId="8" fillId="0" borderId="6" xfId="0" applyFont="1" applyBorder="1"/>
    <xf numFmtId="3" fontId="26" fillId="3" borderId="4" xfId="0" applyNumberFormat="1" applyFont="1" applyFill="1" applyBorder="1" applyAlignment="1">
      <alignment horizontal="right"/>
    </xf>
    <xf numFmtId="3" fontId="26" fillId="3" borderId="20" xfId="0" applyNumberFormat="1" applyFont="1" applyFill="1" applyBorder="1" applyAlignment="1">
      <alignment horizontal="right"/>
    </xf>
    <xf numFmtId="0" fontId="25" fillId="0" borderId="31" xfId="0" applyFont="1" applyBorder="1" applyAlignment="1">
      <alignment horizontal="left"/>
    </xf>
    <xf numFmtId="3" fontId="28" fillId="3" borderId="18" xfId="0" applyNumberFormat="1" applyFont="1" applyFill="1" applyBorder="1" applyAlignment="1">
      <alignment horizontal="right"/>
    </xf>
    <xf numFmtId="3" fontId="28" fillId="3" borderId="19" xfId="0" applyNumberFormat="1" applyFont="1" applyFill="1" applyBorder="1" applyAlignment="1">
      <alignment horizontal="right"/>
    </xf>
    <xf numFmtId="3" fontId="28" fillId="3" borderId="22" xfId="0" applyNumberFormat="1" applyFont="1" applyFill="1" applyBorder="1" applyAlignment="1">
      <alignment horizontal="right"/>
    </xf>
    <xf numFmtId="0" fontId="26" fillId="0" borderId="15" xfId="0" applyFont="1" applyBorder="1" applyAlignment="1">
      <alignment horizontal="left"/>
    </xf>
    <xf numFmtId="0" fontId="26" fillId="0" borderId="16" xfId="0" applyFont="1" applyBorder="1" applyAlignment="1">
      <alignment horizontal="left"/>
    </xf>
    <xf numFmtId="0" fontId="26" fillId="0" borderId="24" xfId="0" applyFont="1" applyBorder="1" applyAlignment="1">
      <alignment horizontal="left"/>
    </xf>
    <xf numFmtId="0" fontId="25" fillId="0" borderId="17" xfId="0" applyFont="1" applyBorder="1" applyAlignment="1">
      <alignment horizontal="left"/>
    </xf>
    <xf numFmtId="0" fontId="25" fillId="0" borderId="15" xfId="0" applyFont="1" applyBorder="1" applyAlignment="1">
      <alignment horizontal="left"/>
    </xf>
    <xf numFmtId="0" fontId="26" fillId="0" borderId="16" xfId="0" applyFont="1" applyBorder="1" applyAlignment="1">
      <alignment horizontal="left" wrapText="1"/>
    </xf>
    <xf numFmtId="0" fontId="25" fillId="0" borderId="32" xfId="0" applyFont="1" applyBorder="1" applyAlignment="1">
      <alignment horizontal="left"/>
    </xf>
    <xf numFmtId="1" fontId="25" fillId="3" borderId="33" xfId="0" applyNumberFormat="1" applyFont="1" applyFill="1" applyBorder="1" applyAlignment="1">
      <alignment horizontal="center"/>
    </xf>
    <xf numFmtId="3" fontId="26" fillId="3" borderId="34" xfId="0" applyNumberFormat="1" applyFont="1" applyFill="1" applyBorder="1" applyAlignment="1">
      <alignment horizontal="right"/>
    </xf>
    <xf numFmtId="3" fontId="26" fillId="3" borderId="35" xfId="0" applyNumberFormat="1" applyFont="1" applyFill="1" applyBorder="1" applyAlignment="1">
      <alignment horizontal="right"/>
    </xf>
    <xf numFmtId="3" fontId="25" fillId="3" borderId="36" xfId="0" applyNumberFormat="1" applyFont="1" applyFill="1" applyBorder="1" applyAlignment="1">
      <alignment horizontal="right"/>
    </xf>
    <xf numFmtId="3" fontId="25" fillId="3" borderId="34" xfId="0" applyNumberFormat="1" applyFont="1" applyFill="1" applyBorder="1" applyAlignment="1">
      <alignment horizontal="right"/>
    </xf>
    <xf numFmtId="0" fontId="26" fillId="0" borderId="37" xfId="0" applyFont="1" applyBorder="1" applyAlignment="1">
      <alignment horizontal="left"/>
    </xf>
    <xf numFmtId="0" fontId="30" fillId="0" borderId="0" xfId="0" applyFont="1" applyBorder="1" applyAlignment="1"/>
    <xf numFmtId="0" fontId="26" fillId="0" borderId="23" xfId="0" applyFont="1" applyFill="1" applyBorder="1" applyAlignment="1">
      <alignment horizontal="left"/>
    </xf>
    <xf numFmtId="0" fontId="26" fillId="0" borderId="11" xfId="0" applyFont="1" applyFill="1" applyBorder="1" applyAlignment="1">
      <alignment horizontal="left"/>
    </xf>
    <xf numFmtId="0" fontId="26" fillId="0" borderId="23" xfId="0" applyFont="1" applyFill="1" applyBorder="1" applyAlignment="1">
      <alignment horizontal="left" wrapText="1"/>
    </xf>
    <xf numFmtId="0" fontId="25" fillId="0" borderId="39" xfId="0" applyFont="1" applyFill="1" applyBorder="1" applyAlignment="1">
      <alignment horizontal="left"/>
    </xf>
    <xf numFmtId="0" fontId="25" fillId="0" borderId="40" xfId="0" applyFont="1" applyFill="1" applyBorder="1" applyAlignment="1">
      <alignment horizontal="left"/>
    </xf>
    <xf numFmtId="0" fontId="26" fillId="0" borderId="41" xfId="0" applyFont="1" applyFill="1" applyBorder="1" applyAlignment="1">
      <alignment horizontal="left"/>
    </xf>
    <xf numFmtId="0" fontId="25" fillId="0" borderId="42" xfId="0" applyFont="1" applyFill="1" applyBorder="1" applyAlignment="1">
      <alignment horizontal="left"/>
    </xf>
    <xf numFmtId="0" fontId="22" fillId="0" borderId="6" xfId="0" applyFont="1" applyBorder="1" applyAlignment="1"/>
    <xf numFmtId="0" fontId="22" fillId="0" borderId="0" xfId="0" applyFont="1" applyBorder="1" applyAlignment="1"/>
    <xf numFmtId="0" fontId="22" fillId="0" borderId="6" xfId="0" applyFont="1" applyBorder="1"/>
    <xf numFmtId="0" fontId="31" fillId="0" borderId="5" xfId="0" applyFont="1" applyBorder="1" applyAlignment="1"/>
    <xf numFmtId="0" fontId="31" fillId="0" borderId="5" xfId="0" applyFont="1" applyBorder="1"/>
    <xf numFmtId="0" fontId="22" fillId="0" borderId="5" xfId="0" applyFont="1" applyBorder="1"/>
    <xf numFmtId="0" fontId="25" fillId="0" borderId="7" xfId="0" applyFont="1" applyBorder="1" applyAlignment="1">
      <alignment horizontal="left"/>
    </xf>
    <xf numFmtId="0" fontId="25" fillId="0" borderId="44" xfId="0" applyFont="1" applyBorder="1" applyAlignment="1">
      <alignment horizontal="left"/>
    </xf>
    <xf numFmtId="0" fontId="26" fillId="0" borderId="45" xfId="0" applyFont="1" applyBorder="1" applyAlignment="1">
      <alignment horizontal="left"/>
    </xf>
    <xf numFmtId="9" fontId="26" fillId="0" borderId="25" xfId="0" applyNumberFormat="1" applyFont="1" applyBorder="1" applyAlignment="1">
      <alignment horizontal="right"/>
    </xf>
    <xf numFmtId="9" fontId="28" fillId="0" borderId="25" xfId="0" applyNumberFormat="1" applyFont="1" applyBorder="1" applyAlignment="1">
      <alignment horizontal="right" wrapText="1"/>
    </xf>
    <xf numFmtId="0" fontId="26" fillId="0" borderId="9" xfId="0" applyFont="1" applyBorder="1" applyAlignment="1">
      <alignment horizontal="left"/>
    </xf>
    <xf numFmtId="9" fontId="26" fillId="0" borderId="10" xfId="0" applyNumberFormat="1" applyFont="1" applyBorder="1" applyAlignment="1">
      <alignment horizontal="right"/>
    </xf>
    <xf numFmtId="9" fontId="28" fillId="0" borderId="10" xfId="0" applyNumberFormat="1" applyFont="1" applyBorder="1" applyAlignment="1">
      <alignment horizontal="right" wrapText="1"/>
    </xf>
    <xf numFmtId="164" fontId="26" fillId="0" borderId="8" xfId="0" applyNumberFormat="1" applyFont="1" applyBorder="1" applyAlignment="1">
      <alignment horizontal="right"/>
    </xf>
    <xf numFmtId="0" fontId="25" fillId="0" borderId="43" xfId="0" applyFont="1" applyBorder="1" applyAlignment="1">
      <alignment horizontal="left"/>
    </xf>
    <xf numFmtId="9" fontId="26" fillId="0" borderId="1" xfId="0" applyNumberFormat="1" applyFont="1" applyBorder="1" applyAlignment="1">
      <alignment horizontal="right"/>
    </xf>
    <xf numFmtId="0" fontId="26" fillId="0" borderId="7" xfId="0" applyFont="1" applyBorder="1" applyAlignment="1">
      <alignment horizontal="left"/>
    </xf>
    <xf numFmtId="9" fontId="26" fillId="0" borderId="8" xfId="0" applyNumberFormat="1" applyFont="1" applyBorder="1" applyAlignment="1">
      <alignment horizontal="right"/>
    </xf>
    <xf numFmtId="9" fontId="26" fillId="0" borderId="0" xfId="0" applyNumberFormat="1" applyFont="1" applyAlignment="1">
      <alignment horizontal="right" wrapText="1"/>
    </xf>
    <xf numFmtId="0" fontId="28" fillId="0" borderId="23" xfId="0" applyFont="1" applyBorder="1" applyAlignment="1">
      <alignment horizontal="left"/>
    </xf>
    <xf numFmtId="0" fontId="28" fillId="0" borderId="14" xfId="0" applyFont="1" applyBorder="1" applyAlignment="1">
      <alignment horizontal="right"/>
    </xf>
    <xf numFmtId="0" fontId="26" fillId="0" borderId="11" xfId="0" applyFont="1" applyBorder="1" applyAlignment="1">
      <alignment horizontal="left"/>
    </xf>
    <xf numFmtId="9" fontId="26" fillId="0" borderId="12" xfId="0" applyNumberFormat="1" applyFont="1" applyBorder="1" applyAlignment="1">
      <alignment horizontal="right"/>
    </xf>
    <xf numFmtId="0" fontId="28" fillId="0" borderId="11" xfId="0" applyFont="1" applyBorder="1" applyAlignment="1">
      <alignment horizontal="left"/>
    </xf>
    <xf numFmtId="0" fontId="28" fillId="0" borderId="12" xfId="0" applyFont="1" applyBorder="1" applyAlignment="1">
      <alignment horizontal="right"/>
    </xf>
    <xf numFmtId="0" fontId="25" fillId="0" borderId="40" xfId="0" applyFont="1" applyBorder="1" applyAlignment="1">
      <alignment horizontal="left"/>
    </xf>
    <xf numFmtId="0" fontId="26" fillId="0" borderId="23" xfId="0" applyFont="1" applyBorder="1" applyAlignment="1">
      <alignment horizontal="left"/>
    </xf>
    <xf numFmtId="9" fontId="26" fillId="0" borderId="14" xfId="0" applyNumberFormat="1" applyFont="1" applyBorder="1" applyAlignment="1">
      <alignment horizontal="right"/>
    </xf>
    <xf numFmtId="166" fontId="22" fillId="0" borderId="0" xfId="0" applyNumberFormat="1" applyFont="1"/>
    <xf numFmtId="0" fontId="25" fillId="0" borderId="7" xfId="0" applyFont="1" applyFill="1" applyBorder="1" applyAlignment="1">
      <alignment horizontal="left"/>
    </xf>
    <xf numFmtId="9" fontId="25" fillId="0" borderId="14" xfId="0" applyNumberFormat="1" applyFont="1" applyBorder="1" applyAlignment="1">
      <alignment horizontal="right"/>
    </xf>
    <xf numFmtId="9" fontId="25" fillId="0" borderId="12" xfId="0" applyNumberFormat="1" applyFont="1" applyBorder="1" applyAlignment="1">
      <alignment horizontal="right"/>
    </xf>
    <xf numFmtId="3" fontId="26" fillId="0" borderId="0" xfId="0" applyNumberFormat="1" applyFont="1" applyAlignment="1">
      <alignment vertical="center"/>
    </xf>
    <xf numFmtId="0" fontId="26" fillId="0" borderId="7" xfId="0" applyFont="1" applyBorder="1" applyAlignment="1">
      <alignment horizontal="right" vertical="center"/>
    </xf>
    <xf numFmtId="0" fontId="26" fillId="0" borderId="8" xfId="0" applyFont="1" applyBorder="1" applyAlignment="1">
      <alignment horizontal="right" vertical="center"/>
    </xf>
    <xf numFmtId="0" fontId="26" fillId="0" borderId="8" xfId="0" applyFont="1" applyBorder="1" applyAlignment="1">
      <alignment horizontal="right" vertical="center" wrapText="1"/>
    </xf>
    <xf numFmtId="0" fontId="26" fillId="0" borderId="0" xfId="0" applyFont="1"/>
    <xf numFmtId="0" fontId="26" fillId="0" borderId="0" xfId="0" applyFont="1" applyBorder="1" applyAlignment="1">
      <alignment horizontal="right" vertical="center"/>
    </xf>
    <xf numFmtId="0" fontId="26" fillId="0" borderId="0" xfId="0" applyFont="1" applyBorder="1" applyAlignment="1">
      <alignment horizontal="right" vertical="center" wrapText="1"/>
    </xf>
    <xf numFmtId="0" fontId="26" fillId="0" borderId="0" xfId="0" applyFont="1" applyAlignment="1">
      <alignment wrapText="1"/>
    </xf>
    <xf numFmtId="0" fontId="26" fillId="0" borderId="47" xfId="0" applyFont="1" applyBorder="1" applyAlignment="1">
      <alignment horizontal="left"/>
    </xf>
    <xf numFmtId="164" fontId="26" fillId="0" borderId="8" xfId="0" applyNumberFormat="1" applyFont="1" applyFill="1" applyBorder="1" applyAlignment="1">
      <alignment horizontal="right"/>
    </xf>
    <xf numFmtId="164" fontId="36" fillId="0" borderId="8" xfId="0" applyNumberFormat="1" applyFont="1" applyFill="1" applyBorder="1" applyAlignment="1">
      <alignment horizontal="right"/>
    </xf>
    <xf numFmtId="0" fontId="22" fillId="0" borderId="0" xfId="0" applyFont="1" applyFill="1"/>
    <xf numFmtId="164" fontId="26" fillId="3" borderId="25" xfId="0" applyNumberFormat="1" applyFont="1" applyFill="1" applyBorder="1" applyAlignment="1">
      <alignment horizontal="right"/>
    </xf>
    <xf numFmtId="164" fontId="26" fillId="3" borderId="10" xfId="0" applyNumberFormat="1" applyFont="1" applyFill="1" applyBorder="1" applyAlignment="1">
      <alignment horizontal="right"/>
    </xf>
    <xf numFmtId="165" fontId="28" fillId="3" borderId="14" xfId="0" applyNumberFormat="1" applyFont="1" applyFill="1" applyBorder="1" applyAlignment="1">
      <alignment horizontal="right"/>
    </xf>
    <xf numFmtId="166" fontId="26" fillId="3" borderId="12" xfId="0" applyNumberFormat="1" applyFont="1" applyFill="1" applyBorder="1" applyAlignment="1">
      <alignment horizontal="right"/>
    </xf>
    <xf numFmtId="165" fontId="28" fillId="3" borderId="12" xfId="0" applyNumberFormat="1" applyFont="1" applyFill="1" applyBorder="1" applyAlignment="1">
      <alignment horizontal="right"/>
    </xf>
    <xf numFmtId="166" fontId="26" fillId="3" borderId="14" xfId="0" applyNumberFormat="1" applyFont="1" applyFill="1" applyBorder="1" applyAlignment="1">
      <alignment horizontal="right"/>
    </xf>
    <xf numFmtId="9" fontId="26" fillId="0" borderId="8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left"/>
    </xf>
    <xf numFmtId="0" fontId="23" fillId="0" borderId="6" xfId="0" applyFont="1" applyBorder="1" applyAlignment="1"/>
    <xf numFmtId="0" fontId="25" fillId="0" borderId="48" xfId="0" applyFont="1" applyFill="1" applyBorder="1" applyAlignment="1">
      <alignment horizontal="right" wrapText="1"/>
    </xf>
    <xf numFmtId="0" fontId="35" fillId="0" borderId="49" xfId="0" applyFont="1" applyFill="1" applyBorder="1" applyAlignment="1">
      <alignment horizontal="right" wrapText="1"/>
    </xf>
    <xf numFmtId="0" fontId="25" fillId="0" borderId="49" xfId="0" quotePrefix="1" applyFont="1" applyFill="1" applyBorder="1" applyAlignment="1">
      <alignment horizontal="right" wrapText="1"/>
    </xf>
    <xf numFmtId="0" fontId="25" fillId="0" borderId="49" xfId="0" quotePrefix="1" applyFont="1" applyFill="1" applyBorder="1" applyAlignment="1">
      <alignment horizontal="center" wrapText="1"/>
    </xf>
    <xf numFmtId="0" fontId="25" fillId="0" borderId="47" xfId="0" applyFont="1" applyFill="1" applyBorder="1" applyAlignment="1">
      <alignment horizontal="right"/>
    </xf>
    <xf numFmtId="0" fontId="25" fillId="0" borderId="47" xfId="0" quotePrefix="1" applyFont="1" applyFill="1" applyBorder="1" applyAlignment="1">
      <alignment horizontal="right"/>
    </xf>
    <xf numFmtId="0" fontId="25" fillId="0" borderId="46" xfId="0" applyFont="1" applyFill="1" applyBorder="1" applyAlignment="1">
      <alignment horizontal="right" wrapText="1"/>
    </xf>
    <xf numFmtId="0" fontId="25" fillId="0" borderId="43" xfId="0" quotePrefix="1" applyFont="1" applyBorder="1" applyAlignment="1">
      <alignment horizontal="right"/>
    </xf>
    <xf numFmtId="0" fontId="23" fillId="0" borderId="6" xfId="0" applyFont="1" applyBorder="1" applyAlignment="1">
      <alignment horizontal="left" readingOrder="1"/>
    </xf>
    <xf numFmtId="0" fontId="24" fillId="0" borderId="6" xfId="0" applyFont="1" applyBorder="1" applyAlignment="1">
      <alignment vertical="center"/>
    </xf>
    <xf numFmtId="9" fontId="26" fillId="0" borderId="2" xfId="0" applyNumberFormat="1" applyFont="1" applyBorder="1" applyAlignment="1">
      <alignment horizontal="right"/>
    </xf>
    <xf numFmtId="3" fontId="26" fillId="3" borderId="2" xfId="2" applyNumberFormat="1" applyFont="1" applyFill="1" applyBorder="1" applyAlignment="1">
      <alignment horizontal="right"/>
    </xf>
    <xf numFmtId="4" fontId="26" fillId="3" borderId="2" xfId="0" applyNumberFormat="1" applyFont="1" applyFill="1" applyBorder="1" applyAlignment="1">
      <alignment horizontal="right"/>
    </xf>
    <xf numFmtId="0" fontId="4" fillId="0" borderId="0" xfId="0" applyFont="1" applyFill="1"/>
    <xf numFmtId="0" fontId="25" fillId="0" borderId="38" xfId="0" applyFont="1" applyBorder="1" applyAlignment="1">
      <alignment horizontal="left"/>
    </xf>
    <xf numFmtId="0" fontId="25" fillId="0" borderId="51" xfId="0" applyFont="1" applyBorder="1" applyAlignment="1">
      <alignment horizontal="left"/>
    </xf>
    <xf numFmtId="0" fontId="25" fillId="0" borderId="27" xfId="0" applyFont="1" applyBorder="1" applyAlignment="1">
      <alignment horizontal="left"/>
    </xf>
    <xf numFmtId="0" fontId="25" fillId="2" borderId="27" xfId="0" applyFont="1" applyFill="1" applyBorder="1" applyAlignment="1">
      <alignment horizontal="right" wrapText="1"/>
    </xf>
    <xf numFmtId="0" fontId="25" fillId="2" borderId="27" xfId="0" quotePrefix="1" applyFont="1" applyFill="1" applyBorder="1" applyAlignment="1">
      <alignment horizontal="right"/>
    </xf>
    <xf numFmtId="0" fontId="38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6" fillId="0" borderId="5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5" fillId="0" borderId="3" xfId="0" applyFont="1" applyBorder="1" applyAlignment="1">
      <alignment horizontal="left" vertical="center"/>
    </xf>
    <xf numFmtId="0" fontId="26" fillId="0" borderId="1" xfId="0" applyFont="1" applyBorder="1" applyAlignment="1">
      <alignment horizontal="left" vertical="center"/>
    </xf>
    <xf numFmtId="0" fontId="26" fillId="0" borderId="2" xfId="0" applyFont="1" applyBorder="1" applyAlignment="1">
      <alignment horizontal="left" vertical="center"/>
    </xf>
    <xf numFmtId="0" fontId="26" fillId="0" borderId="21" xfId="0" applyFont="1" applyBorder="1" applyAlignment="1">
      <alignment horizontal="left" vertical="center"/>
    </xf>
    <xf numFmtId="0" fontId="25" fillId="0" borderId="4" xfId="0" applyFont="1" applyBorder="1" applyAlignment="1">
      <alignment horizontal="left" vertical="center"/>
    </xf>
    <xf numFmtId="3" fontId="25" fillId="3" borderId="3" xfId="0" applyNumberFormat="1" applyFont="1" applyFill="1" applyBorder="1" applyAlignment="1">
      <alignment horizontal="right" vertical="center"/>
    </xf>
    <xf numFmtId="3" fontId="26" fillId="3" borderId="1" xfId="0" applyNumberFormat="1" applyFont="1" applyFill="1" applyBorder="1" applyAlignment="1">
      <alignment horizontal="right" vertical="center"/>
    </xf>
    <xf numFmtId="3" fontId="26" fillId="3" borderId="2" xfId="0" applyNumberFormat="1" applyFont="1" applyFill="1" applyBorder="1" applyAlignment="1">
      <alignment horizontal="right" vertical="center"/>
    </xf>
    <xf numFmtId="3" fontId="25" fillId="3" borderId="21" xfId="0" applyNumberFormat="1" applyFont="1" applyFill="1" applyBorder="1" applyAlignment="1">
      <alignment horizontal="right" vertical="center"/>
    </xf>
    <xf numFmtId="3" fontId="25" fillId="3" borderId="4" xfId="0" applyNumberFormat="1" applyFont="1" applyFill="1" applyBorder="1" applyAlignment="1">
      <alignment horizontal="right" vertical="center"/>
    </xf>
    <xf numFmtId="3" fontId="26" fillId="3" borderId="1" xfId="2" applyNumberFormat="1" applyFont="1" applyFill="1" applyBorder="1" applyAlignment="1">
      <alignment horizontal="right" vertical="center"/>
    </xf>
    <xf numFmtId="0" fontId="24" fillId="0" borderId="0" xfId="0" applyFont="1" applyAlignment="1">
      <alignment horizontal="left" vertical="center"/>
    </xf>
    <xf numFmtId="1" fontId="25" fillId="3" borderId="50" xfId="0" applyNumberFormat="1" applyFont="1" applyFill="1" applyBorder="1" applyAlignment="1">
      <alignment horizontal="center"/>
    </xf>
    <xf numFmtId="1" fontId="27" fillId="3" borderId="50" xfId="0" applyNumberFormat="1" applyFont="1" applyFill="1" applyBorder="1" applyAlignment="1">
      <alignment horizontal="center" wrapText="1"/>
    </xf>
    <xf numFmtId="1" fontId="25" fillId="4" borderId="52" xfId="0" applyNumberFormat="1" applyFont="1" applyFill="1" applyBorder="1" applyAlignment="1">
      <alignment horizontal="center"/>
    </xf>
    <xf numFmtId="1" fontId="25" fillId="3" borderId="53" xfId="0" applyNumberFormat="1" applyFont="1" applyFill="1" applyBorder="1" applyAlignment="1">
      <alignment horizontal="center"/>
    </xf>
    <xf numFmtId="1" fontId="25" fillId="4" borderId="50" xfId="0" applyNumberFormat="1" applyFont="1" applyFill="1" applyBorder="1" applyAlignment="1">
      <alignment horizontal="center"/>
    </xf>
    <xf numFmtId="1" fontId="25" fillId="3" borderId="54" xfId="0" applyNumberFormat="1" applyFont="1" applyFill="1" applyBorder="1" applyAlignment="1">
      <alignment horizontal="center"/>
    </xf>
    <xf numFmtId="0" fontId="25" fillId="0" borderId="31" xfId="0" applyFont="1" applyBorder="1" applyAlignment="1">
      <alignment horizontal="left" vertical="center"/>
    </xf>
    <xf numFmtId="0" fontId="25" fillId="0" borderId="55" xfId="0" applyFont="1" applyBorder="1" applyAlignment="1">
      <alignment horizontal="left" vertical="center"/>
    </xf>
    <xf numFmtId="0" fontId="25" fillId="0" borderId="56" xfId="0" applyFont="1" applyBorder="1" applyAlignment="1">
      <alignment horizontal="left"/>
    </xf>
    <xf numFmtId="14" fontId="18" fillId="0" borderId="0" xfId="0" applyNumberFormat="1" applyFont="1" applyAlignment="1">
      <alignment horizontal="left"/>
    </xf>
    <xf numFmtId="14" fontId="19" fillId="0" borderId="0" xfId="0" applyNumberFormat="1" applyFont="1" applyAlignment="1">
      <alignment horizontal="left"/>
    </xf>
    <xf numFmtId="1" fontId="25" fillId="3" borderId="57" xfId="0" applyNumberFormat="1" applyFont="1" applyFill="1" applyBorder="1" applyAlignment="1">
      <alignment horizontal="center"/>
    </xf>
    <xf numFmtId="0" fontId="4" fillId="0" borderId="58" xfId="0" applyFont="1" applyBorder="1"/>
    <xf numFmtId="0" fontId="26" fillId="0" borderId="1" xfId="0" applyFont="1" applyBorder="1" applyAlignment="1">
      <alignment horizontal="left" indent="2"/>
    </xf>
    <xf numFmtId="0" fontId="26" fillId="0" borderId="0" xfId="0" applyFont="1" applyAlignment="1">
      <alignment horizontal="right" vertical="center"/>
    </xf>
    <xf numFmtId="0" fontId="22" fillId="0" borderId="0" xfId="0" applyFont="1" applyAlignment="1">
      <alignment horizontal="right" vertical="center"/>
    </xf>
    <xf numFmtId="0" fontId="26" fillId="0" borderId="5" xfId="0" applyFont="1" applyBorder="1" applyAlignment="1"/>
    <xf numFmtId="0" fontId="39" fillId="0" borderId="27" xfId="0" applyFont="1" applyBorder="1" applyAlignment="1"/>
    <xf numFmtId="49" fontId="25" fillId="0" borderId="27" xfId="0" applyNumberFormat="1" applyFont="1" applyBorder="1" applyAlignment="1">
      <alignment horizontal="right"/>
    </xf>
    <xf numFmtId="0" fontId="26" fillId="0" borderId="0" xfId="0" applyFont="1" applyAlignment="1"/>
    <xf numFmtId="0" fontId="39" fillId="2" borderId="27" xfId="0" applyFont="1" applyFill="1" applyBorder="1" applyAlignment="1"/>
    <xf numFmtId="49" fontId="25" fillId="2" borderId="27" xfId="0" applyNumberFormat="1" applyFont="1" applyFill="1" applyBorder="1" applyAlignment="1">
      <alignment horizontal="right"/>
    </xf>
    <xf numFmtId="4" fontId="26" fillId="3" borderId="1" xfId="0" applyNumberFormat="1" applyFont="1" applyFill="1" applyBorder="1" applyAlignment="1">
      <alignment horizontal="right"/>
    </xf>
    <xf numFmtId="0" fontId="26" fillId="0" borderId="2" xfId="0" applyFont="1" applyBorder="1" applyAlignment="1">
      <alignment horizontal="left" indent="2"/>
    </xf>
    <xf numFmtId="0" fontId="25" fillId="0" borderId="59" xfId="0" applyFont="1" applyBorder="1" applyAlignment="1">
      <alignment horizontal="left" vertical="center"/>
    </xf>
    <xf numFmtId="0" fontId="25" fillId="0" borderId="2" xfId="0" applyFont="1" applyBorder="1" applyAlignment="1">
      <alignment horizontal="left" vertical="center"/>
    </xf>
    <xf numFmtId="164" fontId="25" fillId="3" borderId="60" xfId="0" applyNumberFormat="1" applyFont="1" applyFill="1" applyBorder="1" applyAlignment="1">
      <alignment horizontal="right"/>
    </xf>
    <xf numFmtId="164" fontId="40" fillId="0" borderId="60" xfId="0" applyNumberFormat="1" applyFont="1" applyBorder="1" applyAlignment="1">
      <alignment horizontal="right"/>
    </xf>
    <xf numFmtId="164" fontId="25" fillId="5" borderId="60" xfId="0" applyNumberFormat="1" applyFont="1" applyFill="1" applyBorder="1" applyAlignment="1">
      <alignment horizontal="right"/>
    </xf>
    <xf numFmtId="9" fontId="25" fillId="0" borderId="60" xfId="0" applyNumberFormat="1" applyFont="1" applyBorder="1" applyAlignment="1">
      <alignment horizontal="right"/>
    </xf>
    <xf numFmtId="9" fontId="27" fillId="0" borderId="60" xfId="0" applyNumberFormat="1" applyFont="1" applyBorder="1" applyAlignment="1">
      <alignment horizontal="right"/>
    </xf>
    <xf numFmtId="164" fontId="41" fillId="0" borderId="25" xfId="0" applyNumberFormat="1" applyFont="1" applyBorder="1" applyAlignment="1">
      <alignment horizontal="right"/>
    </xf>
    <xf numFmtId="164" fontId="26" fillId="5" borderId="25" xfId="0" applyNumberFormat="1" applyFont="1" applyFill="1" applyBorder="1" applyAlignment="1">
      <alignment horizontal="right"/>
    </xf>
    <xf numFmtId="164" fontId="41" fillId="0" borderId="10" xfId="0" applyNumberFormat="1" applyFont="1" applyBorder="1" applyAlignment="1">
      <alignment horizontal="right"/>
    </xf>
    <xf numFmtId="164" fontId="26" fillId="5" borderId="10" xfId="0" applyNumberFormat="1" applyFont="1" applyFill="1" applyBorder="1" applyAlignment="1">
      <alignment horizontal="right"/>
    </xf>
    <xf numFmtId="164" fontId="26" fillId="0" borderId="0" xfId="0" applyNumberFormat="1" applyFont="1" applyAlignment="1">
      <alignment horizontal="right"/>
    </xf>
    <xf numFmtId="164" fontId="41" fillId="0" borderId="0" xfId="0" applyNumberFormat="1" applyFont="1" applyAlignment="1">
      <alignment horizontal="right"/>
    </xf>
    <xf numFmtId="9" fontId="26" fillId="0" borderId="0" xfId="0" applyNumberFormat="1" applyFont="1" applyAlignment="1">
      <alignment horizontal="right"/>
    </xf>
    <xf numFmtId="9" fontId="28" fillId="0" borderId="0" xfId="0" applyNumberFormat="1" applyFont="1" applyAlignment="1">
      <alignment horizontal="right" wrapText="1"/>
    </xf>
    <xf numFmtId="164" fontId="42" fillId="0" borderId="8" xfId="0" applyNumberFormat="1" applyFont="1" applyBorder="1" applyAlignment="1">
      <alignment horizontal="right"/>
    </xf>
    <xf numFmtId="164" fontId="27" fillId="0" borderId="60" xfId="0" applyNumberFormat="1" applyFont="1" applyBorder="1" applyAlignment="1">
      <alignment horizontal="right"/>
    </xf>
    <xf numFmtId="164" fontId="28" fillId="0" borderId="25" xfId="0" applyNumberFormat="1" applyFont="1" applyBorder="1" applyAlignment="1">
      <alignment horizontal="right"/>
    </xf>
    <xf numFmtId="164" fontId="28" fillId="0" borderId="10" xfId="0" applyNumberFormat="1" applyFont="1" applyBorder="1" applyAlignment="1">
      <alignment horizontal="right"/>
    </xf>
    <xf numFmtId="0" fontId="25" fillId="3" borderId="61" xfId="0" applyFont="1" applyFill="1" applyBorder="1" applyAlignment="1">
      <alignment horizontal="right"/>
    </xf>
    <xf numFmtId="0" fontId="25" fillId="5" borderId="61" xfId="0" applyFont="1" applyFill="1" applyBorder="1" applyAlignment="1">
      <alignment horizontal="right"/>
    </xf>
    <xf numFmtId="9" fontId="25" fillId="0" borderId="61" xfId="0" applyNumberFormat="1" applyFont="1" applyBorder="1" applyAlignment="1">
      <alignment horizontal="right"/>
    </xf>
    <xf numFmtId="165" fontId="28" fillId="5" borderId="14" xfId="0" applyNumberFormat="1" applyFont="1" applyFill="1" applyBorder="1" applyAlignment="1">
      <alignment horizontal="right"/>
    </xf>
    <xf numFmtId="166" fontId="26" fillId="5" borderId="12" xfId="0" applyNumberFormat="1" applyFont="1" applyFill="1" applyBorder="1" applyAlignment="1">
      <alignment horizontal="right"/>
    </xf>
    <xf numFmtId="165" fontId="28" fillId="5" borderId="12" xfId="0" applyNumberFormat="1" applyFont="1" applyFill="1" applyBorder="1" applyAlignment="1">
      <alignment horizontal="right"/>
    </xf>
    <xf numFmtId="164" fontId="25" fillId="3" borderId="62" xfId="0" applyNumberFormat="1" applyFont="1" applyFill="1" applyBorder="1" applyAlignment="1">
      <alignment horizontal="right"/>
    </xf>
    <xf numFmtId="166" fontId="25" fillId="5" borderId="62" xfId="0" applyNumberFormat="1" applyFont="1" applyFill="1" applyBorder="1" applyAlignment="1">
      <alignment horizontal="right"/>
    </xf>
    <xf numFmtId="9" fontId="25" fillId="0" borderId="62" xfId="0" applyNumberFormat="1" applyFont="1" applyBorder="1" applyAlignment="1">
      <alignment horizontal="right"/>
    </xf>
    <xf numFmtId="164" fontId="25" fillId="3" borderId="63" xfId="0" applyNumberFormat="1" applyFont="1" applyFill="1" applyBorder="1" applyAlignment="1">
      <alignment horizontal="right"/>
    </xf>
    <xf numFmtId="166" fontId="25" fillId="5" borderId="63" xfId="0" applyNumberFormat="1" applyFont="1" applyFill="1" applyBorder="1" applyAlignment="1">
      <alignment horizontal="right"/>
    </xf>
    <xf numFmtId="9" fontId="25" fillId="0" borderId="63" xfId="0" applyNumberFormat="1" applyFont="1" applyBorder="1" applyAlignment="1">
      <alignment horizontal="right"/>
    </xf>
    <xf numFmtId="4" fontId="25" fillId="3" borderId="63" xfId="0" applyNumberFormat="1" applyFont="1" applyFill="1" applyBorder="1" applyAlignment="1">
      <alignment horizontal="right"/>
    </xf>
    <xf numFmtId="2" fontId="25" fillId="5" borderId="63" xfId="0" applyNumberFormat="1" applyFont="1" applyFill="1" applyBorder="1" applyAlignment="1">
      <alignment horizontal="right"/>
    </xf>
    <xf numFmtId="166" fontId="25" fillId="3" borderId="60" xfId="0" applyNumberFormat="1" applyFont="1" applyFill="1" applyBorder="1" applyAlignment="1">
      <alignment horizontal="right"/>
    </xf>
    <xf numFmtId="166" fontId="25" fillId="5" borderId="60" xfId="0" applyNumberFormat="1" applyFont="1" applyFill="1" applyBorder="1" applyAlignment="1">
      <alignment horizontal="right"/>
    </xf>
    <xf numFmtId="166" fontId="26" fillId="5" borderId="14" xfId="0" applyNumberFormat="1" applyFont="1" applyFill="1" applyBorder="1" applyAlignment="1">
      <alignment horizontal="right"/>
    </xf>
    <xf numFmtId="166" fontId="25" fillId="3" borderId="62" xfId="0" applyNumberFormat="1" applyFont="1" applyFill="1" applyBorder="1" applyAlignment="1">
      <alignment horizontal="right"/>
    </xf>
    <xf numFmtId="2" fontId="25" fillId="3" borderId="63" xfId="0" applyNumberFormat="1" applyFont="1" applyFill="1" applyBorder="1" applyAlignment="1">
      <alignment horizontal="right"/>
    </xf>
    <xf numFmtId="164" fontId="25" fillId="5" borderId="63" xfId="0" applyNumberFormat="1" applyFont="1" applyFill="1" applyBorder="1" applyAlignment="1">
      <alignment horizontal="right"/>
    </xf>
    <xf numFmtId="0" fontId="26" fillId="5" borderId="14" xfId="0" applyFont="1" applyFill="1" applyBorder="1" applyAlignment="1">
      <alignment horizontal="right"/>
    </xf>
    <xf numFmtId="3" fontId="25" fillId="3" borderId="64" xfId="0" applyNumberFormat="1" applyFont="1" applyFill="1" applyBorder="1" applyAlignment="1">
      <alignment horizontal="right"/>
    </xf>
    <xf numFmtId="3" fontId="25" fillId="5" borderId="64" xfId="0" applyNumberFormat="1" applyFont="1" applyFill="1" applyBorder="1" applyAlignment="1">
      <alignment horizontal="right"/>
    </xf>
    <xf numFmtId="9" fontId="25" fillId="0" borderId="64" xfId="0" applyNumberFormat="1" applyFont="1" applyBorder="1" applyAlignment="1">
      <alignment horizontal="right"/>
    </xf>
    <xf numFmtId="3" fontId="26" fillId="5" borderId="1" xfId="0" applyNumberFormat="1" applyFont="1" applyFill="1" applyBorder="1" applyAlignment="1">
      <alignment horizontal="right"/>
    </xf>
    <xf numFmtId="3" fontId="26" fillId="5" borderId="2" xfId="0" applyNumberFormat="1" applyFont="1" applyFill="1" applyBorder="1" applyAlignment="1">
      <alignment horizontal="right"/>
    </xf>
    <xf numFmtId="3" fontId="25" fillId="3" borderId="65" xfId="0" applyNumberFormat="1" applyFont="1" applyFill="1" applyBorder="1" applyAlignment="1">
      <alignment horizontal="right"/>
    </xf>
    <xf numFmtId="3" fontId="25" fillId="5" borderId="65" xfId="0" applyNumberFormat="1" applyFont="1" applyFill="1" applyBorder="1" applyAlignment="1">
      <alignment horizontal="right"/>
    </xf>
    <xf numFmtId="9" fontId="25" fillId="0" borderId="65" xfId="0" applyNumberFormat="1" applyFont="1" applyBorder="1" applyAlignment="1">
      <alignment horizontal="right"/>
    </xf>
    <xf numFmtId="3" fontId="26" fillId="5" borderId="2" xfId="2" applyNumberFormat="1" applyFont="1" applyFill="1" applyBorder="1" applyAlignment="1">
      <alignment horizontal="right"/>
    </xf>
    <xf numFmtId="3" fontId="25" fillId="3" borderId="66" xfId="0" applyNumberFormat="1" applyFont="1" applyFill="1" applyBorder="1" applyAlignment="1">
      <alignment horizontal="right"/>
    </xf>
    <xf numFmtId="3" fontId="25" fillId="5" borderId="66" xfId="0" applyNumberFormat="1" applyFont="1" applyFill="1" applyBorder="1" applyAlignment="1">
      <alignment horizontal="right"/>
    </xf>
    <xf numFmtId="9" fontId="25" fillId="0" borderId="66" xfId="0" applyNumberFormat="1" applyFont="1" applyBorder="1" applyAlignment="1">
      <alignment horizontal="right"/>
    </xf>
    <xf numFmtId="3" fontId="26" fillId="3" borderId="67" xfId="0" applyNumberFormat="1" applyFont="1" applyFill="1" applyBorder="1" applyAlignment="1">
      <alignment horizontal="right"/>
    </xf>
    <xf numFmtId="3" fontId="26" fillId="5" borderId="67" xfId="0" applyNumberFormat="1" applyFont="1" applyFill="1" applyBorder="1" applyAlignment="1">
      <alignment horizontal="right"/>
    </xf>
    <xf numFmtId="9" fontId="26" fillId="0" borderId="67" xfId="0" applyNumberFormat="1" applyFont="1" applyBorder="1" applyAlignment="1">
      <alignment horizontal="right"/>
    </xf>
    <xf numFmtId="4" fontId="26" fillId="5" borderId="1" xfId="0" applyNumberFormat="1" applyFont="1" applyFill="1" applyBorder="1" applyAlignment="1">
      <alignment horizontal="right"/>
    </xf>
    <xf numFmtId="4" fontId="26" fillId="5" borderId="2" xfId="0" applyNumberFormat="1" applyFont="1" applyFill="1" applyBorder="1" applyAlignment="1">
      <alignment horizontal="right"/>
    </xf>
    <xf numFmtId="3" fontId="25" fillId="3" borderId="68" xfId="0" applyNumberFormat="1" applyFont="1" applyFill="1" applyBorder="1" applyAlignment="1">
      <alignment horizontal="right" vertical="center"/>
    </xf>
    <xf numFmtId="3" fontId="25" fillId="5" borderId="68" xfId="0" applyNumberFormat="1" applyFont="1" applyFill="1" applyBorder="1" applyAlignment="1">
      <alignment horizontal="right" vertical="center"/>
    </xf>
    <xf numFmtId="3" fontId="26" fillId="5" borderId="1" xfId="0" applyNumberFormat="1" applyFont="1" applyFill="1" applyBorder="1" applyAlignment="1">
      <alignment horizontal="right" vertical="center"/>
    </xf>
    <xf numFmtId="3" fontId="26" fillId="5" borderId="2" xfId="0" applyNumberFormat="1" applyFont="1" applyFill="1" applyBorder="1" applyAlignment="1">
      <alignment horizontal="right" vertical="center"/>
    </xf>
    <xf numFmtId="3" fontId="25" fillId="5" borderId="21" xfId="0" applyNumberFormat="1" applyFont="1" applyFill="1" applyBorder="1" applyAlignment="1">
      <alignment horizontal="right" vertical="center"/>
    </xf>
    <xf numFmtId="3" fontId="25" fillId="5" borderId="4" xfId="0" applyNumberFormat="1" applyFont="1" applyFill="1" applyBorder="1" applyAlignment="1">
      <alignment horizontal="right" vertical="center"/>
    </xf>
    <xf numFmtId="3" fontId="25" fillId="3" borderId="65" xfId="0" applyNumberFormat="1" applyFont="1" applyFill="1" applyBorder="1" applyAlignment="1">
      <alignment horizontal="right" vertical="center"/>
    </xf>
    <xf numFmtId="3" fontId="25" fillId="5" borderId="65" xfId="0" applyNumberFormat="1" applyFont="1" applyFill="1" applyBorder="1" applyAlignment="1">
      <alignment horizontal="right" vertical="center"/>
    </xf>
    <xf numFmtId="3" fontId="26" fillId="5" borderId="1" xfId="2" applyNumberFormat="1" applyFont="1" applyFill="1" applyBorder="1" applyAlignment="1">
      <alignment horizontal="right" vertical="center"/>
    </xf>
    <xf numFmtId="3" fontId="25" fillId="3" borderId="69" xfId="0" applyNumberFormat="1" applyFont="1" applyFill="1" applyBorder="1" applyAlignment="1">
      <alignment horizontal="right" vertical="center"/>
    </xf>
    <xf numFmtId="3" fontId="25" fillId="5" borderId="69" xfId="0" applyNumberFormat="1" applyFont="1" applyFill="1" applyBorder="1" applyAlignment="1">
      <alignment horizontal="right" vertical="center"/>
    </xf>
    <xf numFmtId="3" fontId="25" fillId="5" borderId="3" xfId="0" applyNumberFormat="1" applyFont="1" applyFill="1" applyBorder="1" applyAlignment="1">
      <alignment horizontal="right" vertical="center"/>
    </xf>
    <xf numFmtId="3" fontId="25" fillId="3" borderId="70" xfId="0" applyNumberFormat="1" applyFont="1" applyFill="1" applyBorder="1" applyAlignment="1">
      <alignment horizontal="right" vertical="center"/>
    </xf>
    <xf numFmtId="3" fontId="25" fillId="5" borderId="70" xfId="0" applyNumberFormat="1" applyFont="1" applyFill="1" applyBorder="1" applyAlignment="1">
      <alignment horizontal="right" vertical="center"/>
    </xf>
    <xf numFmtId="3" fontId="26" fillId="5" borderId="15" xfId="0" applyNumberFormat="1" applyFont="1" applyFill="1" applyBorder="1" applyAlignment="1">
      <alignment horizontal="right"/>
    </xf>
    <xf numFmtId="3" fontId="26" fillId="0" borderId="0" xfId="0" applyNumberFormat="1" applyFont="1" applyAlignment="1">
      <alignment horizontal="right"/>
    </xf>
    <xf numFmtId="3" fontId="26" fillId="5" borderId="16" xfId="0" applyNumberFormat="1" applyFont="1" applyFill="1" applyBorder="1" applyAlignment="1">
      <alignment horizontal="right"/>
    </xf>
    <xf numFmtId="3" fontId="26" fillId="5" borderId="24" xfId="0" applyNumberFormat="1" applyFont="1" applyFill="1" applyBorder="1" applyAlignment="1">
      <alignment horizontal="right"/>
    </xf>
    <xf numFmtId="3" fontId="25" fillId="5" borderId="17" xfId="0" applyNumberFormat="1" applyFont="1" applyFill="1" applyBorder="1" applyAlignment="1">
      <alignment horizontal="right"/>
    </xf>
    <xf numFmtId="3" fontId="25" fillId="0" borderId="0" xfId="0" applyNumberFormat="1" applyFont="1" applyAlignment="1">
      <alignment horizontal="right"/>
    </xf>
    <xf numFmtId="3" fontId="25" fillId="5" borderId="4" xfId="0" applyNumberFormat="1" applyFont="1" applyFill="1" applyBorder="1" applyAlignment="1">
      <alignment horizontal="right"/>
    </xf>
    <xf numFmtId="3" fontId="26" fillId="3" borderId="71" xfId="0" applyNumberFormat="1" applyFont="1" applyFill="1" applyBorder="1" applyAlignment="1">
      <alignment horizontal="right"/>
    </xf>
    <xf numFmtId="3" fontId="26" fillId="5" borderId="72" xfId="0" applyNumberFormat="1" applyFont="1" applyFill="1" applyBorder="1" applyAlignment="1">
      <alignment horizontal="right"/>
    </xf>
    <xf numFmtId="3" fontId="25" fillId="5" borderId="15" xfId="0" applyNumberFormat="1" applyFont="1" applyFill="1" applyBorder="1" applyAlignment="1">
      <alignment horizontal="right"/>
    </xf>
    <xf numFmtId="3" fontId="25" fillId="5" borderId="72" xfId="0" applyNumberFormat="1" applyFont="1" applyFill="1" applyBorder="1" applyAlignment="1">
      <alignment horizontal="right"/>
    </xf>
    <xf numFmtId="3" fontId="25" fillId="3" borderId="71" xfId="0" applyNumberFormat="1" applyFont="1" applyFill="1" applyBorder="1" applyAlignment="1">
      <alignment horizontal="right"/>
    </xf>
    <xf numFmtId="3" fontId="25" fillId="5" borderId="1" xfId="0" applyNumberFormat="1" applyFont="1" applyFill="1" applyBorder="1" applyAlignment="1">
      <alignment horizontal="right"/>
    </xf>
    <xf numFmtId="3" fontId="26" fillId="5" borderId="17" xfId="0" applyNumberFormat="1" applyFont="1" applyFill="1" applyBorder="1" applyAlignment="1">
      <alignment horizontal="right"/>
    </xf>
    <xf numFmtId="3" fontId="25" fillId="5" borderId="73" xfId="0" applyNumberFormat="1" applyFont="1" applyFill="1" applyBorder="1" applyAlignment="1">
      <alignment horizontal="right"/>
    </xf>
    <xf numFmtId="3" fontId="25" fillId="3" borderId="74" xfId="0" applyNumberFormat="1" applyFont="1" applyFill="1" applyBorder="1" applyAlignment="1">
      <alignment horizontal="right"/>
    </xf>
    <xf numFmtId="3" fontId="26" fillId="0" borderId="75" xfId="0" applyNumberFormat="1" applyFont="1" applyBorder="1" applyAlignment="1">
      <alignment horizontal="right"/>
    </xf>
    <xf numFmtId="3" fontId="25" fillId="0" borderId="75" xfId="0" applyNumberFormat="1" applyFont="1" applyBorder="1" applyAlignment="1">
      <alignment horizontal="right"/>
    </xf>
    <xf numFmtId="3" fontId="25" fillId="3" borderId="76" xfId="0" applyNumberFormat="1" applyFont="1" applyFill="1" applyBorder="1" applyAlignment="1">
      <alignment horizontal="right"/>
    </xf>
    <xf numFmtId="3" fontId="25" fillId="5" borderId="76" xfId="0" applyNumberFormat="1" applyFont="1" applyFill="1" applyBorder="1" applyAlignment="1">
      <alignment horizontal="right"/>
    </xf>
    <xf numFmtId="3" fontId="25" fillId="5" borderId="3" xfId="0" applyNumberFormat="1" applyFont="1" applyFill="1" applyBorder="1" applyAlignment="1">
      <alignment horizontal="right"/>
    </xf>
    <xf numFmtId="3" fontId="25" fillId="3" borderId="70" xfId="0" applyNumberFormat="1" applyFont="1" applyFill="1" applyBorder="1" applyAlignment="1">
      <alignment horizontal="right"/>
    </xf>
    <xf numFmtId="3" fontId="25" fillId="5" borderId="70" xfId="0" applyNumberFormat="1" applyFont="1" applyFill="1" applyBorder="1" applyAlignment="1">
      <alignment horizontal="right"/>
    </xf>
    <xf numFmtId="3" fontId="26" fillId="5" borderId="1" xfId="2" applyNumberFormat="1" applyFont="1" applyFill="1" applyBorder="1" applyAlignment="1">
      <alignment horizontal="right"/>
    </xf>
    <xf numFmtId="0" fontId="16" fillId="2" borderId="0" xfId="0" applyFont="1" applyFill="1" applyAlignment="1">
      <alignment horizontal="left"/>
    </xf>
    <xf numFmtId="0" fontId="25" fillId="0" borderId="7" xfId="0" applyFont="1" applyFill="1" applyBorder="1" applyAlignment="1">
      <alignment horizontal="right" wrapText="1"/>
    </xf>
    <xf numFmtId="0" fontId="25" fillId="0" borderId="47" xfId="0" applyFont="1" applyFill="1" applyBorder="1" applyAlignment="1">
      <alignment horizontal="right" wrapText="1"/>
    </xf>
    <xf numFmtId="0" fontId="35" fillId="0" borderId="7" xfId="0" applyFont="1" applyFill="1" applyBorder="1" applyAlignment="1">
      <alignment horizontal="right" wrapText="1"/>
    </xf>
    <xf numFmtId="0" fontId="35" fillId="0" borderId="47" xfId="0" applyFont="1" applyFill="1" applyBorder="1" applyAlignment="1">
      <alignment horizontal="right" wrapText="1"/>
    </xf>
    <xf numFmtId="0" fontId="27" fillId="0" borderId="7" xfId="0" quotePrefix="1" applyFont="1" applyFill="1" applyBorder="1" applyAlignment="1">
      <alignment horizontal="right" wrapText="1"/>
    </xf>
    <xf numFmtId="0" fontId="27" fillId="0" borderId="47" xfId="0" quotePrefix="1" applyFont="1" applyFill="1" applyBorder="1" applyAlignment="1">
      <alignment horizontal="right" wrapText="1"/>
    </xf>
    <xf numFmtId="0" fontId="25" fillId="0" borderId="7" xfId="0" quotePrefix="1" applyFont="1" applyFill="1" applyBorder="1" applyAlignment="1">
      <alignment horizontal="right" wrapText="1"/>
    </xf>
    <xf numFmtId="0" fontId="25" fillId="0" borderId="47" xfId="0" quotePrefix="1" applyFont="1" applyFill="1" applyBorder="1" applyAlignment="1">
      <alignment horizontal="right" wrapText="1"/>
    </xf>
    <xf numFmtId="0" fontId="26" fillId="0" borderId="0" xfId="0" applyFont="1" applyAlignment="1">
      <alignment horizontal="left" wrapText="1"/>
    </xf>
    <xf numFmtId="0" fontId="23" fillId="0" borderId="0" xfId="0" applyFont="1" applyAlignment="1">
      <alignment horizontal="left" vertical="center"/>
    </xf>
    <xf numFmtId="0" fontId="22" fillId="0" borderId="6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3" fillId="0" borderId="0" xfId="0" applyFont="1" applyAlignment="1">
      <alignment horizontal="left"/>
    </xf>
    <xf numFmtId="0" fontId="24" fillId="0" borderId="0" xfId="0" applyFont="1" applyAlignment="1">
      <alignment horizontal="left" vertical="center"/>
    </xf>
    <xf numFmtId="0" fontId="25" fillId="0" borderId="27" xfId="0" applyFont="1" applyBorder="1" applyAlignment="1">
      <alignment horizontal="center"/>
    </xf>
    <xf numFmtId="0" fontId="25" fillId="0" borderId="5" xfId="0" applyFont="1" applyBorder="1" applyAlignment="1">
      <alignment horizontal="left"/>
    </xf>
    <xf numFmtId="0" fontId="25" fillId="0" borderId="27" xfId="0" applyFont="1" applyBorder="1" applyAlignment="1">
      <alignment horizontal="left"/>
    </xf>
    <xf numFmtId="0" fontId="25" fillId="0" borderId="27" xfId="0" applyFont="1" applyBorder="1" applyAlignment="1">
      <alignment horizontal="center" wrapText="1"/>
    </xf>
    <xf numFmtId="0" fontId="25" fillId="0" borderId="30" xfId="0" applyFont="1" applyBorder="1" applyAlignment="1">
      <alignment horizontal="center"/>
    </xf>
    <xf numFmtId="0" fontId="25" fillId="0" borderId="29" xfId="0" applyFont="1" applyBorder="1" applyAlignment="1">
      <alignment horizontal="center"/>
    </xf>
    <xf numFmtId="0" fontId="25" fillId="0" borderId="0" xfId="0" applyFont="1" applyBorder="1" applyAlignment="1">
      <alignment horizontal="left"/>
    </xf>
    <xf numFmtId="0" fontId="25" fillId="0" borderId="28" xfId="0" applyFont="1" applyBorder="1" applyAlignment="1">
      <alignment horizontal="left"/>
    </xf>
    <xf numFmtId="0" fontId="25" fillId="0" borderId="28" xfId="0" applyFont="1" applyBorder="1" applyAlignment="1">
      <alignment horizontal="center"/>
    </xf>
    <xf numFmtId="0" fontId="25" fillId="0" borderId="28" xfId="0" applyFont="1" applyBorder="1" applyAlignment="1">
      <alignment horizontal="center" wrapText="1"/>
    </xf>
    <xf numFmtId="0" fontId="23" fillId="0" borderId="0" xfId="0" applyFont="1" applyBorder="1" applyAlignment="1">
      <alignment horizontal="left"/>
    </xf>
    <xf numFmtId="0" fontId="25" fillId="0" borderId="6" xfId="0" applyFont="1" applyBorder="1" applyAlignment="1">
      <alignment horizontal="left"/>
    </xf>
    <xf numFmtId="0" fontId="25" fillId="0" borderId="30" xfId="0" applyFont="1" applyBorder="1" applyAlignment="1">
      <alignment horizontal="left"/>
    </xf>
  </cellXfs>
  <cellStyles count="8">
    <cellStyle name="Hyperlink" xfId="3" builtinId="8"/>
    <cellStyle name="Normal" xfId="0" builtinId="0"/>
    <cellStyle name="Normal 2" xfId="5" xr:uid="{00000000-0005-0000-0000-000001000000}"/>
    <cellStyle name="Percent" xfId="2" builtinId="5"/>
    <cellStyle name="Percent 2" xfId="6" xr:uid="{00000000-0005-0000-0000-000003000000}"/>
    <cellStyle name="Standard 2" xfId="1" xr:uid="{00000000-0005-0000-0000-000006000000}"/>
    <cellStyle name="Standard 3" xfId="4" xr:uid="{00000000-0005-0000-0000-000007000000}"/>
    <cellStyle name="Standard 4" xfId="7" xr:uid="{00000000-0005-0000-0000-000008000000}"/>
  </cellStyles>
  <dxfs count="0"/>
  <tableStyles count="0" defaultTableStyle="TableStyleMedium2" defaultPivotStyle="PivotStyleMedium9"/>
  <colors>
    <mruColors>
      <color rgb="FF9A50F8"/>
      <color rgb="FF344C64"/>
      <color rgb="FFF4F4EC"/>
      <color rgb="FFEBDCFE"/>
      <color rgb="FF011F3D"/>
      <color rgb="FF7F7F7F"/>
      <color rgb="FF0899CC"/>
      <color rgb="FFE7F5FB"/>
      <color rgb="FF233356"/>
      <color rgb="FF0070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2.bin"/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mailto:investor.relations@softwareag.com" TargetMode="External"/><Relationship Id="rId4" Type="http://schemas.openxmlformats.org/officeDocument/2006/relationships/vmlDrawing" Target="../drawings/vmlDrawing2.v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customProperty" Target="../customProperty13.bin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8:G23"/>
  <sheetViews>
    <sheetView showGridLines="0" tabSelected="1" zoomScaleNormal="100" zoomScalePageLayoutView="80" workbookViewId="0"/>
  </sheetViews>
  <sheetFormatPr defaultColWidth="9.140625" defaultRowHeight="14.25" x14ac:dyDescent="0.2"/>
  <cols>
    <col min="1" max="1" width="2.7109375" style="22" customWidth="1"/>
    <col min="2" max="2" width="16.140625" style="2" bestFit="1" customWidth="1"/>
    <col min="3" max="16384" width="9.140625" style="2"/>
  </cols>
  <sheetData>
    <row r="8" spans="2:7" ht="35.25" x14ac:dyDescent="0.5">
      <c r="B8" s="342" t="s">
        <v>126</v>
      </c>
      <c r="C8" s="342"/>
      <c r="D8" s="342"/>
      <c r="E8" s="342"/>
      <c r="F8" s="47"/>
      <c r="G8" s="47"/>
    </row>
    <row r="9" spans="2:7" ht="35.25" x14ac:dyDescent="0.5">
      <c r="B9" s="342" t="s">
        <v>11</v>
      </c>
      <c r="C9" s="342"/>
      <c r="D9" s="342"/>
      <c r="E9" s="342"/>
      <c r="F9" s="342"/>
      <c r="G9" s="342"/>
    </row>
    <row r="10" spans="2:7" ht="35.25" x14ac:dyDescent="0.5">
      <c r="B10" s="342" t="s">
        <v>188</v>
      </c>
      <c r="C10" s="342"/>
      <c r="D10" s="342"/>
      <c r="E10" s="342"/>
      <c r="F10" s="47"/>
      <c r="G10" s="47"/>
    </row>
    <row r="11" spans="2:7" ht="26.25" x14ac:dyDescent="0.4">
      <c r="B11" s="3"/>
    </row>
    <row r="20" spans="2:2" ht="18.75" x14ac:dyDescent="0.3">
      <c r="B20" s="232">
        <v>44153</v>
      </c>
    </row>
    <row r="21" spans="2:2" ht="18" x14ac:dyDescent="0.25">
      <c r="B21" s="233" t="s">
        <v>12</v>
      </c>
    </row>
    <row r="23" spans="2:2" x14ac:dyDescent="0.2">
      <c r="B23" s="8"/>
    </row>
  </sheetData>
  <mergeCells count="3">
    <mergeCell ref="B10:E10"/>
    <mergeCell ref="B9:G9"/>
    <mergeCell ref="B8:E8"/>
  </mergeCells>
  <pageMargins left="0.7" right="0.7" top="0.75" bottom="0.75" header="0.3" footer="0.3"/>
  <pageSetup orientation="portrait" r:id="rId1"/>
  <headerFooter>
    <oddHeader>&amp;L       &amp;G</oddHeader>
    <oddFooter>&amp;L© 2020 Software AG. All rights reserved.&amp;C&amp;P</oddFooter>
  </headerFooter>
  <customProperties>
    <customPr name="_pios_id" r:id="rId2"/>
  </customProperties>
  <legacyDrawingHF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M24"/>
  <sheetViews>
    <sheetView showGridLines="0" zoomScale="124" zoomScaleNormal="124" zoomScaleSheetLayoutView="130" workbookViewId="0"/>
  </sheetViews>
  <sheetFormatPr defaultColWidth="9.140625" defaultRowHeight="14.25" x14ac:dyDescent="0.2"/>
  <cols>
    <col min="1" max="1" width="3.5703125" style="2" customWidth="1"/>
    <col min="2" max="2" width="34.7109375" style="2" bestFit="1" customWidth="1"/>
    <col min="3" max="5" width="10.42578125" style="2" customWidth="1"/>
    <col min="6" max="6" width="2.140625" style="22" customWidth="1"/>
    <col min="7" max="9" width="10.42578125" style="2" customWidth="1"/>
    <col min="10" max="10" width="2.140625" style="22" customWidth="1"/>
    <col min="11" max="13" width="10.42578125" style="2" customWidth="1"/>
    <col min="14" max="16384" width="9.140625" style="2"/>
  </cols>
  <sheetData>
    <row r="1" spans="1:13" s="13" customFormat="1" ht="15" customHeight="1" x14ac:dyDescent="0.25">
      <c r="A1" s="25"/>
      <c r="B1" s="367" t="str">
        <f>Inhaltsverzeichnis!C23</f>
        <v>Segment DBP mit Umsatzaufteilung für das 3. Quartal 2020 und 2019</v>
      </c>
      <c r="C1" s="367"/>
      <c r="D1" s="367"/>
      <c r="E1" s="367"/>
      <c r="F1" s="367"/>
      <c r="G1" s="367"/>
      <c r="H1" s="34"/>
      <c r="I1" s="26"/>
      <c r="J1" s="26"/>
      <c r="K1" s="26"/>
      <c r="L1" s="26"/>
      <c r="M1" s="26"/>
    </row>
    <row r="2" spans="1:13" ht="15" customHeight="1" x14ac:dyDescent="0.2">
      <c r="A2" s="22"/>
      <c r="B2" s="222" t="s">
        <v>26</v>
      </c>
      <c r="C2" s="24"/>
      <c r="D2" s="24"/>
      <c r="E2" s="24"/>
      <c r="F2" s="24"/>
      <c r="G2" s="24"/>
      <c r="H2" s="24"/>
      <c r="I2" s="23"/>
      <c r="J2" s="23"/>
      <c r="K2" s="23"/>
      <c r="L2" s="23"/>
      <c r="M2" s="23"/>
    </row>
    <row r="3" spans="1:13" ht="15" customHeight="1" x14ac:dyDescent="0.2">
      <c r="A3" s="10"/>
      <c r="B3" s="15"/>
      <c r="C3" s="32"/>
      <c r="D3" s="11"/>
      <c r="E3" s="31"/>
      <c r="F3" s="33"/>
      <c r="G3" s="32"/>
      <c r="H3" s="11"/>
      <c r="I3" s="31"/>
      <c r="J3" s="33"/>
      <c r="K3" s="32"/>
      <c r="L3" s="11"/>
      <c r="M3" s="11"/>
    </row>
    <row r="4" spans="1:13" s="9" customFormat="1" ht="15" customHeight="1" thickBot="1" x14ac:dyDescent="0.25">
      <c r="A4" s="12"/>
      <c r="B4" s="358" t="s">
        <v>27</v>
      </c>
      <c r="C4" s="360" t="s">
        <v>122</v>
      </c>
      <c r="D4" s="360"/>
      <c r="E4" s="357"/>
      <c r="F4" s="100"/>
      <c r="G4" s="360" t="s">
        <v>139</v>
      </c>
      <c r="H4" s="360"/>
      <c r="I4" s="357"/>
      <c r="J4" s="100"/>
      <c r="K4" s="360" t="s">
        <v>129</v>
      </c>
      <c r="L4" s="360"/>
      <c r="M4" s="357"/>
    </row>
    <row r="5" spans="1:13" s="9" customFormat="1" ht="14.25" customHeight="1" thickTop="1" x14ac:dyDescent="0.2">
      <c r="A5" s="12"/>
      <c r="B5" s="358"/>
      <c r="C5" s="76" t="s">
        <v>206</v>
      </c>
      <c r="D5" s="77" t="s">
        <v>206</v>
      </c>
      <c r="E5" s="80" t="s">
        <v>207</v>
      </c>
      <c r="F5" s="70"/>
      <c r="G5" s="79" t="s">
        <v>206</v>
      </c>
      <c r="H5" s="77" t="s">
        <v>206</v>
      </c>
      <c r="I5" s="80" t="s">
        <v>207</v>
      </c>
      <c r="J5" s="70"/>
      <c r="K5" s="79" t="s">
        <v>206</v>
      </c>
      <c r="L5" s="77" t="s">
        <v>206</v>
      </c>
      <c r="M5" s="78" t="s">
        <v>207</v>
      </c>
    </row>
    <row r="6" spans="1:13" s="9" customFormat="1" ht="34.700000000000003" customHeight="1" thickBot="1" x14ac:dyDescent="0.25">
      <c r="A6" s="12"/>
      <c r="B6" s="359"/>
      <c r="C6" s="101" t="s">
        <v>117</v>
      </c>
      <c r="D6" s="102" t="s">
        <v>121</v>
      </c>
      <c r="E6" s="103" t="s">
        <v>117</v>
      </c>
      <c r="F6" s="70"/>
      <c r="G6" s="101" t="s">
        <v>117</v>
      </c>
      <c r="H6" s="102" t="s">
        <v>121</v>
      </c>
      <c r="I6" s="103" t="s">
        <v>117</v>
      </c>
      <c r="J6" s="70"/>
      <c r="K6" s="101" t="s">
        <v>117</v>
      </c>
      <c r="L6" s="102" t="s">
        <v>121</v>
      </c>
      <c r="M6" s="104" t="s">
        <v>117</v>
      </c>
    </row>
    <row r="7" spans="1:13" s="9" customFormat="1" ht="15" customHeight="1" thickTop="1" x14ac:dyDescent="0.2">
      <c r="A7" s="12"/>
      <c r="B7" s="54" t="s">
        <v>28</v>
      </c>
      <c r="C7" s="90">
        <v>1500</v>
      </c>
      <c r="D7" s="91">
        <v>1514</v>
      </c>
      <c r="E7" s="318">
        <v>1241</v>
      </c>
      <c r="F7" s="71"/>
      <c r="G7" s="90">
        <f t="shared" ref="G7:I9" si="0">+K7-C7</f>
        <v>24980</v>
      </c>
      <c r="H7" s="91">
        <f t="shared" si="0"/>
        <v>26163</v>
      </c>
      <c r="I7" s="92">
        <f>+M7-E7</f>
        <v>37918</v>
      </c>
      <c r="J7" s="71"/>
      <c r="K7" s="90">
        <f>+'Segmentbericht Quartal'!C7</f>
        <v>26480</v>
      </c>
      <c r="L7" s="91">
        <f>+'Segmentbericht Quartal'!D7</f>
        <v>27677</v>
      </c>
      <c r="M7" s="64">
        <f>+'Segmentbericht Quartal'!E7</f>
        <v>39159</v>
      </c>
    </row>
    <row r="8" spans="1:13" s="9" customFormat="1" ht="15" customHeight="1" x14ac:dyDescent="0.2">
      <c r="A8" s="12"/>
      <c r="B8" s="55" t="s">
        <v>29</v>
      </c>
      <c r="C8" s="81">
        <v>2425</v>
      </c>
      <c r="D8" s="82">
        <v>2438</v>
      </c>
      <c r="E8" s="320">
        <v>1630</v>
      </c>
      <c r="F8" s="71"/>
      <c r="G8" s="81">
        <f t="shared" si="0"/>
        <v>66297</v>
      </c>
      <c r="H8" s="82">
        <f t="shared" si="0"/>
        <v>68954</v>
      </c>
      <c r="I8" s="83">
        <f t="shared" si="0"/>
        <v>70803</v>
      </c>
      <c r="J8" s="71"/>
      <c r="K8" s="81">
        <f>+'Segmentbericht Quartal'!C8</f>
        <v>68722</v>
      </c>
      <c r="L8" s="82">
        <f>+'Segmentbericht Quartal'!D8</f>
        <v>71392</v>
      </c>
      <c r="M8" s="65">
        <f>+'Segmentbericht Quartal'!E8</f>
        <v>72433</v>
      </c>
    </row>
    <row r="9" spans="1:13" s="9" customFormat="1" ht="15" customHeight="1" x14ac:dyDescent="0.2">
      <c r="A9" s="12"/>
      <c r="B9" s="72" t="s">
        <v>115</v>
      </c>
      <c r="C9" s="84">
        <v>7944</v>
      </c>
      <c r="D9" s="82">
        <v>8162</v>
      </c>
      <c r="E9" s="320">
        <v>5765</v>
      </c>
      <c r="F9" s="71"/>
      <c r="G9" s="81">
        <f t="shared" si="0"/>
        <v>0</v>
      </c>
      <c r="H9" s="82">
        <f t="shared" si="0"/>
        <v>0</v>
      </c>
      <c r="I9" s="83">
        <f t="shared" si="0"/>
        <v>0</v>
      </c>
      <c r="J9" s="71"/>
      <c r="K9" s="84">
        <f>+'Segmentbericht Quartal'!C9</f>
        <v>7944</v>
      </c>
      <c r="L9" s="86">
        <f>+'Segmentbericht Quartal'!D9</f>
        <v>8162</v>
      </c>
      <c r="M9" s="65">
        <f>+'Segmentbericht Quartal'!E9</f>
        <v>5765</v>
      </c>
    </row>
    <row r="10" spans="1:13" s="9" customFormat="1" ht="15" customHeight="1" thickBot="1" x14ac:dyDescent="0.25">
      <c r="A10" s="12"/>
      <c r="B10" s="58" t="s">
        <v>74</v>
      </c>
      <c r="C10" s="87">
        <f>SUM(C7:C9)</f>
        <v>11869</v>
      </c>
      <c r="D10" s="88">
        <f>SUM(D7:D9)</f>
        <v>12114</v>
      </c>
      <c r="E10" s="322">
        <f>SUM(E7:E9)</f>
        <v>8636</v>
      </c>
      <c r="F10" s="73"/>
      <c r="G10" s="87">
        <f t="shared" ref="G10:I10" si="1">SUM(G7:G9)</f>
        <v>91277</v>
      </c>
      <c r="H10" s="88">
        <f t="shared" si="1"/>
        <v>95117</v>
      </c>
      <c r="I10" s="89">
        <f t="shared" si="1"/>
        <v>108721</v>
      </c>
      <c r="J10" s="73"/>
      <c r="K10" s="87">
        <f>SUM(K7:K9)</f>
        <v>103146</v>
      </c>
      <c r="L10" s="88">
        <f>SUM(L7:L9)</f>
        <v>107231</v>
      </c>
      <c r="M10" s="66">
        <f t="shared" ref="M10" si="2">SUM(M7:M9)</f>
        <v>117357</v>
      </c>
    </row>
    <row r="11" spans="1:13" s="9" customFormat="1" ht="15" customHeight="1" x14ac:dyDescent="0.2">
      <c r="A11" s="12"/>
      <c r="B11" s="54" t="s">
        <v>30</v>
      </c>
      <c r="C11" s="90">
        <v>0</v>
      </c>
      <c r="D11" s="91">
        <v>0</v>
      </c>
      <c r="E11" s="318">
        <v>0</v>
      </c>
      <c r="F11" s="71"/>
      <c r="G11" s="90">
        <f t="shared" ref="G11:I12" si="3">+K11-C11</f>
        <v>-88</v>
      </c>
      <c r="H11" s="91">
        <f t="shared" si="3"/>
        <v>-89</v>
      </c>
      <c r="I11" s="92">
        <f t="shared" si="3"/>
        <v>0</v>
      </c>
      <c r="J11" s="71"/>
      <c r="K11" s="81">
        <f>+'Segmentbericht Quartal'!C11</f>
        <v>-88</v>
      </c>
      <c r="L11" s="82">
        <f>+'Segmentbericht Quartal'!D11</f>
        <v>-89</v>
      </c>
      <c r="M11" s="65">
        <f>+'Segmentbericht Quartal'!E11</f>
        <v>0</v>
      </c>
    </row>
    <row r="12" spans="1:13" s="9" customFormat="1" ht="15" customHeight="1" x14ac:dyDescent="0.2">
      <c r="A12" s="12"/>
      <c r="B12" s="55" t="s">
        <v>31</v>
      </c>
      <c r="C12" s="81">
        <v>0</v>
      </c>
      <c r="D12" s="82">
        <v>0</v>
      </c>
      <c r="E12" s="320">
        <v>0</v>
      </c>
      <c r="F12" s="71"/>
      <c r="G12" s="81">
        <f t="shared" si="3"/>
        <v>0</v>
      </c>
      <c r="H12" s="82">
        <f t="shared" si="3"/>
        <v>0</v>
      </c>
      <c r="I12" s="83">
        <f t="shared" si="3"/>
        <v>0</v>
      </c>
      <c r="J12" s="71"/>
      <c r="K12" s="81">
        <f>+'Segmentbericht Quartal'!C12</f>
        <v>0</v>
      </c>
      <c r="L12" s="82">
        <f>+'Segmentbericht Quartal'!D12</f>
        <v>0</v>
      </c>
      <c r="M12" s="65">
        <f>+'Segmentbericht Quartal'!E12</f>
        <v>0</v>
      </c>
    </row>
    <row r="13" spans="1:13" s="9" customFormat="1" ht="15" customHeight="1" thickBot="1" x14ac:dyDescent="0.25">
      <c r="A13" s="12"/>
      <c r="B13" s="58" t="s">
        <v>32</v>
      </c>
      <c r="C13" s="87">
        <f t="shared" ref="C13:E13" si="4">SUM(C10:C12)</f>
        <v>11869</v>
      </c>
      <c r="D13" s="88">
        <f t="shared" si="4"/>
        <v>12114</v>
      </c>
      <c r="E13" s="322">
        <f t="shared" si="4"/>
        <v>8636</v>
      </c>
      <c r="F13" s="73"/>
      <c r="G13" s="87">
        <f t="shared" ref="G13:I13" si="5">SUM(G10:G12)</f>
        <v>91189</v>
      </c>
      <c r="H13" s="88">
        <f t="shared" si="5"/>
        <v>95028</v>
      </c>
      <c r="I13" s="89">
        <f t="shared" si="5"/>
        <v>108721</v>
      </c>
      <c r="J13" s="73"/>
      <c r="K13" s="87">
        <f>SUM(K10:K12)</f>
        <v>103058</v>
      </c>
      <c r="L13" s="88">
        <f>SUM(L10:L12)</f>
        <v>107142</v>
      </c>
      <c r="M13" s="66">
        <f t="shared" ref="M13" si="6">SUM(M10:M12)</f>
        <v>117357</v>
      </c>
    </row>
    <row r="14" spans="1:13" s="9" customFormat="1" ht="15" customHeight="1" x14ac:dyDescent="0.2">
      <c r="A14" s="12"/>
      <c r="B14" s="54" t="s">
        <v>33</v>
      </c>
      <c r="C14" s="59"/>
      <c r="D14" s="59"/>
      <c r="E14" s="92"/>
      <c r="F14" s="71"/>
      <c r="G14" s="90"/>
      <c r="H14" s="59"/>
      <c r="I14" s="92"/>
      <c r="J14" s="71"/>
      <c r="K14" s="81">
        <f>+'Segmentbericht Quartal'!C14</f>
        <v>-12481</v>
      </c>
      <c r="L14" s="82">
        <f>+'Segmentbericht Quartal'!D14</f>
        <v>-12524</v>
      </c>
      <c r="M14" s="65">
        <f>+'Segmentbericht Quartal'!E14</f>
        <v>-9962</v>
      </c>
    </row>
    <row r="15" spans="1:13" s="9" customFormat="1" ht="15" customHeight="1" thickBot="1" x14ac:dyDescent="0.25">
      <c r="A15" s="12"/>
      <c r="B15" s="58" t="s">
        <v>34</v>
      </c>
      <c r="C15" s="60"/>
      <c r="D15" s="60"/>
      <c r="E15" s="89"/>
      <c r="F15" s="73"/>
      <c r="G15" s="87"/>
      <c r="H15" s="60"/>
      <c r="I15" s="89"/>
      <c r="J15" s="73"/>
      <c r="K15" s="87">
        <f>SUM(K13:K14)</f>
        <v>90577</v>
      </c>
      <c r="L15" s="60">
        <f>SUM(L13:L14)</f>
        <v>94618</v>
      </c>
      <c r="M15" s="66">
        <f t="shared" ref="M15" si="7">SUM(M13:M14)</f>
        <v>107395</v>
      </c>
    </row>
    <row r="16" spans="1:13" s="9" customFormat="1" ht="15" customHeight="1" x14ac:dyDescent="0.2">
      <c r="A16" s="12"/>
      <c r="B16" s="74"/>
      <c r="C16" s="93"/>
      <c r="D16" s="93"/>
      <c r="E16" s="94"/>
      <c r="F16" s="73"/>
      <c r="G16" s="99"/>
      <c r="H16" s="93"/>
      <c r="I16" s="94"/>
      <c r="J16" s="73"/>
      <c r="K16" s="99"/>
      <c r="L16" s="93"/>
      <c r="M16" s="65"/>
    </row>
    <row r="17" spans="1:13" s="9" customFormat="1" ht="15" customHeight="1" x14ac:dyDescent="0.2">
      <c r="A17" s="12"/>
      <c r="B17" s="75" t="s">
        <v>36</v>
      </c>
      <c r="C17" s="63"/>
      <c r="D17" s="63"/>
      <c r="E17" s="83"/>
      <c r="F17" s="71"/>
      <c r="G17" s="81"/>
      <c r="H17" s="63"/>
      <c r="I17" s="83"/>
      <c r="J17" s="71"/>
      <c r="K17" s="81">
        <f>+'Segmentbericht Quartal'!C17</f>
        <v>-52199</v>
      </c>
      <c r="L17" s="82">
        <f>+'Segmentbericht Quartal'!D17</f>
        <v>-54118</v>
      </c>
      <c r="M17" s="65">
        <f>+'Segmentbericht Quartal'!E17</f>
        <v>-46436</v>
      </c>
    </row>
    <row r="18" spans="1:13" s="9" customFormat="1" ht="15" customHeight="1" thickBot="1" x14ac:dyDescent="0.25">
      <c r="A18" s="12"/>
      <c r="B18" s="58" t="s">
        <v>75</v>
      </c>
      <c r="C18" s="60"/>
      <c r="D18" s="60"/>
      <c r="E18" s="89"/>
      <c r="F18" s="73"/>
      <c r="G18" s="87"/>
      <c r="H18" s="60"/>
      <c r="I18" s="89"/>
      <c r="J18" s="73"/>
      <c r="K18" s="87">
        <f>SUM(K15:K17)</f>
        <v>38378</v>
      </c>
      <c r="L18" s="60">
        <f>SUM(L15:L17)</f>
        <v>40500</v>
      </c>
      <c r="M18" s="66">
        <f t="shared" ref="M18" si="8">SUM(M15:M17)</f>
        <v>60959</v>
      </c>
    </row>
    <row r="19" spans="1:13" s="19" customFormat="1" ht="15" customHeight="1" x14ac:dyDescent="0.2">
      <c r="A19" s="12"/>
      <c r="B19" s="74"/>
      <c r="C19" s="93"/>
      <c r="D19" s="93"/>
      <c r="E19" s="94"/>
      <c r="F19" s="73"/>
      <c r="G19" s="99"/>
      <c r="H19" s="93"/>
      <c r="I19" s="94"/>
      <c r="J19" s="73"/>
      <c r="K19" s="99"/>
      <c r="L19" s="93"/>
      <c r="M19" s="95"/>
    </row>
    <row r="20" spans="1:13" s="9" customFormat="1" ht="15" customHeight="1" x14ac:dyDescent="0.2">
      <c r="A20" s="12"/>
      <c r="B20" s="54" t="s">
        <v>76</v>
      </c>
      <c r="C20" s="59"/>
      <c r="D20" s="59"/>
      <c r="E20" s="92"/>
      <c r="F20" s="71"/>
      <c r="G20" s="90"/>
      <c r="H20" s="59"/>
      <c r="I20" s="92"/>
      <c r="J20" s="71"/>
      <c r="K20" s="81">
        <f>+'Segmentbericht Quartal'!C20</f>
        <v>-27566</v>
      </c>
      <c r="L20" s="82">
        <f>+'Segmentbericht Quartal'!D20</f>
        <v>-27641</v>
      </c>
      <c r="M20" s="65">
        <f>+'Segmentbericht Quartal'!E20</f>
        <v>-25636</v>
      </c>
    </row>
    <row r="21" spans="1:13" s="9" customFormat="1" ht="15" customHeight="1" thickBot="1" x14ac:dyDescent="0.25">
      <c r="A21" s="12"/>
      <c r="B21" s="58" t="s">
        <v>77</v>
      </c>
      <c r="C21" s="60"/>
      <c r="D21" s="60"/>
      <c r="E21" s="89"/>
      <c r="F21" s="73"/>
      <c r="G21" s="87"/>
      <c r="H21" s="60"/>
      <c r="I21" s="89"/>
      <c r="J21" s="73"/>
      <c r="K21" s="87">
        <f>SUM(K18:K20)</f>
        <v>10812</v>
      </c>
      <c r="L21" s="60">
        <f>SUM(L18:L20)</f>
        <v>12859</v>
      </c>
      <c r="M21" s="66">
        <f t="shared" ref="M21" si="9">SUM(M18:M20)</f>
        <v>35323</v>
      </c>
    </row>
    <row r="24" spans="1:13" x14ac:dyDescent="0.2">
      <c r="B24" s="41"/>
    </row>
  </sheetData>
  <mergeCells count="5">
    <mergeCell ref="B1:G1"/>
    <mergeCell ref="C4:E4"/>
    <mergeCell ref="G4:I4"/>
    <mergeCell ref="K4:M4"/>
    <mergeCell ref="B4:B6"/>
  </mergeCells>
  <pageMargins left="0.43307086614173229" right="0.23622047244094491" top="0.74803149606299213" bottom="0.74803149606299213" header="0.31496062992125984" footer="0.31496062992125984"/>
  <pageSetup paperSize="9" orientation="landscape" r:id="rId1"/>
  <headerFooter>
    <oddFooter>&amp;L© 2020 Software AG. All rights reserved.&amp;C&amp;P</oddFooter>
  </headerFooter>
  <customProperties>
    <customPr name="_pios_id" r:id="rId2"/>
  </customPropertie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9"/>
  <dimension ref="A1:G16"/>
  <sheetViews>
    <sheetView showGridLines="0" zoomScale="112" zoomScaleNormal="112" zoomScaleSheetLayoutView="130" workbookViewId="0"/>
  </sheetViews>
  <sheetFormatPr defaultColWidth="9.140625" defaultRowHeight="14.25" x14ac:dyDescent="0.2"/>
  <cols>
    <col min="1" max="1" width="3.5703125" style="2" customWidth="1"/>
    <col min="2" max="2" width="93" style="2" bestFit="1" customWidth="1"/>
    <col min="3" max="6" width="11.7109375" style="2" customWidth="1"/>
    <col min="7" max="16384" width="9.140625" style="2"/>
  </cols>
  <sheetData>
    <row r="1" spans="1:7" s="13" customFormat="1" ht="15.75" x14ac:dyDescent="0.25">
      <c r="B1" s="51" t="str">
        <f>Inhaltsverzeichnis!C25</f>
        <v>Gesamtergebnisrechnung für das 3. Quartal 2020 und 2019</v>
      </c>
      <c r="C1" s="18"/>
      <c r="D1" s="18"/>
    </row>
    <row r="2" spans="1:7" s="13" customFormat="1" ht="15" x14ac:dyDescent="0.2">
      <c r="B2" s="52" t="s">
        <v>26</v>
      </c>
      <c r="C2" s="35"/>
      <c r="D2" s="35"/>
    </row>
    <row r="3" spans="1:7" s="9" customFormat="1" ht="11.25" x14ac:dyDescent="0.2">
      <c r="A3" s="12"/>
      <c r="B3" s="21"/>
      <c r="C3" s="36"/>
      <c r="D3" s="36"/>
    </row>
    <row r="4" spans="1:7" s="9" customFormat="1" ht="12" thickBot="1" x14ac:dyDescent="0.25">
      <c r="A4" s="12"/>
      <c r="B4" s="68" t="s">
        <v>27</v>
      </c>
      <c r="C4" s="69" t="s">
        <v>201</v>
      </c>
      <c r="D4" s="69" t="s">
        <v>202</v>
      </c>
      <c r="E4" s="69" t="s">
        <v>206</v>
      </c>
      <c r="F4" s="69" t="s">
        <v>207</v>
      </c>
    </row>
    <row r="5" spans="1:7" s="9" customFormat="1" ht="15" customHeight="1" thickTop="1" thickBot="1" x14ac:dyDescent="0.25">
      <c r="A5" s="12"/>
      <c r="B5" s="231" t="s">
        <v>41</v>
      </c>
      <c r="C5" s="336">
        <v>55765</v>
      </c>
      <c r="D5" s="337">
        <v>107105</v>
      </c>
      <c r="E5" s="336">
        <v>13870</v>
      </c>
      <c r="F5" s="337">
        <v>44008</v>
      </c>
    </row>
    <row r="6" spans="1:7" s="9" customFormat="1" ht="15" customHeight="1" x14ac:dyDescent="0.2">
      <c r="A6" s="12"/>
      <c r="B6" s="54" t="s">
        <v>79</v>
      </c>
      <c r="C6" s="59">
        <v>-54048</v>
      </c>
      <c r="D6" s="290">
        <v>54627</v>
      </c>
      <c r="E6" s="59">
        <v>-38401</v>
      </c>
      <c r="F6" s="290">
        <v>40769</v>
      </c>
    </row>
    <row r="7" spans="1:7" s="9" customFormat="1" ht="15" customHeight="1" x14ac:dyDescent="0.2">
      <c r="A7" s="12"/>
      <c r="B7" s="55" t="s">
        <v>158</v>
      </c>
      <c r="C7" s="59">
        <v>3278</v>
      </c>
      <c r="D7" s="291">
        <v>-702</v>
      </c>
      <c r="E7" s="59">
        <v>1919</v>
      </c>
      <c r="F7" s="291">
        <v>-1105</v>
      </c>
      <c r="G7" s="44"/>
    </row>
    <row r="8" spans="1:7" s="9" customFormat="1" ht="15" customHeight="1" x14ac:dyDescent="0.2">
      <c r="A8" s="12"/>
      <c r="B8" s="55" t="s">
        <v>80</v>
      </c>
      <c r="C8" s="59">
        <v>1</v>
      </c>
      <c r="D8" s="291">
        <v>846</v>
      </c>
      <c r="E8" s="59">
        <v>0</v>
      </c>
      <c r="F8" s="291">
        <v>0</v>
      </c>
    </row>
    <row r="9" spans="1:7" s="27" customFormat="1" ht="15" customHeight="1" thickBot="1" x14ac:dyDescent="0.25">
      <c r="A9" s="28"/>
      <c r="B9" s="56" t="s">
        <v>140</v>
      </c>
      <c r="C9" s="60">
        <f>SUM(C6:C8)</f>
        <v>-50769</v>
      </c>
      <c r="D9" s="324">
        <f>SUM(D6:D8)</f>
        <v>54771</v>
      </c>
      <c r="E9" s="60">
        <f>SUM(E6:E8)</f>
        <v>-36482</v>
      </c>
      <c r="F9" s="324">
        <f>SUM(F6:F8)</f>
        <v>39664</v>
      </c>
    </row>
    <row r="10" spans="1:7" s="9" customFormat="1" ht="24.75" customHeight="1" x14ac:dyDescent="0.2">
      <c r="A10" s="12"/>
      <c r="B10" s="57" t="s">
        <v>157</v>
      </c>
      <c r="C10" s="59">
        <v>182</v>
      </c>
      <c r="D10" s="290">
        <v>-1646</v>
      </c>
      <c r="E10" s="59">
        <v>254</v>
      </c>
      <c r="F10" s="290">
        <v>-184</v>
      </c>
    </row>
    <row r="11" spans="1:7" s="9" customFormat="1" ht="15" customHeight="1" x14ac:dyDescent="0.2">
      <c r="A11" s="12"/>
      <c r="B11" s="54" t="s">
        <v>81</v>
      </c>
      <c r="C11" s="59">
        <v>2441</v>
      </c>
      <c r="D11" s="290">
        <v>65</v>
      </c>
      <c r="E11" s="59">
        <v>-31</v>
      </c>
      <c r="F11" s="290">
        <v>-48</v>
      </c>
      <c r="G11" s="44"/>
    </row>
    <row r="12" spans="1:7" s="9" customFormat="1" ht="15" customHeight="1" thickBot="1" x14ac:dyDescent="0.25">
      <c r="A12" s="12"/>
      <c r="B12" s="58" t="s">
        <v>141</v>
      </c>
      <c r="C12" s="60">
        <f>SUM(C10:C11)</f>
        <v>2623</v>
      </c>
      <c r="D12" s="324">
        <f>SUM(D10:D11)</f>
        <v>-1581</v>
      </c>
      <c r="E12" s="60">
        <f>SUM(E10:E11)</f>
        <v>223</v>
      </c>
      <c r="F12" s="324">
        <f>SUM(F10:F11)</f>
        <v>-232</v>
      </c>
    </row>
    <row r="13" spans="1:7" s="9" customFormat="1" ht="15" customHeight="1" thickBot="1" x14ac:dyDescent="0.25">
      <c r="A13" s="12"/>
      <c r="B13" s="53" t="s">
        <v>82</v>
      </c>
      <c r="C13" s="61">
        <f>C9+C12</f>
        <v>-48146</v>
      </c>
      <c r="D13" s="338">
        <f>D9+D12</f>
        <v>53190</v>
      </c>
      <c r="E13" s="61">
        <f>E9+E12</f>
        <v>-36259</v>
      </c>
      <c r="F13" s="338">
        <f>F9+F12</f>
        <v>39432</v>
      </c>
    </row>
    <row r="14" spans="1:7" s="9" customFormat="1" ht="15" customHeight="1" thickBot="1" x14ac:dyDescent="0.25">
      <c r="A14" s="12"/>
      <c r="B14" s="67" t="s">
        <v>83</v>
      </c>
      <c r="C14" s="339">
        <f>C5+C13</f>
        <v>7619</v>
      </c>
      <c r="D14" s="340">
        <f>D5+D13</f>
        <v>160295</v>
      </c>
      <c r="E14" s="339">
        <f>E5+E13</f>
        <v>-22389</v>
      </c>
      <c r="F14" s="340">
        <f>F5+F13</f>
        <v>83440</v>
      </c>
    </row>
    <row r="15" spans="1:7" s="27" customFormat="1" ht="15" customHeight="1" x14ac:dyDescent="0.2">
      <c r="A15" s="28"/>
      <c r="B15" s="54" t="s">
        <v>42</v>
      </c>
      <c r="C15" s="62">
        <f>C14-C16</f>
        <v>7431</v>
      </c>
      <c r="D15" s="341">
        <f>D14-D16</f>
        <v>160099</v>
      </c>
      <c r="E15" s="62">
        <f>E14-E16</f>
        <v>-22467</v>
      </c>
      <c r="F15" s="341">
        <f>F14-F16</f>
        <v>83414</v>
      </c>
    </row>
    <row r="16" spans="1:7" s="9" customFormat="1" ht="15" customHeight="1" x14ac:dyDescent="0.2">
      <c r="A16" s="12"/>
      <c r="B16" s="55" t="s">
        <v>43</v>
      </c>
      <c r="C16" s="63">
        <v>188</v>
      </c>
      <c r="D16" s="291">
        <v>196</v>
      </c>
      <c r="E16" s="63">
        <v>78</v>
      </c>
      <c r="F16" s="291">
        <v>26</v>
      </c>
    </row>
  </sheetData>
  <pageMargins left="0.43307086614173229" right="0.23622047244094491" top="0.74803149606299213" bottom="0.74803149606299213" header="0.31496062992125984" footer="0.31496062992125984"/>
  <pageSetup paperSize="9" scale="97" orientation="landscape" r:id="rId1"/>
  <headerFooter>
    <oddFooter>&amp;L© 2020 Software AG. All rights reserved.&amp;C&amp;P</oddFooter>
  </headerFooter>
  <customProperties>
    <customPr name="_pios_id" r:id="rId2"/>
  </customPropertie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10"/>
  <dimension ref="B1:K21"/>
  <sheetViews>
    <sheetView showGridLines="0" zoomScaleNormal="100" workbookViewId="0"/>
  </sheetViews>
  <sheetFormatPr defaultColWidth="11.42578125" defaultRowHeight="14.25" x14ac:dyDescent="0.2"/>
  <cols>
    <col min="1" max="1" width="2.7109375" style="2" customWidth="1"/>
    <col min="2" max="2" width="14.28515625" style="2" customWidth="1"/>
    <col min="3" max="16384" width="11.42578125" style="2"/>
  </cols>
  <sheetData>
    <row r="1" spans="2:11" x14ac:dyDescent="0.2">
      <c r="K1" s="6"/>
    </row>
    <row r="9" spans="2:11" ht="18" x14ac:dyDescent="0.25">
      <c r="B9" s="48" t="s">
        <v>3</v>
      </c>
    </row>
    <row r="10" spans="2:11" ht="18" x14ac:dyDescent="0.25">
      <c r="B10" s="96" t="s">
        <v>5</v>
      </c>
      <c r="C10" s="50"/>
      <c r="D10" s="50"/>
      <c r="E10" s="50"/>
      <c r="F10" s="50"/>
    </row>
    <row r="11" spans="2:11" ht="18" x14ac:dyDescent="0.25">
      <c r="B11" s="96" t="s">
        <v>4</v>
      </c>
      <c r="C11" s="50"/>
      <c r="D11" s="50"/>
      <c r="E11" s="50"/>
      <c r="F11" s="50"/>
    </row>
    <row r="12" spans="2:11" ht="18" x14ac:dyDescent="0.25">
      <c r="B12" s="96" t="s">
        <v>84</v>
      </c>
      <c r="C12" s="50"/>
      <c r="D12" s="50"/>
      <c r="E12" s="50"/>
      <c r="F12" s="50"/>
    </row>
    <row r="13" spans="2:11" x14ac:dyDescent="0.2">
      <c r="B13" s="50"/>
      <c r="C13" s="50"/>
      <c r="D13" s="50"/>
      <c r="E13" s="50"/>
      <c r="F13" s="50"/>
    </row>
    <row r="14" spans="2:11" ht="18" x14ac:dyDescent="0.25">
      <c r="B14" s="96"/>
      <c r="C14" s="50"/>
      <c r="D14" s="50"/>
      <c r="E14" s="50"/>
      <c r="F14" s="50"/>
    </row>
    <row r="15" spans="2:11" ht="18" x14ac:dyDescent="0.25">
      <c r="B15" s="96"/>
      <c r="C15" s="50"/>
      <c r="D15" s="50"/>
      <c r="E15" s="50"/>
      <c r="F15" s="50"/>
    </row>
    <row r="16" spans="2:11" ht="18" x14ac:dyDescent="0.25">
      <c r="B16" s="96" t="s">
        <v>85</v>
      </c>
      <c r="C16" s="97" t="s">
        <v>127</v>
      </c>
      <c r="D16" s="50"/>
      <c r="E16" s="50"/>
      <c r="F16" s="50"/>
    </row>
    <row r="17" spans="2:6" ht="18" x14ac:dyDescent="0.25">
      <c r="B17" s="96" t="s">
        <v>7</v>
      </c>
      <c r="C17" s="97" t="s">
        <v>128</v>
      </c>
      <c r="D17" s="50"/>
      <c r="E17" s="50"/>
      <c r="F17" s="50"/>
    </row>
    <row r="18" spans="2:6" ht="18" x14ac:dyDescent="0.25">
      <c r="B18" s="96" t="s">
        <v>8</v>
      </c>
      <c r="C18" s="98" t="s">
        <v>9</v>
      </c>
      <c r="D18" s="50"/>
      <c r="E18" s="50"/>
      <c r="F18" s="50"/>
    </row>
    <row r="19" spans="2:6" x14ac:dyDescent="0.2">
      <c r="B19" s="50"/>
      <c r="C19" s="50"/>
      <c r="D19" s="50"/>
      <c r="E19" s="50"/>
      <c r="F19" s="50"/>
    </row>
    <row r="20" spans="2:6" ht="18" x14ac:dyDescent="0.25">
      <c r="B20" s="96" t="s">
        <v>6</v>
      </c>
      <c r="C20" s="50"/>
      <c r="D20" s="50"/>
      <c r="E20" s="50"/>
      <c r="F20" s="50"/>
    </row>
    <row r="21" spans="2:6" x14ac:dyDescent="0.2">
      <c r="B21" s="50"/>
      <c r="C21" s="50"/>
      <c r="D21" s="50"/>
      <c r="E21" s="50"/>
      <c r="F21" s="50"/>
    </row>
  </sheetData>
  <hyperlinks>
    <hyperlink ref="C18" r:id="rId1" xr:uid="{00000000-0004-0000-0B00-000000000000}"/>
  </hyperlinks>
  <pageMargins left="0.43307086614173229" right="0.23622047244094491" top="0.74803149606299213" bottom="0.74803149606299213" header="0.31496062992125984" footer="0.31496062992125984"/>
  <pageSetup paperSize="9" orientation="portrait" r:id="rId2"/>
  <headerFooter>
    <oddHeader>&amp;L       &amp;G</oddHeader>
    <oddFooter>&amp;L© 2020 Software AG. All rights reserved.&amp;C&amp;P</oddFooter>
  </headerFooter>
  <customProperties>
    <customPr name="_pios_id" r:id="rId3"/>
  </customProperties>
  <legacyDrawingHF r:id="rId4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F178F4-E52A-441D-BA1B-178745C06FDA}">
  <sheetPr>
    <pageSetUpPr fitToPage="1"/>
  </sheetPr>
  <dimension ref="K1"/>
  <sheetViews>
    <sheetView showGridLines="0" showRuler="0" zoomScaleNormal="100" zoomScalePageLayoutView="55" workbookViewId="0"/>
  </sheetViews>
  <sheetFormatPr defaultColWidth="11.42578125" defaultRowHeight="15" x14ac:dyDescent="0.25"/>
  <sheetData>
    <row r="1" spans="11:11" x14ac:dyDescent="0.25">
      <c r="K1" s="1" t="s">
        <v>1</v>
      </c>
    </row>
  </sheetData>
  <pageMargins left="0.23622047244094491" right="0.23622047244094491" top="0.74803149606299213" bottom="0.74803149606299213" header="0.31496062992125984" footer="0.31496062992125984"/>
  <pageSetup paperSize="9" scale="79" orientation="portrait" r:id="rId1"/>
  <headerFooter>
    <oddHeader>&amp;C
&amp;G</oddHeader>
    <oddFooter>&amp;L© 2020 Software AG. All rights reserved.&amp;C&amp;P</oddFooter>
  </headerFooter>
  <customProperties>
    <customPr name="_pios_id" r:id="rId2"/>
  </customProperties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pageSetUpPr fitToPage="1"/>
  </sheetPr>
  <dimension ref="B6:G29"/>
  <sheetViews>
    <sheetView showGridLines="0" zoomScaleNormal="100" zoomScaleSheetLayoutView="130" workbookViewId="0"/>
  </sheetViews>
  <sheetFormatPr defaultColWidth="11.42578125" defaultRowHeight="14.25" x14ac:dyDescent="0.2"/>
  <cols>
    <col min="1" max="1" width="2.7109375" style="2" customWidth="1"/>
    <col min="2" max="2" width="7.140625" style="2" customWidth="1"/>
    <col min="3" max="16384" width="11.42578125" style="2"/>
  </cols>
  <sheetData>
    <row r="6" spans="2:7" ht="18" x14ac:dyDescent="0.25">
      <c r="B6" s="48" t="s">
        <v>13</v>
      </c>
    </row>
    <row r="9" spans="2:7" x14ac:dyDescent="0.2">
      <c r="B9" s="49" t="s">
        <v>14</v>
      </c>
      <c r="C9" s="49" t="s">
        <v>189</v>
      </c>
      <c r="D9" s="50"/>
      <c r="E9" s="50"/>
      <c r="F9" s="50"/>
      <c r="G9" s="50"/>
    </row>
    <row r="10" spans="2:7" x14ac:dyDescent="0.2">
      <c r="B10" s="49"/>
      <c r="C10" s="49"/>
      <c r="D10" s="50"/>
      <c r="E10" s="50"/>
      <c r="F10" s="50"/>
      <c r="G10" s="50"/>
    </row>
    <row r="11" spans="2:7" x14ac:dyDescent="0.2">
      <c r="B11" s="49" t="s">
        <v>15</v>
      </c>
      <c r="C11" s="49" t="s">
        <v>193</v>
      </c>
      <c r="D11" s="50"/>
      <c r="E11" s="50"/>
      <c r="F11" s="50"/>
      <c r="G11" s="50"/>
    </row>
    <row r="12" spans="2:7" x14ac:dyDescent="0.2">
      <c r="B12" s="49"/>
      <c r="C12" s="49"/>
      <c r="D12" s="50"/>
      <c r="E12" s="50"/>
      <c r="F12" s="50"/>
      <c r="G12" s="50"/>
    </row>
    <row r="13" spans="2:7" x14ac:dyDescent="0.2">
      <c r="B13" s="49" t="s">
        <v>16</v>
      </c>
      <c r="C13" s="49" t="s">
        <v>190</v>
      </c>
      <c r="D13" s="50"/>
      <c r="E13" s="50"/>
      <c r="F13" s="50"/>
      <c r="G13" s="50"/>
    </row>
    <row r="14" spans="2:7" x14ac:dyDescent="0.2">
      <c r="B14" s="49"/>
      <c r="C14" s="49"/>
      <c r="D14" s="50"/>
      <c r="E14" s="50"/>
      <c r="F14" s="50"/>
      <c r="G14" s="50"/>
    </row>
    <row r="15" spans="2:7" x14ac:dyDescent="0.2">
      <c r="B15" s="49" t="s">
        <v>17</v>
      </c>
      <c r="C15" s="49" t="s">
        <v>194</v>
      </c>
      <c r="D15" s="50"/>
      <c r="E15" s="50"/>
      <c r="F15" s="50"/>
      <c r="G15" s="50"/>
    </row>
    <row r="16" spans="2:7" x14ac:dyDescent="0.2">
      <c r="B16" s="49"/>
      <c r="C16" s="49"/>
      <c r="D16" s="50"/>
      <c r="E16" s="50"/>
      <c r="F16" s="50"/>
      <c r="G16" s="50"/>
    </row>
    <row r="17" spans="2:7" x14ac:dyDescent="0.2">
      <c r="B17" s="49" t="s">
        <v>95</v>
      </c>
      <c r="C17" s="49" t="s">
        <v>191</v>
      </c>
      <c r="D17" s="50"/>
      <c r="E17" s="50"/>
      <c r="F17" s="50"/>
      <c r="G17" s="50"/>
    </row>
    <row r="18" spans="2:7" x14ac:dyDescent="0.2">
      <c r="B18" s="49"/>
      <c r="C18" s="49"/>
      <c r="D18" s="50"/>
      <c r="E18" s="50"/>
      <c r="F18" s="50"/>
      <c r="G18" s="50"/>
    </row>
    <row r="19" spans="2:7" x14ac:dyDescent="0.2">
      <c r="B19" s="49" t="s">
        <v>18</v>
      </c>
      <c r="C19" s="49" t="s">
        <v>195</v>
      </c>
      <c r="D19" s="50"/>
      <c r="E19" s="50"/>
      <c r="F19" s="50"/>
      <c r="G19" s="50"/>
    </row>
    <row r="20" spans="2:7" x14ac:dyDescent="0.2">
      <c r="B20" s="49"/>
      <c r="C20" s="49"/>
      <c r="D20" s="50"/>
      <c r="E20" s="50"/>
      <c r="F20" s="50"/>
      <c r="G20" s="50"/>
    </row>
    <row r="21" spans="2:7" x14ac:dyDescent="0.2">
      <c r="B21" s="49" t="s">
        <v>118</v>
      </c>
      <c r="C21" s="49" t="s">
        <v>192</v>
      </c>
      <c r="D21" s="50"/>
      <c r="E21" s="50"/>
      <c r="F21" s="50"/>
      <c r="G21" s="50"/>
    </row>
    <row r="22" spans="2:7" x14ac:dyDescent="0.2">
      <c r="B22" s="49"/>
      <c r="C22" s="49"/>
      <c r="D22" s="50"/>
      <c r="E22" s="50"/>
      <c r="F22" s="50"/>
      <c r="G22" s="50"/>
    </row>
    <row r="23" spans="2:7" x14ac:dyDescent="0.2">
      <c r="B23" s="49" t="s">
        <v>166</v>
      </c>
      <c r="C23" s="49" t="s">
        <v>196</v>
      </c>
      <c r="D23" s="50"/>
      <c r="E23" s="50"/>
      <c r="F23" s="50"/>
      <c r="G23" s="50"/>
    </row>
    <row r="24" spans="2:7" x14ac:dyDescent="0.2">
      <c r="B24" s="49"/>
      <c r="C24" s="49"/>
      <c r="D24" s="50"/>
      <c r="E24" s="50"/>
      <c r="F24" s="50"/>
      <c r="G24" s="50"/>
    </row>
    <row r="25" spans="2:7" x14ac:dyDescent="0.2">
      <c r="B25" s="49" t="s">
        <v>167</v>
      </c>
      <c r="C25" s="49" t="s">
        <v>197</v>
      </c>
      <c r="D25" s="49"/>
      <c r="E25" s="49"/>
      <c r="F25" s="50"/>
      <c r="G25" s="50"/>
    </row>
    <row r="26" spans="2:7" x14ac:dyDescent="0.2">
      <c r="B26" s="4"/>
      <c r="C26" s="4"/>
      <c r="D26" s="4"/>
      <c r="E26" s="4"/>
    </row>
    <row r="27" spans="2:7" x14ac:dyDescent="0.2">
      <c r="B27" s="4"/>
      <c r="C27" s="4"/>
      <c r="D27" s="4"/>
      <c r="E27" s="4"/>
    </row>
    <row r="28" spans="2:7" x14ac:dyDescent="0.2">
      <c r="B28" s="4"/>
      <c r="D28" s="4"/>
      <c r="E28" s="4"/>
    </row>
    <row r="29" spans="2:7" x14ac:dyDescent="0.2">
      <c r="B29" s="4"/>
      <c r="C29" s="4"/>
      <c r="D29" s="4"/>
      <c r="E29" s="4"/>
    </row>
  </sheetData>
  <pageMargins left="0.43307086614173229" right="0.23622047244094491" top="0.74803149606299213" bottom="0.74803149606299213" header="0.31496062992125984" footer="0.31496062992125984"/>
  <pageSetup paperSize="9" scale="95" orientation="portrait" r:id="rId1"/>
  <headerFooter>
    <oddFooter>&amp;L&amp;"Arial,Standard"© 2020 Software AG. All rights reserved.&amp;C&amp;"Arial,Standard"&amp;P</oddFooter>
  </headerFooter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58"/>
  <sheetViews>
    <sheetView showGridLines="0" zoomScaleNormal="100" workbookViewId="0"/>
  </sheetViews>
  <sheetFormatPr defaultColWidth="9.140625" defaultRowHeight="14.25" x14ac:dyDescent="0.2"/>
  <cols>
    <col min="1" max="1" width="3.5703125" style="50" customWidth="1"/>
    <col min="2" max="2" width="33.5703125" style="50" customWidth="1"/>
    <col min="3" max="7" width="9.7109375" style="50" customWidth="1"/>
    <col min="8" max="16384" width="9.140625" style="50"/>
  </cols>
  <sheetData>
    <row r="1" spans="1:12" ht="15.75" x14ac:dyDescent="0.25">
      <c r="B1" s="187" t="str">
        <f>Inhaltsverzeichnis!C9</f>
        <v>Kennzahlen im Überblick zum 30. September 2020 und 2019</v>
      </c>
      <c r="C1" s="126"/>
      <c r="D1" s="126"/>
      <c r="E1" s="126"/>
      <c r="F1" s="126"/>
      <c r="G1" s="126"/>
    </row>
    <row r="2" spans="1:12" x14ac:dyDescent="0.2">
      <c r="B2" s="134" t="s">
        <v>26</v>
      </c>
      <c r="C2" s="135"/>
      <c r="D2" s="135"/>
      <c r="E2" s="135"/>
      <c r="F2" s="135"/>
      <c r="G2" s="135"/>
    </row>
    <row r="3" spans="1:12" ht="12.75" customHeight="1" x14ac:dyDescent="0.2">
      <c r="A3" s="136"/>
      <c r="B3" s="137"/>
      <c r="C3" s="138"/>
      <c r="D3" s="138"/>
      <c r="E3" s="138"/>
      <c r="F3" s="139"/>
      <c r="G3" s="139"/>
    </row>
    <row r="4" spans="1:12" ht="14.25" customHeight="1" x14ac:dyDescent="0.2">
      <c r="B4" s="140" t="s">
        <v>19</v>
      </c>
      <c r="C4" s="343" t="s">
        <v>198</v>
      </c>
      <c r="D4" s="345" t="s">
        <v>199</v>
      </c>
      <c r="E4" s="343" t="s">
        <v>200</v>
      </c>
      <c r="F4" s="347" t="s">
        <v>162</v>
      </c>
      <c r="G4" s="349" t="s">
        <v>175</v>
      </c>
      <c r="H4" s="343" t="s">
        <v>203</v>
      </c>
      <c r="I4" s="345" t="s">
        <v>204</v>
      </c>
      <c r="J4" s="343" t="s">
        <v>205</v>
      </c>
      <c r="K4" s="347" t="s">
        <v>162</v>
      </c>
      <c r="L4" s="349" t="s">
        <v>175</v>
      </c>
    </row>
    <row r="5" spans="1:12" ht="20.100000000000001" customHeight="1" thickBot="1" x14ac:dyDescent="0.25">
      <c r="B5" s="175" t="s">
        <v>20</v>
      </c>
      <c r="C5" s="344"/>
      <c r="D5" s="346"/>
      <c r="E5" s="344"/>
      <c r="F5" s="348"/>
      <c r="G5" s="350"/>
      <c r="H5" s="344"/>
      <c r="I5" s="346"/>
      <c r="J5" s="344"/>
      <c r="K5" s="348"/>
      <c r="L5" s="350"/>
    </row>
    <row r="6" spans="1:12" ht="15" customHeight="1" thickTop="1" thickBot="1" x14ac:dyDescent="0.25">
      <c r="B6" s="149" t="s">
        <v>21</v>
      </c>
      <c r="C6" s="249">
        <v>597</v>
      </c>
      <c r="D6" s="250">
        <v>606.20000000000005</v>
      </c>
      <c r="E6" s="251">
        <v>635.6</v>
      </c>
      <c r="F6" s="252">
        <v>-0.06</v>
      </c>
      <c r="G6" s="253">
        <v>-0.05</v>
      </c>
      <c r="H6" s="249">
        <v>185.4</v>
      </c>
      <c r="I6" s="250">
        <v>193.9</v>
      </c>
      <c r="J6" s="251">
        <v>224.2</v>
      </c>
      <c r="K6" s="252">
        <v>-0.17</v>
      </c>
      <c r="L6" s="253">
        <v>-0.14000000000000001</v>
      </c>
    </row>
    <row r="7" spans="1:12" ht="15" customHeight="1" x14ac:dyDescent="0.2">
      <c r="B7" s="142" t="s">
        <v>129</v>
      </c>
      <c r="C7" s="179">
        <v>313.3</v>
      </c>
      <c r="D7" s="254">
        <v>317.5</v>
      </c>
      <c r="E7" s="255">
        <v>327.60000000000002</v>
      </c>
      <c r="F7" s="143">
        <v>-0.04</v>
      </c>
      <c r="G7" s="144">
        <v>-0.03</v>
      </c>
      <c r="H7" s="179">
        <v>103.1</v>
      </c>
      <c r="I7" s="254">
        <v>107.1</v>
      </c>
      <c r="J7" s="255">
        <v>117.4</v>
      </c>
      <c r="K7" s="143">
        <v>-0.12</v>
      </c>
      <c r="L7" s="144">
        <v>-0.09</v>
      </c>
    </row>
    <row r="8" spans="1:12" ht="15" customHeight="1" x14ac:dyDescent="0.2">
      <c r="B8" s="145" t="s">
        <v>146</v>
      </c>
      <c r="C8" s="180">
        <v>275.60000000000002</v>
      </c>
      <c r="D8" s="256">
        <v>279.8</v>
      </c>
      <c r="E8" s="257">
        <v>296.60000000000002</v>
      </c>
      <c r="F8" s="146">
        <v>-7.0000000000000007E-2</v>
      </c>
      <c r="G8" s="147">
        <v>-0.06</v>
      </c>
      <c r="H8" s="180">
        <v>91.3</v>
      </c>
      <c r="I8" s="256">
        <v>95.1</v>
      </c>
      <c r="J8" s="257">
        <v>108.7</v>
      </c>
      <c r="K8" s="146">
        <v>-0.16</v>
      </c>
      <c r="L8" s="147">
        <v>-0.13</v>
      </c>
    </row>
    <row r="9" spans="1:12" ht="15" customHeight="1" x14ac:dyDescent="0.2">
      <c r="B9" s="145" t="s">
        <v>130</v>
      </c>
      <c r="C9" s="180">
        <v>37.700000000000003</v>
      </c>
      <c r="D9" s="256">
        <v>37.700000000000003</v>
      </c>
      <c r="E9" s="257">
        <v>31</v>
      </c>
      <c r="F9" s="146">
        <v>0.22</v>
      </c>
      <c r="G9" s="147">
        <v>0.22</v>
      </c>
      <c r="H9" s="180">
        <v>11.9</v>
      </c>
      <c r="I9" s="256">
        <v>12.1</v>
      </c>
      <c r="J9" s="257">
        <v>8.6</v>
      </c>
      <c r="K9" s="146">
        <v>0.37</v>
      </c>
      <c r="L9" s="147">
        <v>0.4</v>
      </c>
    </row>
    <row r="10" spans="1:12" ht="15" customHeight="1" x14ac:dyDescent="0.2">
      <c r="B10" s="145" t="s">
        <v>10</v>
      </c>
      <c r="C10" s="180">
        <v>157</v>
      </c>
      <c r="D10" s="256">
        <v>161.5</v>
      </c>
      <c r="E10" s="257">
        <v>169.7</v>
      </c>
      <c r="F10" s="146">
        <v>-7.0000000000000007E-2</v>
      </c>
      <c r="G10" s="147">
        <v>-0.05</v>
      </c>
      <c r="H10" s="180">
        <v>47.1</v>
      </c>
      <c r="I10" s="256">
        <v>50.3</v>
      </c>
      <c r="J10" s="257">
        <v>62</v>
      </c>
      <c r="K10" s="146">
        <v>-0.24</v>
      </c>
      <c r="L10" s="147">
        <v>-0.19</v>
      </c>
    </row>
    <row r="11" spans="1:12" s="178" customFormat="1" ht="5.0999999999999996" customHeight="1" x14ac:dyDescent="0.2">
      <c r="B11" s="186"/>
      <c r="C11" s="258"/>
      <c r="D11" s="259"/>
      <c r="E11" s="258"/>
      <c r="F11" s="260"/>
      <c r="G11" s="261"/>
      <c r="H11" s="258"/>
      <c r="I11" s="259"/>
      <c r="J11" s="258"/>
      <c r="K11" s="260"/>
      <c r="L11" s="261"/>
    </row>
    <row r="12" spans="1:12" ht="15" customHeight="1" x14ac:dyDescent="0.2">
      <c r="B12" s="142" t="s">
        <v>28</v>
      </c>
      <c r="C12" s="179">
        <v>130</v>
      </c>
      <c r="D12" s="254">
        <v>132.6</v>
      </c>
      <c r="E12" s="255">
        <v>156.9</v>
      </c>
      <c r="F12" s="143">
        <v>-0.17</v>
      </c>
      <c r="G12" s="144">
        <v>-0.16</v>
      </c>
      <c r="H12" s="179">
        <v>38.9</v>
      </c>
      <c r="I12" s="254">
        <v>41.1</v>
      </c>
      <c r="J12" s="255">
        <v>64.099999999999994</v>
      </c>
      <c r="K12" s="143">
        <v>-0.39</v>
      </c>
      <c r="L12" s="144">
        <v>-0.36</v>
      </c>
    </row>
    <row r="13" spans="1:12" ht="15" customHeight="1" x14ac:dyDescent="0.2">
      <c r="B13" s="145" t="s">
        <v>29</v>
      </c>
      <c r="C13" s="180">
        <v>317.89999999999998</v>
      </c>
      <c r="D13" s="256">
        <v>323.8</v>
      </c>
      <c r="E13" s="257">
        <v>323.89999999999998</v>
      </c>
      <c r="F13" s="146">
        <v>-0.02</v>
      </c>
      <c r="G13" s="147">
        <v>0</v>
      </c>
      <c r="H13" s="180">
        <v>103.4</v>
      </c>
      <c r="I13" s="256">
        <v>108.3</v>
      </c>
      <c r="J13" s="257">
        <v>109.3</v>
      </c>
      <c r="K13" s="146">
        <v>-0.05</v>
      </c>
      <c r="L13" s="147">
        <v>-0.01</v>
      </c>
    </row>
    <row r="14" spans="1:12" ht="15" customHeight="1" x14ac:dyDescent="0.2">
      <c r="B14" s="145" t="s">
        <v>115</v>
      </c>
      <c r="C14" s="180">
        <v>22.2</v>
      </c>
      <c r="D14" s="256">
        <v>22.4</v>
      </c>
      <c r="E14" s="257">
        <v>16</v>
      </c>
      <c r="F14" s="146">
        <v>0.38</v>
      </c>
      <c r="G14" s="147">
        <v>0.4</v>
      </c>
      <c r="H14" s="180">
        <v>7.9</v>
      </c>
      <c r="I14" s="256">
        <v>8.1999999999999993</v>
      </c>
      <c r="J14" s="257">
        <v>5.8</v>
      </c>
      <c r="K14" s="146">
        <v>0.38</v>
      </c>
      <c r="L14" s="147">
        <v>0.42</v>
      </c>
    </row>
    <row r="15" spans="1:12" s="178" customFormat="1" ht="5.0999999999999996" customHeight="1" x14ac:dyDescent="0.2">
      <c r="C15" s="148"/>
      <c r="D15" s="262"/>
      <c r="E15" s="148"/>
      <c r="F15" s="50"/>
      <c r="G15" s="50"/>
      <c r="H15" s="148"/>
      <c r="I15" s="262"/>
      <c r="J15" s="148"/>
      <c r="K15" s="50"/>
      <c r="L15" s="50"/>
    </row>
    <row r="16" spans="1:12" ht="15" thickBot="1" x14ac:dyDescent="0.25">
      <c r="B16" s="149" t="s">
        <v>169</v>
      </c>
      <c r="C16" s="249">
        <v>301.5</v>
      </c>
      <c r="D16" s="250">
        <v>307.60000000000002</v>
      </c>
      <c r="E16" s="251">
        <v>255.8</v>
      </c>
      <c r="F16" s="252">
        <v>0.18</v>
      </c>
      <c r="G16" s="253">
        <v>0.2</v>
      </c>
      <c r="H16" s="249">
        <v>101.6</v>
      </c>
      <c r="I16" s="250">
        <v>106.8</v>
      </c>
      <c r="J16" s="251">
        <v>101.9</v>
      </c>
      <c r="K16" s="252">
        <v>0</v>
      </c>
      <c r="L16" s="253">
        <v>0.05</v>
      </c>
    </row>
    <row r="17" spans="2:12" ht="15" customHeight="1" x14ac:dyDescent="0.2">
      <c r="B17" s="142" t="s">
        <v>176</v>
      </c>
      <c r="C17" s="179">
        <v>222.3</v>
      </c>
      <c r="D17" s="254">
        <v>226.5</v>
      </c>
      <c r="E17" s="255">
        <v>184.2</v>
      </c>
      <c r="F17" s="143">
        <v>0.21</v>
      </c>
      <c r="G17" s="143">
        <v>0.23</v>
      </c>
      <c r="H17" s="179">
        <v>82.6</v>
      </c>
      <c r="I17" s="254">
        <v>85.9</v>
      </c>
      <c r="J17" s="255">
        <v>73.599999999999994</v>
      </c>
      <c r="K17" s="143">
        <v>0.12</v>
      </c>
      <c r="L17" s="143">
        <v>0.17</v>
      </c>
    </row>
    <row r="18" spans="2:12" ht="15" customHeight="1" x14ac:dyDescent="0.2">
      <c r="B18" s="145" t="s">
        <v>177</v>
      </c>
      <c r="C18" s="180">
        <v>149</v>
      </c>
      <c r="D18" s="256">
        <v>152.6</v>
      </c>
      <c r="E18" s="257">
        <v>137.4</v>
      </c>
      <c r="F18" s="146">
        <v>0.08</v>
      </c>
      <c r="G18" s="146">
        <v>0.11</v>
      </c>
      <c r="H18" s="180">
        <v>57.6</v>
      </c>
      <c r="I18" s="256">
        <v>60.2</v>
      </c>
      <c r="J18" s="257">
        <v>58.8</v>
      </c>
      <c r="K18" s="146">
        <v>-0.02</v>
      </c>
      <c r="L18" s="146">
        <v>0.02</v>
      </c>
    </row>
    <row r="19" spans="2:12" ht="15" customHeight="1" x14ac:dyDescent="0.2">
      <c r="B19" s="145" t="s">
        <v>178</v>
      </c>
      <c r="C19" s="180">
        <v>73.3</v>
      </c>
      <c r="D19" s="256">
        <v>73.8</v>
      </c>
      <c r="E19" s="257">
        <v>46.8</v>
      </c>
      <c r="F19" s="146">
        <v>0.56999999999999995</v>
      </c>
      <c r="G19" s="146">
        <v>0.57999999999999996</v>
      </c>
      <c r="H19" s="180">
        <v>25</v>
      </c>
      <c r="I19" s="256">
        <v>25.6</v>
      </c>
      <c r="J19" s="257">
        <v>14.8</v>
      </c>
      <c r="K19" s="146">
        <v>0.69</v>
      </c>
      <c r="L19" s="146">
        <v>0.73</v>
      </c>
    </row>
    <row r="20" spans="2:12" ht="15" customHeight="1" x14ac:dyDescent="0.2">
      <c r="B20" s="145" t="s">
        <v>179</v>
      </c>
      <c r="C20" s="180">
        <v>79.2</v>
      </c>
      <c r="D20" s="256">
        <v>81.099999999999994</v>
      </c>
      <c r="E20" s="257">
        <v>71.599999999999994</v>
      </c>
      <c r="F20" s="146">
        <v>0.11</v>
      </c>
      <c r="G20" s="146">
        <v>0.13</v>
      </c>
      <c r="H20" s="180">
        <v>19</v>
      </c>
      <c r="I20" s="256">
        <v>21</v>
      </c>
      <c r="J20" s="257">
        <v>28.3</v>
      </c>
      <c r="K20" s="146">
        <v>-0.33</v>
      </c>
      <c r="L20" s="146">
        <v>-0.26</v>
      </c>
    </row>
    <row r="21" spans="2:12" ht="12" customHeight="1" x14ac:dyDescent="0.2">
      <c r="C21" s="176"/>
      <c r="D21" s="177"/>
      <c r="E21" s="176"/>
      <c r="F21" s="178"/>
      <c r="G21" s="178"/>
    </row>
    <row r="22" spans="2:12" ht="12" customHeight="1" x14ac:dyDescent="0.2">
      <c r="C22" s="176"/>
      <c r="D22" s="177"/>
      <c r="E22" s="176"/>
      <c r="F22" s="178"/>
      <c r="G22" s="178"/>
    </row>
    <row r="23" spans="2:12" ht="25.15" customHeight="1" x14ac:dyDescent="0.2">
      <c r="C23" s="188" t="s">
        <v>209</v>
      </c>
      <c r="D23" s="189" t="s">
        <v>210</v>
      </c>
      <c r="E23" s="188" t="s">
        <v>211</v>
      </c>
      <c r="F23" s="190" t="s">
        <v>212</v>
      </c>
      <c r="G23" s="191" t="s">
        <v>180</v>
      </c>
    </row>
    <row r="24" spans="2:12" ht="15" thickBot="1" x14ac:dyDescent="0.25">
      <c r="B24" s="149" t="s">
        <v>174</v>
      </c>
      <c r="C24" s="249">
        <v>504.3</v>
      </c>
      <c r="D24" s="263">
        <v>531.4</v>
      </c>
      <c r="E24" s="251">
        <v>485</v>
      </c>
      <c r="F24" s="252">
        <v>0.04</v>
      </c>
      <c r="G24" s="253">
        <v>0.1</v>
      </c>
    </row>
    <row r="25" spans="2:12" x14ac:dyDescent="0.2">
      <c r="B25" s="142" t="s">
        <v>181</v>
      </c>
      <c r="C25" s="179">
        <v>355.1</v>
      </c>
      <c r="D25" s="264">
        <v>371.4</v>
      </c>
      <c r="E25" s="255">
        <v>334</v>
      </c>
      <c r="F25" s="150">
        <v>0.06</v>
      </c>
      <c r="G25" s="150">
        <v>0.11</v>
      </c>
    </row>
    <row r="26" spans="2:12" x14ac:dyDescent="0.2">
      <c r="B26" s="145" t="s">
        <v>10</v>
      </c>
      <c r="C26" s="179">
        <v>149.19999999999999</v>
      </c>
      <c r="D26" s="265">
        <v>160</v>
      </c>
      <c r="E26" s="255">
        <v>151</v>
      </c>
      <c r="F26" s="150">
        <v>-0.01</v>
      </c>
      <c r="G26" s="150">
        <v>0.06</v>
      </c>
    </row>
    <row r="27" spans="2:12" ht="12" customHeight="1" x14ac:dyDescent="0.2">
      <c r="B27" s="151"/>
      <c r="C27" s="148"/>
      <c r="D27" s="152"/>
      <c r="E27" s="153"/>
    </row>
    <row r="28" spans="2:12" ht="15" thickBot="1" x14ac:dyDescent="0.25">
      <c r="B28" s="151"/>
      <c r="C28" s="192" t="s">
        <v>201</v>
      </c>
      <c r="D28" s="192" t="s">
        <v>202</v>
      </c>
      <c r="E28" s="193" t="s">
        <v>163</v>
      </c>
      <c r="F28" s="192" t="s">
        <v>206</v>
      </c>
      <c r="G28" s="192" t="s">
        <v>207</v>
      </c>
      <c r="H28" s="193" t="s">
        <v>163</v>
      </c>
    </row>
    <row r="29" spans="2:12" ht="25.15" customHeight="1" thickTop="1" thickBot="1" x14ac:dyDescent="0.25">
      <c r="B29" s="149" t="s">
        <v>90</v>
      </c>
      <c r="C29" s="266">
        <v>114.6</v>
      </c>
      <c r="D29" s="267">
        <v>176.1</v>
      </c>
      <c r="E29" s="268">
        <v>-0.35</v>
      </c>
      <c r="F29" s="266">
        <v>33.4</v>
      </c>
      <c r="G29" s="267">
        <v>68.400000000000006</v>
      </c>
      <c r="H29" s="268">
        <v>-0.51</v>
      </c>
    </row>
    <row r="30" spans="2:12" ht="15" customHeight="1" x14ac:dyDescent="0.2">
      <c r="B30" s="154" t="s">
        <v>22</v>
      </c>
      <c r="C30" s="181">
        <v>0.192</v>
      </c>
      <c r="D30" s="269">
        <v>0.27700000000000002</v>
      </c>
      <c r="E30" s="155"/>
      <c r="F30" s="181">
        <v>0.18</v>
      </c>
      <c r="G30" s="269">
        <v>0.30499999999999999</v>
      </c>
      <c r="H30" s="155"/>
    </row>
    <row r="31" spans="2:12" ht="15" customHeight="1" x14ac:dyDescent="0.2">
      <c r="B31" s="156" t="s">
        <v>91</v>
      </c>
      <c r="C31" s="182">
        <v>39.200000000000003</v>
      </c>
      <c r="D31" s="270">
        <v>80.3</v>
      </c>
      <c r="E31" s="157">
        <v>-0.51</v>
      </c>
      <c r="F31" s="182">
        <v>10.8</v>
      </c>
      <c r="G31" s="270">
        <v>35.299999999999997</v>
      </c>
      <c r="H31" s="157">
        <v>-0.69</v>
      </c>
    </row>
    <row r="32" spans="2:12" ht="15" customHeight="1" x14ac:dyDescent="0.2">
      <c r="B32" s="158" t="s">
        <v>92</v>
      </c>
      <c r="C32" s="183">
        <v>0.125</v>
      </c>
      <c r="D32" s="271">
        <v>0.245</v>
      </c>
      <c r="E32" s="159"/>
      <c r="F32" s="183">
        <v>0.105</v>
      </c>
      <c r="G32" s="271">
        <v>0.30099999999999999</v>
      </c>
      <c r="H32" s="159"/>
    </row>
    <row r="33" spans="2:11" ht="15" customHeight="1" x14ac:dyDescent="0.2">
      <c r="B33" s="156" t="s">
        <v>93</v>
      </c>
      <c r="C33" s="182">
        <v>101.8</v>
      </c>
      <c r="D33" s="270">
        <v>119.6</v>
      </c>
      <c r="E33" s="157">
        <v>-0.15</v>
      </c>
      <c r="F33" s="182">
        <v>31</v>
      </c>
      <c r="G33" s="270">
        <v>43.7</v>
      </c>
      <c r="H33" s="157">
        <v>-0.28999999999999998</v>
      </c>
    </row>
    <row r="34" spans="2:11" ht="15" customHeight="1" x14ac:dyDescent="0.2">
      <c r="B34" s="158" t="s">
        <v>92</v>
      </c>
      <c r="C34" s="183">
        <v>0.64800000000000002</v>
      </c>
      <c r="D34" s="271">
        <v>0.70499999999999996</v>
      </c>
      <c r="E34" s="159"/>
      <c r="F34" s="183">
        <v>0.65800000000000003</v>
      </c>
      <c r="G34" s="271">
        <v>0.70499999999999996</v>
      </c>
      <c r="H34" s="159"/>
    </row>
    <row r="35" spans="2:11" ht="15" customHeight="1" thickBot="1" x14ac:dyDescent="0.25">
      <c r="B35" s="160" t="s">
        <v>170</v>
      </c>
      <c r="C35" s="272">
        <v>85.6</v>
      </c>
      <c r="D35" s="273">
        <v>148.9</v>
      </c>
      <c r="E35" s="274">
        <v>-0.43</v>
      </c>
      <c r="F35" s="272">
        <v>24.9</v>
      </c>
      <c r="G35" s="273">
        <v>59</v>
      </c>
      <c r="H35" s="274">
        <v>-0.57999999999999996</v>
      </c>
    </row>
    <row r="36" spans="2:11" ht="15" customHeight="1" thickBot="1" x14ac:dyDescent="0.25">
      <c r="B36" s="141" t="s">
        <v>89</v>
      </c>
      <c r="C36" s="275">
        <v>74.8</v>
      </c>
      <c r="D36" s="276">
        <v>126.6</v>
      </c>
      <c r="E36" s="277">
        <v>-0.41</v>
      </c>
      <c r="F36" s="275">
        <v>18.7</v>
      </c>
      <c r="G36" s="276">
        <v>51</v>
      </c>
      <c r="H36" s="277">
        <v>-0.63</v>
      </c>
    </row>
    <row r="37" spans="2:11" ht="15" customHeight="1" thickBot="1" x14ac:dyDescent="0.25">
      <c r="B37" s="141" t="s">
        <v>182</v>
      </c>
      <c r="C37" s="278">
        <v>1.01</v>
      </c>
      <c r="D37" s="279">
        <v>1.71</v>
      </c>
      <c r="E37" s="277">
        <v>-0.41</v>
      </c>
      <c r="F37" s="278">
        <v>0.25</v>
      </c>
      <c r="G37" s="279">
        <v>0.69</v>
      </c>
      <c r="H37" s="277">
        <v>-0.63</v>
      </c>
    </row>
    <row r="38" spans="2:11" ht="15" customHeight="1" thickBot="1" x14ac:dyDescent="0.25">
      <c r="B38" s="141" t="s">
        <v>112</v>
      </c>
      <c r="C38" s="280">
        <v>98.9</v>
      </c>
      <c r="D38" s="281">
        <v>123.9</v>
      </c>
      <c r="E38" s="252">
        <f>(C38-D38)/D38</f>
        <v>-0.20177562550443906</v>
      </c>
      <c r="F38" s="280">
        <v>11.2</v>
      </c>
      <c r="G38" s="281">
        <v>33.299999999999997</v>
      </c>
      <c r="H38" s="252">
        <f>(F38-G38)/G38</f>
        <v>-0.66366366366366369</v>
      </c>
    </row>
    <row r="39" spans="2:11" ht="15" customHeight="1" x14ac:dyDescent="0.2">
      <c r="B39" s="161" t="s">
        <v>183</v>
      </c>
      <c r="C39" s="184">
        <v>11.7</v>
      </c>
      <c r="D39" s="282">
        <v>9.4</v>
      </c>
      <c r="E39" s="162">
        <f>(C39-D39)/D39</f>
        <v>0.24468085106382967</v>
      </c>
      <c r="F39" s="184">
        <v>3.3</v>
      </c>
      <c r="G39" s="282">
        <v>3.4</v>
      </c>
      <c r="H39" s="162">
        <f>(F39-G39)/G39</f>
        <v>-2.941176470588238E-2</v>
      </c>
    </row>
    <row r="40" spans="2:11" ht="15" customHeight="1" x14ac:dyDescent="0.2">
      <c r="B40" s="161" t="s">
        <v>142</v>
      </c>
      <c r="C40" s="184">
        <v>11.7</v>
      </c>
      <c r="D40" s="282">
        <v>11.6</v>
      </c>
      <c r="E40" s="162">
        <f>(C40-D40)/D40</f>
        <v>8.6206896551723842E-3</v>
      </c>
      <c r="F40" s="184">
        <v>3.8</v>
      </c>
      <c r="G40" s="282">
        <v>3.9</v>
      </c>
      <c r="H40" s="162">
        <f>(F40-G40)/G40</f>
        <v>-2.5641025641025664E-2</v>
      </c>
    </row>
    <row r="41" spans="2:11" ht="15" customHeight="1" thickBot="1" x14ac:dyDescent="0.25">
      <c r="B41" s="160" t="s">
        <v>131</v>
      </c>
      <c r="C41" s="283">
        <v>75.5</v>
      </c>
      <c r="D41" s="273">
        <v>102.9</v>
      </c>
      <c r="E41" s="274">
        <f>(C41-D41)/D41</f>
        <v>-0.26627793974732755</v>
      </c>
      <c r="F41" s="283">
        <v>4.0999999999999996</v>
      </c>
      <c r="G41" s="273">
        <v>26</v>
      </c>
      <c r="H41" s="274">
        <f>(F41-G41)/G41</f>
        <v>-0.8423076923076922</v>
      </c>
      <c r="J41" s="163"/>
      <c r="K41" s="163"/>
    </row>
    <row r="42" spans="2:11" ht="15" customHeight="1" thickBot="1" x14ac:dyDescent="0.25">
      <c r="B42" s="141" t="s">
        <v>171</v>
      </c>
      <c r="C42" s="284">
        <v>1.02</v>
      </c>
      <c r="D42" s="279">
        <v>1.39</v>
      </c>
      <c r="E42" s="277">
        <v>-0.27</v>
      </c>
      <c r="F42" s="284">
        <v>0.06</v>
      </c>
      <c r="G42" s="279">
        <v>0.35</v>
      </c>
      <c r="H42" s="277">
        <v>-0.84</v>
      </c>
      <c r="J42" s="163"/>
      <c r="K42" s="163"/>
    </row>
    <row r="43" spans="2:11" ht="12" customHeight="1" x14ac:dyDescent="0.2">
      <c r="B43" s="164"/>
      <c r="C43" s="176"/>
      <c r="D43" s="185"/>
      <c r="E43" s="153"/>
      <c r="F43" s="148"/>
    </row>
    <row r="44" spans="2:11" ht="25.15" customHeight="1" thickBot="1" x14ac:dyDescent="0.25">
      <c r="B44" s="149" t="s">
        <v>23</v>
      </c>
      <c r="C44" s="194" t="s">
        <v>209</v>
      </c>
      <c r="D44" s="194" t="s">
        <v>164</v>
      </c>
      <c r="E44" s="195" t="s">
        <v>163</v>
      </c>
    </row>
    <row r="45" spans="2:11" ht="15" thickBot="1" x14ac:dyDescent="0.25">
      <c r="B45" s="141" t="s">
        <v>24</v>
      </c>
      <c r="C45" s="275">
        <v>2062.1</v>
      </c>
      <c r="D45" s="285">
        <v>2116.1</v>
      </c>
      <c r="E45" s="277">
        <f>(C45-D45)/D45</f>
        <v>-2.5518642786257741E-2</v>
      </c>
    </row>
    <row r="46" spans="2:11" x14ac:dyDescent="0.2">
      <c r="B46" s="161" t="s">
        <v>25</v>
      </c>
      <c r="C46" s="184">
        <v>531.5</v>
      </c>
      <c r="D46" s="286">
        <v>513.6</v>
      </c>
      <c r="E46" s="165">
        <f>(C46-D46)/D46</f>
        <v>3.4852024922118335E-2</v>
      </c>
    </row>
    <row r="47" spans="2:11" x14ac:dyDescent="0.2">
      <c r="B47" s="156" t="s">
        <v>96</v>
      </c>
      <c r="C47" s="182">
        <v>220.5</v>
      </c>
      <c r="D47" s="270">
        <v>217</v>
      </c>
      <c r="E47" s="166">
        <f>(C47-D47)/D47</f>
        <v>1.6129032258064516E-2</v>
      </c>
      <c r="I47" s="167"/>
      <c r="J47" s="167"/>
    </row>
    <row r="48" spans="2:11" ht="15" customHeight="1" thickBot="1" x14ac:dyDescent="0.25">
      <c r="B48" s="160" t="s">
        <v>94</v>
      </c>
      <c r="C48" s="287" t="s">
        <v>172</v>
      </c>
      <c r="D48" s="288">
        <v>4948</v>
      </c>
      <c r="E48" s="289">
        <v>-0.06</v>
      </c>
    </row>
    <row r="49" spans="2:6" x14ac:dyDescent="0.2">
      <c r="B49" s="168"/>
      <c r="C49" s="169"/>
      <c r="D49" s="169"/>
      <c r="E49" s="169"/>
      <c r="F49" s="170"/>
    </row>
    <row r="50" spans="2:6" ht="14.25" customHeight="1" x14ac:dyDescent="0.2">
      <c r="B50" s="171" t="s">
        <v>184</v>
      </c>
      <c r="C50" s="172"/>
      <c r="D50" s="172"/>
      <c r="E50" s="172"/>
      <c r="F50" s="173"/>
    </row>
    <row r="51" spans="2:6" s="171" customFormat="1" ht="14.25" customHeight="1" x14ac:dyDescent="0.2">
      <c r="B51" s="171" t="s">
        <v>208</v>
      </c>
    </row>
    <row r="52" spans="2:6" s="171" customFormat="1" ht="14.25" customHeight="1" x14ac:dyDescent="0.2">
      <c r="B52" s="171" t="s">
        <v>185</v>
      </c>
    </row>
    <row r="53" spans="2:6" s="171" customFormat="1" ht="14.25" customHeight="1" x14ac:dyDescent="0.2">
      <c r="B53" s="171" t="s">
        <v>186</v>
      </c>
    </row>
    <row r="54" spans="2:6" s="171" customFormat="1" ht="14.25" customHeight="1" x14ac:dyDescent="0.2">
      <c r="B54" s="171" t="s">
        <v>187</v>
      </c>
    </row>
    <row r="55" spans="2:6" s="171" customFormat="1" ht="14.25" customHeight="1" x14ac:dyDescent="0.2">
      <c r="B55" s="171" t="s">
        <v>173</v>
      </c>
    </row>
    <row r="56" spans="2:6" s="171" customFormat="1" ht="14.25" customHeight="1" x14ac:dyDescent="0.2"/>
    <row r="57" spans="2:6" ht="26.25" customHeight="1" x14ac:dyDescent="0.2">
      <c r="B57" s="351" t="s">
        <v>116</v>
      </c>
      <c r="C57" s="351"/>
      <c r="D57" s="351"/>
      <c r="E57" s="351"/>
      <c r="F57" s="351"/>
    </row>
    <row r="58" spans="2:6" x14ac:dyDescent="0.2">
      <c r="B58" s="174"/>
      <c r="C58" s="174"/>
      <c r="D58" s="174"/>
      <c r="E58" s="174"/>
      <c r="F58" s="174"/>
    </row>
  </sheetData>
  <mergeCells count="11">
    <mergeCell ref="G4:G5"/>
    <mergeCell ref="B57:F57"/>
    <mergeCell ref="C4:C5"/>
    <mergeCell ref="D4:D5"/>
    <mergeCell ref="E4:E5"/>
    <mergeCell ref="F4:F5"/>
    <mergeCell ref="H4:H5"/>
    <mergeCell ref="I4:I5"/>
    <mergeCell ref="J4:J5"/>
    <mergeCell ref="K4:K5"/>
    <mergeCell ref="L4:L5"/>
  </mergeCells>
  <pageMargins left="0.43307086614173229" right="0.23622047244094491" top="0.74803149606299213" bottom="0.74803149606299213" header="0.31496062992125984" footer="0.31496062992125984"/>
  <pageSetup paperSize="9" scale="69" orientation="portrait" r:id="rId1"/>
  <headerFooter>
    <oddFooter>&amp;L© 2020 Software AG. All rights reserved.&amp;C&amp;P</oddFooter>
  </headerFooter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/>
  <dimension ref="A1:I35"/>
  <sheetViews>
    <sheetView showGridLines="0" zoomScale="125" zoomScaleNormal="125" zoomScaleSheetLayoutView="125" workbookViewId="0"/>
  </sheetViews>
  <sheetFormatPr defaultColWidth="9.140625" defaultRowHeight="14.25" x14ac:dyDescent="0.2"/>
  <cols>
    <col min="1" max="1" width="3.5703125" style="2" customWidth="1"/>
    <col min="2" max="2" width="44.5703125" style="2" customWidth="1"/>
    <col min="3" max="8" width="12.5703125" style="2" customWidth="1"/>
    <col min="9" max="16384" width="9.140625" style="2"/>
  </cols>
  <sheetData>
    <row r="1" spans="1:9" s="13" customFormat="1" ht="15.75" x14ac:dyDescent="0.25">
      <c r="A1" s="14"/>
      <c r="B1" s="196" t="str">
        <f>Inhaltsverzeichnis!C11</f>
        <v>Konzern Gewinn-und-Verlustrechnung für neun Monate und 3. Quartal 2020 und 2019</v>
      </c>
      <c r="C1" s="46"/>
      <c r="D1" s="46"/>
      <c r="E1" s="46"/>
      <c r="I1" s="14"/>
    </row>
    <row r="2" spans="1:9" ht="15" customHeight="1" x14ac:dyDescent="0.2">
      <c r="A2" s="10"/>
      <c r="B2" s="197" t="s">
        <v>26</v>
      </c>
      <c r="C2" s="29"/>
      <c r="D2" s="29"/>
      <c r="E2" s="29"/>
      <c r="I2" s="10"/>
    </row>
    <row r="3" spans="1:9" x14ac:dyDescent="0.2">
      <c r="A3" s="10"/>
      <c r="B3" s="15"/>
      <c r="C3" s="10"/>
      <c r="D3" s="10"/>
      <c r="E3" s="10"/>
      <c r="I3" s="10"/>
    </row>
    <row r="4" spans="1:9" s="9" customFormat="1" ht="20.25" customHeight="1" thickBot="1" x14ac:dyDescent="0.25">
      <c r="A4" s="12"/>
      <c r="B4" s="204" t="s">
        <v>27</v>
      </c>
      <c r="C4" s="205" t="s">
        <v>201</v>
      </c>
      <c r="D4" s="205" t="s">
        <v>202</v>
      </c>
      <c r="E4" s="206" t="s">
        <v>163</v>
      </c>
      <c r="F4" s="205" t="s">
        <v>206</v>
      </c>
      <c r="G4" s="205" t="s">
        <v>207</v>
      </c>
      <c r="H4" s="206" t="s">
        <v>163</v>
      </c>
      <c r="I4" s="12"/>
    </row>
    <row r="5" spans="1:9" s="9" customFormat="1" ht="15" customHeight="1" thickTop="1" x14ac:dyDescent="0.2">
      <c r="A5" s="12"/>
      <c r="B5" s="54" t="s">
        <v>28</v>
      </c>
      <c r="C5" s="59">
        <v>129971</v>
      </c>
      <c r="D5" s="290">
        <v>156896</v>
      </c>
      <c r="E5" s="150">
        <f t="shared" ref="E5:E25" si="0">(C5-D5)/D5</f>
        <v>-0.17161049357536201</v>
      </c>
      <c r="F5" s="59">
        <v>38869</v>
      </c>
      <c r="G5" s="290">
        <v>64142</v>
      </c>
      <c r="H5" s="150">
        <f t="shared" ref="H5:H25" si="1">(F5-G5)/G5</f>
        <v>-0.39401640111003711</v>
      </c>
      <c r="I5" s="12"/>
    </row>
    <row r="6" spans="1:9" s="9" customFormat="1" ht="15" customHeight="1" x14ac:dyDescent="0.2">
      <c r="A6" s="12"/>
      <c r="B6" s="55" t="s">
        <v>29</v>
      </c>
      <c r="C6" s="63">
        <v>317922</v>
      </c>
      <c r="D6" s="291">
        <v>323937</v>
      </c>
      <c r="E6" s="198">
        <f t="shared" si="0"/>
        <v>-1.856842534196464E-2</v>
      </c>
      <c r="F6" s="63">
        <v>103386</v>
      </c>
      <c r="G6" s="291">
        <v>109273</v>
      </c>
      <c r="H6" s="198">
        <f t="shared" si="1"/>
        <v>-5.3874241578432E-2</v>
      </c>
      <c r="I6" s="12"/>
    </row>
    <row r="7" spans="1:9" s="9" customFormat="1" ht="15" customHeight="1" x14ac:dyDescent="0.2">
      <c r="A7" s="12"/>
      <c r="B7" s="55" t="s">
        <v>115</v>
      </c>
      <c r="C7" s="63">
        <v>22175</v>
      </c>
      <c r="D7" s="291">
        <v>16021</v>
      </c>
      <c r="E7" s="198">
        <f t="shared" si="0"/>
        <v>0.38412084139566821</v>
      </c>
      <c r="F7" s="63">
        <v>7944</v>
      </c>
      <c r="G7" s="291">
        <v>5765</v>
      </c>
      <c r="H7" s="198">
        <f t="shared" si="1"/>
        <v>0.37797051170858631</v>
      </c>
      <c r="I7" s="12"/>
    </row>
    <row r="8" spans="1:9" s="9" customFormat="1" ht="15" customHeight="1" x14ac:dyDescent="0.2">
      <c r="A8" s="12"/>
      <c r="B8" s="55" t="s">
        <v>30</v>
      </c>
      <c r="C8" s="63">
        <v>126730</v>
      </c>
      <c r="D8" s="291">
        <v>138241</v>
      </c>
      <c r="E8" s="198">
        <f t="shared" si="0"/>
        <v>-8.3267626825616128E-2</v>
      </c>
      <c r="F8" s="63">
        <v>35153</v>
      </c>
      <c r="G8" s="291">
        <v>44801</v>
      </c>
      <c r="H8" s="198">
        <f t="shared" si="1"/>
        <v>-0.21535233588535971</v>
      </c>
      <c r="I8" s="12"/>
    </row>
    <row r="9" spans="1:9" s="9" customFormat="1" ht="15" customHeight="1" x14ac:dyDescent="0.2">
      <c r="A9" s="12"/>
      <c r="B9" s="55" t="s">
        <v>31</v>
      </c>
      <c r="C9" s="63">
        <v>215</v>
      </c>
      <c r="D9" s="291">
        <v>496</v>
      </c>
      <c r="E9" s="198">
        <f t="shared" si="0"/>
        <v>-0.56653225806451613</v>
      </c>
      <c r="F9" s="63">
        <v>6</v>
      </c>
      <c r="G9" s="291">
        <v>176</v>
      </c>
      <c r="H9" s="198">
        <f t="shared" si="1"/>
        <v>-0.96590909090909094</v>
      </c>
      <c r="I9" s="12"/>
    </row>
    <row r="10" spans="1:9" s="9" customFormat="1" ht="15" customHeight="1" thickBot="1" x14ac:dyDescent="0.25">
      <c r="A10" s="12"/>
      <c r="B10" s="109" t="s">
        <v>32</v>
      </c>
      <c r="C10" s="292">
        <f>SUM(C5:C9)</f>
        <v>597013</v>
      </c>
      <c r="D10" s="293">
        <f>SUM(D5:D9)</f>
        <v>635591</v>
      </c>
      <c r="E10" s="294">
        <f t="shared" si="0"/>
        <v>-6.0696265365620346E-2</v>
      </c>
      <c r="F10" s="292">
        <f>SUM(F5:F9)</f>
        <v>185358</v>
      </c>
      <c r="G10" s="293">
        <f>SUM(G5:G9)</f>
        <v>224157</v>
      </c>
      <c r="H10" s="294">
        <f t="shared" si="1"/>
        <v>-0.17308850493181119</v>
      </c>
      <c r="I10" s="12"/>
    </row>
    <row r="11" spans="1:9" s="9" customFormat="1" ht="25.15" customHeight="1" x14ac:dyDescent="0.2">
      <c r="A11" s="12"/>
      <c r="B11" s="54" t="s">
        <v>33</v>
      </c>
      <c r="C11" s="59">
        <v>-149975</v>
      </c>
      <c r="D11" s="290">
        <v>-148058</v>
      </c>
      <c r="E11" s="150">
        <f t="shared" si="0"/>
        <v>1.2947628632022586E-2</v>
      </c>
      <c r="F11" s="59">
        <v>-43157</v>
      </c>
      <c r="G11" s="290">
        <v>-49455</v>
      </c>
      <c r="H11" s="150">
        <f t="shared" si="1"/>
        <v>-0.12734809422707513</v>
      </c>
      <c r="I11" s="12"/>
    </row>
    <row r="12" spans="1:9" s="9" customFormat="1" ht="15" customHeight="1" thickBot="1" x14ac:dyDescent="0.25">
      <c r="A12" s="12"/>
      <c r="B12" s="109" t="s">
        <v>34</v>
      </c>
      <c r="C12" s="292">
        <f>+C10+C11</f>
        <v>447038</v>
      </c>
      <c r="D12" s="293">
        <f>+D10+D11</f>
        <v>487533</v>
      </c>
      <c r="E12" s="294">
        <f t="shared" si="0"/>
        <v>-8.3061044072914036E-2</v>
      </c>
      <c r="F12" s="292">
        <f>+F10+F11</f>
        <v>142201</v>
      </c>
      <c r="G12" s="293">
        <f>+G10+G11</f>
        <v>174702</v>
      </c>
      <c r="H12" s="294">
        <f t="shared" si="1"/>
        <v>-0.18603679408363957</v>
      </c>
      <c r="I12" s="12"/>
    </row>
    <row r="13" spans="1:9" s="9" customFormat="1" ht="25.15" customHeight="1" x14ac:dyDescent="0.2">
      <c r="A13" s="12"/>
      <c r="B13" s="54" t="s">
        <v>35</v>
      </c>
      <c r="C13" s="59">
        <v>-108724</v>
      </c>
      <c r="D13" s="290">
        <v>-96444</v>
      </c>
      <c r="E13" s="150">
        <f t="shared" si="0"/>
        <v>0.1273277757040355</v>
      </c>
      <c r="F13" s="59">
        <v>-34946</v>
      </c>
      <c r="G13" s="290">
        <v>-32450</v>
      </c>
      <c r="H13" s="150">
        <f t="shared" si="1"/>
        <v>7.6918335901386747E-2</v>
      </c>
      <c r="I13" s="12"/>
    </row>
    <row r="14" spans="1:9" s="9" customFormat="1" ht="15" customHeight="1" x14ac:dyDescent="0.2">
      <c r="A14" s="12"/>
      <c r="B14" s="55" t="s">
        <v>36</v>
      </c>
      <c r="C14" s="63">
        <v>-194349</v>
      </c>
      <c r="D14" s="291">
        <f>-149172-12763-27567</f>
        <v>-189502</v>
      </c>
      <c r="E14" s="198">
        <f t="shared" si="0"/>
        <v>2.5577566463678484E-2</v>
      </c>
      <c r="F14" s="63">
        <v>-63859</v>
      </c>
      <c r="G14" s="291">
        <f>-51422-4272-8250</f>
        <v>-63944</v>
      </c>
      <c r="H14" s="198">
        <f t="shared" si="1"/>
        <v>-1.3292881271112222E-3</v>
      </c>
      <c r="I14" s="12"/>
    </row>
    <row r="15" spans="1:9" s="9" customFormat="1" ht="15" customHeight="1" x14ac:dyDescent="0.2">
      <c r="A15" s="12"/>
      <c r="B15" s="55" t="s">
        <v>37</v>
      </c>
      <c r="C15" s="199">
        <v>-56665</v>
      </c>
      <c r="D15" s="295">
        <v>-54337</v>
      </c>
      <c r="E15" s="198">
        <f t="shared" si="0"/>
        <v>4.2843734471906807E-2</v>
      </c>
      <c r="F15" s="199">
        <v>-17899</v>
      </c>
      <c r="G15" s="295">
        <v>-19125</v>
      </c>
      <c r="H15" s="198">
        <f t="shared" si="1"/>
        <v>-6.4104575163398694E-2</v>
      </c>
      <c r="I15" s="12"/>
    </row>
    <row r="16" spans="1:9" s="9" customFormat="1" ht="15" customHeight="1" x14ac:dyDescent="0.2">
      <c r="A16" s="12"/>
      <c r="B16" s="55" t="s">
        <v>148</v>
      </c>
      <c r="C16" s="199">
        <v>23097</v>
      </c>
      <c r="D16" s="295">
        <v>12169</v>
      </c>
      <c r="E16" s="198">
        <f t="shared" si="0"/>
        <v>0.8980195578930068</v>
      </c>
      <c r="F16" s="199">
        <v>9730</v>
      </c>
      <c r="G16" s="295">
        <v>7749</v>
      </c>
      <c r="H16" s="198">
        <f t="shared" si="1"/>
        <v>0.25564588979223124</v>
      </c>
      <c r="I16" s="12"/>
    </row>
    <row r="17" spans="1:9" s="9" customFormat="1" ht="15" customHeight="1" x14ac:dyDescent="0.2">
      <c r="A17" s="12"/>
      <c r="B17" s="55" t="s">
        <v>149</v>
      </c>
      <c r="C17" s="199">
        <v>-24799</v>
      </c>
      <c r="D17" s="295">
        <v>-10525</v>
      </c>
      <c r="E17" s="198">
        <f t="shared" si="0"/>
        <v>1.3561995249406176</v>
      </c>
      <c r="F17" s="199">
        <v>-10307</v>
      </c>
      <c r="G17" s="295">
        <v>-7978</v>
      </c>
      <c r="H17" s="198">
        <f t="shared" si="1"/>
        <v>0.29192780145399849</v>
      </c>
      <c r="I17" s="12"/>
    </row>
    <row r="18" spans="1:9" s="9" customFormat="1" ht="15" customHeight="1" x14ac:dyDescent="0.2">
      <c r="A18" s="12"/>
      <c r="B18" s="55" t="s">
        <v>38</v>
      </c>
      <c r="C18" s="63">
        <v>-3655</v>
      </c>
      <c r="D18" s="291">
        <v>-4100</v>
      </c>
      <c r="E18" s="198">
        <f t="shared" si="0"/>
        <v>-0.10853658536585366</v>
      </c>
      <c r="F18" s="63">
        <v>-1149</v>
      </c>
      <c r="G18" s="291">
        <v>-1188</v>
      </c>
      <c r="H18" s="198">
        <f t="shared" si="1"/>
        <v>-3.2828282828282832E-2</v>
      </c>
      <c r="I18" s="12"/>
    </row>
    <row r="19" spans="1:9" s="9" customFormat="1" ht="15" customHeight="1" thickBot="1" x14ac:dyDescent="0.25">
      <c r="A19" s="12"/>
      <c r="B19" s="202" t="s">
        <v>150</v>
      </c>
      <c r="C19" s="292">
        <f>SUM(C12:C18)</f>
        <v>81943</v>
      </c>
      <c r="D19" s="293">
        <f>SUM(D12:D18)</f>
        <v>144794</v>
      </c>
      <c r="E19" s="294">
        <f t="shared" si="0"/>
        <v>-0.43407185380609692</v>
      </c>
      <c r="F19" s="292">
        <f>SUM(F12:F18)</f>
        <v>23771</v>
      </c>
      <c r="G19" s="293">
        <f>SUM(G12:G18)</f>
        <v>57766</v>
      </c>
      <c r="H19" s="294">
        <f t="shared" si="1"/>
        <v>-0.58849496243465016</v>
      </c>
      <c r="I19" s="12"/>
    </row>
    <row r="20" spans="1:9" s="9" customFormat="1" ht="15" customHeight="1" x14ac:dyDescent="0.2">
      <c r="A20" s="12"/>
      <c r="B20" s="54" t="s">
        <v>152</v>
      </c>
      <c r="C20" s="59">
        <f>5933+490</f>
        <v>6423</v>
      </c>
      <c r="D20" s="290">
        <v>9637</v>
      </c>
      <c r="E20" s="150">
        <f t="shared" si="0"/>
        <v>-0.33350627788730935</v>
      </c>
      <c r="F20" s="59">
        <v>1587</v>
      </c>
      <c r="G20" s="290">
        <v>3407</v>
      </c>
      <c r="H20" s="150">
        <f t="shared" si="1"/>
        <v>-0.53419430584091576</v>
      </c>
      <c r="I20" s="12"/>
    </row>
    <row r="21" spans="1:9" s="9" customFormat="1" ht="15" customHeight="1" x14ac:dyDescent="0.2">
      <c r="A21" s="12"/>
      <c r="B21" s="55" t="s">
        <v>153</v>
      </c>
      <c r="C21" s="63">
        <f>-87-3513</f>
        <v>-3600</v>
      </c>
      <c r="D21" s="291">
        <v>-4725</v>
      </c>
      <c r="E21" s="198">
        <f t="shared" si="0"/>
        <v>-0.23809523809523808</v>
      </c>
      <c r="F21" s="63">
        <v>-921</v>
      </c>
      <c r="G21" s="291">
        <v>-1380</v>
      </c>
      <c r="H21" s="198">
        <f t="shared" si="1"/>
        <v>-0.33260869565217394</v>
      </c>
      <c r="I21" s="12"/>
    </row>
    <row r="22" spans="1:9" s="9" customFormat="1" ht="15" customHeight="1" thickBot="1" x14ac:dyDescent="0.25">
      <c r="A22" s="12"/>
      <c r="B22" s="202" t="s">
        <v>151</v>
      </c>
      <c r="C22" s="292">
        <f>SUM(C20:C21)</f>
        <v>2823</v>
      </c>
      <c r="D22" s="293">
        <f>SUM(D20:D21)</f>
        <v>4912</v>
      </c>
      <c r="E22" s="294">
        <f t="shared" si="0"/>
        <v>-0.42528501628664495</v>
      </c>
      <c r="F22" s="292">
        <f>SUM(F20:F21)</f>
        <v>666</v>
      </c>
      <c r="G22" s="293">
        <f>SUM(G20:G21)</f>
        <v>2027</v>
      </c>
      <c r="H22" s="294">
        <f t="shared" si="1"/>
        <v>-0.67143561914158856</v>
      </c>
      <c r="I22" s="12"/>
    </row>
    <row r="23" spans="1:9" s="9" customFormat="1" ht="15" customHeight="1" thickBot="1" x14ac:dyDescent="0.25">
      <c r="A23" s="12"/>
      <c r="B23" s="203" t="s">
        <v>78</v>
      </c>
      <c r="C23" s="296">
        <f>+C22+C19</f>
        <v>84766</v>
      </c>
      <c r="D23" s="297">
        <f>+D22+D19</f>
        <v>149706</v>
      </c>
      <c r="E23" s="298">
        <f t="shared" si="0"/>
        <v>-0.43378354908954886</v>
      </c>
      <c r="F23" s="296">
        <f>+F22+F19</f>
        <v>24437</v>
      </c>
      <c r="G23" s="297">
        <f>+G22+G19</f>
        <v>59793</v>
      </c>
      <c r="H23" s="298">
        <f t="shared" si="1"/>
        <v>-0.59130667469436227</v>
      </c>
      <c r="I23" s="12"/>
    </row>
    <row r="24" spans="1:9" s="9" customFormat="1" ht="15" customHeight="1" x14ac:dyDescent="0.2">
      <c r="A24" s="12"/>
      <c r="B24" s="54" t="s">
        <v>40</v>
      </c>
      <c r="C24" s="59">
        <f>-37661+8660</f>
        <v>-29001</v>
      </c>
      <c r="D24" s="290">
        <f>-41636-965</f>
        <v>-42601</v>
      </c>
      <c r="E24" s="150">
        <f t="shared" si="0"/>
        <v>-0.31924133236309005</v>
      </c>
      <c r="F24" s="59">
        <f>-12687+2120</f>
        <v>-10567</v>
      </c>
      <c r="G24" s="290">
        <f>-16380+594+1</f>
        <v>-15785</v>
      </c>
      <c r="H24" s="150">
        <f t="shared" si="1"/>
        <v>-0.33056699398162814</v>
      </c>
      <c r="I24" s="12"/>
    </row>
    <row r="25" spans="1:9" s="9" customFormat="1" ht="15" customHeight="1" thickBot="1" x14ac:dyDescent="0.25">
      <c r="A25" s="12"/>
      <c r="B25" s="109" t="s">
        <v>41</v>
      </c>
      <c r="C25" s="292">
        <f>SUM(C23:C24)</f>
        <v>55765</v>
      </c>
      <c r="D25" s="293">
        <f>SUM(D23:D24)</f>
        <v>107105</v>
      </c>
      <c r="E25" s="294">
        <f t="shared" si="0"/>
        <v>-0.47934270108771765</v>
      </c>
      <c r="F25" s="292">
        <f>SUM(F23:F24)</f>
        <v>13870</v>
      </c>
      <c r="G25" s="293">
        <f>SUM(G23:G24)</f>
        <v>44008</v>
      </c>
      <c r="H25" s="294">
        <f t="shared" si="1"/>
        <v>-0.68483003090347205</v>
      </c>
      <c r="I25" s="12"/>
    </row>
    <row r="26" spans="1:9" s="9" customFormat="1" ht="15" customHeight="1" x14ac:dyDescent="0.2">
      <c r="A26" s="12"/>
      <c r="B26" s="236" t="s">
        <v>132</v>
      </c>
      <c r="C26" s="59">
        <f>+C25-C27</f>
        <v>55577</v>
      </c>
      <c r="D26" s="290">
        <f>+D25-D27</f>
        <v>106909</v>
      </c>
      <c r="E26" s="150">
        <f>(C26-D26)/D26</f>
        <v>-0.48014666679138335</v>
      </c>
      <c r="F26" s="59">
        <f>+F25-F27</f>
        <v>13792</v>
      </c>
      <c r="G26" s="290">
        <f>+G25-G27</f>
        <v>43982</v>
      </c>
      <c r="H26" s="150">
        <f>(F26-G26)/G26</f>
        <v>-0.68641717066072483</v>
      </c>
      <c r="I26" s="12"/>
    </row>
    <row r="27" spans="1:9" s="9" customFormat="1" ht="15" customHeight="1" x14ac:dyDescent="0.2">
      <c r="A27" s="12"/>
      <c r="B27" s="246" t="s">
        <v>133</v>
      </c>
      <c r="C27" s="299">
        <v>188</v>
      </c>
      <c r="D27" s="300">
        <v>196</v>
      </c>
      <c r="E27" s="301"/>
      <c r="F27" s="299">
        <v>78</v>
      </c>
      <c r="G27" s="300">
        <v>26</v>
      </c>
      <c r="H27" s="301"/>
      <c r="I27" s="12"/>
    </row>
    <row r="28" spans="1:9" s="9" customFormat="1" ht="25.15" customHeight="1" x14ac:dyDescent="0.2">
      <c r="A28" s="12"/>
      <c r="B28" s="54" t="s">
        <v>44</v>
      </c>
      <c r="C28" s="245">
        <f>ROUND((C26/C30*1000),2)</f>
        <v>0.75</v>
      </c>
      <c r="D28" s="302">
        <f>ROUND((D26/D30*1000),2)</f>
        <v>1.45</v>
      </c>
      <c r="E28" s="150">
        <f>(C28-D28)/D28</f>
        <v>-0.48275862068965514</v>
      </c>
      <c r="F28" s="245">
        <f>ROUND((F26/F30*1000),2)</f>
        <v>0.19</v>
      </c>
      <c r="G28" s="302">
        <f>ROUND((G26/G30*1000),2)</f>
        <v>0.59</v>
      </c>
      <c r="H28" s="150">
        <f>(F28-G28)/G28</f>
        <v>-0.67796610169491522</v>
      </c>
      <c r="I28" s="12"/>
    </row>
    <row r="29" spans="1:9" s="9" customFormat="1" ht="15" customHeight="1" x14ac:dyDescent="0.2">
      <c r="A29" s="12"/>
      <c r="B29" s="55" t="s">
        <v>45</v>
      </c>
      <c r="C29" s="200">
        <f>ROUND((C26/C31*1000),2)</f>
        <v>0.75</v>
      </c>
      <c r="D29" s="303">
        <f>ROUND((D26/D31*1000),2)</f>
        <v>1.45</v>
      </c>
      <c r="E29" s="198">
        <f>(C29-D29)/D29</f>
        <v>-0.48275862068965514</v>
      </c>
      <c r="F29" s="200">
        <f>ROUND((F26/F31*1000),2)</f>
        <v>0.19</v>
      </c>
      <c r="G29" s="303">
        <f>ROUND((G26/G31*1000),2)</f>
        <v>0.59</v>
      </c>
      <c r="H29" s="198">
        <f>(F29-G29)/G29</f>
        <v>-0.67796610169491522</v>
      </c>
      <c r="I29" s="12"/>
    </row>
    <row r="30" spans="1:9" s="9" customFormat="1" ht="25.15" customHeight="1" x14ac:dyDescent="0.2">
      <c r="A30" s="12"/>
      <c r="B30" s="55" t="s">
        <v>46</v>
      </c>
      <c r="C30" s="63">
        <v>73979889</v>
      </c>
      <c r="D30" s="291">
        <v>73979889</v>
      </c>
      <c r="E30" s="198" t="s">
        <v>2</v>
      </c>
      <c r="F30" s="63">
        <v>73979889</v>
      </c>
      <c r="G30" s="291">
        <v>73979889</v>
      </c>
      <c r="H30" s="198" t="s">
        <v>2</v>
      </c>
      <c r="I30" s="12"/>
    </row>
    <row r="31" spans="1:9" s="9" customFormat="1" ht="15" customHeight="1" x14ac:dyDescent="0.2">
      <c r="A31" s="12"/>
      <c r="B31" s="55" t="s">
        <v>47</v>
      </c>
      <c r="C31" s="63">
        <v>73979889</v>
      </c>
      <c r="D31" s="291">
        <v>73979889</v>
      </c>
      <c r="E31" s="198" t="s">
        <v>2</v>
      </c>
      <c r="F31" s="63">
        <v>73979889</v>
      </c>
      <c r="G31" s="291">
        <v>73979889</v>
      </c>
      <c r="H31" s="198" t="s">
        <v>2</v>
      </c>
      <c r="I31" s="12"/>
    </row>
    <row r="32" spans="1:9" x14ac:dyDescent="0.2">
      <c r="B32" s="201"/>
      <c r="C32" s="201"/>
      <c r="D32" s="201"/>
    </row>
    <row r="33" spans="2:5" s="37" customFormat="1" ht="11.25" x14ac:dyDescent="0.2">
      <c r="B33" s="38"/>
      <c r="C33" s="39"/>
      <c r="D33" s="39"/>
      <c r="E33" s="40"/>
    </row>
    <row r="34" spans="2:5" s="37" customFormat="1" x14ac:dyDescent="0.2">
      <c r="B34" s="42"/>
      <c r="C34" s="39"/>
      <c r="D34" s="39"/>
      <c r="E34" s="40"/>
    </row>
    <row r="35" spans="2:5" s="37" customFormat="1" ht="11.25" x14ac:dyDescent="0.2">
      <c r="B35" s="38"/>
      <c r="C35" s="39"/>
      <c r="D35" s="39"/>
      <c r="E35" s="40"/>
    </row>
  </sheetData>
  <pageMargins left="0.43307086614173229" right="0.23622047244094491" top="0.74803149606299213" bottom="0.74803149606299213" header="0.31496062992125984" footer="0.31496062992125984"/>
  <pageSetup paperSize="9" scale="78" orientation="portrait" r:id="rId1"/>
  <headerFooter>
    <oddFooter>&amp;L© 2020 Software AG. All rights reserved.&amp;C&amp;P</oddFooter>
  </headerFooter>
  <colBreaks count="1" manualBreakCount="1">
    <brk id="8" max="31" man="1"/>
  </colBreaks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F58"/>
  <sheetViews>
    <sheetView showGridLines="0" zoomScale="125" zoomScaleNormal="125" zoomScaleSheetLayoutView="125" workbookViewId="0"/>
  </sheetViews>
  <sheetFormatPr defaultColWidth="9.140625" defaultRowHeight="14.25" x14ac:dyDescent="0.25"/>
  <cols>
    <col min="1" max="1" width="3.5703125" style="208" customWidth="1"/>
    <col min="2" max="2" width="57.5703125" style="208" customWidth="1"/>
    <col min="3" max="4" width="15.5703125" style="238" customWidth="1"/>
    <col min="5" max="16384" width="9.140625" style="208"/>
  </cols>
  <sheetData>
    <row r="1" spans="1:6" s="207" customFormat="1" ht="15" customHeight="1" x14ac:dyDescent="0.25">
      <c r="B1" s="352" t="str">
        <f>Inhaltsverzeichnis!C13</f>
        <v>Konzernbilanz zum 30. September 2020 und 31. Dezember 2019</v>
      </c>
      <c r="C1" s="352"/>
      <c r="D1" s="352"/>
    </row>
    <row r="2" spans="1:6" ht="15" customHeight="1" x14ac:dyDescent="0.25">
      <c r="B2" s="353" t="s">
        <v>26</v>
      </c>
      <c r="C2" s="354"/>
      <c r="D2" s="354"/>
    </row>
    <row r="3" spans="1:6" s="242" customFormat="1" ht="30.75" customHeight="1" thickBot="1" x14ac:dyDescent="0.25">
      <c r="A3" s="239"/>
      <c r="B3" s="240" t="s">
        <v>48</v>
      </c>
      <c r="C3" s="69" t="s">
        <v>213</v>
      </c>
      <c r="D3" s="241" t="s">
        <v>147</v>
      </c>
    </row>
    <row r="4" spans="1:6" s="210" customFormat="1" ht="15" customHeight="1" thickTop="1" thickBot="1" x14ac:dyDescent="0.3">
      <c r="A4" s="209"/>
      <c r="B4" s="211" t="s">
        <v>87</v>
      </c>
      <c r="C4" s="304"/>
      <c r="D4" s="305"/>
    </row>
    <row r="5" spans="1:6" s="210" customFormat="1" ht="15" customHeight="1" x14ac:dyDescent="0.25">
      <c r="A5" s="209"/>
      <c r="B5" s="212" t="s">
        <v>155</v>
      </c>
      <c r="C5" s="217">
        <v>0</v>
      </c>
      <c r="D5" s="306">
        <v>4795</v>
      </c>
      <c r="F5" s="167"/>
    </row>
    <row r="6" spans="1:6" s="210" customFormat="1" ht="15" customHeight="1" x14ac:dyDescent="0.25">
      <c r="A6" s="209"/>
      <c r="B6" s="212" t="s">
        <v>25</v>
      </c>
      <c r="C6" s="217">
        <v>531471</v>
      </c>
      <c r="D6" s="306">
        <v>513632</v>
      </c>
      <c r="F6" s="167"/>
    </row>
    <row r="7" spans="1:6" s="210" customFormat="1" ht="15" customHeight="1" x14ac:dyDescent="0.25">
      <c r="A7" s="209"/>
      <c r="B7" s="213" t="s">
        <v>49</v>
      </c>
      <c r="C7" s="218">
        <v>11530</v>
      </c>
      <c r="D7" s="307">
        <v>5720</v>
      </c>
    </row>
    <row r="8" spans="1:6" s="210" customFormat="1" ht="15" customHeight="1" x14ac:dyDescent="0.25">
      <c r="A8" s="209"/>
      <c r="B8" s="213" t="s">
        <v>50</v>
      </c>
      <c r="C8" s="218">
        <v>173479</v>
      </c>
      <c r="D8" s="307">
        <v>206596</v>
      </c>
    </row>
    <row r="9" spans="1:6" s="210" customFormat="1" ht="15" customHeight="1" x14ac:dyDescent="0.25">
      <c r="A9" s="209"/>
      <c r="B9" s="213" t="s">
        <v>134</v>
      </c>
      <c r="C9" s="218">
        <v>29823</v>
      </c>
      <c r="D9" s="307">
        <v>26299</v>
      </c>
    </row>
    <row r="10" spans="1:6" s="210" customFormat="1" ht="15" customHeight="1" x14ac:dyDescent="0.25">
      <c r="A10" s="209"/>
      <c r="B10" s="213" t="s">
        <v>51</v>
      </c>
      <c r="C10" s="218">
        <v>20648</v>
      </c>
      <c r="D10" s="307">
        <v>18943</v>
      </c>
    </row>
    <row r="11" spans="1:6" s="210" customFormat="1" ht="15" customHeight="1" x14ac:dyDescent="0.25">
      <c r="A11" s="209"/>
      <c r="B11" s="214"/>
      <c r="C11" s="219">
        <f>SUM(C5:C10)</f>
        <v>766951</v>
      </c>
      <c r="D11" s="308">
        <f>SUM(D5:D10)</f>
        <v>775985</v>
      </c>
    </row>
    <row r="12" spans="1:6" s="210" customFormat="1" ht="15" customHeight="1" thickBot="1" x14ac:dyDescent="0.3">
      <c r="A12" s="209"/>
      <c r="B12" s="248" t="s">
        <v>88</v>
      </c>
      <c r="C12" s="220"/>
      <c r="D12" s="309"/>
    </row>
    <row r="13" spans="1:6" s="210" customFormat="1" ht="15" customHeight="1" x14ac:dyDescent="0.25">
      <c r="A13" s="209"/>
      <c r="B13" s="212" t="s">
        <v>52</v>
      </c>
      <c r="C13" s="217">
        <v>104802</v>
      </c>
      <c r="D13" s="306">
        <v>116601</v>
      </c>
    </row>
    <row r="14" spans="1:6" s="210" customFormat="1" ht="15" customHeight="1" x14ac:dyDescent="0.25">
      <c r="A14" s="209"/>
      <c r="B14" s="213" t="s">
        <v>53</v>
      </c>
      <c r="C14" s="218">
        <v>960585</v>
      </c>
      <c r="D14" s="307">
        <v>980088</v>
      </c>
    </row>
    <row r="15" spans="1:6" s="210" customFormat="1" ht="15" customHeight="1" x14ac:dyDescent="0.25">
      <c r="A15" s="209"/>
      <c r="B15" s="213" t="s">
        <v>54</v>
      </c>
      <c r="C15" s="218">
        <v>93677</v>
      </c>
      <c r="D15" s="307">
        <v>103977</v>
      </c>
    </row>
    <row r="16" spans="1:6" s="210" customFormat="1" ht="15" customHeight="1" x14ac:dyDescent="0.25">
      <c r="A16" s="209"/>
      <c r="B16" s="213" t="s">
        <v>49</v>
      </c>
      <c r="C16" s="218">
        <v>27313</v>
      </c>
      <c r="D16" s="307">
        <v>17078</v>
      </c>
    </row>
    <row r="17" spans="1:4" s="210" customFormat="1" ht="15" customHeight="1" x14ac:dyDescent="0.25">
      <c r="A17" s="209"/>
      <c r="B17" s="213" t="s">
        <v>50</v>
      </c>
      <c r="C17" s="218">
        <v>81838</v>
      </c>
      <c r="D17" s="307">
        <v>96544</v>
      </c>
    </row>
    <row r="18" spans="1:4" s="210" customFormat="1" ht="15" customHeight="1" x14ac:dyDescent="0.25">
      <c r="A18" s="209"/>
      <c r="B18" s="213" t="s">
        <v>134</v>
      </c>
      <c r="C18" s="218">
        <v>4264</v>
      </c>
      <c r="D18" s="307">
        <v>3024</v>
      </c>
    </row>
    <row r="19" spans="1:4" s="210" customFormat="1" ht="15" customHeight="1" x14ac:dyDescent="0.25">
      <c r="A19" s="209"/>
      <c r="B19" s="213" t="s">
        <v>51</v>
      </c>
      <c r="C19" s="218">
        <v>11238</v>
      </c>
      <c r="D19" s="307">
        <v>10835</v>
      </c>
    </row>
    <row r="20" spans="1:4" s="210" customFormat="1" ht="15" customHeight="1" x14ac:dyDescent="0.25">
      <c r="A20" s="209"/>
      <c r="B20" s="213" t="s">
        <v>55</v>
      </c>
      <c r="C20" s="218">
        <v>11437</v>
      </c>
      <c r="D20" s="307">
        <v>11955</v>
      </c>
    </row>
    <row r="21" spans="1:4" s="210" customFormat="1" ht="15" customHeight="1" x14ac:dyDescent="0.25">
      <c r="A21" s="209"/>
      <c r="B21" s="213"/>
      <c r="C21" s="219">
        <f>SUM(C13:C20)</f>
        <v>1295154</v>
      </c>
      <c r="D21" s="308">
        <f>SUM(D13:D20)</f>
        <v>1340102</v>
      </c>
    </row>
    <row r="22" spans="1:4" s="210" customFormat="1" ht="15" customHeight="1" thickBot="1" x14ac:dyDescent="0.3">
      <c r="A22" s="209"/>
      <c r="B22" s="229" t="s">
        <v>56</v>
      </c>
      <c r="C22" s="310">
        <f>+C11+C21</f>
        <v>2062105</v>
      </c>
      <c r="D22" s="311">
        <f>+D11+D21</f>
        <v>2116087</v>
      </c>
    </row>
    <row r="23" spans="1:4" s="242" customFormat="1" ht="26.25" customHeight="1" thickBot="1" x14ac:dyDescent="0.25">
      <c r="A23" s="239"/>
      <c r="B23" s="243" t="s">
        <v>57</v>
      </c>
      <c r="C23" s="244" t="s">
        <v>213</v>
      </c>
      <c r="D23" s="244" t="s">
        <v>147</v>
      </c>
    </row>
    <row r="24" spans="1:4" s="210" customFormat="1" ht="15" customHeight="1" thickTop="1" thickBot="1" x14ac:dyDescent="0.3">
      <c r="A24" s="209"/>
      <c r="B24" s="247" t="s">
        <v>113</v>
      </c>
      <c r="C24" s="304"/>
      <c r="D24" s="305"/>
    </row>
    <row r="25" spans="1:4" s="210" customFormat="1" ht="15" customHeight="1" x14ac:dyDescent="0.25">
      <c r="A25" s="209"/>
      <c r="B25" s="212" t="s">
        <v>156</v>
      </c>
      <c r="C25" s="221">
        <v>0</v>
      </c>
      <c r="D25" s="312">
        <v>5092</v>
      </c>
    </row>
    <row r="26" spans="1:4" s="210" customFormat="1" ht="15" customHeight="1" x14ac:dyDescent="0.25">
      <c r="A26" s="209"/>
      <c r="B26" s="212" t="s">
        <v>58</v>
      </c>
      <c r="C26" s="221">
        <v>66036</v>
      </c>
      <c r="D26" s="312">
        <v>96389</v>
      </c>
    </row>
    <row r="27" spans="1:4" s="210" customFormat="1" ht="15" customHeight="1" x14ac:dyDescent="0.25">
      <c r="A27" s="209"/>
      <c r="B27" s="213" t="s">
        <v>59</v>
      </c>
      <c r="C27" s="218">
        <v>33924</v>
      </c>
      <c r="D27" s="307">
        <v>35793</v>
      </c>
    </row>
    <row r="28" spans="1:4" s="210" customFormat="1" ht="15" customHeight="1" x14ac:dyDescent="0.25">
      <c r="A28" s="209"/>
      <c r="B28" s="213" t="s">
        <v>135</v>
      </c>
      <c r="C28" s="218">
        <v>107419</v>
      </c>
      <c r="D28" s="307">
        <v>116367</v>
      </c>
    </row>
    <row r="29" spans="1:4" s="210" customFormat="1" ht="15" customHeight="1" x14ac:dyDescent="0.25">
      <c r="A29" s="209"/>
      <c r="B29" s="213" t="s">
        <v>60</v>
      </c>
      <c r="C29" s="218">
        <v>43458</v>
      </c>
      <c r="D29" s="307">
        <v>38099</v>
      </c>
    </row>
    <row r="30" spans="1:4" s="210" customFormat="1" ht="15" customHeight="1" x14ac:dyDescent="0.25">
      <c r="A30" s="209"/>
      <c r="B30" s="213" t="s">
        <v>61</v>
      </c>
      <c r="C30" s="218">
        <v>36278</v>
      </c>
      <c r="D30" s="307">
        <v>35569</v>
      </c>
    </row>
    <row r="31" spans="1:4" s="210" customFormat="1" ht="15" customHeight="1" x14ac:dyDescent="0.25">
      <c r="A31" s="209"/>
      <c r="B31" s="213" t="s">
        <v>154</v>
      </c>
      <c r="C31" s="218">
        <v>138551</v>
      </c>
      <c r="D31" s="307">
        <v>140893</v>
      </c>
    </row>
    <row r="32" spans="1:4" s="210" customFormat="1" ht="15" customHeight="1" x14ac:dyDescent="0.25">
      <c r="A32" s="209"/>
      <c r="B32" s="214"/>
      <c r="C32" s="219">
        <f>SUM(C25:C31)</f>
        <v>425666</v>
      </c>
      <c r="D32" s="308">
        <f>SUM(D25:D31)</f>
        <v>468202</v>
      </c>
    </row>
    <row r="33" spans="1:6" s="210" customFormat="1" ht="15" customHeight="1" thickBot="1" x14ac:dyDescent="0.3">
      <c r="A33" s="209"/>
      <c r="B33" s="215" t="s">
        <v>114</v>
      </c>
      <c r="C33" s="220"/>
      <c r="D33" s="309"/>
    </row>
    <row r="34" spans="1:6" s="210" customFormat="1" ht="15" customHeight="1" x14ac:dyDescent="0.25">
      <c r="A34" s="209"/>
      <c r="B34" s="212" t="s">
        <v>58</v>
      </c>
      <c r="C34" s="221">
        <v>245013</v>
      </c>
      <c r="D34" s="312">
        <v>200225</v>
      </c>
    </row>
    <row r="35" spans="1:6" s="210" customFormat="1" ht="15" customHeight="1" x14ac:dyDescent="0.25">
      <c r="A35" s="209"/>
      <c r="B35" s="213" t="s">
        <v>59</v>
      </c>
      <c r="C35" s="218">
        <v>172</v>
      </c>
      <c r="D35" s="307">
        <v>90</v>
      </c>
    </row>
    <row r="36" spans="1:6" s="210" customFormat="1" ht="15" customHeight="1" x14ac:dyDescent="0.25">
      <c r="A36" s="209"/>
      <c r="B36" s="213" t="s">
        <v>135</v>
      </c>
      <c r="C36" s="218">
        <v>1022</v>
      </c>
      <c r="D36" s="307">
        <v>1343</v>
      </c>
    </row>
    <row r="37" spans="1:6" s="210" customFormat="1" ht="15" customHeight="1" x14ac:dyDescent="0.25">
      <c r="A37" s="209"/>
      <c r="B37" s="213" t="s">
        <v>60</v>
      </c>
      <c r="C37" s="218">
        <v>12524</v>
      </c>
      <c r="D37" s="307">
        <v>7360</v>
      </c>
    </row>
    <row r="38" spans="1:6" s="210" customFormat="1" ht="15" customHeight="1" x14ac:dyDescent="0.25">
      <c r="A38" s="209"/>
      <c r="B38" s="213" t="s">
        <v>62</v>
      </c>
      <c r="C38" s="218">
        <v>47134</v>
      </c>
      <c r="D38" s="307">
        <v>47963</v>
      </c>
    </row>
    <row r="39" spans="1:6" s="210" customFormat="1" ht="15" customHeight="1" x14ac:dyDescent="0.25">
      <c r="A39" s="209"/>
      <c r="B39" s="213" t="s">
        <v>125</v>
      </c>
      <c r="C39" s="218">
        <v>2536</v>
      </c>
      <c r="D39" s="307">
        <v>2643</v>
      </c>
    </row>
    <row r="40" spans="1:6" s="210" customFormat="1" ht="15" customHeight="1" x14ac:dyDescent="0.25">
      <c r="A40" s="209"/>
      <c r="B40" s="213" t="s">
        <v>63</v>
      </c>
      <c r="C40" s="218">
        <v>3386</v>
      </c>
      <c r="D40" s="307">
        <v>10594</v>
      </c>
    </row>
    <row r="41" spans="1:6" s="210" customFormat="1" ht="15" customHeight="1" x14ac:dyDescent="0.25">
      <c r="A41" s="209"/>
      <c r="B41" s="213" t="s">
        <v>154</v>
      </c>
      <c r="C41" s="218">
        <v>16145</v>
      </c>
      <c r="D41" s="307">
        <v>20212</v>
      </c>
    </row>
    <row r="42" spans="1:6" s="210" customFormat="1" ht="15" customHeight="1" x14ac:dyDescent="0.25">
      <c r="A42" s="209"/>
      <c r="B42" s="214"/>
      <c r="C42" s="219">
        <f>SUM(C34:C41)</f>
        <v>327932</v>
      </c>
      <c r="D42" s="308">
        <f>SUM(D34:D41)</f>
        <v>290430</v>
      </c>
    </row>
    <row r="43" spans="1:6" s="210" customFormat="1" ht="15" customHeight="1" thickBot="1" x14ac:dyDescent="0.3">
      <c r="A43" s="209"/>
      <c r="B43" s="215" t="s">
        <v>64</v>
      </c>
      <c r="C43" s="220"/>
      <c r="D43" s="309"/>
    </row>
    <row r="44" spans="1:6" s="210" customFormat="1" ht="15" customHeight="1" x14ac:dyDescent="0.25">
      <c r="A44" s="209"/>
      <c r="B44" s="212" t="s">
        <v>65</v>
      </c>
      <c r="C44" s="217">
        <v>74000</v>
      </c>
      <c r="D44" s="306">
        <v>74000</v>
      </c>
    </row>
    <row r="45" spans="1:6" s="210" customFormat="1" ht="15" customHeight="1" x14ac:dyDescent="0.25">
      <c r="A45" s="209"/>
      <c r="B45" s="213" t="s">
        <v>66</v>
      </c>
      <c r="C45" s="218">
        <v>22580</v>
      </c>
      <c r="D45" s="307">
        <v>22580</v>
      </c>
    </row>
    <row r="46" spans="1:6" s="210" customFormat="1" ht="15" customHeight="1" x14ac:dyDescent="0.25">
      <c r="A46" s="209"/>
      <c r="B46" s="213" t="s">
        <v>67</v>
      </c>
      <c r="C46" s="218">
        <v>1301609</v>
      </c>
      <c r="D46" s="307">
        <v>1302257</v>
      </c>
    </row>
    <row r="47" spans="1:6" s="210" customFormat="1" ht="15" customHeight="1" x14ac:dyDescent="0.25">
      <c r="A47" s="209"/>
      <c r="B47" s="213" t="s">
        <v>68</v>
      </c>
      <c r="C47" s="218">
        <v>-89450</v>
      </c>
      <c r="D47" s="307">
        <v>-41304</v>
      </c>
      <c r="F47" s="167"/>
    </row>
    <row r="48" spans="1:6" s="210" customFormat="1" ht="15" customHeight="1" x14ac:dyDescent="0.25">
      <c r="A48" s="209"/>
      <c r="B48" s="213" t="s">
        <v>69</v>
      </c>
      <c r="C48" s="218">
        <v>-757</v>
      </c>
      <c r="D48" s="307">
        <v>-757</v>
      </c>
    </row>
    <row r="49" spans="1:4" s="210" customFormat="1" ht="15" customHeight="1" thickBot="1" x14ac:dyDescent="0.3">
      <c r="A49" s="209"/>
      <c r="B49" s="215" t="s">
        <v>70</v>
      </c>
      <c r="C49" s="220">
        <f>SUM(C44:C48)</f>
        <v>1307982</v>
      </c>
      <c r="D49" s="309">
        <f>SUM(D44:D48)</f>
        <v>1356776</v>
      </c>
    </row>
    <row r="50" spans="1:4" s="210" customFormat="1" ht="15" customHeight="1" thickBot="1" x14ac:dyDescent="0.3">
      <c r="A50" s="209"/>
      <c r="B50" s="211" t="s">
        <v>71</v>
      </c>
      <c r="C50" s="313">
        <v>525</v>
      </c>
      <c r="D50" s="314">
        <v>679</v>
      </c>
    </row>
    <row r="51" spans="1:4" s="210" customFormat="1" ht="15" customHeight="1" thickBot="1" x14ac:dyDescent="0.3">
      <c r="A51" s="209"/>
      <c r="B51" s="211"/>
      <c r="C51" s="216">
        <f>SUM(C49:C50)</f>
        <v>1308507</v>
      </c>
      <c r="D51" s="315">
        <f>SUM(D49:D50)</f>
        <v>1357455</v>
      </c>
    </row>
    <row r="52" spans="1:4" s="210" customFormat="1" ht="15" customHeight="1" thickBot="1" x14ac:dyDescent="0.3">
      <c r="A52" s="209"/>
      <c r="B52" s="230" t="s">
        <v>72</v>
      </c>
      <c r="C52" s="316">
        <f>+C32+C42+C51</f>
        <v>2062105</v>
      </c>
      <c r="D52" s="317">
        <f>+D32+D42+D51</f>
        <v>2116087</v>
      </c>
    </row>
    <row r="53" spans="1:4" s="210" customFormat="1" ht="11.25" x14ac:dyDescent="0.25">
      <c r="C53" s="237"/>
      <c r="D53" s="237"/>
    </row>
    <row r="54" spans="1:4" s="210" customFormat="1" ht="11.25" x14ac:dyDescent="0.25">
      <c r="C54" s="237"/>
      <c r="D54" s="237"/>
    </row>
    <row r="55" spans="1:4" s="210" customFormat="1" ht="11.25" x14ac:dyDescent="0.25">
      <c r="C55" s="237"/>
      <c r="D55" s="237"/>
    </row>
    <row r="56" spans="1:4" s="210" customFormat="1" ht="11.25" x14ac:dyDescent="0.25">
      <c r="C56" s="237"/>
      <c r="D56" s="237"/>
    </row>
    <row r="57" spans="1:4" s="210" customFormat="1" ht="11.25" x14ac:dyDescent="0.25">
      <c r="C57" s="237"/>
      <c r="D57" s="237"/>
    </row>
    <row r="58" spans="1:4" s="210" customFormat="1" ht="11.25" x14ac:dyDescent="0.25">
      <c r="C58" s="237"/>
      <c r="D58" s="237"/>
    </row>
  </sheetData>
  <mergeCells count="2">
    <mergeCell ref="B1:D1"/>
    <mergeCell ref="B2:D2"/>
  </mergeCells>
  <pageMargins left="0.43307086614173229" right="0.23622047244094491" top="0.74803149606299213" bottom="0.74803149606299213" header="0.31496062992125984" footer="0.31496062992125984"/>
  <pageSetup paperSize="9" scale="92" orientation="portrait" r:id="rId1"/>
  <headerFooter>
    <oddFooter>&amp;L© 2020 Software AG. All rights reserved.&amp;C&amp;P</oddFooter>
  </headerFooter>
  <customProperties>
    <customPr name="_pios_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6"/>
  <dimension ref="A1:F40"/>
  <sheetViews>
    <sheetView showGridLines="0" zoomScale="125" zoomScaleNormal="125" zoomScaleSheetLayoutView="125" workbookViewId="0"/>
  </sheetViews>
  <sheetFormatPr defaultColWidth="9.140625" defaultRowHeight="14.25" x14ac:dyDescent="0.2"/>
  <cols>
    <col min="1" max="1" width="3.5703125" style="2" customWidth="1"/>
    <col min="2" max="2" width="70.5703125" style="2" customWidth="1"/>
    <col min="3" max="6" width="12.5703125" style="2" customWidth="1"/>
    <col min="7" max="16384" width="9.140625" style="2"/>
  </cols>
  <sheetData>
    <row r="1" spans="1:6" s="13" customFormat="1" ht="15.75" x14ac:dyDescent="0.25">
      <c r="B1" s="355" t="str">
        <f>Inhaltsverzeichnis!C15</f>
        <v>Kapitalflussrechnung für neun Monate und 3. Quartal 2020 und 2019</v>
      </c>
      <c r="C1" s="355"/>
      <c r="D1" s="355"/>
    </row>
    <row r="2" spans="1:6" x14ac:dyDescent="0.2">
      <c r="B2" s="356" t="s">
        <v>26</v>
      </c>
      <c r="C2" s="356"/>
      <c r="D2" s="356"/>
      <c r="F2" s="9"/>
    </row>
    <row r="3" spans="1:6" x14ac:dyDescent="0.2">
      <c r="B3" s="7"/>
      <c r="C3" s="7"/>
      <c r="D3" s="7"/>
      <c r="F3" s="16"/>
    </row>
    <row r="4" spans="1:6" s="9" customFormat="1" ht="14.25" customHeight="1" thickBot="1" x14ac:dyDescent="0.25">
      <c r="A4" s="12"/>
      <c r="B4" s="68" t="s">
        <v>27</v>
      </c>
      <c r="C4" s="69" t="s">
        <v>201</v>
      </c>
      <c r="D4" s="69" t="s">
        <v>202</v>
      </c>
      <c r="E4" s="69" t="s">
        <v>206</v>
      </c>
      <c r="F4" s="69" t="s">
        <v>207</v>
      </c>
    </row>
    <row r="5" spans="1:6" s="16" customFormat="1" ht="15" customHeight="1" thickTop="1" x14ac:dyDescent="0.2">
      <c r="A5" s="17"/>
      <c r="B5" s="127" t="s">
        <v>41</v>
      </c>
      <c r="C5" s="59">
        <v>55765</v>
      </c>
      <c r="D5" s="290">
        <v>107105</v>
      </c>
      <c r="E5" s="59">
        <v>13870</v>
      </c>
      <c r="F5" s="290">
        <v>44008</v>
      </c>
    </row>
    <row r="6" spans="1:6" s="16" customFormat="1" ht="15" customHeight="1" x14ac:dyDescent="0.2">
      <c r="A6" s="17"/>
      <c r="B6" s="128" t="s">
        <v>40</v>
      </c>
      <c r="C6" s="63">
        <v>29001</v>
      </c>
      <c r="D6" s="291">
        <v>42601</v>
      </c>
      <c r="E6" s="63">
        <v>10567</v>
      </c>
      <c r="F6" s="291">
        <v>15785</v>
      </c>
    </row>
    <row r="7" spans="1:6" s="16" customFormat="1" ht="15" customHeight="1" x14ac:dyDescent="0.2">
      <c r="A7" s="17"/>
      <c r="B7" s="128" t="s">
        <v>39</v>
      </c>
      <c r="C7" s="63">
        <v>-2823</v>
      </c>
      <c r="D7" s="291">
        <v>-4912</v>
      </c>
      <c r="E7" s="63">
        <v>-666</v>
      </c>
      <c r="F7" s="291">
        <v>-2027</v>
      </c>
    </row>
    <row r="8" spans="1:6" s="16" customFormat="1" ht="15" customHeight="1" x14ac:dyDescent="0.2">
      <c r="A8" s="17"/>
      <c r="B8" s="128" t="s">
        <v>97</v>
      </c>
      <c r="C8" s="63">
        <v>30169</v>
      </c>
      <c r="D8" s="291">
        <v>35526</v>
      </c>
      <c r="E8" s="63">
        <v>9832</v>
      </c>
      <c r="F8" s="291">
        <v>13022</v>
      </c>
    </row>
    <row r="9" spans="1:6" s="16" customFormat="1" ht="15" customHeight="1" x14ac:dyDescent="0.2">
      <c r="A9" s="17"/>
      <c r="B9" s="128" t="s">
        <v>144</v>
      </c>
      <c r="C9" s="63">
        <v>0</v>
      </c>
      <c r="D9" s="291">
        <v>-32</v>
      </c>
      <c r="E9" s="63">
        <v>0</v>
      </c>
      <c r="F9" s="291">
        <v>-9</v>
      </c>
    </row>
    <row r="10" spans="1:6" s="16" customFormat="1" ht="15" customHeight="1" x14ac:dyDescent="0.2">
      <c r="A10" s="17"/>
      <c r="B10" s="128" t="s">
        <v>98</v>
      </c>
      <c r="C10" s="63">
        <v>1545</v>
      </c>
      <c r="D10" s="291">
        <v>73</v>
      </c>
      <c r="E10" s="63">
        <v>-509</v>
      </c>
      <c r="F10" s="291">
        <v>17</v>
      </c>
    </row>
    <row r="11" spans="1:6" s="16" customFormat="1" ht="15" customHeight="1" x14ac:dyDescent="0.2">
      <c r="A11" s="17"/>
      <c r="B11" s="127" t="s">
        <v>99</v>
      </c>
      <c r="C11" s="59">
        <v>34884</v>
      </c>
      <c r="D11" s="290">
        <v>20132</v>
      </c>
      <c r="E11" s="59">
        <v>3927</v>
      </c>
      <c r="F11" s="290">
        <v>-31260</v>
      </c>
    </row>
    <row r="12" spans="1:6" s="16" customFormat="1" ht="15" customHeight="1" x14ac:dyDescent="0.2">
      <c r="A12" s="17"/>
      <c r="B12" s="128" t="s">
        <v>100</v>
      </c>
      <c r="C12" s="63">
        <v>-15035</v>
      </c>
      <c r="D12" s="291">
        <v>-36735</v>
      </c>
      <c r="E12" s="63">
        <v>-11603</v>
      </c>
      <c r="F12" s="291">
        <v>-2234</v>
      </c>
    </row>
    <row r="13" spans="1:6" s="16" customFormat="1" ht="15" customHeight="1" x14ac:dyDescent="0.2">
      <c r="A13" s="17"/>
      <c r="B13" s="128" t="s">
        <v>136</v>
      </c>
      <c r="C13" s="63">
        <v>-37208</v>
      </c>
      <c r="D13" s="291">
        <v>-44794</v>
      </c>
      <c r="E13" s="63">
        <v>-14609</v>
      </c>
      <c r="F13" s="291">
        <v>-5887</v>
      </c>
    </row>
    <row r="14" spans="1:6" s="16" customFormat="1" ht="15" customHeight="1" x14ac:dyDescent="0.2">
      <c r="A14" s="17"/>
      <c r="B14" s="128" t="s">
        <v>101</v>
      </c>
      <c r="C14" s="63">
        <v>-3825</v>
      </c>
      <c r="D14" s="291">
        <v>-4636</v>
      </c>
      <c r="E14" s="63">
        <v>-1143</v>
      </c>
      <c r="F14" s="291">
        <v>-1456</v>
      </c>
    </row>
    <row r="15" spans="1:6" ht="15" customHeight="1" x14ac:dyDescent="0.2">
      <c r="B15" s="128" t="s">
        <v>102</v>
      </c>
      <c r="C15" s="63">
        <v>6455</v>
      </c>
      <c r="D15" s="291">
        <v>9641</v>
      </c>
      <c r="E15" s="63">
        <v>1567</v>
      </c>
      <c r="F15" s="291">
        <v>3410</v>
      </c>
    </row>
    <row r="16" spans="1:6" s="16" customFormat="1" ht="15" customHeight="1" thickBot="1" x14ac:dyDescent="0.25">
      <c r="A16" s="17"/>
      <c r="B16" s="133" t="s">
        <v>112</v>
      </c>
      <c r="C16" s="292">
        <f>SUM(C5:C15)</f>
        <v>98928</v>
      </c>
      <c r="D16" s="293">
        <f>SUM(D5:D15)</f>
        <v>123969</v>
      </c>
      <c r="E16" s="292">
        <f>SUM(E5:E15)</f>
        <v>11233</v>
      </c>
      <c r="F16" s="293">
        <f>SUM(F5:F15)</f>
        <v>33369</v>
      </c>
    </row>
    <row r="17" spans="1:6" s="16" customFormat="1" ht="15" customHeight="1" x14ac:dyDescent="0.2">
      <c r="A17" s="17"/>
      <c r="B17" s="129" t="s">
        <v>123</v>
      </c>
      <c r="C17" s="59">
        <v>1361</v>
      </c>
      <c r="D17" s="290">
        <v>1564</v>
      </c>
      <c r="E17" s="59">
        <v>191</v>
      </c>
      <c r="F17" s="290">
        <v>1297</v>
      </c>
    </row>
    <row r="18" spans="1:6" s="16" customFormat="1" ht="15" customHeight="1" x14ac:dyDescent="0.2">
      <c r="A18" s="17"/>
      <c r="B18" s="128" t="s">
        <v>124</v>
      </c>
      <c r="C18" s="63">
        <v>-9475</v>
      </c>
      <c r="D18" s="291">
        <v>-9502</v>
      </c>
      <c r="E18" s="63">
        <v>-3229</v>
      </c>
      <c r="F18" s="291">
        <v>-4420</v>
      </c>
    </row>
    <row r="19" spans="1:6" s="16" customFormat="1" ht="15" customHeight="1" x14ac:dyDescent="0.2">
      <c r="A19" s="17"/>
      <c r="B19" s="128" t="s">
        <v>159</v>
      </c>
      <c r="C19" s="63">
        <v>1</v>
      </c>
      <c r="D19" s="291">
        <v>490</v>
      </c>
      <c r="E19" s="63">
        <v>1</v>
      </c>
      <c r="F19" s="291">
        <v>59</v>
      </c>
    </row>
    <row r="20" spans="1:6" s="16" customFormat="1" ht="15" customHeight="1" x14ac:dyDescent="0.2">
      <c r="A20" s="17"/>
      <c r="B20" s="128" t="s">
        <v>120</v>
      </c>
      <c r="C20" s="63">
        <v>-3628</v>
      </c>
      <c r="D20" s="291">
        <v>-1938</v>
      </c>
      <c r="E20" s="63">
        <v>-331</v>
      </c>
      <c r="F20" s="291">
        <v>-364</v>
      </c>
    </row>
    <row r="21" spans="1:6" s="16" customFormat="1" ht="15" customHeight="1" x14ac:dyDescent="0.2">
      <c r="A21" s="17"/>
      <c r="B21" s="128" t="s">
        <v>160</v>
      </c>
      <c r="C21" s="63">
        <v>306</v>
      </c>
      <c r="D21" s="291">
        <v>318</v>
      </c>
      <c r="E21" s="63">
        <v>30</v>
      </c>
      <c r="F21" s="291">
        <v>68</v>
      </c>
    </row>
    <row r="22" spans="1:6" s="16" customFormat="1" ht="15" customHeight="1" x14ac:dyDescent="0.2">
      <c r="A22" s="17"/>
      <c r="B22" s="128" t="s">
        <v>103</v>
      </c>
      <c r="C22" s="63">
        <v>-544</v>
      </c>
      <c r="D22" s="291">
        <v>-877</v>
      </c>
      <c r="E22" s="63">
        <v>-21</v>
      </c>
      <c r="F22" s="291">
        <v>-75</v>
      </c>
    </row>
    <row r="23" spans="1:6" s="16" customFormat="1" ht="15" customHeight="1" x14ac:dyDescent="0.2">
      <c r="A23" s="43"/>
      <c r="B23" s="128" t="s">
        <v>168</v>
      </c>
      <c r="C23" s="63">
        <v>128</v>
      </c>
      <c r="D23" s="291">
        <v>0</v>
      </c>
      <c r="E23" s="63">
        <v>0</v>
      </c>
      <c r="F23" s="291">
        <v>0</v>
      </c>
    </row>
    <row r="24" spans="1:6" ht="15" customHeight="1" x14ac:dyDescent="0.2">
      <c r="B24" s="128" t="s">
        <v>104</v>
      </c>
      <c r="C24" s="63">
        <v>0</v>
      </c>
      <c r="D24" s="291">
        <v>-5135</v>
      </c>
      <c r="E24" s="63">
        <v>0</v>
      </c>
      <c r="F24" s="291">
        <v>0</v>
      </c>
    </row>
    <row r="25" spans="1:6" s="16" customFormat="1" ht="15" customHeight="1" thickBot="1" x14ac:dyDescent="0.25">
      <c r="A25" s="17"/>
      <c r="B25" s="133" t="s">
        <v>105</v>
      </c>
      <c r="C25" s="292">
        <f>SUM(C17:C24)</f>
        <v>-11851</v>
      </c>
      <c r="D25" s="293">
        <f>SUM(D17:D24)</f>
        <v>-15080</v>
      </c>
      <c r="E25" s="292">
        <f>SUM(E17:E24)</f>
        <v>-3359</v>
      </c>
      <c r="F25" s="293">
        <f>SUM(F17:F24)</f>
        <v>-3435</v>
      </c>
    </row>
    <row r="26" spans="1:6" s="16" customFormat="1" ht="15" customHeight="1" x14ac:dyDescent="0.2">
      <c r="A26" s="17"/>
      <c r="B26" s="127" t="s">
        <v>145</v>
      </c>
      <c r="C26" s="59">
        <v>0</v>
      </c>
      <c r="D26" s="290">
        <v>0</v>
      </c>
      <c r="E26" s="59">
        <v>0</v>
      </c>
      <c r="F26" s="290">
        <v>0</v>
      </c>
    </row>
    <row r="27" spans="1:6" s="16" customFormat="1" ht="15" customHeight="1" x14ac:dyDescent="0.2">
      <c r="A27" s="17"/>
      <c r="B27" s="127" t="s">
        <v>106</v>
      </c>
      <c r="C27" s="59">
        <v>-56567</v>
      </c>
      <c r="D27" s="290">
        <v>-52846</v>
      </c>
      <c r="E27" s="59">
        <v>-56225</v>
      </c>
      <c r="F27" s="290">
        <v>0</v>
      </c>
    </row>
    <row r="28" spans="1:6" s="16" customFormat="1" ht="15" customHeight="1" x14ac:dyDescent="0.2">
      <c r="A28" s="17"/>
      <c r="B28" s="128" t="s">
        <v>161</v>
      </c>
      <c r="C28" s="63">
        <v>-2070</v>
      </c>
      <c r="D28" s="290">
        <v>-9549</v>
      </c>
      <c r="E28" s="63">
        <v>42680</v>
      </c>
      <c r="F28" s="290">
        <v>-33570</v>
      </c>
    </row>
    <row r="29" spans="1:6" s="16" customFormat="1" ht="15" customHeight="1" x14ac:dyDescent="0.2">
      <c r="A29" s="43"/>
      <c r="B29" s="128" t="s">
        <v>143</v>
      </c>
      <c r="C29" s="63">
        <v>-11711</v>
      </c>
      <c r="D29" s="290">
        <v>-11648</v>
      </c>
      <c r="E29" s="63">
        <v>-3765</v>
      </c>
      <c r="F29" s="290">
        <v>-3913</v>
      </c>
    </row>
    <row r="30" spans="1:6" ht="15" customHeight="1" x14ac:dyDescent="0.2">
      <c r="B30" s="128" t="s">
        <v>137</v>
      </c>
      <c r="C30" s="63">
        <v>50096</v>
      </c>
      <c r="D30" s="291">
        <v>0</v>
      </c>
      <c r="E30" s="63">
        <v>50096</v>
      </c>
      <c r="F30" s="291">
        <v>0</v>
      </c>
    </row>
    <row r="31" spans="1:6" s="16" customFormat="1" ht="15" customHeight="1" x14ac:dyDescent="0.2">
      <c r="A31" s="17"/>
      <c r="B31" s="128" t="s">
        <v>138</v>
      </c>
      <c r="C31" s="63">
        <v>-25001</v>
      </c>
      <c r="D31" s="291">
        <v>-5</v>
      </c>
      <c r="E31" s="63">
        <v>0</v>
      </c>
      <c r="F31" s="291">
        <v>-5</v>
      </c>
    </row>
    <row r="32" spans="1:6" ht="15" customHeight="1" thickBot="1" x14ac:dyDescent="0.25">
      <c r="B32" s="131" t="s">
        <v>107</v>
      </c>
      <c r="C32" s="292">
        <f>SUM(C26:C31)</f>
        <v>-45253</v>
      </c>
      <c r="D32" s="293">
        <f>SUM(D26:D31)</f>
        <v>-74048</v>
      </c>
      <c r="E32" s="292">
        <f>SUM(E26:E31)</f>
        <v>32786</v>
      </c>
      <c r="F32" s="293">
        <f>SUM(F26:F31)</f>
        <v>-37488</v>
      </c>
    </row>
    <row r="33" spans="1:6" s="16" customFormat="1" ht="15" customHeight="1" x14ac:dyDescent="0.2">
      <c r="A33" s="17"/>
      <c r="B33" s="127" t="s">
        <v>108</v>
      </c>
      <c r="C33" s="59">
        <v>41824</v>
      </c>
      <c r="D33" s="290">
        <v>34841</v>
      </c>
      <c r="E33" s="59">
        <v>40660</v>
      </c>
      <c r="F33" s="290">
        <v>-7554</v>
      </c>
    </row>
    <row r="34" spans="1:6" ht="15" customHeight="1" x14ac:dyDescent="0.2">
      <c r="B34" s="127" t="s">
        <v>119</v>
      </c>
      <c r="C34" s="63">
        <v>-23985</v>
      </c>
      <c r="D34" s="291">
        <v>21719</v>
      </c>
      <c r="E34" s="63">
        <v>-17047</v>
      </c>
      <c r="F34" s="291">
        <v>16562</v>
      </c>
    </row>
    <row r="35" spans="1:6" s="5" customFormat="1" ht="15" customHeight="1" thickBot="1" x14ac:dyDescent="0.25">
      <c r="A35" s="20"/>
      <c r="B35" s="133" t="s">
        <v>109</v>
      </c>
      <c r="C35" s="292">
        <f>SUM(C33:C34)</f>
        <v>17839</v>
      </c>
      <c r="D35" s="293">
        <f>SUM(D33:D34)</f>
        <v>56560</v>
      </c>
      <c r="E35" s="292">
        <f>SUM(E33:E34)</f>
        <v>23613</v>
      </c>
      <c r="F35" s="293">
        <f>SUM(F33:F34)</f>
        <v>9008</v>
      </c>
    </row>
    <row r="36" spans="1:6" ht="15" customHeight="1" x14ac:dyDescent="0.2">
      <c r="B36" s="132" t="s">
        <v>110</v>
      </c>
      <c r="C36" s="59">
        <v>513632</v>
      </c>
      <c r="D36" s="290">
        <v>462362</v>
      </c>
      <c r="E36" s="59">
        <v>507858</v>
      </c>
      <c r="F36" s="290">
        <v>509914</v>
      </c>
    </row>
    <row r="37" spans="1:6" ht="15" customHeight="1" thickBot="1" x14ac:dyDescent="0.25">
      <c r="A37" s="20"/>
      <c r="B37" s="130" t="s">
        <v>111</v>
      </c>
      <c r="C37" s="292">
        <f>SUM(C35:C36)</f>
        <v>531471</v>
      </c>
      <c r="D37" s="293">
        <f>SUM(D35:D36)</f>
        <v>518922</v>
      </c>
      <c r="E37" s="292">
        <f>SUM(E35:E36)</f>
        <v>531471</v>
      </c>
      <c r="F37" s="293">
        <f>SUM(F35:F36)</f>
        <v>518922</v>
      </c>
    </row>
    <row r="38" spans="1:6" s="5" customFormat="1" ht="15" customHeight="1" thickBot="1" x14ac:dyDescent="0.25">
      <c r="A38" s="2"/>
      <c r="B38" s="131" t="s">
        <v>0</v>
      </c>
      <c r="C38" s="292">
        <f>C16+C17+C18+C19+C20+C29</f>
        <v>75476</v>
      </c>
      <c r="D38" s="293">
        <f>D16+D17+D18+D19+D20+D29</f>
        <v>102935</v>
      </c>
      <c r="E38" s="292">
        <f>E16+E17+E18+E19+E20+E29</f>
        <v>4100</v>
      </c>
      <c r="F38" s="293">
        <f>F16+F17+F18+F19+F20+F29</f>
        <v>26028</v>
      </c>
    </row>
    <row r="39" spans="1:6" x14ac:dyDescent="0.2">
      <c r="E39" s="5"/>
    </row>
    <row r="40" spans="1:6" x14ac:dyDescent="0.2">
      <c r="E40" s="5"/>
    </row>
  </sheetData>
  <mergeCells count="2">
    <mergeCell ref="B1:D1"/>
    <mergeCell ref="B2:D2"/>
  </mergeCells>
  <pageMargins left="0.43307086614173229" right="0.23622047244094491" top="0.74803149606299213" bottom="0.74803149606299213" header="0.31496062992125984" footer="0.31496062992125984"/>
  <pageSetup paperSize="9" scale="77" orientation="portrait" r:id="rId1"/>
  <headerFooter>
    <oddFooter>&amp;L© 2020 Software AG. All rights reserved.&amp;C&amp;P</oddFooter>
  </headerFooter>
  <customProperties>
    <customPr name="_pios_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77E8FF-2D99-4299-A8D9-C799AE7ABD77}">
  <dimension ref="A1:T34"/>
  <sheetViews>
    <sheetView showGridLines="0" zoomScale="118" zoomScaleNormal="118" zoomScaleSheetLayoutView="130" workbookViewId="0"/>
  </sheetViews>
  <sheetFormatPr defaultColWidth="9.140625" defaultRowHeight="14.25" x14ac:dyDescent="0.2"/>
  <cols>
    <col min="1" max="1" width="3.5703125" style="2" customWidth="1"/>
    <col min="2" max="2" width="35.140625" style="2" customWidth="1"/>
    <col min="3" max="5" width="10.42578125" style="2" customWidth="1"/>
    <col min="6" max="6" width="2.140625" style="22" customWidth="1"/>
    <col min="7" max="9" width="10.42578125" style="2" customWidth="1"/>
    <col min="10" max="10" width="2.140625" style="22" customWidth="1"/>
    <col min="11" max="13" width="10.42578125" style="2" customWidth="1"/>
    <col min="14" max="14" width="2.140625" style="22" customWidth="1"/>
    <col min="15" max="16" width="10.42578125" style="2" customWidth="1"/>
    <col min="17" max="17" width="2.140625" style="22" customWidth="1"/>
    <col min="18" max="20" width="10.42578125" style="2" customWidth="1"/>
    <col min="21" max="16384" width="9.140625" style="2"/>
  </cols>
  <sheetData>
    <row r="1" spans="1:20" s="13" customFormat="1" ht="15" customHeight="1" x14ac:dyDescent="0.25">
      <c r="A1" s="25"/>
      <c r="B1" s="105" t="str">
        <f>Inhaltsverzeichnis!C17</f>
        <v>Segmentbericht für neun Monate 2020 und 2019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26"/>
      <c r="N1" s="26"/>
      <c r="O1" s="26"/>
      <c r="P1" s="26"/>
      <c r="Q1" s="26"/>
      <c r="R1" s="26"/>
      <c r="S1" s="26"/>
      <c r="T1" s="26"/>
    </row>
    <row r="2" spans="1:20" ht="15" customHeight="1" x14ac:dyDescent="0.2">
      <c r="A2" s="22"/>
      <c r="B2" s="52" t="s">
        <v>26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3"/>
      <c r="N2" s="23"/>
      <c r="O2" s="23"/>
      <c r="P2" s="23"/>
      <c r="Q2" s="23"/>
      <c r="R2" s="23"/>
      <c r="S2" s="23"/>
      <c r="T2" s="23"/>
    </row>
    <row r="3" spans="1:20" ht="15" customHeight="1" x14ac:dyDescent="0.2">
      <c r="A3" s="10"/>
      <c r="B3" s="15"/>
      <c r="C3" s="32"/>
      <c r="D3" s="11"/>
      <c r="E3" s="31"/>
      <c r="F3" s="33"/>
      <c r="G3" s="32"/>
      <c r="H3" s="11"/>
      <c r="I3" s="31"/>
      <c r="J3" s="33"/>
      <c r="K3" s="32"/>
      <c r="L3" s="11"/>
      <c r="M3" s="31"/>
      <c r="N3" s="33"/>
      <c r="O3" s="32"/>
      <c r="P3" s="31"/>
      <c r="Q3" s="33"/>
      <c r="R3" s="32"/>
      <c r="S3" s="11"/>
      <c r="T3" s="11"/>
    </row>
    <row r="4" spans="1:20" s="9" customFormat="1" ht="15" customHeight="1" thickBot="1" x14ac:dyDescent="0.25">
      <c r="A4" s="12"/>
      <c r="B4" s="358" t="s">
        <v>27</v>
      </c>
      <c r="C4" s="360" t="s">
        <v>129</v>
      </c>
      <c r="D4" s="360"/>
      <c r="E4" s="357"/>
      <c r="F4" s="100"/>
      <c r="G4" s="357" t="s">
        <v>10</v>
      </c>
      <c r="H4" s="357"/>
      <c r="I4" s="357"/>
      <c r="J4" s="100"/>
      <c r="K4" s="357" t="s">
        <v>165</v>
      </c>
      <c r="L4" s="357"/>
      <c r="M4" s="357"/>
      <c r="N4" s="100"/>
      <c r="O4" s="361" t="s">
        <v>73</v>
      </c>
      <c r="P4" s="362"/>
      <c r="Q4" s="100"/>
      <c r="R4" s="357" t="s">
        <v>86</v>
      </c>
      <c r="S4" s="357"/>
      <c r="T4" s="357"/>
    </row>
    <row r="5" spans="1:20" s="9" customFormat="1" ht="14.25" customHeight="1" thickTop="1" x14ac:dyDescent="0.2">
      <c r="A5" s="12"/>
      <c r="B5" s="358"/>
      <c r="C5" s="76" t="s">
        <v>201</v>
      </c>
      <c r="D5" s="77" t="s">
        <v>201</v>
      </c>
      <c r="E5" s="80" t="s">
        <v>202</v>
      </c>
      <c r="F5" s="70"/>
      <c r="G5" s="79" t="s">
        <v>201</v>
      </c>
      <c r="H5" s="77" t="s">
        <v>201</v>
      </c>
      <c r="I5" s="80" t="s">
        <v>202</v>
      </c>
      <c r="J5" s="70"/>
      <c r="K5" s="79" t="s">
        <v>201</v>
      </c>
      <c r="L5" s="77" t="s">
        <v>201</v>
      </c>
      <c r="M5" s="80" t="s">
        <v>202</v>
      </c>
      <c r="N5" s="70"/>
      <c r="O5" s="79" t="s">
        <v>201</v>
      </c>
      <c r="P5" s="80" t="s">
        <v>202</v>
      </c>
      <c r="Q5" s="70"/>
      <c r="R5" s="79" t="s">
        <v>201</v>
      </c>
      <c r="S5" s="77" t="s">
        <v>201</v>
      </c>
      <c r="T5" s="78" t="s">
        <v>202</v>
      </c>
    </row>
    <row r="6" spans="1:20" s="9" customFormat="1" ht="36" customHeight="1" thickBot="1" x14ac:dyDescent="0.25">
      <c r="A6" s="12"/>
      <c r="B6" s="359"/>
      <c r="C6" s="223" t="s">
        <v>117</v>
      </c>
      <c r="D6" s="224" t="s">
        <v>121</v>
      </c>
      <c r="E6" s="225" t="s">
        <v>117</v>
      </c>
      <c r="F6" s="70"/>
      <c r="G6" s="226" t="s">
        <v>117</v>
      </c>
      <c r="H6" s="224" t="s">
        <v>121</v>
      </c>
      <c r="I6" s="225" t="s">
        <v>117</v>
      </c>
      <c r="J6" s="70"/>
      <c r="K6" s="226" t="s">
        <v>117</v>
      </c>
      <c r="L6" s="224" t="s">
        <v>121</v>
      </c>
      <c r="M6" s="225" t="s">
        <v>117</v>
      </c>
      <c r="N6" s="70"/>
      <c r="O6" s="226" t="s">
        <v>117</v>
      </c>
      <c r="P6" s="225" t="s">
        <v>117</v>
      </c>
      <c r="Q6" s="70"/>
      <c r="R6" s="226" t="s">
        <v>117</v>
      </c>
      <c r="S6" s="224" t="s">
        <v>121</v>
      </c>
      <c r="T6" s="227" t="s">
        <v>117</v>
      </c>
    </row>
    <row r="7" spans="1:20" s="9" customFormat="1" ht="15" customHeight="1" thickTop="1" x14ac:dyDescent="0.2">
      <c r="A7" s="12"/>
      <c r="B7" s="54" t="s">
        <v>28</v>
      </c>
      <c r="C7" s="59">
        <v>79304</v>
      </c>
      <c r="D7" s="91">
        <v>80781</v>
      </c>
      <c r="E7" s="318">
        <v>97926</v>
      </c>
      <c r="F7" s="319"/>
      <c r="G7" s="90">
        <v>50667</v>
      </c>
      <c r="H7" s="91">
        <v>51789</v>
      </c>
      <c r="I7" s="318">
        <v>58970</v>
      </c>
      <c r="J7" s="319"/>
      <c r="K7" s="90">
        <v>0</v>
      </c>
      <c r="L7" s="91">
        <v>0</v>
      </c>
      <c r="M7" s="318">
        <v>0</v>
      </c>
      <c r="N7" s="319"/>
      <c r="O7" s="90">
        <v>0</v>
      </c>
      <c r="P7" s="318">
        <v>0</v>
      </c>
      <c r="Q7" s="319"/>
      <c r="R7" s="110">
        <f>C7+G7+K7+O7</f>
        <v>129971</v>
      </c>
      <c r="S7" s="91">
        <f>+D7+H7+L7</f>
        <v>132570</v>
      </c>
      <c r="T7" s="290">
        <f>E7+I7+M7+P7</f>
        <v>156896</v>
      </c>
    </row>
    <row r="8" spans="1:20" s="9" customFormat="1" ht="15" customHeight="1" x14ac:dyDescent="0.2">
      <c r="A8" s="12"/>
      <c r="B8" s="55" t="s">
        <v>29</v>
      </c>
      <c r="C8" s="63">
        <v>211791</v>
      </c>
      <c r="D8" s="82">
        <v>214329</v>
      </c>
      <c r="E8" s="320">
        <v>213666</v>
      </c>
      <c r="F8" s="319"/>
      <c r="G8" s="81">
        <v>106131</v>
      </c>
      <c r="H8" s="82">
        <v>109454</v>
      </c>
      <c r="I8" s="320">
        <v>110271</v>
      </c>
      <c r="J8" s="319"/>
      <c r="K8" s="81">
        <v>0</v>
      </c>
      <c r="L8" s="82">
        <v>0</v>
      </c>
      <c r="M8" s="320">
        <v>0</v>
      </c>
      <c r="N8" s="319"/>
      <c r="O8" s="81">
        <v>0</v>
      </c>
      <c r="P8" s="320">
        <v>0</v>
      </c>
      <c r="Q8" s="319"/>
      <c r="R8" s="111">
        <f>C8+G8+K8+O8</f>
        <v>317922</v>
      </c>
      <c r="S8" s="82">
        <f>+D8+H8+L8</f>
        <v>323783</v>
      </c>
      <c r="T8" s="291">
        <f>E8+I8+M8+P8</f>
        <v>323937</v>
      </c>
    </row>
    <row r="9" spans="1:20" s="9" customFormat="1" ht="15" customHeight="1" x14ac:dyDescent="0.2">
      <c r="A9" s="12"/>
      <c r="B9" s="72" t="s">
        <v>115</v>
      </c>
      <c r="C9" s="85">
        <v>22175</v>
      </c>
      <c r="D9" s="86">
        <v>22387</v>
      </c>
      <c r="E9" s="321">
        <v>16021</v>
      </c>
      <c r="F9" s="319"/>
      <c r="G9" s="84">
        <v>0</v>
      </c>
      <c r="H9" s="86">
        <v>0</v>
      </c>
      <c r="I9" s="321">
        <v>0</v>
      </c>
      <c r="J9" s="319"/>
      <c r="K9" s="81">
        <v>0</v>
      </c>
      <c r="L9" s="86">
        <v>0</v>
      </c>
      <c r="M9" s="321">
        <v>0</v>
      </c>
      <c r="N9" s="319"/>
      <c r="O9" s="84">
        <v>0</v>
      </c>
      <c r="P9" s="321">
        <v>0</v>
      </c>
      <c r="Q9" s="319"/>
      <c r="R9" s="112">
        <f>G9+C9+K9+O9</f>
        <v>22175</v>
      </c>
      <c r="S9" s="86">
        <f>+D9+H9+L9</f>
        <v>22387</v>
      </c>
      <c r="T9" s="291">
        <f>I9+E9+M9+Q9</f>
        <v>16021</v>
      </c>
    </row>
    <row r="10" spans="1:20" s="9" customFormat="1" ht="15" customHeight="1" thickBot="1" x14ac:dyDescent="0.25">
      <c r="A10" s="12"/>
      <c r="B10" s="58" t="s">
        <v>74</v>
      </c>
      <c r="C10" s="60">
        <f>SUM(C7:C9)</f>
        <v>313270</v>
      </c>
      <c r="D10" s="88">
        <f>SUM(D7:D9)</f>
        <v>317497</v>
      </c>
      <c r="E10" s="322">
        <f>SUM(E7:E9)</f>
        <v>327613</v>
      </c>
      <c r="F10" s="323"/>
      <c r="G10" s="87">
        <f>SUM(G7:G9)</f>
        <v>156798</v>
      </c>
      <c r="H10" s="88">
        <f>SUM(H7:H9)</f>
        <v>161243</v>
      </c>
      <c r="I10" s="322">
        <f>SUM(I7:I9)</f>
        <v>169241</v>
      </c>
      <c r="J10" s="323"/>
      <c r="K10" s="87">
        <f>SUM(K7:K9)</f>
        <v>0</v>
      </c>
      <c r="L10" s="88">
        <f>SUM(L7:L9)</f>
        <v>0</v>
      </c>
      <c r="M10" s="322">
        <f>SUM(M7:M9)</f>
        <v>0</v>
      </c>
      <c r="N10" s="323"/>
      <c r="O10" s="87">
        <f>SUM(O7:O9)</f>
        <v>0</v>
      </c>
      <c r="P10" s="322">
        <f>SUM(P7:P9)</f>
        <v>0</v>
      </c>
      <c r="Q10" s="323"/>
      <c r="R10" s="87">
        <f>SUM(R7:R9)</f>
        <v>470068</v>
      </c>
      <c r="S10" s="88">
        <f>SUM(S7:S9)</f>
        <v>478740</v>
      </c>
      <c r="T10" s="324">
        <f>SUM(T7:T9)</f>
        <v>496854</v>
      </c>
    </row>
    <row r="11" spans="1:20" s="9" customFormat="1" ht="15" customHeight="1" x14ac:dyDescent="0.2">
      <c r="A11" s="12"/>
      <c r="B11" s="54" t="s">
        <v>30</v>
      </c>
      <c r="C11" s="59">
        <v>0</v>
      </c>
      <c r="D11" s="91">
        <v>0</v>
      </c>
      <c r="E11" s="318">
        <v>0</v>
      </c>
      <c r="F11" s="319"/>
      <c r="G11" s="90">
        <v>0</v>
      </c>
      <c r="H11" s="91">
        <v>0</v>
      </c>
      <c r="I11" s="318">
        <v>0</v>
      </c>
      <c r="J11" s="319"/>
      <c r="K11" s="325">
        <v>126730</v>
      </c>
      <c r="L11" s="91">
        <v>127271</v>
      </c>
      <c r="M11" s="318">
        <v>138241</v>
      </c>
      <c r="N11" s="319"/>
      <c r="O11" s="90">
        <v>0</v>
      </c>
      <c r="P11" s="318">
        <v>0</v>
      </c>
      <c r="Q11" s="319"/>
      <c r="R11" s="90">
        <f>C11+G11+K11+O11</f>
        <v>126730</v>
      </c>
      <c r="S11" s="90">
        <f>+D11+H11+L11</f>
        <v>127271</v>
      </c>
      <c r="T11" s="290">
        <f>E11+I11+M11+P11</f>
        <v>138241</v>
      </c>
    </row>
    <row r="12" spans="1:20" s="9" customFormat="1" ht="15" customHeight="1" x14ac:dyDescent="0.2">
      <c r="A12" s="12"/>
      <c r="B12" s="55" t="s">
        <v>31</v>
      </c>
      <c r="C12" s="63">
        <v>0</v>
      </c>
      <c r="D12" s="82">
        <v>0</v>
      </c>
      <c r="E12" s="320">
        <v>0</v>
      </c>
      <c r="F12" s="319"/>
      <c r="G12" s="81">
        <v>214</v>
      </c>
      <c r="H12" s="82">
        <v>214</v>
      </c>
      <c r="I12" s="320">
        <v>496</v>
      </c>
      <c r="J12" s="319"/>
      <c r="K12" s="81">
        <v>1</v>
      </c>
      <c r="L12" s="82">
        <v>1</v>
      </c>
      <c r="M12" s="320">
        <v>0</v>
      </c>
      <c r="N12" s="319"/>
      <c r="O12" s="81">
        <v>0</v>
      </c>
      <c r="P12" s="320">
        <v>0</v>
      </c>
      <c r="Q12" s="319"/>
      <c r="R12" s="81">
        <f>C12+G12+K12+O12</f>
        <v>215</v>
      </c>
      <c r="S12" s="82">
        <f>+D12+H12+L12</f>
        <v>215</v>
      </c>
      <c r="T12" s="291">
        <f>E12+I12+M12+P12</f>
        <v>496</v>
      </c>
    </row>
    <row r="13" spans="1:20" s="9" customFormat="1" ht="15" customHeight="1" thickBot="1" x14ac:dyDescent="0.25">
      <c r="A13" s="12"/>
      <c r="B13" s="58" t="s">
        <v>32</v>
      </c>
      <c r="C13" s="60">
        <f t="shared" ref="C13:E13" si="0">SUM(C10:C12)</f>
        <v>313270</v>
      </c>
      <c r="D13" s="88">
        <f t="shared" si="0"/>
        <v>317497</v>
      </c>
      <c r="E13" s="322">
        <f t="shared" si="0"/>
        <v>327613</v>
      </c>
      <c r="F13" s="323"/>
      <c r="G13" s="87">
        <f t="shared" ref="G13:I13" si="1">SUM(G10:G12)</f>
        <v>157012</v>
      </c>
      <c r="H13" s="88">
        <f t="shared" si="1"/>
        <v>161457</v>
      </c>
      <c r="I13" s="322">
        <f t="shared" si="1"/>
        <v>169737</v>
      </c>
      <c r="J13" s="323"/>
      <c r="K13" s="87">
        <f t="shared" ref="K13:M13" si="2">SUM(K10:K12)</f>
        <v>126731</v>
      </c>
      <c r="L13" s="88">
        <f t="shared" si="2"/>
        <v>127272</v>
      </c>
      <c r="M13" s="322">
        <f t="shared" si="2"/>
        <v>138241</v>
      </c>
      <c r="N13" s="323"/>
      <c r="O13" s="87">
        <f t="shared" ref="O13:P13" si="3">SUM(O10:O12)</f>
        <v>0</v>
      </c>
      <c r="P13" s="322">
        <f t="shared" si="3"/>
        <v>0</v>
      </c>
      <c r="Q13" s="323"/>
      <c r="R13" s="87">
        <f>SUM(R10:R12)</f>
        <v>597013</v>
      </c>
      <c r="S13" s="88">
        <f t="shared" ref="S13" si="4">SUM(S10:S12)</f>
        <v>606226</v>
      </c>
      <c r="T13" s="324">
        <f>SUM(T10:T12)</f>
        <v>635591</v>
      </c>
    </row>
    <row r="14" spans="1:20" s="9" customFormat="1" ht="15" customHeight="1" x14ac:dyDescent="0.2">
      <c r="A14" s="12"/>
      <c r="B14" s="54" t="s">
        <v>33</v>
      </c>
      <c r="C14" s="59">
        <v>-36192</v>
      </c>
      <c r="D14" s="59">
        <v>-36267</v>
      </c>
      <c r="E14" s="318">
        <v>-28898</v>
      </c>
      <c r="F14" s="319"/>
      <c r="G14" s="90">
        <v>-6630</v>
      </c>
      <c r="H14" s="59">
        <v>-6780</v>
      </c>
      <c r="I14" s="326">
        <v>-5733</v>
      </c>
      <c r="J14" s="319"/>
      <c r="K14" s="90">
        <v>-101156</v>
      </c>
      <c r="L14" s="59">
        <v>-101249</v>
      </c>
      <c r="M14" s="318">
        <v>-107213</v>
      </c>
      <c r="N14" s="319"/>
      <c r="O14" s="90">
        <v>-5997</v>
      </c>
      <c r="P14" s="318">
        <v>-6214</v>
      </c>
      <c r="Q14" s="319"/>
      <c r="R14" s="90">
        <f>C14+G14+K14+O14</f>
        <v>-149975</v>
      </c>
      <c r="S14" s="59"/>
      <c r="T14" s="290">
        <f>E14+I14+M14+P14</f>
        <v>-148058</v>
      </c>
    </row>
    <row r="15" spans="1:20" s="9" customFormat="1" ht="15" customHeight="1" thickBot="1" x14ac:dyDescent="0.25">
      <c r="A15" s="12"/>
      <c r="B15" s="58" t="s">
        <v>34</v>
      </c>
      <c r="C15" s="60">
        <f t="shared" ref="C15:E15" si="5">SUM(C13:C14)</f>
        <v>277078</v>
      </c>
      <c r="D15" s="60">
        <f t="shared" si="5"/>
        <v>281230</v>
      </c>
      <c r="E15" s="322">
        <f t="shared" si="5"/>
        <v>298715</v>
      </c>
      <c r="F15" s="323"/>
      <c r="G15" s="87">
        <f t="shared" ref="G15:I15" si="6">SUM(G13:G14)</f>
        <v>150382</v>
      </c>
      <c r="H15" s="60">
        <f t="shared" si="6"/>
        <v>154677</v>
      </c>
      <c r="I15" s="322">
        <f t="shared" si="6"/>
        <v>164004</v>
      </c>
      <c r="J15" s="323"/>
      <c r="K15" s="87">
        <f t="shared" ref="K15:M15" si="7">SUM(K13:K14)</f>
        <v>25575</v>
      </c>
      <c r="L15" s="60">
        <f t="shared" si="7"/>
        <v>26023</v>
      </c>
      <c r="M15" s="322">
        <f t="shared" si="7"/>
        <v>31028</v>
      </c>
      <c r="N15" s="323"/>
      <c r="O15" s="87">
        <f t="shared" ref="O15:P15" si="8">SUM(O13:O14)</f>
        <v>-5997</v>
      </c>
      <c r="P15" s="322">
        <f t="shared" si="8"/>
        <v>-6214</v>
      </c>
      <c r="Q15" s="323"/>
      <c r="R15" s="87">
        <f t="shared" ref="R15:T15" si="9">SUM(R13:R14)</f>
        <v>447038</v>
      </c>
      <c r="S15" s="60"/>
      <c r="T15" s="324">
        <f t="shared" si="9"/>
        <v>487533</v>
      </c>
    </row>
    <row r="16" spans="1:20" s="9" customFormat="1" ht="15" customHeight="1" x14ac:dyDescent="0.2">
      <c r="A16" s="12"/>
      <c r="B16" s="74"/>
      <c r="C16" s="93"/>
      <c r="D16" s="93"/>
      <c r="E16" s="327"/>
      <c r="F16" s="323"/>
      <c r="G16" s="99"/>
      <c r="H16" s="93"/>
      <c r="I16" s="328"/>
      <c r="J16" s="323"/>
      <c r="K16" s="329"/>
      <c r="L16" s="93"/>
      <c r="M16" s="327"/>
      <c r="N16" s="323"/>
      <c r="O16" s="99"/>
      <c r="P16" s="327"/>
      <c r="Q16" s="323"/>
      <c r="R16" s="99"/>
      <c r="S16" s="93"/>
      <c r="T16" s="330"/>
    </row>
    <row r="17" spans="1:20" s="9" customFormat="1" ht="15" customHeight="1" x14ac:dyDescent="0.2">
      <c r="A17" s="12"/>
      <c r="B17" s="75" t="s">
        <v>36</v>
      </c>
      <c r="C17" s="63">
        <v>-152799</v>
      </c>
      <c r="D17" s="63">
        <v>-154846</v>
      </c>
      <c r="E17" s="320">
        <f>-140964+1</f>
        <v>-140963</v>
      </c>
      <c r="F17" s="319"/>
      <c r="G17" s="81">
        <v>-24989</v>
      </c>
      <c r="H17" s="63">
        <v>-25508</v>
      </c>
      <c r="I17" s="320">
        <v>-25400</v>
      </c>
      <c r="J17" s="319"/>
      <c r="K17" s="81">
        <v>-11777</v>
      </c>
      <c r="L17" s="63">
        <v>-11883</v>
      </c>
      <c r="M17" s="320">
        <v>-12906</v>
      </c>
      <c r="N17" s="319"/>
      <c r="O17" s="81">
        <v>-4784</v>
      </c>
      <c r="P17" s="320">
        <v>-10233</v>
      </c>
      <c r="Q17" s="319"/>
      <c r="R17" s="90">
        <f>C17+G17+K17+O17</f>
        <v>-194349</v>
      </c>
      <c r="S17" s="63"/>
      <c r="T17" s="291">
        <f>E17+I17+M17+P17</f>
        <v>-189502</v>
      </c>
    </row>
    <row r="18" spans="1:20" s="9" customFormat="1" ht="15" customHeight="1" thickBot="1" x14ac:dyDescent="0.25">
      <c r="A18" s="12"/>
      <c r="B18" s="58" t="s">
        <v>75</v>
      </c>
      <c r="C18" s="60">
        <f t="shared" ref="C18:E18" si="10">SUM(C15:C17)</f>
        <v>124279</v>
      </c>
      <c r="D18" s="60">
        <f t="shared" si="10"/>
        <v>126384</v>
      </c>
      <c r="E18" s="322">
        <f t="shared" si="10"/>
        <v>157752</v>
      </c>
      <c r="F18" s="323"/>
      <c r="G18" s="87">
        <f t="shared" ref="G18:I18" si="11">SUM(G15:G17)</f>
        <v>125393</v>
      </c>
      <c r="H18" s="60">
        <f t="shared" si="11"/>
        <v>129169</v>
      </c>
      <c r="I18" s="322">
        <f t="shared" si="11"/>
        <v>138604</v>
      </c>
      <c r="J18" s="323"/>
      <c r="K18" s="87">
        <f t="shared" ref="K18:M18" si="12">SUM(K15:K17)</f>
        <v>13798</v>
      </c>
      <c r="L18" s="60">
        <f t="shared" si="12"/>
        <v>14140</v>
      </c>
      <c r="M18" s="322">
        <f t="shared" si="12"/>
        <v>18122</v>
      </c>
      <c r="N18" s="323"/>
      <c r="O18" s="87">
        <f t="shared" ref="O18:P18" si="13">SUM(O15:O17)</f>
        <v>-10781</v>
      </c>
      <c r="P18" s="322">
        <f t="shared" si="13"/>
        <v>-16447</v>
      </c>
      <c r="Q18" s="323"/>
      <c r="R18" s="87">
        <f t="shared" ref="R18:T18" si="14">SUM(R15:R17)</f>
        <v>252689</v>
      </c>
      <c r="S18" s="60"/>
      <c r="T18" s="324">
        <f t="shared" si="14"/>
        <v>298031</v>
      </c>
    </row>
    <row r="19" spans="1:20" s="19" customFormat="1" ht="15" customHeight="1" x14ac:dyDescent="0.2">
      <c r="A19" s="12"/>
      <c r="B19" s="74"/>
      <c r="C19" s="93"/>
      <c r="D19" s="93"/>
      <c r="E19" s="327"/>
      <c r="F19" s="323"/>
      <c r="G19" s="99"/>
      <c r="H19" s="93"/>
      <c r="I19" s="327"/>
      <c r="J19" s="323"/>
      <c r="K19" s="329"/>
      <c r="L19" s="93"/>
      <c r="M19" s="327"/>
      <c r="N19" s="323"/>
      <c r="O19" s="99"/>
      <c r="P19" s="327"/>
      <c r="Q19" s="323"/>
      <c r="R19" s="99"/>
      <c r="S19" s="93"/>
      <c r="T19" s="330"/>
    </row>
    <row r="20" spans="1:20" s="9" customFormat="1" ht="15" customHeight="1" x14ac:dyDescent="0.2">
      <c r="A20" s="12"/>
      <c r="B20" s="54" t="s">
        <v>76</v>
      </c>
      <c r="C20" s="59">
        <f>-85107+2</f>
        <v>-85105</v>
      </c>
      <c r="D20" s="59">
        <v>-84338</v>
      </c>
      <c r="E20" s="318">
        <v>-77439</v>
      </c>
      <c r="F20" s="319"/>
      <c r="G20" s="90">
        <f>-23620+1</f>
        <v>-23619</v>
      </c>
      <c r="H20" s="59">
        <v>-23473</v>
      </c>
      <c r="I20" s="318">
        <v>-19005</v>
      </c>
      <c r="J20" s="319"/>
      <c r="K20" s="90">
        <v>0</v>
      </c>
      <c r="L20" s="59">
        <v>0</v>
      </c>
      <c r="M20" s="318">
        <v>0</v>
      </c>
      <c r="N20" s="319"/>
      <c r="O20" s="90">
        <v>0</v>
      </c>
      <c r="P20" s="318">
        <v>0</v>
      </c>
      <c r="Q20" s="319"/>
      <c r="R20" s="90">
        <f>C20+G20+K20+O20</f>
        <v>-108724</v>
      </c>
      <c r="S20" s="59"/>
      <c r="T20" s="290">
        <f>E20+I20+M20+P20</f>
        <v>-96444</v>
      </c>
    </row>
    <row r="21" spans="1:20" s="9" customFormat="1" ht="15" customHeight="1" thickBot="1" x14ac:dyDescent="0.25">
      <c r="A21" s="12"/>
      <c r="B21" s="58" t="s">
        <v>77</v>
      </c>
      <c r="C21" s="60">
        <f t="shared" ref="C21:E21" si="15">SUM(C18:C20)</f>
        <v>39174</v>
      </c>
      <c r="D21" s="60">
        <f t="shared" si="15"/>
        <v>42046</v>
      </c>
      <c r="E21" s="322">
        <f t="shared" si="15"/>
        <v>80313</v>
      </c>
      <c r="F21" s="323"/>
      <c r="G21" s="87">
        <f t="shared" ref="G21:I21" si="16">SUM(G18:G20)</f>
        <v>101774</v>
      </c>
      <c r="H21" s="60">
        <f t="shared" si="16"/>
        <v>105696</v>
      </c>
      <c r="I21" s="322">
        <f t="shared" si="16"/>
        <v>119599</v>
      </c>
      <c r="J21" s="323"/>
      <c r="K21" s="87">
        <f t="shared" ref="K21:M21" si="17">SUM(K18:K20)</f>
        <v>13798</v>
      </c>
      <c r="L21" s="60">
        <f t="shared" si="17"/>
        <v>14140</v>
      </c>
      <c r="M21" s="322">
        <f t="shared" si="17"/>
        <v>18122</v>
      </c>
      <c r="N21" s="323"/>
      <c r="O21" s="87">
        <f t="shared" ref="O21:P21" si="18">SUM(O18:O20)</f>
        <v>-10781</v>
      </c>
      <c r="P21" s="322">
        <f t="shared" si="18"/>
        <v>-16447</v>
      </c>
      <c r="Q21" s="323"/>
      <c r="R21" s="87">
        <f>SUM(R18:R20)</f>
        <v>143965</v>
      </c>
      <c r="S21" s="60"/>
      <c r="T21" s="324">
        <f>SUM(T18:T20)</f>
        <v>201587</v>
      </c>
    </row>
    <row r="22" spans="1:20" s="9" customFormat="1" ht="15" customHeight="1" x14ac:dyDescent="0.2">
      <c r="A22" s="12"/>
      <c r="B22" s="54" t="s">
        <v>37</v>
      </c>
      <c r="C22" s="59"/>
      <c r="D22" s="59"/>
      <c r="E22" s="318"/>
      <c r="F22" s="319"/>
      <c r="G22" s="90"/>
      <c r="H22" s="59"/>
      <c r="I22" s="326"/>
      <c r="J22" s="319"/>
      <c r="K22" s="325"/>
      <c r="L22" s="59"/>
      <c r="M22" s="318"/>
      <c r="N22" s="319"/>
      <c r="O22" s="90"/>
      <c r="P22" s="318"/>
      <c r="Q22" s="319"/>
      <c r="R22" s="90">
        <v>-56665</v>
      </c>
      <c r="S22" s="59"/>
      <c r="T22" s="290">
        <v>-54337</v>
      </c>
    </row>
    <row r="23" spans="1:20" s="9" customFormat="1" ht="15" customHeight="1" x14ac:dyDescent="0.2">
      <c r="A23" s="12"/>
      <c r="B23" s="54" t="s">
        <v>148</v>
      </c>
      <c r="C23" s="59"/>
      <c r="D23" s="59"/>
      <c r="E23" s="318"/>
      <c r="F23" s="319"/>
      <c r="G23" s="90"/>
      <c r="H23" s="59"/>
      <c r="I23" s="318"/>
      <c r="J23" s="319"/>
      <c r="K23" s="90"/>
      <c r="L23" s="59"/>
      <c r="M23" s="318"/>
      <c r="N23" s="319"/>
      <c r="O23" s="90"/>
      <c r="P23" s="318"/>
      <c r="Q23" s="319"/>
      <c r="R23" s="90">
        <v>23097</v>
      </c>
      <c r="S23" s="59"/>
      <c r="T23" s="290">
        <v>12169</v>
      </c>
    </row>
    <row r="24" spans="1:20" s="9" customFormat="1" ht="15" customHeight="1" x14ac:dyDescent="0.2">
      <c r="A24" s="12"/>
      <c r="B24" s="54" t="s">
        <v>149</v>
      </c>
      <c r="C24" s="59"/>
      <c r="D24" s="59"/>
      <c r="E24" s="318"/>
      <c r="F24" s="319"/>
      <c r="G24" s="90"/>
      <c r="H24" s="59"/>
      <c r="I24" s="318"/>
      <c r="J24" s="319"/>
      <c r="K24" s="81"/>
      <c r="L24" s="59"/>
      <c r="M24" s="318"/>
      <c r="N24" s="319"/>
      <c r="O24" s="90"/>
      <c r="P24" s="318"/>
      <c r="Q24" s="319"/>
      <c r="R24" s="90">
        <v>-24799</v>
      </c>
      <c r="S24" s="59"/>
      <c r="T24" s="290">
        <v>-10525</v>
      </c>
    </row>
    <row r="25" spans="1:20" s="9" customFormat="1" ht="15" customHeight="1" x14ac:dyDescent="0.2">
      <c r="A25" s="12"/>
      <c r="B25" s="55" t="s">
        <v>38</v>
      </c>
      <c r="C25" s="63"/>
      <c r="D25" s="63"/>
      <c r="E25" s="320"/>
      <c r="F25" s="319"/>
      <c r="G25" s="81"/>
      <c r="H25" s="63"/>
      <c r="I25" s="320"/>
      <c r="J25" s="319"/>
      <c r="K25" s="81"/>
      <c r="L25" s="63"/>
      <c r="M25" s="320"/>
      <c r="N25" s="319"/>
      <c r="O25" s="81"/>
      <c r="P25" s="320"/>
      <c r="Q25" s="319"/>
      <c r="R25" s="81">
        <v>-3655</v>
      </c>
      <c r="S25" s="63"/>
      <c r="T25" s="291">
        <v>-4100</v>
      </c>
    </row>
    <row r="26" spans="1:20" s="9" customFormat="1" ht="15" customHeight="1" thickBot="1" x14ac:dyDescent="0.25">
      <c r="A26" s="12"/>
      <c r="B26" s="58" t="s">
        <v>150</v>
      </c>
      <c r="C26" s="107"/>
      <c r="D26" s="107"/>
      <c r="E26" s="331"/>
      <c r="F26" s="319"/>
      <c r="G26" s="108"/>
      <c r="H26" s="107"/>
      <c r="I26" s="331"/>
      <c r="J26" s="319"/>
      <c r="K26" s="108"/>
      <c r="L26" s="107"/>
      <c r="M26" s="331"/>
      <c r="N26" s="319"/>
      <c r="O26" s="108"/>
      <c r="P26" s="331"/>
      <c r="Q26" s="319"/>
      <c r="R26" s="87">
        <f>SUM(R21:R25)</f>
        <v>81943</v>
      </c>
      <c r="S26" s="107"/>
      <c r="T26" s="324">
        <f>SUM(T21:T25)</f>
        <v>144794</v>
      </c>
    </row>
    <row r="27" spans="1:20" s="9" customFormat="1" ht="15" customHeight="1" x14ac:dyDescent="0.2">
      <c r="A27" s="12"/>
      <c r="B27" s="54" t="s">
        <v>152</v>
      </c>
      <c r="C27" s="59"/>
      <c r="D27" s="59"/>
      <c r="E27" s="318"/>
      <c r="F27" s="319"/>
      <c r="G27" s="90"/>
      <c r="H27" s="59"/>
      <c r="I27" s="318"/>
      <c r="J27" s="319"/>
      <c r="K27" s="325"/>
      <c r="L27" s="59"/>
      <c r="M27" s="318"/>
      <c r="N27" s="319"/>
      <c r="O27" s="90"/>
      <c r="P27" s="318"/>
      <c r="Q27" s="319"/>
      <c r="R27" s="90">
        <v>6423</v>
      </c>
      <c r="S27" s="59"/>
      <c r="T27" s="290">
        <v>9637</v>
      </c>
    </row>
    <row r="28" spans="1:20" s="9" customFormat="1" ht="15" customHeight="1" x14ac:dyDescent="0.2">
      <c r="A28" s="12"/>
      <c r="B28" s="55" t="s">
        <v>153</v>
      </c>
      <c r="C28" s="63"/>
      <c r="D28" s="63"/>
      <c r="E28" s="320"/>
      <c r="F28" s="319"/>
      <c r="G28" s="81"/>
      <c r="H28" s="63"/>
      <c r="I28" s="320"/>
      <c r="J28" s="319"/>
      <c r="K28" s="81"/>
      <c r="L28" s="63"/>
      <c r="M28" s="320"/>
      <c r="N28" s="319"/>
      <c r="O28" s="81"/>
      <c r="P28" s="320"/>
      <c r="Q28" s="319"/>
      <c r="R28" s="81">
        <v>-3600</v>
      </c>
      <c r="S28" s="63"/>
      <c r="T28" s="291">
        <v>-4725</v>
      </c>
    </row>
    <row r="29" spans="1:20" s="9" customFormat="1" ht="15" customHeight="1" thickBot="1" x14ac:dyDescent="0.25">
      <c r="A29" s="12"/>
      <c r="B29" s="58" t="s">
        <v>151</v>
      </c>
      <c r="C29" s="107"/>
      <c r="D29" s="107"/>
      <c r="E29" s="331"/>
      <c r="F29" s="319"/>
      <c r="G29" s="108"/>
      <c r="H29" s="107"/>
      <c r="I29" s="331"/>
      <c r="J29" s="319"/>
      <c r="K29" s="108"/>
      <c r="L29" s="107"/>
      <c r="M29" s="331"/>
      <c r="N29" s="319"/>
      <c r="O29" s="108"/>
      <c r="P29" s="331"/>
      <c r="Q29" s="319"/>
      <c r="R29" s="87">
        <f>SUM(R27:R28)</f>
        <v>2823</v>
      </c>
      <c r="S29" s="107"/>
      <c r="T29" s="324">
        <f>SUM(T27:T28)</f>
        <v>4912</v>
      </c>
    </row>
    <row r="30" spans="1:20" s="9" customFormat="1" ht="15" customHeight="1" thickBot="1" x14ac:dyDescent="0.25">
      <c r="A30" s="12"/>
      <c r="B30" s="58" t="s">
        <v>78</v>
      </c>
      <c r="C30" s="107"/>
      <c r="D30" s="107"/>
      <c r="E30" s="331"/>
      <c r="F30" s="319"/>
      <c r="G30" s="108"/>
      <c r="H30" s="107"/>
      <c r="I30" s="331"/>
      <c r="J30" s="319"/>
      <c r="K30" s="108"/>
      <c r="L30" s="107"/>
      <c r="M30" s="331"/>
      <c r="N30" s="319"/>
      <c r="O30" s="108"/>
      <c r="P30" s="331"/>
      <c r="Q30" s="319"/>
      <c r="R30" s="87">
        <f>+R26+R29</f>
        <v>84766</v>
      </c>
      <c r="S30" s="107"/>
      <c r="T30" s="324">
        <f>+T26+T29</f>
        <v>149706</v>
      </c>
    </row>
    <row r="31" spans="1:20" s="9" customFormat="1" ht="15" customHeight="1" x14ac:dyDescent="0.2">
      <c r="A31" s="12"/>
      <c r="B31" s="54" t="s">
        <v>40</v>
      </c>
      <c r="C31" s="59"/>
      <c r="D31" s="59"/>
      <c r="E31" s="318"/>
      <c r="F31" s="319"/>
      <c r="G31" s="90"/>
      <c r="H31" s="59"/>
      <c r="I31" s="318"/>
      <c r="J31" s="319"/>
      <c r="K31" s="325"/>
      <c r="L31" s="59"/>
      <c r="M31" s="318"/>
      <c r="N31" s="319"/>
      <c r="O31" s="90"/>
      <c r="P31" s="318"/>
      <c r="Q31" s="319"/>
      <c r="R31" s="90">
        <v>-29001</v>
      </c>
      <c r="S31" s="59"/>
      <c r="T31" s="290">
        <v>-42601</v>
      </c>
    </row>
    <row r="32" spans="1:20" s="5" customFormat="1" ht="15" customHeight="1" thickBot="1" x14ac:dyDescent="0.25">
      <c r="A32" s="20"/>
      <c r="B32" s="109" t="s">
        <v>41</v>
      </c>
      <c r="C32" s="292"/>
      <c r="D32" s="292"/>
      <c r="E32" s="332"/>
      <c r="F32" s="323"/>
      <c r="G32" s="333"/>
      <c r="H32" s="292"/>
      <c r="I32" s="332"/>
      <c r="J32" s="323"/>
      <c r="K32" s="333"/>
      <c r="L32" s="292"/>
      <c r="M32" s="332"/>
      <c r="N32" s="323"/>
      <c r="O32" s="333"/>
      <c r="P32" s="332"/>
      <c r="Q32" s="323"/>
      <c r="R32" s="333">
        <f>SUM(R30:R31)</f>
        <v>55765</v>
      </c>
      <c r="S32" s="292"/>
      <c r="T32" s="293">
        <f>SUM(T30:T31)</f>
        <v>107105</v>
      </c>
    </row>
    <row r="34" spans="2:2" x14ac:dyDescent="0.2">
      <c r="B34" s="41"/>
    </row>
  </sheetData>
  <mergeCells count="6">
    <mergeCell ref="R4:T4"/>
    <mergeCell ref="B4:B6"/>
    <mergeCell ref="C4:E4"/>
    <mergeCell ref="G4:I4"/>
    <mergeCell ref="K4:M4"/>
    <mergeCell ref="O4:P4"/>
  </mergeCells>
  <pageMargins left="0.43307086614173229" right="0.23622047244094491" top="0.74803149606299213" bottom="0.74803149606299213" header="0.31496062992125984" footer="0.31496062992125984"/>
  <pageSetup paperSize="9" scale="71" orientation="landscape" r:id="rId1"/>
  <headerFooter>
    <oddFooter>&amp;L© 2020 Software AG. All rights reserved.&amp;C&amp;P</oddFooter>
  </headerFooter>
  <customProperties>
    <customPr name="_pios_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8"/>
  <dimension ref="A1:T34"/>
  <sheetViews>
    <sheetView showGridLines="0" zoomScale="130" zoomScaleNormal="130" zoomScaleSheetLayoutView="130" workbookViewId="0"/>
  </sheetViews>
  <sheetFormatPr defaultColWidth="9.140625" defaultRowHeight="14.25" x14ac:dyDescent="0.2"/>
  <cols>
    <col min="1" max="1" width="3.5703125" style="2" customWidth="1"/>
    <col min="2" max="2" width="35.140625" style="2" customWidth="1"/>
    <col min="3" max="5" width="10.42578125" style="2" customWidth="1"/>
    <col min="6" max="6" width="2.140625" style="22" customWidth="1"/>
    <col min="7" max="9" width="10.42578125" style="2" customWidth="1"/>
    <col min="10" max="10" width="2.140625" style="22" customWidth="1"/>
    <col min="11" max="13" width="10.42578125" style="2" customWidth="1"/>
    <col min="14" max="14" width="2.140625" style="22" customWidth="1"/>
    <col min="15" max="16" width="10.42578125" style="2" customWidth="1"/>
    <col min="17" max="17" width="2.140625" style="22" customWidth="1"/>
    <col min="18" max="20" width="10.42578125" style="2" customWidth="1"/>
    <col min="21" max="16384" width="9.140625" style="2"/>
  </cols>
  <sheetData>
    <row r="1" spans="1:20" s="13" customFormat="1" ht="15" customHeight="1" x14ac:dyDescent="0.25">
      <c r="A1" s="25"/>
      <c r="B1" s="105" t="str">
        <f>Inhaltsverzeichnis!C19</f>
        <v>Segmentbericht für das 3. Quartal 2020 und 2019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26"/>
      <c r="N1" s="26"/>
      <c r="O1" s="26"/>
      <c r="P1" s="26"/>
      <c r="Q1" s="26"/>
      <c r="R1" s="26"/>
      <c r="S1" s="26"/>
      <c r="T1" s="26"/>
    </row>
    <row r="2" spans="1:20" ht="15" customHeight="1" x14ac:dyDescent="0.2">
      <c r="A2" s="22"/>
      <c r="B2" s="52" t="s">
        <v>26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3"/>
      <c r="N2" s="23"/>
      <c r="O2" s="23"/>
      <c r="P2" s="23"/>
      <c r="Q2" s="23"/>
      <c r="R2" s="23"/>
      <c r="S2" s="23"/>
      <c r="T2" s="23"/>
    </row>
    <row r="3" spans="1:20" ht="15" customHeight="1" x14ac:dyDescent="0.2">
      <c r="A3" s="10"/>
      <c r="B3" s="15"/>
      <c r="C3" s="32"/>
      <c r="D3" s="11"/>
      <c r="E3" s="31"/>
      <c r="F3" s="33"/>
      <c r="G3" s="32"/>
      <c r="H3" s="11"/>
      <c r="I3" s="31"/>
      <c r="J3" s="33"/>
      <c r="K3" s="32"/>
      <c r="L3" s="11"/>
      <c r="M3" s="31"/>
      <c r="N3" s="33"/>
      <c r="O3" s="32"/>
      <c r="P3" s="31"/>
      <c r="Q3" s="33"/>
      <c r="R3" s="32"/>
      <c r="S3" s="11"/>
      <c r="T3" s="11"/>
    </row>
    <row r="4" spans="1:20" s="9" customFormat="1" ht="15" customHeight="1" thickBot="1" x14ac:dyDescent="0.25">
      <c r="A4" s="106"/>
      <c r="B4" s="363" t="s">
        <v>27</v>
      </c>
      <c r="C4" s="366" t="s">
        <v>129</v>
      </c>
      <c r="D4" s="366"/>
      <c r="E4" s="365"/>
      <c r="F4" s="100"/>
      <c r="G4" s="365" t="s">
        <v>10</v>
      </c>
      <c r="H4" s="365"/>
      <c r="I4" s="365"/>
      <c r="J4" s="100"/>
      <c r="K4" s="365" t="s">
        <v>165</v>
      </c>
      <c r="L4" s="365"/>
      <c r="M4" s="365"/>
      <c r="N4" s="100"/>
      <c r="O4" s="365" t="s">
        <v>73</v>
      </c>
      <c r="P4" s="365"/>
      <c r="Q4" s="100"/>
      <c r="R4" s="365" t="s">
        <v>86</v>
      </c>
      <c r="S4" s="365"/>
      <c r="T4" s="365"/>
    </row>
    <row r="5" spans="1:20" s="9" customFormat="1" ht="14.25" customHeight="1" thickTop="1" x14ac:dyDescent="0.2">
      <c r="A5" s="12"/>
      <c r="B5" s="363"/>
      <c r="C5" s="120" t="s">
        <v>206</v>
      </c>
      <c r="D5" s="77" t="s">
        <v>206</v>
      </c>
      <c r="E5" s="80" t="s">
        <v>207</v>
      </c>
      <c r="F5" s="70"/>
      <c r="G5" s="79" t="s">
        <v>206</v>
      </c>
      <c r="H5" s="77" t="s">
        <v>206</v>
      </c>
      <c r="I5" s="80" t="s">
        <v>207</v>
      </c>
      <c r="J5" s="70"/>
      <c r="K5" s="79" t="s">
        <v>206</v>
      </c>
      <c r="L5" s="77" t="s">
        <v>206</v>
      </c>
      <c r="M5" s="80" t="s">
        <v>207</v>
      </c>
      <c r="N5" s="70"/>
      <c r="O5" s="79" t="s">
        <v>206</v>
      </c>
      <c r="P5" s="80" t="s">
        <v>207</v>
      </c>
      <c r="Q5" s="70"/>
      <c r="R5" s="79" t="s">
        <v>206</v>
      </c>
      <c r="S5" s="77" t="s">
        <v>206</v>
      </c>
      <c r="T5" s="78" t="s">
        <v>207</v>
      </c>
    </row>
    <row r="6" spans="1:20" s="9" customFormat="1" ht="36" customHeight="1" thickBot="1" x14ac:dyDescent="0.25">
      <c r="A6" s="12"/>
      <c r="B6" s="364"/>
      <c r="C6" s="228" t="s">
        <v>117</v>
      </c>
      <c r="D6" s="224" t="s">
        <v>121</v>
      </c>
      <c r="E6" s="225" t="s">
        <v>117</v>
      </c>
      <c r="F6" s="70"/>
      <c r="G6" s="226" t="s">
        <v>117</v>
      </c>
      <c r="H6" s="224" t="s">
        <v>121</v>
      </c>
      <c r="I6" s="225" t="s">
        <v>117</v>
      </c>
      <c r="J6" s="70"/>
      <c r="K6" s="226" t="s">
        <v>117</v>
      </c>
      <c r="L6" s="224" t="s">
        <v>121</v>
      </c>
      <c r="M6" s="225" t="s">
        <v>117</v>
      </c>
      <c r="N6" s="70"/>
      <c r="O6" s="226" t="s">
        <v>117</v>
      </c>
      <c r="P6" s="225" t="s">
        <v>117</v>
      </c>
      <c r="Q6" s="70"/>
      <c r="R6" s="101" t="s">
        <v>117</v>
      </c>
      <c r="S6" s="102" t="s">
        <v>121</v>
      </c>
      <c r="T6" s="104" t="s">
        <v>117</v>
      </c>
    </row>
    <row r="7" spans="1:20" s="9" customFormat="1" ht="15" customHeight="1" thickTop="1" x14ac:dyDescent="0.2">
      <c r="A7" s="12"/>
      <c r="B7" s="113" t="s">
        <v>28</v>
      </c>
      <c r="C7" s="59">
        <v>26480</v>
      </c>
      <c r="D7" s="91">
        <v>27677</v>
      </c>
      <c r="E7" s="318">
        <f>39160-1</f>
        <v>39159</v>
      </c>
      <c r="F7" s="334"/>
      <c r="G7" s="90">
        <v>12389</v>
      </c>
      <c r="H7" s="91">
        <v>13392</v>
      </c>
      <c r="I7" s="318">
        <v>24983</v>
      </c>
      <c r="J7" s="319"/>
      <c r="K7" s="90">
        <v>0</v>
      </c>
      <c r="L7" s="91">
        <v>0</v>
      </c>
      <c r="M7" s="318">
        <v>0</v>
      </c>
      <c r="N7" s="334"/>
      <c r="O7" s="90">
        <v>0</v>
      </c>
      <c r="P7" s="318">
        <v>0</v>
      </c>
      <c r="Q7" s="319"/>
      <c r="R7" s="110">
        <f>C7+G7+K7+O7</f>
        <v>38869</v>
      </c>
      <c r="S7" s="91">
        <f>+D7+H7+L7</f>
        <v>41069</v>
      </c>
      <c r="T7" s="290">
        <f>E7+I7+M7+P7</f>
        <v>64142</v>
      </c>
    </row>
    <row r="8" spans="1:20" s="9" customFormat="1" ht="15" customHeight="1" x14ac:dyDescent="0.2">
      <c r="A8" s="12"/>
      <c r="B8" s="114" t="s">
        <v>29</v>
      </c>
      <c r="C8" s="63">
        <v>68722</v>
      </c>
      <c r="D8" s="82">
        <v>71392</v>
      </c>
      <c r="E8" s="320">
        <v>72433</v>
      </c>
      <c r="F8" s="334"/>
      <c r="G8" s="81">
        <v>34664</v>
      </c>
      <c r="H8" s="82">
        <v>36931</v>
      </c>
      <c r="I8" s="320">
        <v>36840</v>
      </c>
      <c r="J8" s="319"/>
      <c r="K8" s="81">
        <v>0</v>
      </c>
      <c r="L8" s="82">
        <v>0</v>
      </c>
      <c r="M8" s="320">
        <v>0</v>
      </c>
      <c r="N8" s="334"/>
      <c r="O8" s="81">
        <v>0</v>
      </c>
      <c r="P8" s="320">
        <v>0</v>
      </c>
      <c r="Q8" s="319"/>
      <c r="R8" s="111">
        <f>C8+G8+K8+O8</f>
        <v>103386</v>
      </c>
      <c r="S8" s="82">
        <f>+D8+H8+L8</f>
        <v>108323</v>
      </c>
      <c r="T8" s="291">
        <f>E8+I8+M8+P8</f>
        <v>109273</v>
      </c>
    </row>
    <row r="9" spans="1:20" s="9" customFormat="1" ht="15" customHeight="1" x14ac:dyDescent="0.2">
      <c r="A9" s="12"/>
      <c r="B9" s="115" t="s">
        <v>115</v>
      </c>
      <c r="C9" s="85">
        <v>7944</v>
      </c>
      <c r="D9" s="86">
        <v>8162</v>
      </c>
      <c r="E9" s="321">
        <v>5765</v>
      </c>
      <c r="F9" s="334"/>
      <c r="G9" s="84">
        <v>0</v>
      </c>
      <c r="H9" s="86">
        <v>0</v>
      </c>
      <c r="I9" s="321">
        <v>0</v>
      </c>
      <c r="J9" s="319"/>
      <c r="K9" s="84">
        <v>0</v>
      </c>
      <c r="L9" s="86">
        <v>0</v>
      </c>
      <c r="M9" s="321">
        <v>0</v>
      </c>
      <c r="N9" s="334"/>
      <c r="O9" s="84">
        <v>0</v>
      </c>
      <c r="P9" s="321">
        <v>0</v>
      </c>
      <c r="Q9" s="319"/>
      <c r="R9" s="112">
        <f>G9+C9+K9+O9</f>
        <v>7944</v>
      </c>
      <c r="S9" s="86">
        <f>+D9+H9+L9</f>
        <v>8162</v>
      </c>
      <c r="T9" s="291">
        <f>I9+E9+M9+Q9</f>
        <v>5765</v>
      </c>
    </row>
    <row r="10" spans="1:20" s="9" customFormat="1" ht="15" customHeight="1" thickBot="1" x14ac:dyDescent="0.25">
      <c r="A10" s="12"/>
      <c r="B10" s="116" t="s">
        <v>74</v>
      </c>
      <c r="C10" s="60">
        <f>SUM(C7:C9)</f>
        <v>103146</v>
      </c>
      <c r="D10" s="88">
        <f>SUM(D7:D9)</f>
        <v>107231</v>
      </c>
      <c r="E10" s="322">
        <f>SUM(E7:E9)</f>
        <v>117357</v>
      </c>
      <c r="F10" s="335"/>
      <c r="G10" s="87">
        <f>SUM(G7:G9)</f>
        <v>47053</v>
      </c>
      <c r="H10" s="88">
        <f>SUM(H7:H9)</f>
        <v>50323</v>
      </c>
      <c r="I10" s="322">
        <f>SUM(I7:I9)</f>
        <v>61823</v>
      </c>
      <c r="J10" s="323"/>
      <c r="K10" s="87">
        <f>SUM(K7:K9)</f>
        <v>0</v>
      </c>
      <c r="L10" s="88">
        <f>SUM(L7:L9)</f>
        <v>0</v>
      </c>
      <c r="M10" s="322">
        <f>SUM(M7:M9)</f>
        <v>0</v>
      </c>
      <c r="N10" s="335"/>
      <c r="O10" s="87">
        <f>SUM(O7:O9)</f>
        <v>0</v>
      </c>
      <c r="P10" s="322">
        <f>SUM(P7:P9)</f>
        <v>0</v>
      </c>
      <c r="Q10" s="323"/>
      <c r="R10" s="87">
        <f>SUM(R7:R9)</f>
        <v>150199</v>
      </c>
      <c r="S10" s="88">
        <f>SUM(S7:S9)</f>
        <v>157554</v>
      </c>
      <c r="T10" s="324">
        <f>SUM(T7:T9)</f>
        <v>179180</v>
      </c>
    </row>
    <row r="11" spans="1:20" s="9" customFormat="1" ht="15" customHeight="1" x14ac:dyDescent="0.2">
      <c r="A11" s="12"/>
      <c r="B11" s="113" t="s">
        <v>30</v>
      </c>
      <c r="C11" s="59">
        <v>-88</v>
      </c>
      <c r="D11" s="91">
        <v>-89</v>
      </c>
      <c r="E11" s="318">
        <v>0</v>
      </c>
      <c r="F11" s="334"/>
      <c r="G11" s="90">
        <v>0</v>
      </c>
      <c r="H11" s="91">
        <v>0</v>
      </c>
      <c r="I11" s="318">
        <v>0</v>
      </c>
      <c r="J11" s="319"/>
      <c r="K11" s="90">
        <v>35241</v>
      </c>
      <c r="L11" s="91">
        <v>36422</v>
      </c>
      <c r="M11" s="318">
        <v>44801</v>
      </c>
      <c r="N11" s="334"/>
      <c r="O11" s="90">
        <v>0</v>
      </c>
      <c r="P11" s="318">
        <v>0</v>
      </c>
      <c r="Q11" s="319"/>
      <c r="R11" s="90">
        <f>C11+G11+K11+O11</f>
        <v>35153</v>
      </c>
      <c r="S11" s="90">
        <f>+D11+H11+L11</f>
        <v>36333</v>
      </c>
      <c r="T11" s="290">
        <f>E11+I11+M11+P11</f>
        <v>44801</v>
      </c>
    </row>
    <row r="12" spans="1:20" s="9" customFormat="1" ht="15" customHeight="1" x14ac:dyDescent="0.2">
      <c r="A12" s="12"/>
      <c r="B12" s="114" t="s">
        <v>31</v>
      </c>
      <c r="C12" s="63">
        <v>0</v>
      </c>
      <c r="D12" s="82">
        <v>0</v>
      </c>
      <c r="E12" s="320">
        <v>0</v>
      </c>
      <c r="F12" s="334"/>
      <c r="G12" s="81">
        <v>5</v>
      </c>
      <c r="H12" s="82">
        <v>6</v>
      </c>
      <c r="I12" s="320">
        <v>176</v>
      </c>
      <c r="J12" s="319"/>
      <c r="K12" s="81">
        <v>1</v>
      </c>
      <c r="L12" s="82">
        <v>0</v>
      </c>
      <c r="M12" s="320">
        <v>0</v>
      </c>
      <c r="N12" s="334"/>
      <c r="O12" s="81">
        <v>0</v>
      </c>
      <c r="P12" s="320">
        <v>0</v>
      </c>
      <c r="Q12" s="319"/>
      <c r="R12" s="81">
        <f>C12+G12+K12+O12</f>
        <v>6</v>
      </c>
      <c r="S12" s="82">
        <f>+D12+H12+L12</f>
        <v>6</v>
      </c>
      <c r="T12" s="291">
        <f>E12+I12+M12+P12</f>
        <v>176</v>
      </c>
    </row>
    <row r="13" spans="1:20" s="9" customFormat="1" ht="15" customHeight="1" thickBot="1" x14ac:dyDescent="0.25">
      <c r="A13" s="12"/>
      <c r="B13" s="116" t="s">
        <v>32</v>
      </c>
      <c r="C13" s="60">
        <f t="shared" ref="C13:E13" si="0">SUM(C10:C12)</f>
        <v>103058</v>
      </c>
      <c r="D13" s="88">
        <f t="shared" si="0"/>
        <v>107142</v>
      </c>
      <c r="E13" s="322">
        <f t="shared" si="0"/>
        <v>117357</v>
      </c>
      <c r="F13" s="335"/>
      <c r="G13" s="87">
        <f t="shared" ref="G13:I13" si="1">SUM(G10:G12)</f>
        <v>47058</v>
      </c>
      <c r="H13" s="88">
        <f t="shared" si="1"/>
        <v>50329</v>
      </c>
      <c r="I13" s="322">
        <f t="shared" si="1"/>
        <v>61999</v>
      </c>
      <c r="J13" s="323"/>
      <c r="K13" s="87">
        <f t="shared" ref="K13:M13" si="2">SUM(K10:K12)</f>
        <v>35242</v>
      </c>
      <c r="L13" s="88">
        <f t="shared" si="2"/>
        <v>36422</v>
      </c>
      <c r="M13" s="322">
        <f t="shared" si="2"/>
        <v>44801</v>
      </c>
      <c r="N13" s="335"/>
      <c r="O13" s="87">
        <f t="shared" ref="O13:P13" si="3">SUM(O10:O12)</f>
        <v>0</v>
      </c>
      <c r="P13" s="322">
        <f t="shared" si="3"/>
        <v>0</v>
      </c>
      <c r="Q13" s="323"/>
      <c r="R13" s="87">
        <f>SUM(R10:R12)</f>
        <v>185358</v>
      </c>
      <c r="S13" s="88">
        <f t="shared" ref="S13" si="4">SUM(S10:S12)</f>
        <v>193893</v>
      </c>
      <c r="T13" s="324">
        <f>SUM(T10:T12)</f>
        <v>224157</v>
      </c>
    </row>
    <row r="14" spans="1:20" s="9" customFormat="1" ht="15" customHeight="1" x14ac:dyDescent="0.2">
      <c r="A14" s="12"/>
      <c r="B14" s="113" t="s">
        <v>33</v>
      </c>
      <c r="C14" s="59">
        <v>-12481</v>
      </c>
      <c r="D14" s="59">
        <v>-12524</v>
      </c>
      <c r="E14" s="318">
        <v>-9962</v>
      </c>
      <c r="F14" s="334"/>
      <c r="G14" s="90">
        <v>-1902</v>
      </c>
      <c r="H14" s="59">
        <v>-1999</v>
      </c>
      <c r="I14" s="318">
        <v>-1711</v>
      </c>
      <c r="J14" s="319"/>
      <c r="K14" s="90">
        <v>-26803</v>
      </c>
      <c r="L14" s="59">
        <v>-27571</v>
      </c>
      <c r="M14" s="318">
        <v>-35776</v>
      </c>
      <c r="N14" s="334"/>
      <c r="O14" s="90">
        <v>-1971</v>
      </c>
      <c r="P14" s="318">
        <v>-2006</v>
      </c>
      <c r="Q14" s="319"/>
      <c r="R14" s="90">
        <f>C14+G14+K14+O14</f>
        <v>-43157</v>
      </c>
      <c r="S14" s="59"/>
      <c r="T14" s="290">
        <f>E14+I14+M14+P14</f>
        <v>-49455</v>
      </c>
    </row>
    <row r="15" spans="1:20" s="9" customFormat="1" ht="15" customHeight="1" thickBot="1" x14ac:dyDescent="0.25">
      <c r="A15" s="12"/>
      <c r="B15" s="116" t="s">
        <v>34</v>
      </c>
      <c r="C15" s="60">
        <f t="shared" ref="C15:E15" si="5">SUM(C13:C14)</f>
        <v>90577</v>
      </c>
      <c r="D15" s="60">
        <f t="shared" si="5"/>
        <v>94618</v>
      </c>
      <c r="E15" s="322">
        <f t="shared" si="5"/>
        <v>107395</v>
      </c>
      <c r="F15" s="335"/>
      <c r="G15" s="87">
        <f t="shared" ref="G15:I15" si="6">SUM(G13:G14)</f>
        <v>45156</v>
      </c>
      <c r="H15" s="60">
        <f t="shared" si="6"/>
        <v>48330</v>
      </c>
      <c r="I15" s="322">
        <f t="shared" si="6"/>
        <v>60288</v>
      </c>
      <c r="J15" s="323"/>
      <c r="K15" s="87">
        <f t="shared" ref="K15:M15" si="7">SUM(K13:K14)</f>
        <v>8439</v>
      </c>
      <c r="L15" s="60">
        <f t="shared" si="7"/>
        <v>8851</v>
      </c>
      <c r="M15" s="322">
        <f t="shared" si="7"/>
        <v>9025</v>
      </c>
      <c r="N15" s="335"/>
      <c r="O15" s="87">
        <f t="shared" ref="O15:P15" si="8">SUM(O13:O14)</f>
        <v>-1971</v>
      </c>
      <c r="P15" s="322">
        <f t="shared" si="8"/>
        <v>-2006</v>
      </c>
      <c r="Q15" s="323"/>
      <c r="R15" s="87">
        <f t="shared" ref="R15:T15" si="9">SUM(R13:R14)</f>
        <v>142201</v>
      </c>
      <c r="S15" s="60"/>
      <c r="T15" s="324">
        <f t="shared" si="9"/>
        <v>174702</v>
      </c>
    </row>
    <row r="16" spans="1:20" s="9" customFormat="1" ht="15" customHeight="1" x14ac:dyDescent="0.2">
      <c r="A16" s="12"/>
      <c r="B16" s="117"/>
      <c r="C16" s="93"/>
      <c r="D16" s="93"/>
      <c r="E16" s="327"/>
      <c r="F16" s="335"/>
      <c r="G16" s="99"/>
      <c r="H16" s="93"/>
      <c r="I16" s="327"/>
      <c r="J16" s="323"/>
      <c r="K16" s="99"/>
      <c r="L16" s="93"/>
      <c r="M16" s="327"/>
      <c r="N16" s="335"/>
      <c r="O16" s="99"/>
      <c r="P16" s="327"/>
      <c r="Q16" s="323"/>
      <c r="R16" s="99"/>
      <c r="S16" s="93"/>
      <c r="T16" s="330"/>
    </row>
    <row r="17" spans="1:20" s="9" customFormat="1" ht="15" customHeight="1" x14ac:dyDescent="0.2">
      <c r="A17" s="12"/>
      <c r="B17" s="118" t="s">
        <v>36</v>
      </c>
      <c r="C17" s="63">
        <v>-52199</v>
      </c>
      <c r="D17" s="63">
        <v>-54118</v>
      </c>
      <c r="E17" s="320">
        <f>-46437+1</f>
        <v>-46436</v>
      </c>
      <c r="F17" s="334"/>
      <c r="G17" s="81">
        <v>-6794</v>
      </c>
      <c r="H17" s="63">
        <v>-7142</v>
      </c>
      <c r="I17" s="320">
        <v>-9775</v>
      </c>
      <c r="J17" s="319"/>
      <c r="K17" s="81">
        <v>-3315</v>
      </c>
      <c r="L17" s="63">
        <v>-3429</v>
      </c>
      <c r="M17" s="320">
        <v>-4291</v>
      </c>
      <c r="N17" s="334"/>
      <c r="O17" s="81">
        <v>-1551</v>
      </c>
      <c r="P17" s="320">
        <v>-3442</v>
      </c>
      <c r="Q17" s="319"/>
      <c r="R17" s="90">
        <f>C17+G17+K17+O17</f>
        <v>-63859</v>
      </c>
      <c r="S17" s="63"/>
      <c r="T17" s="291">
        <f>E17+I17+M17+P17</f>
        <v>-63944</v>
      </c>
    </row>
    <row r="18" spans="1:20" s="9" customFormat="1" ht="15" customHeight="1" thickBot="1" x14ac:dyDescent="0.25">
      <c r="A18" s="12"/>
      <c r="B18" s="116" t="s">
        <v>75</v>
      </c>
      <c r="C18" s="60">
        <f t="shared" ref="C18:E18" si="10">SUM(C15:C17)</f>
        <v>38378</v>
      </c>
      <c r="D18" s="60">
        <f t="shared" si="10"/>
        <v>40500</v>
      </c>
      <c r="E18" s="322">
        <f t="shared" si="10"/>
        <v>60959</v>
      </c>
      <c r="F18" s="335"/>
      <c r="G18" s="87">
        <f t="shared" ref="G18:I18" si="11">SUM(G15:G17)</f>
        <v>38362</v>
      </c>
      <c r="H18" s="60">
        <f t="shared" si="11"/>
        <v>41188</v>
      </c>
      <c r="I18" s="322">
        <f t="shared" si="11"/>
        <v>50513</v>
      </c>
      <c r="J18" s="323"/>
      <c r="K18" s="87">
        <f t="shared" ref="K18:M18" si="12">SUM(K15:K17)</f>
        <v>5124</v>
      </c>
      <c r="L18" s="60">
        <f t="shared" si="12"/>
        <v>5422</v>
      </c>
      <c r="M18" s="322">
        <f t="shared" si="12"/>
        <v>4734</v>
      </c>
      <c r="N18" s="335"/>
      <c r="O18" s="87">
        <f t="shared" ref="O18:P18" si="13">SUM(O15:O17)</f>
        <v>-3522</v>
      </c>
      <c r="P18" s="322">
        <f t="shared" si="13"/>
        <v>-5448</v>
      </c>
      <c r="Q18" s="323"/>
      <c r="R18" s="87">
        <f t="shared" ref="R18:T18" si="14">SUM(R15:R17)</f>
        <v>78342</v>
      </c>
      <c r="S18" s="60"/>
      <c r="T18" s="324">
        <f t="shared" si="14"/>
        <v>110758</v>
      </c>
    </row>
    <row r="19" spans="1:20" s="19" customFormat="1" ht="15" customHeight="1" x14ac:dyDescent="0.2">
      <c r="A19" s="12"/>
      <c r="B19" s="117"/>
      <c r="C19" s="93"/>
      <c r="D19" s="93"/>
      <c r="E19" s="327"/>
      <c r="F19" s="335"/>
      <c r="G19" s="99"/>
      <c r="H19" s="93"/>
      <c r="I19" s="327"/>
      <c r="J19" s="323"/>
      <c r="K19" s="99"/>
      <c r="L19" s="93"/>
      <c r="M19" s="327"/>
      <c r="N19" s="335"/>
      <c r="O19" s="99"/>
      <c r="P19" s="327"/>
      <c r="Q19" s="323"/>
      <c r="R19" s="99"/>
      <c r="S19" s="93"/>
      <c r="T19" s="330"/>
    </row>
    <row r="20" spans="1:20" s="9" customFormat="1" ht="15" customHeight="1" x14ac:dyDescent="0.2">
      <c r="A20" s="12"/>
      <c r="B20" s="113" t="s">
        <v>76</v>
      </c>
      <c r="C20" s="59">
        <f>-27568+2</f>
        <v>-27566</v>
      </c>
      <c r="D20" s="59">
        <v>-27641</v>
      </c>
      <c r="E20" s="318">
        <f>-25635-1</f>
        <v>-25636</v>
      </c>
      <c r="F20" s="334"/>
      <c r="G20" s="90">
        <f>-7381+1</f>
        <v>-7380</v>
      </c>
      <c r="H20" s="59">
        <v>-7421</v>
      </c>
      <c r="I20" s="318">
        <v>-6814</v>
      </c>
      <c r="J20" s="319"/>
      <c r="K20" s="90">
        <v>0</v>
      </c>
      <c r="L20" s="59">
        <v>0</v>
      </c>
      <c r="M20" s="318">
        <v>0</v>
      </c>
      <c r="N20" s="334"/>
      <c r="O20" s="90">
        <v>0</v>
      </c>
      <c r="P20" s="318">
        <v>0</v>
      </c>
      <c r="Q20" s="319"/>
      <c r="R20" s="90">
        <f>C20+G20+K20+O20</f>
        <v>-34946</v>
      </c>
      <c r="S20" s="59"/>
      <c r="T20" s="290">
        <f>E20+I20+M20+P20</f>
        <v>-32450</v>
      </c>
    </row>
    <row r="21" spans="1:20" s="9" customFormat="1" ht="15" customHeight="1" thickBot="1" x14ac:dyDescent="0.25">
      <c r="A21" s="12"/>
      <c r="B21" s="116" t="s">
        <v>77</v>
      </c>
      <c r="C21" s="60">
        <f t="shared" ref="C21:E21" si="15">SUM(C18:C20)</f>
        <v>10812</v>
      </c>
      <c r="D21" s="60">
        <f t="shared" si="15"/>
        <v>12859</v>
      </c>
      <c r="E21" s="322">
        <f t="shared" si="15"/>
        <v>35323</v>
      </c>
      <c r="F21" s="335"/>
      <c r="G21" s="87">
        <f t="shared" ref="G21:I21" si="16">SUM(G18:G20)</f>
        <v>30982</v>
      </c>
      <c r="H21" s="60">
        <f t="shared" si="16"/>
        <v>33767</v>
      </c>
      <c r="I21" s="322">
        <f t="shared" si="16"/>
        <v>43699</v>
      </c>
      <c r="J21" s="323"/>
      <c r="K21" s="87">
        <f t="shared" ref="K21:M21" si="17">SUM(K18:K20)</f>
        <v>5124</v>
      </c>
      <c r="L21" s="60">
        <f t="shared" si="17"/>
        <v>5422</v>
      </c>
      <c r="M21" s="322">
        <f t="shared" si="17"/>
        <v>4734</v>
      </c>
      <c r="N21" s="335"/>
      <c r="O21" s="87">
        <f t="shared" ref="O21:P21" si="18">SUM(O18:O20)</f>
        <v>-3522</v>
      </c>
      <c r="P21" s="322">
        <f t="shared" si="18"/>
        <v>-5448</v>
      </c>
      <c r="Q21" s="323"/>
      <c r="R21" s="87">
        <f>SUM(R18:R20)</f>
        <v>43396</v>
      </c>
      <c r="S21" s="60"/>
      <c r="T21" s="324">
        <f>SUM(T18:T20)</f>
        <v>78308</v>
      </c>
    </row>
    <row r="22" spans="1:20" s="9" customFormat="1" ht="15" customHeight="1" x14ac:dyDescent="0.2">
      <c r="A22" s="12"/>
      <c r="B22" s="113" t="s">
        <v>37</v>
      </c>
      <c r="C22" s="59"/>
      <c r="D22" s="59"/>
      <c r="E22" s="318"/>
      <c r="F22" s="334"/>
      <c r="G22" s="90"/>
      <c r="H22" s="59"/>
      <c r="I22" s="318"/>
      <c r="J22" s="319"/>
      <c r="K22" s="90"/>
      <c r="L22" s="59"/>
      <c r="M22" s="318"/>
      <c r="N22" s="334"/>
      <c r="O22" s="90"/>
      <c r="P22" s="318"/>
      <c r="Q22" s="319"/>
      <c r="R22" s="90">
        <v>-17899</v>
      </c>
      <c r="S22" s="59"/>
      <c r="T22" s="290">
        <v>-19125</v>
      </c>
    </row>
    <row r="23" spans="1:20" s="9" customFormat="1" ht="15" customHeight="1" x14ac:dyDescent="0.2">
      <c r="A23" s="12"/>
      <c r="B23" s="113" t="s">
        <v>148</v>
      </c>
      <c r="C23" s="59"/>
      <c r="D23" s="59"/>
      <c r="E23" s="318"/>
      <c r="F23" s="334"/>
      <c r="G23" s="90"/>
      <c r="H23" s="59"/>
      <c r="I23" s="318"/>
      <c r="J23" s="319"/>
      <c r="K23" s="90"/>
      <c r="L23" s="59"/>
      <c r="M23" s="318"/>
      <c r="N23" s="334"/>
      <c r="O23" s="90"/>
      <c r="P23" s="318"/>
      <c r="Q23" s="319"/>
      <c r="R23" s="90">
        <v>9730</v>
      </c>
      <c r="S23" s="59"/>
      <c r="T23" s="290">
        <v>7749</v>
      </c>
    </row>
    <row r="24" spans="1:20" s="9" customFormat="1" ht="15" customHeight="1" x14ac:dyDescent="0.2">
      <c r="A24" s="12"/>
      <c r="B24" s="113" t="s">
        <v>149</v>
      </c>
      <c r="C24" s="59"/>
      <c r="D24" s="59"/>
      <c r="E24" s="318"/>
      <c r="F24" s="334"/>
      <c r="G24" s="90"/>
      <c r="H24" s="59"/>
      <c r="I24" s="318"/>
      <c r="J24" s="319"/>
      <c r="K24" s="90"/>
      <c r="L24" s="59"/>
      <c r="M24" s="318"/>
      <c r="N24" s="334"/>
      <c r="O24" s="90"/>
      <c r="P24" s="318"/>
      <c r="Q24" s="319"/>
      <c r="R24" s="90">
        <v>-10307</v>
      </c>
      <c r="S24" s="59"/>
      <c r="T24" s="290">
        <v>-7978</v>
      </c>
    </row>
    <row r="25" spans="1:20" s="9" customFormat="1" ht="15" customHeight="1" x14ac:dyDescent="0.2">
      <c r="A25" s="12"/>
      <c r="B25" s="114" t="s">
        <v>38</v>
      </c>
      <c r="C25" s="63"/>
      <c r="D25" s="63"/>
      <c r="E25" s="320"/>
      <c r="F25" s="334"/>
      <c r="G25" s="81"/>
      <c r="H25" s="63"/>
      <c r="I25" s="320"/>
      <c r="J25" s="319"/>
      <c r="K25" s="81"/>
      <c r="L25" s="63"/>
      <c r="M25" s="320"/>
      <c r="N25" s="334"/>
      <c r="O25" s="81"/>
      <c r="P25" s="320"/>
      <c r="Q25" s="319"/>
      <c r="R25" s="81">
        <v>-1149</v>
      </c>
      <c r="S25" s="63"/>
      <c r="T25" s="291">
        <v>-1188</v>
      </c>
    </row>
    <row r="26" spans="1:20" s="9" customFormat="1" ht="15" customHeight="1" thickBot="1" x14ac:dyDescent="0.25">
      <c r="A26" s="12"/>
      <c r="B26" s="116" t="s">
        <v>150</v>
      </c>
      <c r="C26" s="107"/>
      <c r="D26" s="107"/>
      <c r="E26" s="331"/>
      <c r="F26" s="334"/>
      <c r="G26" s="108"/>
      <c r="H26" s="107"/>
      <c r="I26" s="331"/>
      <c r="J26" s="319"/>
      <c r="K26" s="108"/>
      <c r="L26" s="107"/>
      <c r="M26" s="331"/>
      <c r="N26" s="334"/>
      <c r="O26" s="108"/>
      <c r="P26" s="331"/>
      <c r="Q26" s="319"/>
      <c r="R26" s="87">
        <f>SUM(R21:R25)</f>
        <v>23771</v>
      </c>
      <c r="S26" s="107"/>
      <c r="T26" s="324">
        <f>SUM(T21:T25)</f>
        <v>57766</v>
      </c>
    </row>
    <row r="27" spans="1:20" s="9" customFormat="1" ht="15" customHeight="1" x14ac:dyDescent="0.2">
      <c r="A27" s="12"/>
      <c r="B27" s="113" t="s">
        <v>152</v>
      </c>
      <c r="C27" s="59"/>
      <c r="D27" s="59"/>
      <c r="E27" s="318"/>
      <c r="F27" s="334"/>
      <c r="G27" s="90"/>
      <c r="H27" s="59"/>
      <c r="I27" s="318"/>
      <c r="J27" s="319"/>
      <c r="K27" s="90"/>
      <c r="L27" s="59"/>
      <c r="M27" s="318"/>
      <c r="N27" s="334"/>
      <c r="O27" s="90"/>
      <c r="P27" s="318"/>
      <c r="Q27" s="319"/>
      <c r="R27" s="90">
        <v>1587</v>
      </c>
      <c r="S27" s="59"/>
      <c r="T27" s="290">
        <v>3407</v>
      </c>
    </row>
    <row r="28" spans="1:20" s="9" customFormat="1" ht="15" customHeight="1" x14ac:dyDescent="0.2">
      <c r="A28" s="12"/>
      <c r="B28" s="114" t="s">
        <v>153</v>
      </c>
      <c r="C28" s="63"/>
      <c r="D28" s="63"/>
      <c r="E28" s="320"/>
      <c r="F28" s="334"/>
      <c r="G28" s="81"/>
      <c r="H28" s="63"/>
      <c r="I28" s="320"/>
      <c r="J28" s="319"/>
      <c r="K28" s="81"/>
      <c r="L28" s="63"/>
      <c r="M28" s="320"/>
      <c r="N28" s="334"/>
      <c r="O28" s="81"/>
      <c r="P28" s="320"/>
      <c r="Q28" s="319"/>
      <c r="R28" s="81">
        <v>-921</v>
      </c>
      <c r="S28" s="63"/>
      <c r="T28" s="291">
        <v>-1380</v>
      </c>
    </row>
    <row r="29" spans="1:20" s="9" customFormat="1" ht="15" customHeight="1" thickBot="1" x14ac:dyDescent="0.25">
      <c r="A29" s="12"/>
      <c r="B29" s="116" t="s">
        <v>151</v>
      </c>
      <c r="C29" s="107"/>
      <c r="D29" s="107"/>
      <c r="E29" s="331"/>
      <c r="F29" s="334"/>
      <c r="G29" s="108"/>
      <c r="H29" s="107"/>
      <c r="I29" s="331"/>
      <c r="J29" s="319"/>
      <c r="K29" s="108"/>
      <c r="L29" s="107"/>
      <c r="M29" s="331"/>
      <c r="N29" s="334"/>
      <c r="O29" s="108"/>
      <c r="P29" s="331"/>
      <c r="Q29" s="319"/>
      <c r="R29" s="87">
        <f>SUM(R27:R28)</f>
        <v>666</v>
      </c>
      <c r="S29" s="107"/>
      <c r="T29" s="324">
        <f>SUM(T27:T28)</f>
        <v>2027</v>
      </c>
    </row>
    <row r="30" spans="1:20" s="9" customFormat="1" ht="15" customHeight="1" thickBot="1" x14ac:dyDescent="0.25">
      <c r="A30" s="12"/>
      <c r="B30" s="116" t="s">
        <v>78</v>
      </c>
      <c r="C30" s="107"/>
      <c r="D30" s="107"/>
      <c r="E30" s="331"/>
      <c r="F30" s="334"/>
      <c r="G30" s="108"/>
      <c r="H30" s="107"/>
      <c r="I30" s="331"/>
      <c r="J30" s="319"/>
      <c r="K30" s="108"/>
      <c r="L30" s="107"/>
      <c r="M30" s="331"/>
      <c r="N30" s="334"/>
      <c r="O30" s="108"/>
      <c r="P30" s="331"/>
      <c r="Q30" s="319"/>
      <c r="R30" s="87">
        <f>+R26+R29</f>
        <v>24437</v>
      </c>
      <c r="S30" s="107"/>
      <c r="T30" s="324">
        <f>+T26+T29</f>
        <v>59793</v>
      </c>
    </row>
    <row r="31" spans="1:20" s="9" customFormat="1" ht="15" customHeight="1" x14ac:dyDescent="0.2">
      <c r="A31" s="12"/>
      <c r="B31" s="125" t="s">
        <v>40</v>
      </c>
      <c r="C31" s="59"/>
      <c r="D31" s="59"/>
      <c r="E31" s="318"/>
      <c r="F31" s="334"/>
      <c r="G31" s="90"/>
      <c r="H31" s="59"/>
      <c r="I31" s="318"/>
      <c r="J31" s="319"/>
      <c r="K31" s="90"/>
      <c r="L31" s="59"/>
      <c r="M31" s="318"/>
      <c r="N31" s="334"/>
      <c r="O31" s="90"/>
      <c r="P31" s="318"/>
      <c r="Q31" s="319"/>
      <c r="R31" s="90">
        <v>-10567</v>
      </c>
      <c r="S31" s="59"/>
      <c r="T31" s="290">
        <v>-15785</v>
      </c>
    </row>
    <row r="32" spans="1:20" s="5" customFormat="1" ht="15" customHeight="1" thickBot="1" x14ac:dyDescent="0.25">
      <c r="A32" s="20"/>
      <c r="B32" s="119" t="s">
        <v>41</v>
      </c>
      <c r="C32" s="292"/>
      <c r="D32" s="292"/>
      <c r="E32" s="332"/>
      <c r="F32" s="335"/>
      <c r="G32" s="333"/>
      <c r="H32" s="292"/>
      <c r="I32" s="332"/>
      <c r="J32" s="323"/>
      <c r="K32" s="333"/>
      <c r="L32" s="292"/>
      <c r="M32" s="332"/>
      <c r="N32" s="335"/>
      <c r="O32" s="333"/>
      <c r="P32" s="332"/>
      <c r="Q32" s="323"/>
      <c r="R32" s="333">
        <f>SUM(R30:R31)</f>
        <v>13870</v>
      </c>
      <c r="S32" s="292"/>
      <c r="T32" s="293">
        <f>SUM(T30:T31)</f>
        <v>44008</v>
      </c>
    </row>
    <row r="34" spans="2:2" x14ac:dyDescent="0.2">
      <c r="B34" s="41"/>
    </row>
  </sheetData>
  <mergeCells count="6">
    <mergeCell ref="B4:B6"/>
    <mergeCell ref="R4:T4"/>
    <mergeCell ref="G4:I4"/>
    <mergeCell ref="C4:E4"/>
    <mergeCell ref="K4:M4"/>
    <mergeCell ref="O4:P4"/>
  </mergeCells>
  <pageMargins left="0.43307086614173229" right="0.23622047244094491" top="0.74803149606299213" bottom="0.74803149606299213" header="0.31496062992125984" footer="0.31496062992125984"/>
  <pageSetup paperSize="9" scale="71" orientation="landscape" r:id="rId1"/>
  <headerFooter>
    <oddFooter>&amp;L© 2020 Software AG. All rights reserved.&amp;C&amp;P</oddFooter>
  </headerFooter>
  <customProperties>
    <customPr name="_pios_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7DE321-B40E-4F03-B811-FD32FBA0FF39}">
  <dimension ref="A1:M24"/>
  <sheetViews>
    <sheetView showGridLines="0" zoomScale="130" zoomScaleNormal="130" zoomScaleSheetLayoutView="130" workbookViewId="0"/>
  </sheetViews>
  <sheetFormatPr defaultColWidth="9.140625" defaultRowHeight="14.25" x14ac:dyDescent="0.2"/>
  <cols>
    <col min="1" max="1" width="3.5703125" style="2" customWidth="1"/>
    <col min="2" max="2" width="34.7109375" style="2" bestFit="1" customWidth="1"/>
    <col min="3" max="5" width="10.42578125" style="2" customWidth="1"/>
    <col min="6" max="6" width="2.140625" style="22" customWidth="1"/>
    <col min="7" max="9" width="10.42578125" style="2" customWidth="1"/>
    <col min="10" max="10" width="2.140625" style="22" customWidth="1"/>
    <col min="11" max="13" width="10.42578125" style="2" customWidth="1"/>
    <col min="14" max="16384" width="9.140625" style="2"/>
  </cols>
  <sheetData>
    <row r="1" spans="1:13" s="13" customFormat="1" ht="15" customHeight="1" x14ac:dyDescent="0.25">
      <c r="A1" s="25"/>
      <c r="B1" s="367" t="str">
        <f>Inhaltsverzeichnis!C21</f>
        <v>Segment DBP mit Umsatzaufteilung für neun Monate 2020 und 2019</v>
      </c>
      <c r="C1" s="367"/>
      <c r="D1" s="367"/>
      <c r="E1" s="367"/>
      <c r="F1" s="367"/>
      <c r="G1" s="367"/>
      <c r="H1" s="45"/>
      <c r="I1" s="26"/>
      <c r="J1" s="26"/>
      <c r="K1" s="26"/>
      <c r="L1" s="26"/>
      <c r="M1" s="26"/>
    </row>
    <row r="2" spans="1:13" ht="15" customHeight="1" x14ac:dyDescent="0.2">
      <c r="A2" s="22"/>
      <c r="B2" s="52" t="s">
        <v>26</v>
      </c>
      <c r="C2" s="24"/>
      <c r="D2" s="24"/>
      <c r="E2" s="24"/>
      <c r="F2" s="24"/>
      <c r="G2" s="24"/>
      <c r="H2" s="24"/>
      <c r="I2" s="23"/>
      <c r="J2" s="23"/>
      <c r="K2" s="23"/>
      <c r="L2" s="23"/>
      <c r="M2" s="23"/>
    </row>
    <row r="3" spans="1:13" ht="15" customHeight="1" x14ac:dyDescent="0.2">
      <c r="A3" s="10"/>
      <c r="B3" s="15"/>
      <c r="C3" s="32"/>
      <c r="D3" s="11"/>
      <c r="E3" s="31"/>
      <c r="F3" s="33"/>
      <c r="G3" s="32"/>
      <c r="H3" s="11"/>
      <c r="I3" s="31"/>
      <c r="J3" s="33"/>
      <c r="K3" s="32"/>
      <c r="L3" s="11"/>
      <c r="M3" s="11"/>
    </row>
    <row r="4" spans="1:13" s="9" customFormat="1" ht="15" customHeight="1" thickBot="1" x14ac:dyDescent="0.25">
      <c r="A4" s="12"/>
      <c r="B4" s="358" t="s">
        <v>27</v>
      </c>
      <c r="C4" s="360" t="s">
        <v>122</v>
      </c>
      <c r="D4" s="360"/>
      <c r="E4" s="357"/>
      <c r="F4" s="100"/>
      <c r="G4" s="360" t="s">
        <v>139</v>
      </c>
      <c r="H4" s="360"/>
      <c r="I4" s="357"/>
      <c r="J4" s="100"/>
      <c r="K4" s="360" t="s">
        <v>129</v>
      </c>
      <c r="L4" s="360"/>
      <c r="M4" s="357"/>
    </row>
    <row r="5" spans="1:13" s="9" customFormat="1" ht="14.25" customHeight="1" thickTop="1" x14ac:dyDescent="0.2">
      <c r="A5" s="12"/>
      <c r="B5" s="368"/>
      <c r="C5" s="120" t="s">
        <v>201</v>
      </c>
      <c r="D5" s="77" t="s">
        <v>201</v>
      </c>
      <c r="E5" s="80" t="s">
        <v>202</v>
      </c>
      <c r="F5" s="70"/>
      <c r="G5" s="79" t="s">
        <v>201</v>
      </c>
      <c r="H5" s="77" t="s">
        <v>201</v>
      </c>
      <c r="I5" s="80" t="s">
        <v>202</v>
      </c>
      <c r="J5" s="70"/>
      <c r="K5" s="79" t="s">
        <v>201</v>
      </c>
      <c r="L5" s="77" t="s">
        <v>201</v>
      </c>
      <c r="M5" s="78" t="s">
        <v>202</v>
      </c>
    </row>
    <row r="6" spans="1:13" s="9" customFormat="1" ht="34.700000000000003" customHeight="1" thickBot="1" x14ac:dyDescent="0.25">
      <c r="A6" s="12"/>
      <c r="B6" s="369"/>
      <c r="C6" s="234" t="s">
        <v>117</v>
      </c>
      <c r="D6" s="102" t="s">
        <v>121</v>
      </c>
      <c r="E6" s="103" t="s">
        <v>117</v>
      </c>
      <c r="F6" s="70"/>
      <c r="G6" s="101" t="s">
        <v>117</v>
      </c>
      <c r="H6" s="102" t="s">
        <v>121</v>
      </c>
      <c r="I6" s="103" t="s">
        <v>117</v>
      </c>
      <c r="J6" s="70"/>
      <c r="K6" s="101" t="s">
        <v>117</v>
      </c>
      <c r="L6" s="102" t="s">
        <v>121</v>
      </c>
      <c r="M6" s="104" t="s">
        <v>117</v>
      </c>
    </row>
    <row r="7" spans="1:13" s="9" customFormat="1" ht="15" customHeight="1" thickTop="1" x14ac:dyDescent="0.2">
      <c r="A7" s="12"/>
      <c r="B7" s="113" t="s">
        <v>28</v>
      </c>
      <c r="C7" s="90">
        <v>9092</v>
      </c>
      <c r="D7" s="91">
        <v>8934</v>
      </c>
      <c r="E7" s="318">
        <v>9983</v>
      </c>
      <c r="F7" s="71"/>
      <c r="G7" s="90">
        <f t="shared" ref="G7:I9" si="0">+K7-C7</f>
        <v>70212</v>
      </c>
      <c r="H7" s="91">
        <f t="shared" si="0"/>
        <v>71847</v>
      </c>
      <c r="I7" s="92">
        <f>+M7-E7</f>
        <v>87943</v>
      </c>
      <c r="J7" s="71"/>
      <c r="K7" s="90">
        <f>+'Segmentbericht ytd'!C7</f>
        <v>79304</v>
      </c>
      <c r="L7" s="91">
        <f>+'Segmentbericht ytd'!D7</f>
        <v>80781</v>
      </c>
      <c r="M7" s="64">
        <f>+'Segmentbericht ytd'!E7</f>
        <v>97926</v>
      </c>
    </row>
    <row r="8" spans="1:13" s="9" customFormat="1" ht="15" customHeight="1" x14ac:dyDescent="0.2">
      <c r="A8" s="12"/>
      <c r="B8" s="114" t="s">
        <v>29</v>
      </c>
      <c r="C8" s="81">
        <v>6393</v>
      </c>
      <c r="D8" s="82">
        <v>6372</v>
      </c>
      <c r="E8" s="320">
        <v>4969</v>
      </c>
      <c r="F8" s="71"/>
      <c r="G8" s="81">
        <f t="shared" si="0"/>
        <v>205398</v>
      </c>
      <c r="H8" s="82">
        <f t="shared" si="0"/>
        <v>207957</v>
      </c>
      <c r="I8" s="83">
        <f t="shared" si="0"/>
        <v>208697</v>
      </c>
      <c r="J8" s="71"/>
      <c r="K8" s="81">
        <f>+'Segmentbericht ytd'!C8</f>
        <v>211791</v>
      </c>
      <c r="L8" s="82">
        <f>+'Segmentbericht ytd'!D8</f>
        <v>214329</v>
      </c>
      <c r="M8" s="65">
        <f>+'Segmentbericht ytd'!E8</f>
        <v>213666</v>
      </c>
    </row>
    <row r="9" spans="1:13" s="9" customFormat="1" ht="15" customHeight="1" x14ac:dyDescent="0.2">
      <c r="A9" s="12"/>
      <c r="B9" s="115" t="s">
        <v>115</v>
      </c>
      <c r="C9" s="84">
        <v>22175</v>
      </c>
      <c r="D9" s="82">
        <v>22387</v>
      </c>
      <c r="E9" s="320">
        <v>16021</v>
      </c>
      <c r="F9" s="71"/>
      <c r="G9" s="81">
        <f t="shared" si="0"/>
        <v>0</v>
      </c>
      <c r="H9" s="82">
        <f t="shared" si="0"/>
        <v>0</v>
      </c>
      <c r="I9" s="83">
        <f t="shared" si="0"/>
        <v>0</v>
      </c>
      <c r="J9" s="71"/>
      <c r="K9" s="84">
        <f>+'Segmentbericht ytd'!C9</f>
        <v>22175</v>
      </c>
      <c r="L9" s="86">
        <f>+'Segmentbericht ytd'!D9</f>
        <v>22387</v>
      </c>
      <c r="M9" s="65">
        <f>+'Segmentbericht ytd'!E9</f>
        <v>16021</v>
      </c>
    </row>
    <row r="10" spans="1:13" s="9" customFormat="1" ht="15" customHeight="1" thickBot="1" x14ac:dyDescent="0.25">
      <c r="A10" s="12"/>
      <c r="B10" s="116" t="s">
        <v>74</v>
      </c>
      <c r="C10" s="87">
        <f>SUM(C7:C9)</f>
        <v>37660</v>
      </c>
      <c r="D10" s="88">
        <f>SUM(D7:D9)</f>
        <v>37693</v>
      </c>
      <c r="E10" s="322">
        <f>SUM(E7:E9)</f>
        <v>30973</v>
      </c>
      <c r="F10" s="73"/>
      <c r="G10" s="87">
        <f t="shared" ref="G10:I10" si="1">SUM(G7:G9)</f>
        <v>275610</v>
      </c>
      <c r="H10" s="88">
        <f t="shared" si="1"/>
        <v>279804</v>
      </c>
      <c r="I10" s="89">
        <f t="shared" si="1"/>
        <v>296640</v>
      </c>
      <c r="J10" s="73"/>
      <c r="K10" s="87">
        <f>SUM(K7:K9)</f>
        <v>313270</v>
      </c>
      <c r="L10" s="88">
        <f>SUM(L7:L9)</f>
        <v>317497</v>
      </c>
      <c r="M10" s="66">
        <f t="shared" ref="M10" si="2">SUM(M7:M9)</f>
        <v>327613</v>
      </c>
    </row>
    <row r="11" spans="1:13" s="9" customFormat="1" ht="15" customHeight="1" x14ac:dyDescent="0.2">
      <c r="A11" s="12"/>
      <c r="B11" s="113" t="s">
        <v>30</v>
      </c>
      <c r="C11" s="90">
        <v>0</v>
      </c>
      <c r="D11" s="91">
        <v>0</v>
      </c>
      <c r="E11" s="318">
        <v>0</v>
      </c>
      <c r="F11" s="71"/>
      <c r="G11" s="90">
        <f t="shared" ref="G11:I12" si="3">+K11-C11</f>
        <v>0</v>
      </c>
      <c r="H11" s="91">
        <f t="shared" si="3"/>
        <v>0</v>
      </c>
      <c r="I11" s="92">
        <f t="shared" si="3"/>
        <v>0</v>
      </c>
      <c r="J11" s="71"/>
      <c r="K11" s="81">
        <f>+'Segmentbericht ytd'!C11</f>
        <v>0</v>
      </c>
      <c r="L11" s="82">
        <f>+'Segmentbericht ytd'!D11</f>
        <v>0</v>
      </c>
      <c r="M11" s="65">
        <f>+'Segmentbericht ytd'!E11</f>
        <v>0</v>
      </c>
    </row>
    <row r="12" spans="1:13" s="9" customFormat="1" ht="15" customHeight="1" x14ac:dyDescent="0.2">
      <c r="A12" s="12"/>
      <c r="B12" s="114" t="s">
        <v>31</v>
      </c>
      <c r="C12" s="81">
        <v>0</v>
      </c>
      <c r="D12" s="82">
        <v>0</v>
      </c>
      <c r="E12" s="320">
        <v>0</v>
      </c>
      <c r="F12" s="71"/>
      <c r="G12" s="81">
        <f t="shared" si="3"/>
        <v>0</v>
      </c>
      <c r="H12" s="82">
        <f t="shared" si="3"/>
        <v>0</v>
      </c>
      <c r="I12" s="83">
        <f t="shared" si="3"/>
        <v>0</v>
      </c>
      <c r="J12" s="71"/>
      <c r="K12" s="81">
        <f>+'Segmentbericht ytd'!C12</f>
        <v>0</v>
      </c>
      <c r="L12" s="82">
        <f>+'Segmentbericht ytd'!D12</f>
        <v>0</v>
      </c>
      <c r="M12" s="65">
        <f>+'Segmentbericht ytd'!E12</f>
        <v>0</v>
      </c>
    </row>
    <row r="13" spans="1:13" s="9" customFormat="1" ht="15" customHeight="1" thickBot="1" x14ac:dyDescent="0.25">
      <c r="A13" s="12"/>
      <c r="B13" s="116" t="s">
        <v>32</v>
      </c>
      <c r="C13" s="87">
        <f t="shared" ref="C13:E13" si="4">SUM(C10:C12)</f>
        <v>37660</v>
      </c>
      <c r="D13" s="88">
        <f t="shared" si="4"/>
        <v>37693</v>
      </c>
      <c r="E13" s="322">
        <f t="shared" si="4"/>
        <v>30973</v>
      </c>
      <c r="F13" s="73"/>
      <c r="G13" s="87">
        <f t="shared" ref="G13:I13" si="5">SUM(G10:G12)</f>
        <v>275610</v>
      </c>
      <c r="H13" s="88">
        <f t="shared" si="5"/>
        <v>279804</v>
      </c>
      <c r="I13" s="89">
        <f t="shared" si="5"/>
        <v>296640</v>
      </c>
      <c r="J13" s="73"/>
      <c r="K13" s="87">
        <f>SUM(K10:K12)</f>
        <v>313270</v>
      </c>
      <c r="L13" s="88">
        <f>SUM(L10:L12)</f>
        <v>317497</v>
      </c>
      <c r="M13" s="66">
        <f t="shared" ref="M13" si="6">SUM(M10:M12)</f>
        <v>327613</v>
      </c>
    </row>
    <row r="14" spans="1:13" s="9" customFormat="1" ht="15" customHeight="1" x14ac:dyDescent="0.2">
      <c r="A14" s="12"/>
      <c r="B14" s="113" t="s">
        <v>33</v>
      </c>
      <c r="C14" s="121"/>
      <c r="D14" s="59"/>
      <c r="E14" s="92"/>
      <c r="F14" s="71"/>
      <c r="G14" s="90"/>
      <c r="H14" s="59"/>
      <c r="I14" s="92"/>
      <c r="J14" s="71"/>
      <c r="K14" s="81">
        <f>+'Segmentbericht ytd'!C14</f>
        <v>-36192</v>
      </c>
      <c r="L14" s="82">
        <f>+'Segmentbericht ytd'!D14</f>
        <v>-36267</v>
      </c>
      <c r="M14" s="65">
        <f>+'Segmentbericht ytd'!E14</f>
        <v>-28898</v>
      </c>
    </row>
    <row r="15" spans="1:13" s="9" customFormat="1" ht="15" customHeight="1" thickBot="1" x14ac:dyDescent="0.25">
      <c r="A15" s="12"/>
      <c r="B15" s="116" t="s">
        <v>34</v>
      </c>
      <c r="C15" s="123"/>
      <c r="D15" s="60"/>
      <c r="E15" s="89"/>
      <c r="F15" s="73"/>
      <c r="G15" s="87"/>
      <c r="H15" s="60"/>
      <c r="I15" s="89"/>
      <c r="J15" s="73"/>
      <c r="K15" s="87">
        <f>SUM(K13:K14)</f>
        <v>277078</v>
      </c>
      <c r="L15" s="60">
        <f>SUM(L13:L14)</f>
        <v>281230</v>
      </c>
      <c r="M15" s="66">
        <f t="shared" ref="M15" si="7">SUM(M13:M14)</f>
        <v>298715</v>
      </c>
    </row>
    <row r="16" spans="1:13" s="9" customFormat="1" ht="15" customHeight="1" x14ac:dyDescent="0.2">
      <c r="A16" s="12"/>
      <c r="B16" s="117"/>
      <c r="C16" s="124"/>
      <c r="D16" s="93"/>
      <c r="E16" s="94"/>
      <c r="F16" s="73"/>
      <c r="G16" s="99"/>
      <c r="H16" s="93"/>
      <c r="I16" s="94"/>
      <c r="J16" s="73"/>
      <c r="K16" s="99"/>
      <c r="L16" s="93"/>
      <c r="M16" s="65"/>
    </row>
    <row r="17" spans="1:13" s="9" customFormat="1" ht="15" customHeight="1" x14ac:dyDescent="0.2">
      <c r="A17" s="12"/>
      <c r="B17" s="118" t="s">
        <v>36</v>
      </c>
      <c r="C17" s="122"/>
      <c r="D17" s="63"/>
      <c r="E17" s="83"/>
      <c r="F17" s="71"/>
      <c r="G17" s="81"/>
      <c r="H17" s="63"/>
      <c r="I17" s="83"/>
      <c r="J17" s="71"/>
      <c r="K17" s="81">
        <f>+'Segmentbericht ytd'!C17</f>
        <v>-152799</v>
      </c>
      <c r="L17" s="82">
        <f>+'Segmentbericht ytd'!D17</f>
        <v>-154846</v>
      </c>
      <c r="M17" s="65">
        <f>+'Segmentbericht ytd'!E17</f>
        <v>-140963</v>
      </c>
    </row>
    <row r="18" spans="1:13" s="9" customFormat="1" ht="15" customHeight="1" thickBot="1" x14ac:dyDescent="0.25">
      <c r="A18" s="12"/>
      <c r="B18" s="116" t="s">
        <v>75</v>
      </c>
      <c r="C18" s="123"/>
      <c r="D18" s="60"/>
      <c r="E18" s="89"/>
      <c r="F18" s="73"/>
      <c r="G18" s="87"/>
      <c r="H18" s="60"/>
      <c r="I18" s="89"/>
      <c r="J18" s="73"/>
      <c r="K18" s="87">
        <f>SUM(K15:K17)</f>
        <v>124279</v>
      </c>
      <c r="L18" s="60">
        <f>SUM(L15:L17)</f>
        <v>126384</v>
      </c>
      <c r="M18" s="66">
        <f t="shared" ref="M18" si="8">SUM(M15:M17)</f>
        <v>157752</v>
      </c>
    </row>
    <row r="19" spans="1:13" s="19" customFormat="1" ht="15" customHeight="1" x14ac:dyDescent="0.2">
      <c r="A19" s="12"/>
      <c r="B19" s="117"/>
      <c r="C19" s="124"/>
      <c r="D19" s="93"/>
      <c r="E19" s="94"/>
      <c r="F19" s="73"/>
      <c r="G19" s="99"/>
      <c r="H19" s="93"/>
      <c r="I19" s="94"/>
      <c r="J19" s="73"/>
      <c r="K19" s="99"/>
      <c r="L19" s="93"/>
      <c r="M19" s="95"/>
    </row>
    <row r="20" spans="1:13" s="9" customFormat="1" ht="15" customHeight="1" x14ac:dyDescent="0.2">
      <c r="A20" s="12"/>
      <c r="B20" s="113" t="s">
        <v>76</v>
      </c>
      <c r="C20" s="121"/>
      <c r="D20" s="59"/>
      <c r="E20" s="92"/>
      <c r="F20" s="71"/>
      <c r="G20" s="90"/>
      <c r="H20" s="59"/>
      <c r="I20" s="92"/>
      <c r="J20" s="71"/>
      <c r="K20" s="81">
        <f>+'Segmentbericht ytd'!C20</f>
        <v>-85105</v>
      </c>
      <c r="L20" s="82">
        <f>+'Segmentbericht ytd'!D20</f>
        <v>-84338</v>
      </c>
      <c r="M20" s="65">
        <f>+'Segmentbericht ytd'!E20</f>
        <v>-77439</v>
      </c>
    </row>
    <row r="21" spans="1:13" s="9" customFormat="1" ht="15" customHeight="1" thickBot="1" x14ac:dyDescent="0.25">
      <c r="A21" s="12"/>
      <c r="B21" s="116" t="s">
        <v>77</v>
      </c>
      <c r="C21" s="123"/>
      <c r="D21" s="60"/>
      <c r="E21" s="89"/>
      <c r="F21" s="73"/>
      <c r="G21" s="87"/>
      <c r="H21" s="60"/>
      <c r="I21" s="89"/>
      <c r="J21" s="73"/>
      <c r="K21" s="87">
        <f>SUM(K18:K20)</f>
        <v>39174</v>
      </c>
      <c r="L21" s="60">
        <f>SUM(L18:L20)</f>
        <v>42046</v>
      </c>
      <c r="M21" s="66">
        <f t="shared" ref="M21" si="9">SUM(M18:M20)</f>
        <v>80313</v>
      </c>
    </row>
    <row r="22" spans="1:13" x14ac:dyDescent="0.2">
      <c r="C22" s="235"/>
    </row>
    <row r="24" spans="1:13" x14ac:dyDescent="0.2">
      <c r="B24" s="41"/>
    </row>
  </sheetData>
  <mergeCells count="5">
    <mergeCell ref="B1:G1"/>
    <mergeCell ref="C4:E4"/>
    <mergeCell ref="G4:I4"/>
    <mergeCell ref="K4:M4"/>
    <mergeCell ref="B4:B6"/>
  </mergeCells>
  <pageMargins left="0.43307086614173229" right="0.23622047244094491" top="0.74803149606299213" bottom="0.74803149606299213" header="0.31496062992125984" footer="0.31496062992125984"/>
  <pageSetup paperSize="9" orientation="landscape" r:id="rId1"/>
  <headerFooter>
    <oddFooter>&amp;L© 2020 Software AG. All rights reserved.&amp;C&amp;P</oddFooter>
  </headerFooter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11</vt:i4>
      </vt:variant>
    </vt:vector>
  </HeadingPairs>
  <TitlesOfParts>
    <vt:vector size="24" baseType="lpstr">
      <vt:lpstr>Deckblatt</vt:lpstr>
      <vt:lpstr>Inhaltsverzeichnis</vt:lpstr>
      <vt:lpstr>Eckdaten</vt:lpstr>
      <vt:lpstr>GuV</vt:lpstr>
      <vt:lpstr>Bilanz</vt:lpstr>
      <vt:lpstr>Kapitalflussrechnung</vt:lpstr>
      <vt:lpstr>Segmentbericht ytd</vt:lpstr>
      <vt:lpstr>Segmentbericht Quartal</vt:lpstr>
      <vt:lpstr>Segment DBP-IoT split ytd</vt:lpstr>
      <vt:lpstr>Segment DBP-IoT split Quartal</vt:lpstr>
      <vt:lpstr>Im EK erfasste Erträge + Aufw.</vt:lpstr>
      <vt:lpstr>IR Kontakt</vt:lpstr>
      <vt:lpstr>Schlussblatt</vt:lpstr>
      <vt:lpstr>Bilanz!Print_Area</vt:lpstr>
      <vt:lpstr>Deckblatt!Print_Area</vt:lpstr>
      <vt:lpstr>Eckdaten!Print_Area</vt:lpstr>
      <vt:lpstr>GuV!Print_Area</vt:lpstr>
      <vt:lpstr>'Im EK erfasste Erträge + Aufw.'!Print_Area</vt:lpstr>
      <vt:lpstr>Inhaltsverzeichnis!Print_Area</vt:lpstr>
      <vt:lpstr>Kapitalflussrechnung!Print_Area</vt:lpstr>
      <vt:lpstr>'Segment DBP-IoT split Quartal'!Print_Area</vt:lpstr>
      <vt:lpstr>'Segment DBP-IoT split ytd'!Print_Area</vt:lpstr>
      <vt:lpstr>'Segmentbericht Quartal'!Print_Area</vt:lpstr>
      <vt:lpstr>'Segmentbericht ytd'!Print_Area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2020-11-18T08:57:15Z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Financial_Template_Software_AG_DE_Q3_2017.xlsx</vt:lpwstr>
  </property>
</Properties>
</file>