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DieseArbeitsmappe" defaultThemeVersion="124226"/>
  <xr:revisionPtr revIDLastSave="0" documentId="13_ncr:1_{13847E6C-194A-4AD7-8506-DEB3A4366C98}" xr6:coauthVersionLast="44" xr6:coauthVersionMax="44" xr10:uidLastSave="{00000000-0000-0000-0000-000000000000}"/>
  <bookViews>
    <workbookView xWindow="-120" yWindow="-120" windowWidth="29040" windowHeight="1764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7" r:id="rId7"/>
    <sheet name="Segmentbericht Quartal" sheetId="17" r:id="rId8"/>
    <sheet name="Segment DBP-IoT split ytd" sheetId="28" r:id="rId9"/>
    <sheet name="Segment DBP-IoT split Quartal" sheetId="23" r:id="rId10"/>
    <sheet name="Im EK erfasste Erträge + Aufw." sheetId="14" r:id="rId11"/>
    <sheet name="IR Kontakt" sheetId="5" r:id="rId12"/>
    <sheet name="Schlussblatt" sheetId="26" r:id="rId13"/>
  </sheets>
  <definedNames>
    <definedName name="_xlnm.Print_Area" localSheetId="4">Bilanz!$A$1:$D$54</definedName>
    <definedName name="_xlnm.Print_Area" localSheetId="0">Deckblatt!$A$1:$H$23</definedName>
    <definedName name="_xlnm.Print_Area" localSheetId="2">Eckdaten!$A$1:$L$57</definedName>
    <definedName name="_xlnm.Print_Area" localSheetId="3">GuV!$A$1:$I$32</definedName>
    <definedName name="_xlnm.Print_Area" localSheetId="10">'Im EK erfasste Erträge + Aufw.'!$A$1:$F$16</definedName>
    <definedName name="_xlnm.Print_Area" localSheetId="1">Inhaltsverzeichnis!$A$1:$J$25</definedName>
    <definedName name="_xlnm.Print_Area" localSheetId="5">Kapitalflussrechnung!$A$1:$F$39</definedName>
    <definedName name="_xlnm.Print_Area" localSheetId="9">'Segment DBP-IoT split Quartal'!$A$1:$M$22</definedName>
    <definedName name="_xlnm.Print_Area" localSheetId="8">'Segment DBP-IoT split ytd'!$A$1:$M$22</definedName>
    <definedName name="_xlnm.Print_Area" localSheetId="7">'Segmentbericht Quartal'!$A$1:$T$33</definedName>
    <definedName name="_xlnm.Print_Area" localSheetId="6">'Segmentbericht ytd'!$A$1:$T$33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1" l="1"/>
  <c r="F12" i="14" l="1"/>
  <c r="E12" i="14"/>
  <c r="D12" i="14"/>
  <c r="C12" i="14"/>
  <c r="F9" i="14"/>
  <c r="F13" i="14" s="1"/>
  <c r="F14" i="14" s="1"/>
  <c r="F15" i="14" s="1"/>
  <c r="E9" i="14"/>
  <c r="E13" i="14" s="1"/>
  <c r="E14" i="14" s="1"/>
  <c r="E15" i="14" s="1"/>
  <c r="D9" i="14"/>
  <c r="D13" i="14" s="1"/>
  <c r="D14" i="14" s="1"/>
  <c r="D15" i="14" s="1"/>
  <c r="C9" i="14"/>
  <c r="C13" i="14" s="1"/>
  <c r="C14" i="14" s="1"/>
  <c r="C15" i="14" s="1"/>
  <c r="D13" i="23"/>
  <c r="E10" i="23"/>
  <c r="E13" i="23" s="1"/>
  <c r="D10" i="23"/>
  <c r="C10" i="23"/>
  <c r="C13" i="23" s="1"/>
  <c r="L20" i="28"/>
  <c r="K20" i="28"/>
  <c r="M17" i="28"/>
  <c r="L17" i="28"/>
  <c r="K17" i="28"/>
  <c r="M14" i="28"/>
  <c r="L14" i="28"/>
  <c r="K14" i="28"/>
  <c r="M12" i="28"/>
  <c r="L12" i="28"/>
  <c r="K12" i="28"/>
  <c r="M11" i="28"/>
  <c r="L11" i="28"/>
  <c r="K11" i="28"/>
  <c r="M9" i="28"/>
  <c r="L9" i="28"/>
  <c r="K9" i="28"/>
  <c r="M8" i="28"/>
  <c r="L8" i="28"/>
  <c r="K8" i="28"/>
  <c r="M7" i="28"/>
  <c r="L7" i="28"/>
  <c r="K7" i="28"/>
  <c r="E13" i="28"/>
  <c r="D13" i="28"/>
  <c r="E10" i="28"/>
  <c r="D10" i="28"/>
  <c r="C10" i="28"/>
  <c r="C13" i="28" s="1"/>
  <c r="T29" i="17"/>
  <c r="R29" i="17"/>
  <c r="R20" i="17"/>
  <c r="E20" i="17"/>
  <c r="T20" i="17" s="1"/>
  <c r="T17" i="17"/>
  <c r="R17" i="17"/>
  <c r="T14" i="17"/>
  <c r="R14" i="17"/>
  <c r="H13" i="17"/>
  <c r="H15" i="17" s="1"/>
  <c r="H18" i="17" s="1"/>
  <c r="H21" i="17" s="1"/>
  <c r="T12" i="17"/>
  <c r="S12" i="17"/>
  <c r="R12" i="17"/>
  <c r="T11" i="17"/>
  <c r="S11" i="17"/>
  <c r="R11" i="17"/>
  <c r="P10" i="17"/>
  <c r="P13" i="17" s="1"/>
  <c r="P15" i="17" s="1"/>
  <c r="P18" i="17" s="1"/>
  <c r="P21" i="17" s="1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I13" i="17" s="1"/>
  <c r="I15" i="17" s="1"/>
  <c r="I18" i="17" s="1"/>
  <c r="I21" i="17" s="1"/>
  <c r="H10" i="17"/>
  <c r="G10" i="17"/>
  <c r="G13" i="17" s="1"/>
  <c r="G15" i="17" s="1"/>
  <c r="G18" i="17" s="1"/>
  <c r="G21" i="17" s="1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S9" i="17"/>
  <c r="R9" i="17"/>
  <c r="S8" i="17"/>
  <c r="R8" i="17"/>
  <c r="E8" i="17"/>
  <c r="T8" i="17" s="1"/>
  <c r="T7" i="17"/>
  <c r="T10" i="17" s="1"/>
  <c r="T13" i="17" s="1"/>
  <c r="T15" i="17" s="1"/>
  <c r="T18" i="17" s="1"/>
  <c r="T21" i="17" s="1"/>
  <c r="T26" i="17" s="1"/>
  <c r="T30" i="17" s="1"/>
  <c r="T32" i="17" s="1"/>
  <c r="S7" i="17"/>
  <c r="R7" i="17"/>
  <c r="T29" i="27"/>
  <c r="R29" i="27"/>
  <c r="R20" i="27"/>
  <c r="I20" i="27"/>
  <c r="E20" i="27"/>
  <c r="T20" i="27" s="1"/>
  <c r="R17" i="27"/>
  <c r="E17" i="27"/>
  <c r="T17" i="27" s="1"/>
  <c r="T14" i="27"/>
  <c r="R14" i="27"/>
  <c r="O13" i="27"/>
  <c r="O15" i="27" s="1"/>
  <c r="O18" i="27" s="1"/>
  <c r="O21" i="27" s="1"/>
  <c r="T12" i="27"/>
  <c r="S12" i="27"/>
  <c r="R12" i="27"/>
  <c r="S11" i="27"/>
  <c r="R11" i="27"/>
  <c r="M11" i="27"/>
  <c r="T11" i="27" s="1"/>
  <c r="P10" i="27"/>
  <c r="P13" i="27" s="1"/>
  <c r="P15" i="27" s="1"/>
  <c r="P18" i="27" s="1"/>
  <c r="P21" i="27" s="1"/>
  <c r="O10" i="27"/>
  <c r="M10" i="27"/>
  <c r="M13" i="27" s="1"/>
  <c r="M15" i="27" s="1"/>
  <c r="M18" i="27" s="1"/>
  <c r="M21" i="27" s="1"/>
  <c r="L10" i="27"/>
  <c r="L13" i="27" s="1"/>
  <c r="L15" i="27" s="1"/>
  <c r="L18" i="27" s="1"/>
  <c r="L21" i="27" s="1"/>
  <c r="K10" i="27"/>
  <c r="K13" i="27" s="1"/>
  <c r="K15" i="27" s="1"/>
  <c r="K18" i="27" s="1"/>
  <c r="K21" i="27" s="1"/>
  <c r="I10" i="27"/>
  <c r="I13" i="27" s="1"/>
  <c r="I15" i="27" s="1"/>
  <c r="I18" i="27" s="1"/>
  <c r="I21" i="27" s="1"/>
  <c r="H10" i="27"/>
  <c r="H13" i="27" s="1"/>
  <c r="H15" i="27" s="1"/>
  <c r="H18" i="27" s="1"/>
  <c r="H21" i="27" s="1"/>
  <c r="G10" i="27"/>
  <c r="G13" i="27" s="1"/>
  <c r="G15" i="27" s="1"/>
  <c r="G18" i="27" s="1"/>
  <c r="G21" i="27" s="1"/>
  <c r="E10" i="27"/>
  <c r="E13" i="27" s="1"/>
  <c r="E15" i="27" s="1"/>
  <c r="E18" i="27" s="1"/>
  <c r="D10" i="27"/>
  <c r="D13" i="27" s="1"/>
  <c r="D15" i="27" s="1"/>
  <c r="D18" i="27" s="1"/>
  <c r="D21" i="27" s="1"/>
  <c r="C10" i="27"/>
  <c r="C13" i="27" s="1"/>
  <c r="C15" i="27" s="1"/>
  <c r="C18" i="27" s="1"/>
  <c r="C21" i="27" s="1"/>
  <c r="T9" i="27"/>
  <c r="S9" i="27"/>
  <c r="R9" i="27"/>
  <c r="T8" i="27"/>
  <c r="S8" i="27"/>
  <c r="R8" i="27"/>
  <c r="T7" i="27"/>
  <c r="S7" i="27"/>
  <c r="R7" i="27"/>
  <c r="E35" i="10"/>
  <c r="E37" i="10" s="1"/>
  <c r="C35" i="10"/>
  <c r="C37" i="10" s="1"/>
  <c r="F32" i="10"/>
  <c r="E32" i="10"/>
  <c r="D32" i="10"/>
  <c r="C32" i="10"/>
  <c r="F25" i="10"/>
  <c r="E25" i="10"/>
  <c r="D25" i="10"/>
  <c r="C25" i="10"/>
  <c r="F16" i="10"/>
  <c r="F39" i="10" s="1"/>
  <c r="E16" i="10"/>
  <c r="E39" i="10" s="1"/>
  <c r="D16" i="10"/>
  <c r="D39" i="10" s="1"/>
  <c r="C16" i="10"/>
  <c r="C39" i="10" s="1"/>
  <c r="D51" i="22"/>
  <c r="D53" i="22" s="1"/>
  <c r="C51" i="22"/>
  <c r="C53" i="22" s="1"/>
  <c r="D44" i="22"/>
  <c r="C44" i="22"/>
  <c r="D34" i="22"/>
  <c r="C34" i="22"/>
  <c r="D22" i="22"/>
  <c r="C22" i="22"/>
  <c r="D12" i="22"/>
  <c r="D23" i="22" s="1"/>
  <c r="C12" i="22"/>
  <c r="C23" i="22" s="1"/>
  <c r="F24" i="4"/>
  <c r="H24" i="4" s="1"/>
  <c r="D24" i="4"/>
  <c r="C24" i="4"/>
  <c r="E24" i="4" s="1"/>
  <c r="G22" i="4"/>
  <c r="D22" i="4"/>
  <c r="F21" i="4"/>
  <c r="F22" i="4" s="1"/>
  <c r="C21" i="4"/>
  <c r="E21" i="4" s="1"/>
  <c r="H20" i="4"/>
  <c r="C20" i="4"/>
  <c r="C22" i="4" s="1"/>
  <c r="H18" i="4"/>
  <c r="E18" i="4"/>
  <c r="H17" i="4"/>
  <c r="E17" i="4"/>
  <c r="H16" i="4"/>
  <c r="E16" i="4"/>
  <c r="H15" i="4"/>
  <c r="E15" i="4"/>
  <c r="F14" i="4"/>
  <c r="H14" i="4" s="1"/>
  <c r="D14" i="4"/>
  <c r="C14" i="4"/>
  <c r="H13" i="4"/>
  <c r="E13" i="4"/>
  <c r="H11" i="4"/>
  <c r="E11" i="4"/>
  <c r="G10" i="4"/>
  <c r="G12" i="4" s="1"/>
  <c r="G19" i="4" s="1"/>
  <c r="F10" i="4"/>
  <c r="D10" i="4"/>
  <c r="C10" i="4"/>
  <c r="C12" i="4" s="1"/>
  <c r="H9" i="4"/>
  <c r="E9" i="4"/>
  <c r="H8" i="4"/>
  <c r="E8" i="4"/>
  <c r="H7" i="4"/>
  <c r="E7" i="4"/>
  <c r="H6" i="4"/>
  <c r="E6" i="4"/>
  <c r="H5" i="4"/>
  <c r="E5" i="4"/>
  <c r="E47" i="21"/>
  <c r="E46" i="21"/>
  <c r="E45" i="21"/>
  <c r="H41" i="21"/>
  <c r="E41" i="21"/>
  <c r="H40" i="21"/>
  <c r="E40" i="21"/>
  <c r="H39" i="21"/>
  <c r="E39" i="21"/>
  <c r="H38" i="21"/>
  <c r="E38" i="21"/>
  <c r="H21" i="4" l="1"/>
  <c r="T10" i="27"/>
  <c r="T13" i="27" s="1"/>
  <c r="T15" i="27" s="1"/>
  <c r="T18" i="27" s="1"/>
  <c r="T21" i="27" s="1"/>
  <c r="T26" i="27" s="1"/>
  <c r="T30" i="27" s="1"/>
  <c r="T32" i="27" s="1"/>
  <c r="E10" i="17"/>
  <c r="E13" i="17" s="1"/>
  <c r="E15" i="17" s="1"/>
  <c r="E18" i="17" s="1"/>
  <c r="E21" i="17" s="1"/>
  <c r="M20" i="28"/>
  <c r="E10" i="4"/>
  <c r="E14" i="4"/>
  <c r="D54" i="22"/>
  <c r="R10" i="27"/>
  <c r="R13" i="27" s="1"/>
  <c r="R15" i="27" s="1"/>
  <c r="R18" i="27" s="1"/>
  <c r="R21" i="27" s="1"/>
  <c r="R26" i="27" s="1"/>
  <c r="R30" i="27" s="1"/>
  <c r="R32" i="27" s="1"/>
  <c r="E21" i="27"/>
  <c r="R10" i="17"/>
  <c r="R13" i="17" s="1"/>
  <c r="R15" i="17" s="1"/>
  <c r="R18" i="17" s="1"/>
  <c r="R21" i="17" s="1"/>
  <c r="R26" i="17" s="1"/>
  <c r="R30" i="17" s="1"/>
  <c r="R32" i="17" s="1"/>
  <c r="H10" i="4"/>
  <c r="F33" i="10"/>
  <c r="F35" i="10" s="1"/>
  <c r="F37" i="10" s="1"/>
  <c r="S10" i="27"/>
  <c r="S13" i="27" s="1"/>
  <c r="S10" i="17"/>
  <c r="S13" i="17" s="1"/>
  <c r="D33" i="10"/>
  <c r="D35" i="10" s="1"/>
  <c r="D37" i="10" s="1"/>
  <c r="C54" i="22"/>
  <c r="H22" i="4"/>
  <c r="C19" i="4"/>
  <c r="G23" i="4"/>
  <c r="G25" i="4" s="1"/>
  <c r="G26" i="4" s="1"/>
  <c r="C23" i="4"/>
  <c r="E22" i="4"/>
  <c r="D12" i="4"/>
  <c r="D19" i="4" s="1"/>
  <c r="D23" i="4" s="1"/>
  <c r="D25" i="4" s="1"/>
  <c r="D26" i="4" s="1"/>
  <c r="F12" i="4"/>
  <c r="E20" i="4"/>
  <c r="B1" i="28"/>
  <c r="B1" i="27"/>
  <c r="H12" i="28"/>
  <c r="G12" i="28"/>
  <c r="I12" i="28"/>
  <c r="I11" i="28"/>
  <c r="H11" i="28"/>
  <c r="G11" i="28"/>
  <c r="K10" i="28"/>
  <c r="K13" i="28" s="1"/>
  <c r="K15" i="28" s="1"/>
  <c r="K18" i="28" s="1"/>
  <c r="K21" i="28" s="1"/>
  <c r="I9" i="28"/>
  <c r="H9" i="28"/>
  <c r="G9" i="28"/>
  <c r="I8" i="28"/>
  <c r="H8" i="28"/>
  <c r="G8" i="28"/>
  <c r="H7" i="28"/>
  <c r="G7" i="28"/>
  <c r="M10" i="28" l="1"/>
  <c r="M13" i="28" s="1"/>
  <c r="M15" i="28" s="1"/>
  <c r="M18" i="28" s="1"/>
  <c r="M21" i="28" s="1"/>
  <c r="D28" i="4"/>
  <c r="D29" i="4"/>
  <c r="G29" i="4"/>
  <c r="G28" i="4"/>
  <c r="E19" i="4"/>
  <c r="F19" i="4"/>
  <c r="H12" i="4"/>
  <c r="E23" i="4"/>
  <c r="C25" i="4"/>
  <c r="E12" i="4"/>
  <c r="G10" i="28"/>
  <c r="G13" i="28" s="1"/>
  <c r="H10" i="28"/>
  <c r="H13" i="28" s="1"/>
  <c r="L10" i="28"/>
  <c r="L13" i="28" s="1"/>
  <c r="L15" i="28" s="1"/>
  <c r="L18" i="28" s="1"/>
  <c r="L21" i="28" s="1"/>
  <c r="I7" i="28"/>
  <c r="I10" i="28" s="1"/>
  <c r="I13" i="28" s="1"/>
  <c r="H19" i="4" l="1"/>
  <c r="F23" i="4"/>
  <c r="E25" i="4"/>
  <c r="C26" i="4"/>
  <c r="M20" i="23"/>
  <c r="L20" i="23"/>
  <c r="K20" i="23"/>
  <c r="M17" i="23"/>
  <c r="L17" i="23"/>
  <c r="K17" i="23"/>
  <c r="M14" i="23"/>
  <c r="L14" i="23"/>
  <c r="K14" i="23"/>
  <c r="M12" i="23"/>
  <c r="L12" i="23"/>
  <c r="K12" i="23"/>
  <c r="M11" i="23"/>
  <c r="L11" i="23"/>
  <c r="K11" i="23"/>
  <c r="M9" i="23"/>
  <c r="M8" i="23"/>
  <c r="M7" i="23"/>
  <c r="L9" i="23"/>
  <c r="L8" i="23"/>
  <c r="L7" i="23"/>
  <c r="K9" i="23"/>
  <c r="K8" i="23"/>
  <c r="K7" i="23"/>
  <c r="C28" i="4" l="1"/>
  <c r="E28" i="4" s="1"/>
  <c r="C29" i="4"/>
  <c r="E29" i="4" s="1"/>
  <c r="E26" i="4"/>
  <c r="F25" i="4"/>
  <c r="H23" i="4"/>
  <c r="L10" i="23"/>
  <c r="L13" i="23" s="1"/>
  <c r="L15" i="23" s="1"/>
  <c r="L18" i="23" s="1"/>
  <c r="L21" i="23" s="1"/>
  <c r="M10" i="23"/>
  <c r="M13" i="23" s="1"/>
  <c r="M15" i="23" s="1"/>
  <c r="M18" i="23" s="1"/>
  <c r="M21" i="23" s="1"/>
  <c r="K10" i="23"/>
  <c r="K13" i="23" s="1"/>
  <c r="K15" i="23" s="1"/>
  <c r="K18" i="23" s="1"/>
  <c r="K21" i="23" s="1"/>
  <c r="H25" i="4" l="1"/>
  <c r="F26" i="4"/>
  <c r="I12" i="23"/>
  <c r="H12" i="23"/>
  <c r="G12" i="23"/>
  <c r="I11" i="23"/>
  <c r="H11" i="23"/>
  <c r="G11" i="23"/>
  <c r="I9" i="23"/>
  <c r="H9" i="23"/>
  <c r="G9" i="23"/>
  <c r="I8" i="23"/>
  <c r="H8" i="23"/>
  <c r="G8" i="23"/>
  <c r="H7" i="23"/>
  <c r="F28" i="4" l="1"/>
  <c r="H28" i="4" s="1"/>
  <c r="F29" i="4"/>
  <c r="H29" i="4" s="1"/>
  <c r="H26" i="4"/>
  <c r="G7" i="23"/>
  <c r="G10" i="23" s="1"/>
  <c r="G13" i="23" s="1"/>
  <c r="H10" i="23"/>
  <c r="H13" i="23" s="1"/>
  <c r="I7" i="23"/>
  <c r="I10" i="23" s="1"/>
  <c r="I13" i="23" s="1"/>
  <c r="B1" i="14" l="1"/>
  <c r="B1" i="23"/>
  <c r="B1" i="17"/>
  <c r="B1" i="10" l="1"/>
  <c r="B1" i="22"/>
  <c r="B1" i="4"/>
  <c r="B1" i="21"/>
</calcChain>
</file>

<file path=xl/sharedStrings.xml><?xml version="1.0" encoding="utf-8"?>
<sst xmlns="http://schemas.openxmlformats.org/spreadsheetml/2006/main" count="442" uniqueCount="215">
  <si>
    <t>Free Cash Flow</t>
  </si>
  <si>
    <t>.</t>
  </si>
  <si>
    <t>-</t>
  </si>
  <si>
    <t>Investor Relations</t>
  </si>
  <si>
    <t>64297 Darmstadt</t>
  </si>
  <si>
    <t>Uhlandstraße 12</t>
  </si>
  <si>
    <t>www.softwareag.com</t>
  </si>
  <si>
    <t xml:space="preserve">Fax: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</si>
  <si>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</si>
  <si>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</si>
  <si>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</si>
  <si>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</si>
  <si>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</si>
  <si>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</si>
  <si>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</si>
  <si>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</si>
  <si>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</si>
  <si>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</si>
  <si>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</si>
  <si>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</si>
  <si>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</si>
  <si>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</si>
  <si>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</si>
  <si>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</si>
  <si>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</si>
  <si>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</si>
  <si>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</si>
  <si>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</si>
  <si>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</si>
  <si>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</si>
  <si>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</si>
  <si>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</si>
  <si>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</si>
  <si>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</si>
  <si>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</si>
  <si>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</si>
  <si>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</si>
  <si>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</si>
  <si>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</si>
  <si>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</si>
  <si>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</si>
  <si>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</si>
  <si>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</si>
  <si>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</si>
  <si>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</si>
  <si>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</si>
  <si>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</si>
  <si>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</si>
  <si>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</si>
  <si>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</si>
  <si>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</si>
  <si>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</si>
  <si>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</si>
  <si>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</si>
  <si>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</si>
  <si>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</si>
  <si>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</si>
  <si>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</si>
  <si>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</si>
  <si>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</si>
  <si>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Rückstellungen</t>
  </si>
  <si>
    <t>Ertragsteuerschulden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</si>
  <si>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</si>
  <si>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</si>
  <si>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</si>
  <si>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</si>
  <si>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</si>
  <si>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</si>
  <si>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</si>
  <si>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</si>
  <si>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</si>
  <si>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</si>
  <si>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</si>
  <si>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</si>
  <si>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</si>
  <si>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</si>
  <si>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</si>
  <si>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</si>
  <si>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Ergebnis vor Ertragsteuern</t>
  </si>
  <si>
    <t>Differenzen aus der Währungsumrechnung ausländischer Geschäftsbetriebe</t>
  </si>
  <si>
    <t>Währungseffekte aus Nettoinvestitionsdarlehen in ausländische Geschäftsbetriebe</t>
  </si>
  <si>
    <t>Anpassung aus der Bewertung von Pensionsverpflichtungen</t>
  </si>
  <si>
    <t>Im Eigenkapital direkt erfasste Wertänderungen</t>
  </si>
  <si>
    <t>Gesamtergebnis</t>
  </si>
  <si>
    <t>Deutschland</t>
  </si>
  <si>
    <t>Telefon:</t>
  </si>
  <si>
    <t>Gesamt</t>
  </si>
  <si>
    <t>Kurzfristige Vermögenswerte</t>
  </si>
  <si>
    <t>Langfristige Vermögenswerte</t>
  </si>
  <si>
    <t>Nettoergebnis (Non-IFRS)</t>
  </si>
  <si>
    <t>Operatives EBITA (Non-IFRS)</t>
  </si>
  <si>
    <t>Segmentergebnis DBP</t>
  </si>
  <si>
    <t>Segmentmarge</t>
  </si>
  <si>
    <t>Segmentergebnis A&amp;N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</si>
  <si>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</si>
  <si>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</si>
  <si>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</si>
  <si>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</si>
  <si>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</si>
  <si>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</si>
  <si>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</si>
  <si>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Zinsen</t>
  </si>
  <si>
    <t>Erhaltene Zinsen</t>
  </si>
  <si>
    <t>Investitionen in kurzfristige finanzielle Vermögenswerte</t>
  </si>
  <si>
    <t>Nettoauszahlungen für Akquisitionen</t>
  </si>
  <si>
    <t>Cashflow aus Investitionstätigkeit</t>
  </si>
  <si>
    <t xml:space="preserve">Gezahlte Dividenden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</si>
  <si>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</si>
  <si>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</si>
  <si>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</si>
  <si>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</si>
  <si>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</si>
  <si>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</si>
  <si>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</si>
  <si>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</si>
  <si>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</si>
  <si>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</si>
  <si>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</si>
  <si>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</si>
  <si>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Bewertungsbedingte Veränderungen der Zahlungsmittel und Zahlungsmitteläquivalente</t>
  </si>
  <si>
    <t>Investitionen in langfristige finanzielle Vermögenswerte</t>
  </si>
  <si>
    <t>Währungs-
kurs-
bereinigt</t>
  </si>
  <si>
    <t>DBP (Cloud &amp; IoT)</t>
  </si>
  <si>
    <t>Mittelzufluss aus dem Abgang von Sachanlagen/immateriellen Vermögenswerten</t>
  </si>
  <si>
    <t>Investitionen in Sachanlagen/immaterielle Vermögenswerte</t>
  </si>
  <si>
    <t xml:space="preserve">Ertragsteuerschulden </t>
  </si>
  <si>
    <t>Software AG</t>
  </si>
  <si>
    <t>+49 (0) 6151 92 1900</t>
  </si>
  <si>
    <t xml:space="preserve">+49 (0) 6151 9234 1900 </t>
  </si>
  <si>
    <t>DBP (inkl. Cloud &amp; IoT)</t>
  </si>
  <si>
    <t xml:space="preserve">   davon DBP (Cloud &amp; IoT)</t>
  </si>
  <si>
    <t>Free Cashflow</t>
  </si>
  <si>
    <t>davon auf Aktionäre der Software AG entfallend</t>
  </si>
  <si>
    <t>davon auf nicht beherrschende Anteile entfallend</t>
  </si>
  <si>
    <t>Sonstige nichtfinanzielle Vermögenswerte</t>
  </si>
  <si>
    <t>Sonstige nichtfinanzielle Verbindlichkeiten</t>
  </si>
  <si>
    <t>Gezahlte/erhaltene Ertragsteuern</t>
  </si>
  <si>
    <t xml:space="preserve">Aufnahme langfristiger finanzieller Verbindlichkeiten </t>
  </si>
  <si>
    <t xml:space="preserve">Tilgung langfristiger finanzieller Verbindlichkeiten </t>
  </si>
  <si>
    <t>DBP (exkl. Cloud &amp; IoT)</t>
  </si>
  <si>
    <t>Posten, die anschließend in den Gewinn oder Verlust umgegliedert werden, sofern bestimmte Bedingungen erfüllt sind</t>
  </si>
  <si>
    <t>Posten, die anschließend nicht in den Gewinn oder Verlust umgegliedert werden</t>
  </si>
  <si>
    <t xml:space="preserve">Tilgung von Leasingverbindlichkeiten </t>
  </si>
  <si>
    <t>Tilgung von Leasingverbindlichkeiten</t>
  </si>
  <si>
    <t>Mittelabfluss für in bar ausgeglichene Ansprüche anteilsbasierter Vergütung mit Erfüllungswahlrecht</t>
  </si>
  <si>
    <t>Verwendung eigener Aktien</t>
  </si>
  <si>
    <t xml:space="preserve">   davon DBP (exkl. Cloud &amp; IoT)</t>
  </si>
  <si>
    <t>31. Dez. 2019</t>
  </si>
  <si>
    <t>Sonstige Erträge</t>
  </si>
  <si>
    <t>Sonstige Aufwendungen</t>
  </si>
  <si>
    <t>Betriebsergebnis</t>
  </si>
  <si>
    <t>Finanzergebnis, Netto</t>
  </si>
  <si>
    <t>Finanzierungserträge</t>
  </si>
  <si>
    <t>Finanzierungsaufwendungen</t>
  </si>
  <si>
    <t>Vetragsverbindlichkeiten / Passive Rechnungsabgrenzungsposten</t>
  </si>
  <si>
    <t>Zur Veräußerung gehaltene Vermögenswerte</t>
  </si>
  <si>
    <t>Schulden im Zusammenhang mit zur Veräußerung gehaltenen Vermögenswerten</t>
  </si>
  <si>
    <t>Nettogewinn/(-verlust) aus Eigenkapitalinstrumenten, die als erfolgsneutral zum beizulegenden Zeitwert im sonstigen Ergebnis designiert werden</t>
  </si>
  <si>
    <t>Nettogewinn/(-verlust) aus der Absicherung des Cashflows</t>
  </si>
  <si>
    <t xml:space="preserve">Mittelzufluss aus dem Abgang von langfristigen finanziellen Vermögenswerten </t>
  </si>
  <si>
    <t>Mittelzufluss aus dem Verkauf von kurzfristigen finanziellen Vermögenswerten</t>
  </si>
  <si>
    <t xml:space="preserve">Ein-/Auszahlungen kurzfristiger finanzieller Verbindlichkeiten </t>
  </si>
  <si>
    <t xml:space="preserve">+/- as % </t>
  </si>
  <si>
    <t>+/- as %</t>
  </si>
  <si>
    <t>Dez. 31, 2019</t>
  </si>
  <si>
    <t>Professional Services</t>
  </si>
  <si>
    <t>Q2 / 2020</t>
  </si>
  <si>
    <t>Segmentbericht für sechs Monate 2020 und 2019</t>
  </si>
  <si>
    <t>Segment DBP mit Umsatzaufteilung für sechs Monate 2020 und 2019</t>
  </si>
  <si>
    <t>S. 10</t>
  </si>
  <si>
    <t>S. 11</t>
  </si>
  <si>
    <t>Segmentbericht für das 2. Quartal 2020 und 2019</t>
  </si>
  <si>
    <t>Segment DBP mit Umsatzaufteilung für das 2. Quartal 2020 und 2019</t>
  </si>
  <si>
    <t>Gesamtergebnisrechnung für das 2. Quartal 2020 und 2019</t>
  </si>
  <si>
    <t>Konzernbilanz zum 30. Juni 2020 und 31. Dezember 2019</t>
  </si>
  <si>
    <t>Kennzahlen im Überblick zum 30. Juni 2020 und 2019</t>
  </si>
  <si>
    <t>Konzern Gewinn-und-Verlustrechnung für sechs Monate und 2. Quartal 2020 und 2019</t>
  </si>
  <si>
    <t>Kapitalflussrechnung für sechs Monate und 2. Quartal 2020 und 2019</t>
  </si>
  <si>
    <t xml:space="preserve">Einzahlungen aus Abgängen zur Veräußerung gehaltenen Vermögenswerten, netto </t>
  </si>
  <si>
    <t>06/20-06/19
+/- as %</t>
  </si>
  <si>
    <t>6M 2020</t>
  </si>
  <si>
    <t>6M 2019</t>
  </si>
  <si>
    <t>Q2 2020</t>
  </si>
  <si>
    <t>Q2 2019</t>
  </si>
  <si>
    <t>6M 2020
 (IFRS )</t>
  </si>
  <si>
    <t>6M 2019
(IFRS)</t>
  </si>
  <si>
    <t xml:space="preserve">Q2 2020
 (IFRS) </t>
  </si>
  <si>
    <t>Q2 2019
(IFRS)</t>
  </si>
  <si>
    <t>Juni. 30, 2020</t>
  </si>
  <si>
    <t>30. Juni 2020</t>
  </si>
  <si>
    <t>Juni 30, 2019</t>
  </si>
  <si>
    <t>Juni 30, 2020</t>
  </si>
  <si>
    <t>Auftragseingang</t>
  </si>
  <si>
    <t>EBIT (IFRS)</t>
  </si>
  <si>
    <t>Free Cashflow per share</t>
  </si>
  <si>
    <t>4642⁶</t>
  </si>
  <si>
    <t>⁶    ohne 438 FTE von verkaufter Professional Service Einheit in Spanien</t>
  </si>
  <si>
    <t>Group ARR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</si>
  <si>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</si>
  <si>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Auftragseingang DBP (inkl.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</si>
  <si>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davon DBP (exkl.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</si>
  <si>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davon DBP (Cloud &amp; IoT)</t>
    </r>
    <r>
      <rPr>
        <vertAlign val="superscript"/>
        <sz val="8"/>
        <color rgb="FF011F3D"/>
        <rFont val="Arial"/>
        <family val="2"/>
      </rPr>
      <t>5</t>
    </r>
  </si>
  <si>
    <r>
      <t>Auftragseingang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</si>
  <si>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</si>
  <si>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DBP (inkl. Cloud &amp; IoT)</t>
    </r>
    <r>
      <rPr>
        <vertAlign val="superscript"/>
        <sz val="8"/>
        <color rgb="FF011F3D"/>
        <rFont val="Arial"/>
        <family val="2"/>
      </rPr>
      <t>4</t>
    </r>
  </si>
  <si>
    <r>
      <t>Ergebnis je Aktie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</si>
  <si>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</si>
  <si>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 acc = at constant currency (um Wechselkurseffekte bereinigt)</t>
    </r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</si>
  <si>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 Basierend auf durchschnittlich ausstehenden Aktien (unverwässert) 6M 2020: 74,0m / 6M 2019: 74,0m / Q2 2020: 74,0m / Q2 2019: 74,0m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</si>
  <si>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 Cashflow aus Investitionstätigkeit bereinigt um Akquisitionen und Anlagen in Schuldtiteln</t>
    </r>
  </si>
  <si>
    <r>
      <rPr>
        <vertAlign val="superscript"/>
        <sz val="8"/>
        <color rgb="FF011F3D"/>
        <rFont val="Arial"/>
        <family val="2"/>
      </rPr>
      <t xml:space="preserve">4 </t>
    </r>
    <r>
      <rPr>
        <sz val="8"/>
        <color rgb="FF011F3D"/>
        <rFont val="Arial"/>
        <family val="2"/>
      </rPr>
      <t xml:space="preserve">    Annual recurring revenue (jährlich wiederkehrende Umsätze).</t>
    </r>
  </si>
  <si>
    <r>
      <rPr>
        <vertAlign val="superscript"/>
        <sz val="8"/>
        <color rgb="FF011F3D"/>
        <rFont val="Arial"/>
        <family val="2"/>
      </rPr>
      <t xml:space="preserve">5 </t>
    </r>
    <r>
      <rPr>
        <sz val="8"/>
        <color rgb="FF011F3D"/>
        <rFont val="Arial"/>
        <family val="2"/>
      </rPr>
      <t xml:space="preserve">    Auftragseingang gemäß neuer Definition  2020</t>
    </r>
  </si>
  <si>
    <r>
      <t>6M 2020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</si>
  <si>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r>
      <t>Juni 30, 2020 acc</t>
    </r>
    <r>
      <rPr>
        <b/>
        <vertAlign val="superscript"/>
        <sz val="8"/>
        <color rgb="FF344C64"/>
        <rFont val="Arial"/>
        <family val="2"/>
      </rPr>
      <t>1</t>
    </r>
  </si>
  <si>
    <r>
      <t>Q2 2020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</si>
</sst>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28"/>
      <color rgb="FF9A50F8"/>
      <name val="Arial"/>
      <family val="2"/>
    </font>
    <font>
      <sz val="11"/>
      <color rgb="FF9A50F8"/>
      <name val="Arial"/>
      <family val="2"/>
    </font>
    <font>
      <i/>
      <sz val="14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A50F8"/>
      <name val="Arial"/>
      <family val="2"/>
    </font>
    <font>
      <sz val="10"/>
      <color rgb="FF011F3D"/>
      <name val="Arial"/>
      <family val="2"/>
    </font>
    <font>
      <sz val="11"/>
      <color rgb="FF011F3D"/>
      <name val="Arial"/>
      <family val="2"/>
    </font>
    <font>
      <b/>
      <sz val="12"/>
      <color rgb="FF9A50F8"/>
      <name val="Arial"/>
      <family val="2"/>
    </font>
    <font>
      <sz val="11"/>
      <color rgb="FF344C64"/>
      <name val="Arial"/>
      <family val="2"/>
    </font>
    <font>
      <b/>
      <sz val="8"/>
      <color rgb="FF011F3D"/>
      <name val="Arial"/>
      <family val="2"/>
    </font>
    <font>
      <sz val="8"/>
      <color rgb="FF011F3D"/>
      <name val="Arial"/>
      <family val="2"/>
    </font>
    <font>
      <b/>
      <i/>
      <sz val="8"/>
      <color rgb="FF011F3D"/>
      <name val="Arial"/>
      <family val="2"/>
    </font>
    <font>
      <i/>
      <sz val="8"/>
      <color rgb="FF011F3D"/>
      <name val="Arial"/>
      <family val="2"/>
    </font>
    <font>
      <sz val="14"/>
      <color rgb="FF011F3D"/>
      <name val="Arial"/>
      <family val="2"/>
    </font>
    <font>
      <b/>
      <sz val="12"/>
      <color rgb="FF011F3D"/>
      <name val="Arial"/>
      <family val="2"/>
    </font>
    <font>
      <b/>
      <sz val="10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344C64"/>
      <name val="Arial"/>
      <family val="2"/>
    </font>
    <font>
      <i/>
      <sz val="8"/>
      <color rgb="FF344C64"/>
      <name val="Arial"/>
      <family val="2"/>
    </font>
    <font>
      <sz val="8"/>
      <color rgb="FF344C64"/>
      <name val="Arial"/>
      <family val="2"/>
    </font>
    <font>
      <b/>
      <i/>
      <vertAlign val="superscript"/>
      <sz val="8"/>
      <color rgb="FF344C64"/>
      <name val="Arial"/>
      <family val="2"/>
    </font>
    <font>
      <b/>
      <vertAlign val="superscript"/>
      <sz val="8"/>
      <color rgb="FF344C64"/>
      <name val="Arial"/>
      <family val="2"/>
    </font>
    <font>
      <sz val="12"/>
      <color rgb="FF011F3D"/>
      <name val="Arial"/>
      <family val="2"/>
    </font>
    <font>
      <b/>
      <sz val="8"/>
      <color rgb="FF9A50F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DCFE"/>
        <bgColor indexed="64"/>
      </patternFill>
    </fill>
    <fill>
      <patternFill patternType="solid">
        <fgColor rgb="FFF4F4EC"/>
        <bgColor indexed="64"/>
      </patternFill>
    </fill>
  </fills>
  <borders count="71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A50F8"/>
      </bottom>
      <diagonal/>
    </border>
    <border>
      <left/>
      <right/>
      <top/>
      <bottom style="thick">
        <color rgb="FF9A50F8"/>
      </bottom>
      <diagonal/>
    </border>
    <border>
      <left/>
      <right style="thick">
        <color theme="0"/>
      </right>
      <top/>
      <bottom style="thick">
        <color rgb="FF9A50F8"/>
      </bottom>
      <diagonal/>
    </border>
    <border>
      <left style="thick">
        <color theme="0"/>
      </left>
      <right/>
      <top/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/>
      <top style="thin">
        <color indexed="64"/>
      </top>
      <bottom style="medium">
        <color rgb="FF9A50F8"/>
      </bottom>
      <diagonal/>
    </border>
    <border>
      <left/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n">
        <color theme="0"/>
      </left>
      <right style="thick">
        <color theme="0"/>
      </right>
      <top style="thick">
        <color rgb="FF9A50F8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n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9A50F8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thin">
        <color rgb="FF9A50F8"/>
      </bottom>
      <diagonal/>
    </border>
    <border>
      <left style="thick">
        <color rgb="FFFFFFFF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/>
      <right style="thick">
        <color rgb="FFFFFFFF"/>
      </right>
      <top/>
      <bottom style="medium">
        <color rgb="FF9A50F8"/>
      </bottom>
      <diagonal/>
    </border>
    <border>
      <left/>
      <right style="thick">
        <color rgb="FFFFFFFF"/>
      </right>
      <top style="thin">
        <color auto="1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rgb="FF9A50F8"/>
      </top>
      <bottom style="thin">
        <color rgb="FF9A50F8"/>
      </bottom>
      <diagonal/>
    </border>
    <border>
      <left style="thick">
        <color theme="0"/>
      </left>
      <right/>
      <top style="thin">
        <color indexed="64"/>
      </top>
      <bottom style="thick">
        <color rgb="FF9A50F8"/>
      </bottom>
      <diagonal/>
    </border>
    <border>
      <left/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medium">
        <color rgb="FF9A50F8"/>
      </bottom>
      <diagonal/>
    </border>
    <border>
      <left style="thin">
        <color theme="0"/>
      </left>
      <right style="thick">
        <color theme="0"/>
      </right>
      <top/>
      <bottom style="thick">
        <color rgb="FF9A50F8"/>
      </bottom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rgb="FF9A50F8"/>
      </top>
      <bottom style="thin">
        <color indexed="64"/>
      </bottom>
      <diagonal/>
    </border>
    <border>
      <left style="thin">
        <color theme="0"/>
      </left>
      <right/>
      <top style="thin">
        <color rgb="FF9A50F8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9A50F8"/>
      </top>
      <bottom style="thin">
        <color indexed="64"/>
      </bottom>
      <diagonal/>
    </border>
    <border>
      <left style="thick">
        <color rgb="FFFFFFFF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rgb="FF9A50F8"/>
      </top>
      <bottom style="thin">
        <color indexed="64"/>
      </bottom>
      <diagonal/>
    </border>
    <border>
      <left/>
      <right/>
      <top style="thin">
        <color rgb="FF9A50F8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63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0" xfId="0" applyFont="1" applyAlignment="1"/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/>
    <xf numFmtId="0" fontId="7" fillId="0" borderId="0" xfId="0" applyFont="1"/>
    <xf numFmtId="0" fontId="7" fillId="0" borderId="5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0" fontId="15" fillId="0" borderId="0" xfId="0" applyFont="1"/>
    <xf numFmtId="0" fontId="15" fillId="2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3" fontId="8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readingOrder="1"/>
    </xf>
    <xf numFmtId="0" fontId="17" fillId="2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3" fontId="26" fillId="3" borderId="1" xfId="0" applyNumberFormat="1" applyFont="1" applyFill="1" applyBorder="1" applyAlignment="1">
      <alignment horizontal="right"/>
    </xf>
    <xf numFmtId="3" fontId="25" fillId="3" borderId="4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3" fontId="26" fillId="3" borderId="1" xfId="2" applyNumberFormat="1" applyFont="1" applyFill="1" applyBorder="1" applyAlignment="1">
      <alignment horizontal="right"/>
    </xf>
    <xf numFmtId="3" fontId="26" fillId="3" borderId="2" xfId="0" applyNumberFormat="1" applyFont="1" applyFill="1" applyBorder="1" applyAlignment="1">
      <alignment horizontal="right"/>
    </xf>
    <xf numFmtId="3" fontId="26" fillId="4" borderId="1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3" fontId="25" fillId="4" borderId="4" xfId="0" applyNumberFormat="1" applyFont="1" applyFill="1" applyBorder="1" applyAlignment="1">
      <alignment horizontal="right"/>
    </xf>
    <xf numFmtId="3" fontId="25" fillId="4" borderId="3" xfId="0" applyNumberFormat="1" applyFont="1" applyFill="1" applyBorder="1" applyAlignment="1">
      <alignment horizontal="right"/>
    </xf>
    <xf numFmtId="3" fontId="26" fillId="4" borderId="1" xfId="2" applyNumberFormat="1" applyFont="1" applyFill="1" applyBorder="1" applyAlignment="1">
      <alignment horizontal="right"/>
    </xf>
    <xf numFmtId="0" fontId="25" fillId="0" borderId="26" xfId="0" applyFont="1" applyBorder="1" applyAlignment="1">
      <alignment horizontal="left"/>
    </xf>
    <xf numFmtId="3" fontId="25" fillId="3" borderId="26" xfId="0" applyNumberFormat="1" applyFont="1" applyFill="1" applyBorder="1" applyAlignment="1">
      <alignment horizontal="right"/>
    </xf>
    <xf numFmtId="3" fontId="25" fillId="4" borderId="26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 horizontal="left"/>
    </xf>
    <xf numFmtId="49" fontId="25" fillId="0" borderId="27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0" fontId="25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 wrapText="1"/>
    </xf>
    <xf numFmtId="1" fontId="25" fillId="3" borderId="1" xfId="0" applyNumberFormat="1" applyFont="1" applyFill="1" applyBorder="1" applyAlignment="1">
      <alignment horizontal="center"/>
    </xf>
    <xf numFmtId="1" fontId="27" fillId="3" borderId="1" xfId="0" applyNumberFormat="1" applyFont="1" applyFill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25" fillId="3" borderId="18" xfId="0" applyNumberFormat="1" applyFont="1" applyFill="1" applyBorder="1" applyAlignment="1">
      <alignment horizontal="center"/>
    </xf>
    <xf numFmtId="1" fontId="25" fillId="4" borderId="15" xfId="0" applyNumberFormat="1" applyFont="1" applyFill="1" applyBorder="1" applyAlignment="1">
      <alignment horizontal="center"/>
    </xf>
    <xf numFmtId="3" fontId="26" fillId="3" borderId="19" xfId="0" applyNumberFormat="1" applyFont="1" applyFill="1" applyBorder="1" applyAlignment="1">
      <alignment horizontal="right"/>
    </xf>
    <xf numFmtId="3" fontId="28" fillId="3" borderId="2" xfId="0" applyNumberFormat="1" applyFont="1" applyFill="1" applyBorder="1" applyAlignment="1">
      <alignment horizontal="right"/>
    </xf>
    <xf numFmtId="3" fontId="26" fillId="4" borderId="16" xfId="0" applyNumberFormat="1" applyFont="1" applyFill="1" applyBorder="1" applyAlignment="1">
      <alignment horizontal="right"/>
    </xf>
    <xf numFmtId="3" fontId="26" fillId="3" borderId="22" xfId="0" applyNumberFormat="1" applyFont="1" applyFill="1" applyBorder="1" applyAlignment="1">
      <alignment horizontal="right"/>
    </xf>
    <xf numFmtId="3" fontId="26" fillId="3" borderId="21" xfId="0" applyNumberFormat="1" applyFont="1" applyFill="1" applyBorder="1" applyAlignment="1">
      <alignment horizontal="right"/>
    </xf>
    <xf numFmtId="3" fontId="28" fillId="3" borderId="21" xfId="0" applyNumberFormat="1" applyFont="1" applyFill="1" applyBorder="1" applyAlignment="1">
      <alignment horizontal="right"/>
    </xf>
    <xf numFmtId="3" fontId="25" fillId="3" borderId="20" xfId="0" applyNumberFormat="1" applyFont="1" applyFill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5" fillId="4" borderId="17" xfId="0" applyNumberFormat="1" applyFont="1" applyFill="1" applyBorder="1" applyAlignment="1">
      <alignment horizontal="right"/>
    </xf>
    <xf numFmtId="3" fontId="26" fillId="3" borderId="18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26" fillId="4" borderId="15" xfId="0" applyNumberFormat="1" applyFont="1" applyFill="1" applyBorder="1" applyAlignment="1">
      <alignment horizontal="right"/>
    </xf>
    <xf numFmtId="3" fontId="25" fillId="3" borderId="1" xfId="0" applyNumberFormat="1" applyFont="1" applyFill="1" applyBorder="1" applyAlignment="1">
      <alignment horizontal="right"/>
    </xf>
    <xf numFmtId="3" fontId="25" fillId="4" borderId="15" xfId="0" applyNumberFormat="1" applyFont="1" applyFill="1" applyBorder="1" applyAlignment="1">
      <alignment horizontal="right"/>
    </xf>
    <xf numFmtId="3" fontId="25" fillId="4" borderId="1" xfId="0" applyNumberFormat="1" applyFont="1" applyFill="1" applyBorder="1" applyAlignment="1">
      <alignment horizontal="right"/>
    </xf>
    <xf numFmtId="0" fontId="29" fillId="0" borderId="0" xfId="0" applyFont="1"/>
    <xf numFmtId="49" fontId="29" fillId="0" borderId="0" xfId="0" applyNumberFormat="1" applyFont="1"/>
    <xf numFmtId="0" fontId="29" fillId="0" borderId="0" xfId="3" applyFont="1"/>
    <xf numFmtId="3" fontId="25" fillId="3" borderId="18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1" fontId="25" fillId="3" borderId="29" xfId="0" applyNumberFormat="1" applyFont="1" applyFill="1" applyBorder="1" applyAlignment="1">
      <alignment horizontal="center"/>
    </xf>
    <xf numFmtId="1" fontId="27" fillId="3" borderId="27" xfId="0" applyNumberFormat="1" applyFont="1" applyFill="1" applyBorder="1" applyAlignment="1">
      <alignment horizontal="center" wrapText="1"/>
    </xf>
    <xf numFmtId="1" fontId="25" fillId="4" borderId="30" xfId="0" applyNumberFormat="1" applyFont="1" applyFill="1" applyBorder="1" applyAlignment="1">
      <alignment horizontal="center"/>
    </xf>
    <xf numFmtId="1" fontId="25" fillId="4" borderId="27" xfId="0" applyNumberFormat="1" applyFont="1" applyFill="1" applyBorder="1" applyAlignment="1">
      <alignment horizontal="center"/>
    </xf>
    <xf numFmtId="0" fontId="23" fillId="0" borderId="0" xfId="0" applyFont="1" applyBorder="1" applyAlignment="1"/>
    <xf numFmtId="0" fontId="8" fillId="0" borderId="6" xfId="0" applyFont="1" applyBorder="1"/>
    <xf numFmtId="3" fontId="26" fillId="3" borderId="4" xfId="0" applyNumberFormat="1" applyFont="1" applyFill="1" applyBorder="1" applyAlignment="1">
      <alignment horizontal="right"/>
    </xf>
    <xf numFmtId="3" fontId="26" fillId="4" borderId="24" xfId="0" applyNumberFormat="1" applyFont="1" applyFill="1" applyBorder="1" applyAlignment="1">
      <alignment horizontal="right"/>
    </xf>
    <xf numFmtId="3" fontId="26" fillId="4" borderId="17" xfId="0" applyNumberFormat="1" applyFont="1" applyFill="1" applyBorder="1" applyAlignment="1">
      <alignment horizontal="right"/>
    </xf>
    <xf numFmtId="3" fontId="26" fillId="3" borderId="20" xfId="0" applyNumberFormat="1" applyFont="1" applyFill="1" applyBorder="1" applyAlignment="1">
      <alignment horizontal="right"/>
    </xf>
    <xf numFmtId="0" fontId="25" fillId="0" borderId="31" xfId="0" applyFont="1" applyBorder="1" applyAlignment="1">
      <alignment horizontal="left"/>
    </xf>
    <xf numFmtId="3" fontId="25" fillId="3" borderId="31" xfId="0" applyNumberFormat="1" applyFont="1" applyFill="1" applyBorder="1" applyAlignment="1">
      <alignment horizontal="right"/>
    </xf>
    <xf numFmtId="3" fontId="25" fillId="4" borderId="31" xfId="0" applyNumberFormat="1" applyFont="1" applyFill="1" applyBorder="1" applyAlignment="1">
      <alignment horizontal="right"/>
    </xf>
    <xf numFmtId="3" fontId="25" fillId="4" borderId="32" xfId="0" applyNumberFormat="1" applyFont="1" applyFill="1" applyBorder="1" applyAlignment="1">
      <alignment horizontal="right"/>
    </xf>
    <xf numFmtId="3" fontId="25" fillId="3" borderId="33" xfId="0" applyNumberFormat="1" applyFont="1" applyFill="1" applyBorder="1" applyAlignment="1">
      <alignment horizontal="right"/>
    </xf>
    <xf numFmtId="3" fontId="28" fillId="3" borderId="18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3" fontId="28" fillId="3" borderId="22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5" fillId="0" borderId="32" xfId="0" applyFont="1" applyBorder="1" applyAlignment="1">
      <alignment horizontal="left"/>
    </xf>
    <xf numFmtId="1" fontId="25" fillId="3" borderId="34" xfId="0" applyNumberFormat="1" applyFont="1" applyFill="1" applyBorder="1" applyAlignment="1">
      <alignment horizontal="center"/>
    </xf>
    <xf numFmtId="3" fontId="26" fillId="3" borderId="35" xfId="0" applyNumberFormat="1" applyFont="1" applyFill="1" applyBorder="1" applyAlignment="1">
      <alignment horizontal="right"/>
    </xf>
    <xf numFmtId="3" fontId="26" fillId="3" borderId="36" xfId="0" applyNumberFormat="1" applyFont="1" applyFill="1" applyBorder="1" applyAlignment="1">
      <alignment horizontal="right"/>
    </xf>
    <xf numFmtId="3" fontId="26" fillId="3" borderId="37" xfId="0" applyNumberFormat="1" applyFont="1" applyFill="1" applyBorder="1" applyAlignment="1">
      <alignment horizontal="right"/>
    </xf>
    <xf numFmtId="3" fontId="25" fillId="3" borderId="38" xfId="0" applyNumberFormat="1" applyFont="1" applyFill="1" applyBorder="1" applyAlignment="1">
      <alignment horizontal="right"/>
    </xf>
    <xf numFmtId="3" fontId="25" fillId="3" borderId="35" xfId="0" applyNumberFormat="1" applyFont="1" applyFill="1" applyBorder="1" applyAlignment="1">
      <alignment horizontal="right"/>
    </xf>
    <xf numFmtId="3" fontId="26" fillId="3" borderId="38" xfId="0" applyNumberFormat="1" applyFont="1" applyFill="1" applyBorder="1" applyAlignment="1">
      <alignment horizontal="right"/>
    </xf>
    <xf numFmtId="3" fontId="25" fillId="3" borderId="39" xfId="0" applyNumberFormat="1" applyFont="1" applyFill="1" applyBorder="1" applyAlignment="1">
      <alignment horizontal="right"/>
    </xf>
    <xf numFmtId="0" fontId="26" fillId="0" borderId="40" xfId="0" applyFont="1" applyBorder="1" applyAlignment="1">
      <alignment horizontal="left"/>
    </xf>
    <xf numFmtId="0" fontId="30" fillId="0" borderId="0" xfId="0" applyFont="1" applyBorder="1" applyAlignment="1"/>
    <xf numFmtId="0" fontId="26" fillId="0" borderId="2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 wrapText="1"/>
    </xf>
    <xf numFmtId="3" fontId="25" fillId="3" borderId="41" xfId="0" applyNumberFormat="1" applyFont="1" applyFill="1" applyBorder="1" applyAlignment="1">
      <alignment horizontal="right"/>
    </xf>
    <xf numFmtId="3" fontId="25" fillId="4" borderId="41" xfId="0" applyNumberFormat="1" applyFont="1" applyFill="1" applyBorder="1" applyAlignment="1">
      <alignment horizontal="right"/>
    </xf>
    <xf numFmtId="0" fontId="25" fillId="0" borderId="42" xfId="0" applyFont="1" applyFill="1" applyBorder="1" applyAlignment="1">
      <alignment horizontal="left"/>
    </xf>
    <xf numFmtId="0" fontId="25" fillId="0" borderId="44" xfId="0" applyFont="1" applyFill="1" applyBorder="1" applyAlignment="1">
      <alignment horizontal="left"/>
    </xf>
    <xf numFmtId="0" fontId="26" fillId="0" borderId="45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3" fontId="25" fillId="3" borderId="43" xfId="0" applyNumberFormat="1" applyFont="1" applyFill="1" applyBorder="1" applyAlignment="1">
      <alignment horizontal="right"/>
    </xf>
    <xf numFmtId="0" fontId="22" fillId="0" borderId="6" xfId="0" applyFont="1" applyBorder="1" applyAlignment="1"/>
    <xf numFmtId="0" fontId="22" fillId="0" borderId="0" xfId="0" applyFont="1" applyBorder="1" applyAlignment="1"/>
    <xf numFmtId="0" fontId="22" fillId="0" borderId="6" xfId="0" applyFont="1" applyBorder="1"/>
    <xf numFmtId="0" fontId="31" fillId="0" borderId="5" xfId="0" applyFont="1" applyBorder="1" applyAlignment="1"/>
    <xf numFmtId="0" fontId="31" fillId="0" borderId="5" xfId="0" applyFont="1" applyBorder="1"/>
    <xf numFmtId="0" fontId="22" fillId="0" borderId="5" xfId="0" applyFont="1" applyBorder="1"/>
    <xf numFmtId="0" fontId="25" fillId="0" borderId="7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9" fontId="25" fillId="0" borderId="50" xfId="0" applyNumberFormat="1" applyFont="1" applyBorder="1" applyAlignment="1">
      <alignment horizontal="right"/>
    </xf>
    <xf numFmtId="0" fontId="26" fillId="0" borderId="49" xfId="0" applyFont="1" applyBorder="1" applyAlignment="1">
      <alignment horizontal="left"/>
    </xf>
    <xf numFmtId="9" fontId="26" fillId="0" borderId="25" xfId="0" applyNumberFormat="1" applyFont="1" applyBorder="1" applyAlignment="1">
      <alignment horizontal="right"/>
    </xf>
    <xf numFmtId="9" fontId="28" fillId="0" borderId="25" xfId="0" applyNumberFormat="1" applyFont="1" applyBorder="1" applyAlignment="1">
      <alignment horizontal="right" wrapText="1"/>
    </xf>
    <xf numFmtId="0" fontId="26" fillId="0" borderId="9" xfId="0" applyFont="1" applyBorder="1" applyAlignment="1">
      <alignment horizontal="left"/>
    </xf>
    <xf numFmtId="9" fontId="26" fillId="0" borderId="10" xfId="0" applyNumberFormat="1" applyFont="1" applyBorder="1" applyAlignment="1">
      <alignment horizontal="right"/>
    </xf>
    <xf numFmtId="9" fontId="28" fillId="0" borderId="10" xfId="0" applyNumberFormat="1" applyFont="1" applyBorder="1" applyAlignment="1">
      <alignment horizontal="right" wrapText="1"/>
    </xf>
    <xf numFmtId="164" fontId="26" fillId="0" borderId="8" xfId="0" applyNumberFormat="1" applyFont="1" applyBorder="1" applyAlignment="1">
      <alignment horizontal="right"/>
    </xf>
    <xf numFmtId="0" fontId="25" fillId="0" borderId="47" xfId="0" applyFont="1" applyBorder="1" applyAlignment="1">
      <alignment horizontal="left"/>
    </xf>
    <xf numFmtId="9" fontId="25" fillId="0" borderId="51" xfId="0" applyNumberFormat="1" applyFont="1" applyBorder="1" applyAlignment="1">
      <alignment horizontal="right"/>
    </xf>
    <xf numFmtId="9" fontId="27" fillId="0" borderId="51" xfId="0" applyNumberFormat="1" applyFont="1" applyBorder="1" applyAlignment="1">
      <alignment horizontal="right"/>
    </xf>
    <xf numFmtId="9" fontId="26" fillId="0" borderId="1" xfId="0" applyNumberFormat="1" applyFont="1" applyBorder="1" applyAlignment="1">
      <alignment horizontal="right"/>
    </xf>
    <xf numFmtId="0" fontId="26" fillId="0" borderId="7" xfId="0" applyFont="1" applyBorder="1" applyAlignment="1">
      <alignment horizontal="left"/>
    </xf>
    <xf numFmtId="9" fontId="26" fillId="0" borderId="8" xfId="0" applyNumberFormat="1" applyFont="1" applyBorder="1" applyAlignment="1">
      <alignment horizontal="right"/>
    </xf>
    <xf numFmtId="9" fontId="26" fillId="0" borderId="0" xfId="0" applyNumberFormat="1" applyFont="1" applyAlignment="1">
      <alignment horizontal="right" wrapText="1"/>
    </xf>
    <xf numFmtId="9" fontId="25" fillId="0" borderId="47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/>
    </xf>
    <xf numFmtId="0" fontId="28" fillId="0" borderId="14" xfId="0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9" fontId="26" fillId="0" borderId="12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right"/>
    </xf>
    <xf numFmtId="0" fontId="25" fillId="0" borderId="44" xfId="0" applyFont="1" applyBorder="1" applyAlignment="1">
      <alignment horizontal="left"/>
    </xf>
    <xf numFmtId="9" fontId="25" fillId="0" borderId="52" xfId="0" applyNumberFormat="1" applyFont="1" applyBorder="1" applyAlignment="1">
      <alignment horizontal="right"/>
    </xf>
    <xf numFmtId="0" fontId="26" fillId="0" borderId="23" xfId="0" applyFont="1" applyBorder="1" applyAlignment="1">
      <alignment horizontal="left"/>
    </xf>
    <xf numFmtId="9" fontId="26" fillId="0" borderId="14" xfId="0" applyNumberFormat="1" applyFont="1" applyBorder="1" applyAlignment="1">
      <alignment horizontal="right"/>
    </xf>
    <xf numFmtId="166" fontId="22" fillId="0" borderId="0" xfId="0" applyNumberFormat="1" applyFont="1"/>
    <xf numFmtId="0" fontId="25" fillId="0" borderId="7" xfId="0" applyFont="1" applyFill="1" applyBorder="1" applyAlignment="1">
      <alignment horizontal="left"/>
    </xf>
    <xf numFmtId="9" fontId="25" fillId="0" borderId="14" xfId="0" applyNumberFormat="1" applyFont="1" applyBorder="1" applyAlignment="1">
      <alignment horizontal="right"/>
    </xf>
    <xf numFmtId="9" fontId="25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vertical="center"/>
    </xf>
    <xf numFmtId="9" fontId="25" fillId="0" borderId="44" xfId="0" applyNumberFormat="1" applyFont="1" applyBorder="1" applyAlignment="1">
      <alignment horizontal="right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 wrapText="1"/>
    </xf>
    <xf numFmtId="0" fontId="26" fillId="0" borderId="0" xfId="0" applyFont="1"/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53" xfId="0" applyFont="1" applyBorder="1" applyAlignment="1">
      <alignment horizontal="left"/>
    </xf>
    <xf numFmtId="164" fontId="26" fillId="0" borderId="8" xfId="0" applyNumberFormat="1" applyFont="1" applyFill="1" applyBorder="1" applyAlignment="1">
      <alignment horizontal="right"/>
    </xf>
    <xf numFmtId="164" fontId="35" fillId="0" borderId="51" xfId="0" applyNumberFormat="1" applyFont="1" applyFill="1" applyBorder="1" applyAlignment="1">
      <alignment horizontal="right"/>
    </xf>
    <xf numFmtId="164" fontId="36" fillId="0" borderId="25" xfId="0" applyNumberFormat="1" applyFont="1" applyFill="1" applyBorder="1" applyAlignment="1">
      <alignment horizontal="right"/>
    </xf>
    <xf numFmtId="164" fontId="36" fillId="0" borderId="10" xfId="0" applyNumberFormat="1" applyFont="1" applyFill="1" applyBorder="1" applyAlignment="1">
      <alignment horizontal="right"/>
    </xf>
    <xf numFmtId="164" fontId="37" fillId="0" borderId="8" xfId="0" applyNumberFormat="1" applyFont="1" applyFill="1" applyBorder="1" applyAlignment="1">
      <alignment horizontal="right"/>
    </xf>
    <xf numFmtId="0" fontId="22" fillId="0" borderId="0" xfId="0" applyFont="1" applyFill="1"/>
    <xf numFmtId="164" fontId="25" fillId="3" borderId="51" xfId="0" applyNumberFormat="1" applyFont="1" applyFill="1" applyBorder="1" applyAlignment="1">
      <alignment horizontal="right"/>
    </xf>
    <xf numFmtId="164" fontId="26" fillId="3" borderId="25" xfId="0" applyNumberFormat="1" applyFont="1" applyFill="1" applyBorder="1" applyAlignment="1">
      <alignment horizontal="right"/>
    </xf>
    <xf numFmtId="164" fontId="26" fillId="3" borderId="10" xfId="0" applyNumberFormat="1" applyFont="1" applyFill="1" applyBorder="1" applyAlignment="1">
      <alignment horizontal="right"/>
    </xf>
    <xf numFmtId="0" fontId="25" fillId="3" borderId="47" xfId="0" applyFont="1" applyFill="1" applyBorder="1" applyAlignment="1">
      <alignment horizontal="right"/>
    </xf>
    <xf numFmtId="165" fontId="28" fillId="3" borderId="14" xfId="0" applyNumberFormat="1" applyFont="1" applyFill="1" applyBorder="1" applyAlignment="1">
      <alignment horizontal="right"/>
    </xf>
    <xf numFmtId="166" fontId="26" fillId="3" borderId="12" xfId="0" applyNumberFormat="1" applyFont="1" applyFill="1" applyBorder="1" applyAlignment="1">
      <alignment horizontal="right"/>
    </xf>
    <xf numFmtId="165" fontId="28" fillId="3" borderId="12" xfId="0" applyNumberFormat="1" applyFont="1" applyFill="1" applyBorder="1" applyAlignment="1">
      <alignment horizontal="right"/>
    </xf>
    <xf numFmtId="164" fontId="25" fillId="3" borderId="52" xfId="0" applyNumberFormat="1" applyFont="1" applyFill="1" applyBorder="1" applyAlignment="1">
      <alignment horizontal="right"/>
    </xf>
    <xf numFmtId="164" fontId="25" fillId="3" borderId="50" xfId="0" applyNumberFormat="1" applyFont="1" applyFill="1" applyBorder="1" applyAlignment="1">
      <alignment horizontal="right"/>
    </xf>
    <xf numFmtId="4" fontId="25" fillId="3" borderId="50" xfId="0" applyNumberFormat="1" applyFont="1" applyFill="1" applyBorder="1" applyAlignment="1">
      <alignment horizontal="right"/>
    </xf>
    <xf numFmtId="166" fontId="25" fillId="3" borderId="50" xfId="0" applyNumberFormat="1" applyFont="1" applyFill="1" applyBorder="1" applyAlignment="1">
      <alignment horizontal="right"/>
    </xf>
    <xf numFmtId="166" fontId="26" fillId="3" borderId="14" xfId="0" applyNumberFormat="1" applyFont="1" applyFill="1" applyBorder="1" applyAlignment="1">
      <alignment horizontal="right"/>
    </xf>
    <xf numFmtId="166" fontId="25" fillId="3" borderId="52" xfId="0" applyNumberFormat="1" applyFont="1" applyFill="1" applyBorder="1" applyAlignment="1">
      <alignment horizontal="right"/>
    </xf>
    <xf numFmtId="2" fontId="25" fillId="3" borderId="50" xfId="0" applyNumberFormat="1" applyFont="1" applyFill="1" applyBorder="1" applyAlignment="1">
      <alignment horizontal="right"/>
    </xf>
    <xf numFmtId="3" fontId="25" fillId="3" borderId="44" xfId="0" applyNumberFormat="1" applyFont="1" applyFill="1" applyBorder="1" applyAlignment="1">
      <alignment horizontal="right"/>
    </xf>
    <xf numFmtId="164" fontId="25" fillId="4" borderId="51" xfId="0" applyNumberFormat="1" applyFont="1" applyFill="1" applyBorder="1" applyAlignment="1">
      <alignment horizontal="right"/>
    </xf>
    <xf numFmtId="164" fontId="26" fillId="4" borderId="25" xfId="0" applyNumberFormat="1" applyFont="1" applyFill="1" applyBorder="1" applyAlignment="1">
      <alignment horizontal="right"/>
    </xf>
    <xf numFmtId="164" fontId="26" fillId="4" borderId="10" xfId="0" applyNumberFormat="1" applyFont="1" applyFill="1" applyBorder="1" applyAlignment="1">
      <alignment horizontal="right"/>
    </xf>
    <xf numFmtId="0" fontId="25" fillId="4" borderId="47" xfId="0" applyFont="1" applyFill="1" applyBorder="1" applyAlignment="1">
      <alignment horizontal="right"/>
    </xf>
    <xf numFmtId="165" fontId="28" fillId="4" borderId="14" xfId="0" applyNumberFormat="1" applyFont="1" applyFill="1" applyBorder="1" applyAlignment="1">
      <alignment horizontal="right"/>
    </xf>
    <xf numFmtId="166" fontId="26" fillId="4" borderId="12" xfId="0" applyNumberFormat="1" applyFont="1" applyFill="1" applyBorder="1" applyAlignment="1">
      <alignment horizontal="right"/>
    </xf>
    <xf numFmtId="165" fontId="28" fillId="4" borderId="12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>
      <alignment horizontal="right"/>
    </xf>
    <xf numFmtId="166" fontId="25" fillId="4" borderId="50" xfId="0" applyNumberFormat="1" applyFont="1" applyFill="1" applyBorder="1" applyAlignment="1">
      <alignment horizontal="right"/>
    </xf>
    <xf numFmtId="2" fontId="25" fillId="4" borderId="50" xfId="0" applyNumberFormat="1" applyFont="1" applyFill="1" applyBorder="1" applyAlignment="1">
      <alignment horizontal="right"/>
    </xf>
    <xf numFmtId="166" fontId="26" fillId="4" borderId="14" xfId="0" applyNumberFormat="1" applyFont="1" applyFill="1" applyBorder="1" applyAlignment="1">
      <alignment horizontal="right"/>
    </xf>
    <xf numFmtId="0" fontId="26" fillId="4" borderId="14" xfId="0" applyFont="1" applyFill="1" applyBorder="1" applyAlignment="1">
      <alignment horizontal="right"/>
    </xf>
    <xf numFmtId="3" fontId="25" fillId="4" borderId="44" xfId="0" applyNumberFormat="1" applyFont="1" applyFill="1" applyBorder="1" applyAlignment="1">
      <alignment horizontal="right"/>
    </xf>
    <xf numFmtId="9" fontId="26" fillId="0" borderId="8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64" fontId="26" fillId="0" borderId="0" xfId="0" applyNumberFormat="1" applyFont="1" applyFill="1" applyBorder="1" applyAlignment="1">
      <alignment horizontal="right"/>
    </xf>
    <xf numFmtId="164" fontId="36" fillId="0" borderId="0" xfId="0" applyNumberFormat="1" applyFont="1" applyFill="1" applyBorder="1" applyAlignment="1">
      <alignment horizontal="right"/>
    </xf>
    <xf numFmtId="9" fontId="26" fillId="0" borderId="0" xfId="0" applyNumberFormat="1" applyFont="1" applyFill="1" applyBorder="1" applyAlignment="1">
      <alignment horizontal="right"/>
    </xf>
    <xf numFmtId="9" fontId="28" fillId="0" borderId="0" xfId="0" applyNumberFormat="1" applyFont="1" applyFill="1" applyBorder="1" applyAlignment="1">
      <alignment horizontal="right" wrapText="1"/>
    </xf>
    <xf numFmtId="0" fontId="23" fillId="0" borderId="6" xfId="0" applyFont="1" applyBorder="1" applyAlignment="1"/>
    <xf numFmtId="0" fontId="25" fillId="0" borderId="54" xfId="0" applyFont="1" applyFill="1" applyBorder="1" applyAlignment="1">
      <alignment horizontal="right" wrapText="1"/>
    </xf>
    <xf numFmtId="0" fontId="35" fillId="0" borderId="55" xfId="0" applyFont="1" applyFill="1" applyBorder="1" applyAlignment="1">
      <alignment horizontal="right" wrapText="1"/>
    </xf>
    <xf numFmtId="0" fontId="25" fillId="0" borderId="55" xfId="0" quotePrefix="1" applyFont="1" applyFill="1" applyBorder="1" applyAlignment="1">
      <alignment horizontal="right" wrapText="1"/>
    </xf>
    <xf numFmtId="0" fontId="25" fillId="0" borderId="55" xfId="0" quotePrefix="1" applyFont="1" applyFill="1" applyBorder="1" applyAlignment="1">
      <alignment horizontal="center" wrapText="1"/>
    </xf>
    <xf numFmtId="0" fontId="25" fillId="0" borderId="53" xfId="0" applyFont="1" applyFill="1" applyBorder="1" applyAlignment="1">
      <alignment horizontal="right"/>
    </xf>
    <xf numFmtId="0" fontId="25" fillId="0" borderId="53" xfId="0" quotePrefix="1" applyFont="1" applyFill="1" applyBorder="1" applyAlignment="1">
      <alignment horizontal="right"/>
    </xf>
    <xf numFmtId="0" fontId="25" fillId="0" borderId="51" xfId="0" applyFont="1" applyFill="1" applyBorder="1" applyAlignment="1">
      <alignment horizontal="right" wrapText="1"/>
    </xf>
    <xf numFmtId="0" fontId="25" fillId="0" borderId="47" xfId="0" quotePrefix="1" applyFont="1" applyBorder="1" applyAlignment="1">
      <alignment horizontal="right"/>
    </xf>
    <xf numFmtId="0" fontId="23" fillId="0" borderId="6" xfId="0" applyFont="1" applyBorder="1" applyAlignment="1">
      <alignment horizontal="left" readingOrder="1"/>
    </xf>
    <xf numFmtId="0" fontId="24" fillId="0" borderId="6" xfId="0" applyFont="1" applyBorder="1" applyAlignment="1">
      <alignment vertical="center"/>
    </xf>
    <xf numFmtId="9" fontId="26" fillId="0" borderId="2" xfId="0" applyNumberFormat="1" applyFont="1" applyBorder="1" applyAlignment="1">
      <alignment horizontal="right"/>
    </xf>
    <xf numFmtId="3" fontId="26" fillId="3" borderId="2" xfId="2" applyNumberFormat="1" applyFont="1" applyFill="1" applyBorder="1" applyAlignment="1">
      <alignment horizontal="right"/>
    </xf>
    <xf numFmtId="4" fontId="26" fillId="3" borderId="2" xfId="0" applyNumberFormat="1" applyFont="1" applyFill="1" applyBorder="1" applyAlignment="1">
      <alignment horizontal="right"/>
    </xf>
    <xf numFmtId="3" fontId="26" fillId="4" borderId="2" xfId="2" applyNumberFormat="1" applyFont="1" applyFill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25" fillId="0" borderId="41" xfId="0" applyFont="1" applyBorder="1" applyAlignment="1">
      <alignment horizontal="left"/>
    </xf>
    <xf numFmtId="9" fontId="25" fillId="0" borderId="41" xfId="0" applyNumberFormat="1" applyFont="1" applyBorder="1" applyAlignment="1">
      <alignment horizontal="right"/>
    </xf>
    <xf numFmtId="0" fontId="25" fillId="0" borderId="57" xfId="0" applyFont="1" applyBorder="1" applyAlignment="1">
      <alignment horizontal="left"/>
    </xf>
    <xf numFmtId="3" fontId="25" fillId="3" borderId="57" xfId="0" applyNumberFormat="1" applyFont="1" applyFill="1" applyBorder="1" applyAlignment="1">
      <alignment horizontal="right"/>
    </xf>
    <xf numFmtId="3" fontId="25" fillId="4" borderId="57" xfId="0" applyNumberFormat="1" applyFont="1" applyFill="1" applyBorder="1" applyAlignment="1">
      <alignment horizontal="right"/>
    </xf>
    <xf numFmtId="9" fontId="25" fillId="0" borderId="57" xfId="0" applyNumberFormat="1" applyFont="1" applyBorder="1" applyAlignment="1">
      <alignment horizontal="right"/>
    </xf>
    <xf numFmtId="0" fontId="25" fillId="0" borderId="27" xfId="0" applyFont="1" applyBorder="1" applyAlignment="1">
      <alignment horizontal="left"/>
    </xf>
    <xf numFmtId="0" fontId="25" fillId="2" borderId="27" xfId="0" applyFont="1" applyFill="1" applyBorder="1" applyAlignment="1">
      <alignment horizontal="right" wrapText="1"/>
    </xf>
    <xf numFmtId="0" fontId="25" fillId="2" borderId="27" xfId="0" quotePrefix="1" applyFont="1" applyFill="1" applyBorder="1" applyAlignment="1">
      <alignment horizontal="right"/>
    </xf>
    <xf numFmtId="0" fontId="4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3" borderId="3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horizontal="right" vertical="center"/>
    </xf>
    <xf numFmtId="3" fontId="26" fillId="3" borderId="2" xfId="0" applyNumberFormat="1" applyFont="1" applyFill="1" applyBorder="1" applyAlignment="1">
      <alignment horizontal="right" vertical="center"/>
    </xf>
    <xf numFmtId="3" fontId="25" fillId="3" borderId="21" xfId="0" applyNumberFormat="1" applyFont="1" applyFill="1" applyBorder="1" applyAlignment="1">
      <alignment horizontal="right" vertical="center"/>
    </xf>
    <xf numFmtId="3" fontId="25" fillId="3" borderId="4" xfId="0" applyNumberFormat="1" applyFont="1" applyFill="1" applyBorder="1" applyAlignment="1">
      <alignment horizontal="right" vertical="center"/>
    </xf>
    <xf numFmtId="3" fontId="26" fillId="3" borderId="1" xfId="2" applyNumberFormat="1" applyFont="1" applyFill="1" applyBorder="1" applyAlignment="1">
      <alignment horizontal="right" vertical="center"/>
    </xf>
    <xf numFmtId="3" fontId="25" fillId="4" borderId="3" xfId="0" applyNumberFormat="1" applyFont="1" applyFill="1" applyBorder="1" applyAlignment="1">
      <alignment horizontal="right" vertical="center"/>
    </xf>
    <xf numFmtId="3" fontId="26" fillId="4" borderId="1" xfId="0" applyNumberFormat="1" applyFont="1" applyFill="1" applyBorder="1" applyAlignment="1">
      <alignment horizontal="right" vertical="center"/>
    </xf>
    <xf numFmtId="3" fontId="26" fillId="4" borderId="2" xfId="0" applyNumberFormat="1" applyFont="1" applyFill="1" applyBorder="1" applyAlignment="1">
      <alignment horizontal="right" vertical="center"/>
    </xf>
    <xf numFmtId="3" fontId="25" fillId="4" borderId="21" xfId="0" applyNumberFormat="1" applyFont="1" applyFill="1" applyBorder="1" applyAlignment="1">
      <alignment horizontal="right" vertical="center"/>
    </xf>
    <xf numFmtId="3" fontId="25" fillId="4" borderId="4" xfId="0" applyNumberFormat="1" applyFont="1" applyFill="1" applyBorder="1" applyAlignment="1">
      <alignment horizontal="right" vertical="center"/>
    </xf>
    <xf numFmtId="3" fontId="26" fillId="4" borderId="1" xfId="2" applyNumberFormat="1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" fontId="25" fillId="3" borderId="56" xfId="0" applyNumberFormat="1" applyFont="1" applyFill="1" applyBorder="1" applyAlignment="1">
      <alignment horizontal="center"/>
    </xf>
    <xf numFmtId="1" fontId="27" fillId="3" borderId="56" xfId="0" applyNumberFormat="1" applyFont="1" applyFill="1" applyBorder="1" applyAlignment="1">
      <alignment horizontal="center" wrapText="1"/>
    </xf>
    <xf numFmtId="1" fontId="25" fillId="4" borderId="58" xfId="0" applyNumberFormat="1" applyFont="1" applyFill="1" applyBorder="1" applyAlignment="1">
      <alignment horizontal="center"/>
    </xf>
    <xf numFmtId="1" fontId="25" fillId="3" borderId="59" xfId="0" applyNumberFormat="1" applyFont="1" applyFill="1" applyBorder="1" applyAlignment="1">
      <alignment horizontal="center"/>
    </xf>
    <xf numFmtId="1" fontId="25" fillId="4" borderId="56" xfId="0" applyNumberFormat="1" applyFont="1" applyFill="1" applyBorder="1" applyAlignment="1">
      <alignment horizontal="center"/>
    </xf>
    <xf numFmtId="1" fontId="25" fillId="3" borderId="60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left" vertical="center"/>
    </xf>
    <xf numFmtId="3" fontId="25" fillId="3" borderId="31" xfId="0" applyNumberFormat="1" applyFont="1" applyFill="1" applyBorder="1" applyAlignment="1">
      <alignment horizontal="right" vertical="center"/>
    </xf>
    <xf numFmtId="3" fontId="25" fillId="4" borderId="31" xfId="0" applyNumberFormat="1" applyFont="1" applyFill="1" applyBorder="1" applyAlignment="1">
      <alignment horizontal="right" vertical="center"/>
    </xf>
    <xf numFmtId="0" fontId="25" fillId="0" borderId="61" xfId="0" applyFont="1" applyBorder="1" applyAlignment="1">
      <alignment horizontal="left" vertical="center"/>
    </xf>
    <xf numFmtId="3" fontId="25" fillId="3" borderId="61" xfId="0" applyNumberFormat="1" applyFont="1" applyFill="1" applyBorder="1" applyAlignment="1">
      <alignment horizontal="right" vertical="center"/>
    </xf>
    <xf numFmtId="3" fontId="25" fillId="4" borderId="61" xfId="0" applyNumberFormat="1" applyFont="1" applyFill="1" applyBorder="1" applyAlignment="1">
      <alignment horizontal="right" vertical="center"/>
    </xf>
    <xf numFmtId="9" fontId="25" fillId="0" borderId="31" xfId="0" applyNumberFormat="1" applyFont="1" applyBorder="1" applyAlignment="1">
      <alignment horizontal="right"/>
    </xf>
    <xf numFmtId="164" fontId="25" fillId="4" borderId="50" xfId="0" applyNumberFormat="1" applyFont="1" applyFill="1" applyBorder="1" applyAlignment="1">
      <alignment horizontal="right"/>
    </xf>
    <xf numFmtId="0" fontId="25" fillId="0" borderId="62" xfId="0" applyFont="1" applyBorder="1" applyAlignment="1">
      <alignment horizontal="left"/>
    </xf>
    <xf numFmtId="3" fontId="25" fillId="3" borderId="62" xfId="0" applyNumberFormat="1" applyFont="1" applyFill="1" applyBorder="1" applyAlignment="1">
      <alignment horizontal="right"/>
    </xf>
    <xf numFmtId="3" fontId="25" fillId="4" borderId="62" xfId="0" applyNumberFormat="1" applyFont="1" applyFill="1" applyBorder="1" applyAlignment="1">
      <alignment horizontal="right"/>
    </xf>
    <xf numFmtId="14" fontId="18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1" fontId="25" fillId="3" borderId="63" xfId="0" applyNumberFormat="1" applyFont="1" applyFill="1" applyBorder="1" applyAlignment="1">
      <alignment horizontal="center"/>
    </xf>
    <xf numFmtId="0" fontId="4" fillId="0" borderId="64" xfId="0" applyFont="1" applyBorder="1"/>
    <xf numFmtId="0" fontId="26" fillId="0" borderId="1" xfId="0" applyFont="1" applyBorder="1" applyAlignment="1">
      <alignment horizontal="left" indent="2"/>
    </xf>
    <xf numFmtId="0" fontId="31" fillId="0" borderId="0" xfId="0" applyFont="1" applyAlignment="1">
      <alignment horizontal="right" vertical="center"/>
    </xf>
    <xf numFmtId="4" fontId="26" fillId="2" borderId="5" xfId="0" applyNumberFormat="1" applyFont="1" applyFill="1" applyBorder="1" applyAlignment="1">
      <alignment horizontal="right" vertical="center"/>
    </xf>
    <xf numFmtId="9" fontId="26" fillId="2" borderId="5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5" xfId="0" applyFont="1" applyBorder="1" applyAlignment="1"/>
    <xf numFmtId="0" fontId="41" fillId="0" borderId="27" xfId="0" applyFont="1" applyBorder="1" applyAlignment="1"/>
    <xf numFmtId="49" fontId="25" fillId="0" borderId="27" xfId="0" applyNumberFormat="1" applyFont="1" applyBorder="1" applyAlignment="1">
      <alignment horizontal="right"/>
    </xf>
    <xf numFmtId="0" fontId="26" fillId="0" borderId="0" xfId="0" applyFont="1" applyAlignment="1"/>
    <xf numFmtId="0" fontId="41" fillId="2" borderId="27" xfId="0" applyFont="1" applyFill="1" applyBorder="1" applyAlignment="1"/>
    <xf numFmtId="49" fontId="25" fillId="2" borderId="27" xfId="0" applyNumberFormat="1" applyFont="1" applyFill="1" applyBorder="1" applyAlignment="1">
      <alignment horizontal="right"/>
    </xf>
    <xf numFmtId="4" fontId="26" fillId="3" borderId="1" xfId="0" applyNumberFormat="1" applyFont="1" applyFill="1" applyBorder="1" applyAlignment="1">
      <alignment horizontal="right"/>
    </xf>
    <xf numFmtId="4" fontId="26" fillId="4" borderId="1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 indent="2"/>
    </xf>
    <xf numFmtId="0" fontId="25" fillId="0" borderId="65" xfId="0" applyFont="1" applyBorder="1" applyAlignment="1">
      <alignment horizontal="left" vertical="center"/>
    </xf>
    <xf numFmtId="3" fontId="25" fillId="3" borderId="65" xfId="0" applyNumberFormat="1" applyFont="1" applyFill="1" applyBorder="1" applyAlignment="1">
      <alignment horizontal="right" vertical="center"/>
    </xf>
    <xf numFmtId="3" fontId="25" fillId="4" borderId="65" xfId="0" applyNumberFormat="1" applyFont="1" applyFill="1" applyBorder="1" applyAlignment="1">
      <alignment horizontal="right" vertical="center"/>
    </xf>
    <xf numFmtId="0" fontId="22" fillId="4" borderId="66" xfId="0" applyFont="1" applyFill="1" applyBorder="1"/>
    <xf numFmtId="0" fontId="22" fillId="3" borderId="67" xfId="0" applyFont="1" applyFill="1" applyBorder="1"/>
    <xf numFmtId="3" fontId="26" fillId="3" borderId="68" xfId="0" applyNumberFormat="1" applyFont="1" applyFill="1" applyBorder="1" applyAlignment="1">
      <alignment horizontal="right"/>
    </xf>
    <xf numFmtId="0" fontId="22" fillId="0" borderId="69" xfId="0" applyFont="1" applyFill="1" applyBorder="1"/>
    <xf numFmtId="0" fontId="22" fillId="4" borderId="70" xfId="0" applyFont="1" applyFill="1" applyBorder="1"/>
    <xf numFmtId="0" fontId="25" fillId="0" borderId="2" xfId="0" applyFont="1" applyBorder="1" applyAlignment="1">
      <alignment horizontal="left" vertical="center"/>
    </xf>
    <xf numFmtId="3" fontId="25" fillId="3" borderId="2" xfId="0" applyNumberFormat="1" applyFont="1" applyFill="1" applyBorder="1" applyAlignment="1">
      <alignment horizontal="right" vertical="center"/>
    </xf>
    <xf numFmtId="3" fontId="25" fillId="4" borderId="2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/>
    </xf>
    <xf numFmtId="0" fontId="25" fillId="0" borderId="7" xfId="0" quotePrefix="1" applyFont="1" applyFill="1" applyBorder="1" applyAlignment="1">
      <alignment horizontal="right" wrapText="1"/>
    </xf>
    <xf numFmtId="0" fontId="25" fillId="0" borderId="53" xfId="0" quotePrefix="1" applyFont="1" applyFill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25" fillId="0" borderId="7" xfId="0" applyFont="1" applyFill="1" applyBorder="1" applyAlignment="1">
      <alignment horizontal="right" wrapText="1"/>
    </xf>
    <xf numFmtId="0" fontId="25" fillId="0" borderId="53" xfId="0" applyFont="1" applyFill="1" applyBorder="1" applyAlignment="1">
      <alignment horizontal="right" wrapText="1"/>
    </xf>
    <xf numFmtId="0" fontId="35" fillId="0" borderId="7" xfId="0" applyFont="1" applyFill="1" applyBorder="1" applyAlignment="1">
      <alignment horizontal="right" wrapText="1"/>
    </xf>
    <xf numFmtId="0" fontId="35" fillId="0" borderId="53" xfId="0" applyFont="1" applyFill="1" applyBorder="1" applyAlignment="1">
      <alignment horizontal="right" wrapText="1"/>
    </xf>
    <xf numFmtId="0" fontId="27" fillId="0" borderId="7" xfId="0" quotePrefix="1" applyFont="1" applyFill="1" applyBorder="1" applyAlignment="1">
      <alignment horizontal="right" wrapText="1"/>
    </xf>
    <xf numFmtId="0" fontId="27" fillId="0" borderId="53" xfId="0" quotePrefix="1" applyFont="1" applyFill="1" applyBorder="1" applyAlignment="1">
      <alignment horizontal="right" wrapText="1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27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30" xfId="0" applyFont="1" applyBorder="1" applyAlignment="1">
      <alignment horizontal="left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9A50F8"/>
      <color rgb="FF344C64"/>
      <color rgb="FFF4F4EC"/>
      <color rgb="FFEBDCFE"/>
      <color rgb="FF011F3D"/>
      <color rgb="FF7F7F7F"/>
      <color rgb="FF0899CC"/>
      <color rgb="FFE7F5FB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zoomScalePageLayoutView="80" workbookViewId="0">
      <selection activeCell="J21" sqref="J21"/>
    </sheetView>
  </sheetViews>
  <sheetFormatPr defaultColWidth="9.140625" defaultRowHeight="14.25" x14ac:dyDescent="0.2"/>
  <cols>
    <col min="1" max="1" width="2.7109375" style="22" customWidth="1"/>
    <col min="2" max="2" width="16.140625" style="2" bestFit="1" customWidth="1"/>
    <col min="3" max="16384" width="9.140625" style="2"/>
  </cols>
  <sheetData>
    <row r="8" spans="2:7" ht="35.25" x14ac:dyDescent="0.5">
      <c r="B8" s="335" t="s">
        <v>126</v>
      </c>
      <c r="C8" s="335"/>
      <c r="D8" s="335"/>
      <c r="E8" s="335"/>
      <c r="F8" s="47"/>
      <c r="G8" s="47"/>
    </row>
    <row r="9" spans="2:7" ht="35.25" x14ac:dyDescent="0.5">
      <c r="B9" s="335" t="s">
        <v>11</v>
      </c>
      <c r="C9" s="335"/>
      <c r="D9" s="335"/>
      <c r="E9" s="335"/>
      <c r="F9" s="335"/>
      <c r="G9" s="335"/>
    </row>
    <row r="10" spans="2:7" ht="35.25" x14ac:dyDescent="0.5">
      <c r="B10" s="335" t="s">
        <v>166</v>
      </c>
      <c r="C10" s="335"/>
      <c r="D10" s="335"/>
      <c r="E10" s="335"/>
      <c r="F10" s="47"/>
      <c r="G10" s="47"/>
    </row>
    <row r="11" spans="2:7" ht="26.25" x14ac:dyDescent="0.4">
      <c r="B11" s="3"/>
    </row>
    <row r="20" spans="2:2" ht="18.75" x14ac:dyDescent="0.3">
      <c r="B20" s="305">
        <v>44034</v>
      </c>
    </row>
    <row r="21" spans="2:2" ht="18" x14ac:dyDescent="0.25">
      <c r="B21" s="306" t="s">
        <v>12</v>
      </c>
    </row>
    <row r="23" spans="2:2" x14ac:dyDescent="0.2">
      <c r="B23" s="8"/>
    </row>
  </sheetData>
  <mergeCells count="3">
    <mergeCell ref="B10:E10"/>
    <mergeCell ref="B9:G9"/>
    <mergeCell ref="B8:E8"/>
  </mergeCells>
  <pageMargins left="0.7" right="0.7" top="0.75" bottom="0.75" header="0.3" footer="0.3"/>
  <pageSetup paperSize="9" orientation="portrait" r:id="rId1"/>
  <headerFooter>
    <oddHeader>&amp;L       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4.7109375" style="2" bestFit="1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6384" width="9.140625" style="2"/>
  </cols>
  <sheetData>
    <row r="1" spans="1:13" s="13" customFormat="1" ht="15" customHeight="1" x14ac:dyDescent="0.25">
      <c r="A1" s="25"/>
      <c r="B1" s="360" t="str">
        <f>Inhaltsverzeichnis!C23</f>
        <v>Segment DBP mit Umsatzaufteilung für das 2. Quartal 2020 und 2019</v>
      </c>
      <c r="C1" s="360"/>
      <c r="D1" s="360"/>
      <c r="E1" s="360"/>
      <c r="F1" s="360"/>
      <c r="G1" s="360"/>
      <c r="H1" s="34"/>
      <c r="I1" s="26"/>
      <c r="J1" s="26"/>
      <c r="K1" s="26"/>
      <c r="L1" s="26"/>
      <c r="M1" s="26"/>
    </row>
    <row r="2" spans="1:13" ht="15" customHeight="1" x14ac:dyDescent="0.2">
      <c r="A2" s="22"/>
      <c r="B2" s="287" t="s">
        <v>26</v>
      </c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</row>
    <row r="3" spans="1:13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11"/>
    </row>
    <row r="4" spans="1:13" s="9" customFormat="1" ht="15" customHeight="1" thickBot="1" x14ac:dyDescent="0.25">
      <c r="A4" s="12"/>
      <c r="B4" s="351" t="s">
        <v>27</v>
      </c>
      <c r="C4" s="353" t="s">
        <v>122</v>
      </c>
      <c r="D4" s="353"/>
      <c r="E4" s="350"/>
      <c r="F4" s="104"/>
      <c r="G4" s="353" t="s">
        <v>139</v>
      </c>
      <c r="H4" s="353"/>
      <c r="I4" s="350"/>
      <c r="J4" s="104"/>
      <c r="K4" s="353" t="s">
        <v>129</v>
      </c>
      <c r="L4" s="353"/>
      <c r="M4" s="350"/>
    </row>
    <row r="5" spans="1:13" s="9" customFormat="1" ht="14.25" customHeight="1" thickTop="1" x14ac:dyDescent="0.2">
      <c r="A5" s="12"/>
      <c r="B5" s="351"/>
      <c r="C5" s="80" t="s">
        <v>182</v>
      </c>
      <c r="D5" s="81" t="s">
        <v>182</v>
      </c>
      <c r="E5" s="84" t="s">
        <v>183</v>
      </c>
      <c r="F5" s="74"/>
      <c r="G5" s="83" t="s">
        <v>182</v>
      </c>
      <c r="H5" s="81" t="s">
        <v>182</v>
      </c>
      <c r="I5" s="84" t="s">
        <v>183</v>
      </c>
      <c r="J5" s="74"/>
      <c r="K5" s="83" t="s">
        <v>182</v>
      </c>
      <c r="L5" s="81" t="s">
        <v>182</v>
      </c>
      <c r="M5" s="82" t="s">
        <v>183</v>
      </c>
    </row>
    <row r="6" spans="1:13" s="9" customFormat="1" ht="34.700000000000003" customHeight="1" thickBot="1" x14ac:dyDescent="0.25">
      <c r="A6" s="12"/>
      <c r="B6" s="352"/>
      <c r="C6" s="105" t="s">
        <v>117</v>
      </c>
      <c r="D6" s="106" t="s">
        <v>121</v>
      </c>
      <c r="E6" s="107" t="s">
        <v>117</v>
      </c>
      <c r="F6" s="74"/>
      <c r="G6" s="105" t="s">
        <v>117</v>
      </c>
      <c r="H6" s="106" t="s">
        <v>121</v>
      </c>
      <c r="I6" s="107" t="s">
        <v>117</v>
      </c>
      <c r="J6" s="74"/>
      <c r="K6" s="105" t="s">
        <v>117</v>
      </c>
      <c r="L6" s="106" t="s">
        <v>121</v>
      </c>
      <c r="M6" s="108" t="s">
        <v>117</v>
      </c>
    </row>
    <row r="7" spans="1:13" s="9" customFormat="1" ht="15" customHeight="1" thickTop="1" x14ac:dyDescent="0.2">
      <c r="A7" s="12"/>
      <c r="B7" s="54" t="s">
        <v>28</v>
      </c>
      <c r="C7" s="94">
        <v>1093</v>
      </c>
      <c r="D7" s="95">
        <v>1086</v>
      </c>
      <c r="E7" s="96">
        <v>5683</v>
      </c>
      <c r="F7" s="75"/>
      <c r="G7" s="94">
        <f t="shared" ref="G7:I9" si="0">+K7-C7</f>
        <v>26588</v>
      </c>
      <c r="H7" s="95">
        <f t="shared" si="0"/>
        <v>26818</v>
      </c>
      <c r="I7" s="96">
        <f>+M7-E7</f>
        <v>28281</v>
      </c>
      <c r="J7" s="75"/>
      <c r="K7" s="94">
        <f>+'Segmentbericht Quartal'!C7</f>
        <v>27681</v>
      </c>
      <c r="L7" s="95">
        <f>+'Segmentbericht Quartal'!D7</f>
        <v>27904</v>
      </c>
      <c r="M7" s="64">
        <f>+'Segmentbericht Quartal'!E7</f>
        <v>33964</v>
      </c>
    </row>
    <row r="8" spans="1:13" s="9" customFormat="1" ht="15" customHeight="1" x14ac:dyDescent="0.2">
      <c r="A8" s="12"/>
      <c r="B8" s="55" t="s">
        <v>29</v>
      </c>
      <c r="C8" s="85">
        <v>1954</v>
      </c>
      <c r="D8" s="86">
        <v>1939</v>
      </c>
      <c r="E8" s="87">
        <v>1763</v>
      </c>
      <c r="F8" s="75"/>
      <c r="G8" s="85">
        <f t="shared" si="0"/>
        <v>69669</v>
      </c>
      <c r="H8" s="86">
        <f t="shared" si="0"/>
        <v>70142</v>
      </c>
      <c r="I8" s="87">
        <f t="shared" si="0"/>
        <v>69171</v>
      </c>
      <c r="J8" s="75"/>
      <c r="K8" s="85">
        <f>+'Segmentbericht Quartal'!C8</f>
        <v>71623</v>
      </c>
      <c r="L8" s="86">
        <f>+'Segmentbericht Quartal'!D8</f>
        <v>72081</v>
      </c>
      <c r="M8" s="65">
        <f>+'Segmentbericht Quartal'!E8</f>
        <v>70934</v>
      </c>
    </row>
    <row r="9" spans="1:13" s="9" customFormat="1" ht="15" customHeight="1" x14ac:dyDescent="0.2">
      <c r="A9" s="12"/>
      <c r="B9" s="76" t="s">
        <v>115</v>
      </c>
      <c r="C9" s="88">
        <v>7309</v>
      </c>
      <c r="D9" s="86">
        <v>7346</v>
      </c>
      <c r="E9" s="87">
        <v>5391</v>
      </c>
      <c r="F9" s="75"/>
      <c r="G9" s="85">
        <f t="shared" si="0"/>
        <v>0</v>
      </c>
      <c r="H9" s="86">
        <f t="shared" si="0"/>
        <v>0</v>
      </c>
      <c r="I9" s="87">
        <f t="shared" si="0"/>
        <v>0</v>
      </c>
      <c r="J9" s="75"/>
      <c r="K9" s="88">
        <f>+'Segmentbericht Quartal'!C9</f>
        <v>7309</v>
      </c>
      <c r="L9" s="90">
        <f>+'Segmentbericht Quartal'!D9</f>
        <v>7346</v>
      </c>
      <c r="M9" s="65">
        <f>+'Segmentbericht Quartal'!E9</f>
        <v>5391</v>
      </c>
    </row>
    <row r="10" spans="1:13" s="9" customFormat="1" ht="15" customHeight="1" thickBot="1" x14ac:dyDescent="0.25">
      <c r="A10" s="12"/>
      <c r="B10" s="58" t="s">
        <v>74</v>
      </c>
      <c r="C10" s="91">
        <f>SUM(C7:C9)</f>
        <v>10356</v>
      </c>
      <c r="D10" s="92">
        <f>SUM(D7:D9)</f>
        <v>10371</v>
      </c>
      <c r="E10" s="93">
        <f>SUM(E7:E9)</f>
        <v>12837</v>
      </c>
      <c r="F10" s="77"/>
      <c r="G10" s="91">
        <f t="shared" ref="G10:I10" si="1">SUM(G7:G9)</f>
        <v>96257</v>
      </c>
      <c r="H10" s="92">
        <f t="shared" si="1"/>
        <v>96960</v>
      </c>
      <c r="I10" s="93">
        <f t="shared" si="1"/>
        <v>97452</v>
      </c>
      <c r="J10" s="77"/>
      <c r="K10" s="91">
        <f>SUM(K7:K9)</f>
        <v>106613</v>
      </c>
      <c r="L10" s="92">
        <f>SUM(L7:L9)</f>
        <v>107331</v>
      </c>
      <c r="M10" s="66">
        <f t="shared" ref="M10" si="2">SUM(M7:M9)</f>
        <v>110289</v>
      </c>
    </row>
    <row r="11" spans="1:13" s="9" customFormat="1" ht="15" customHeight="1" x14ac:dyDescent="0.2">
      <c r="A11" s="12"/>
      <c r="B11" s="54" t="s">
        <v>30</v>
      </c>
      <c r="C11" s="94">
        <v>88</v>
      </c>
      <c r="D11" s="95">
        <v>88</v>
      </c>
      <c r="E11" s="96">
        <v>0</v>
      </c>
      <c r="F11" s="75"/>
      <c r="G11" s="94">
        <f t="shared" ref="G11:I12" si="3">+K11-C11</f>
        <v>0</v>
      </c>
      <c r="H11" s="95">
        <f t="shared" si="3"/>
        <v>0</v>
      </c>
      <c r="I11" s="96">
        <f t="shared" si="3"/>
        <v>0</v>
      </c>
      <c r="J11" s="75"/>
      <c r="K11" s="85">
        <f>+'Segmentbericht Quartal'!C11</f>
        <v>88</v>
      </c>
      <c r="L11" s="86">
        <f>+'Segmentbericht Quartal'!D11</f>
        <v>88</v>
      </c>
      <c r="M11" s="65">
        <f>+'Segmentbericht Quartal'!E11</f>
        <v>0</v>
      </c>
    </row>
    <row r="12" spans="1:13" s="9" customFormat="1" ht="15" customHeight="1" x14ac:dyDescent="0.2">
      <c r="A12" s="12"/>
      <c r="B12" s="55" t="s">
        <v>31</v>
      </c>
      <c r="C12" s="85">
        <v>0</v>
      </c>
      <c r="D12" s="86">
        <v>0</v>
      </c>
      <c r="E12" s="87">
        <v>0</v>
      </c>
      <c r="F12" s="75"/>
      <c r="G12" s="85">
        <f t="shared" si="3"/>
        <v>0</v>
      </c>
      <c r="H12" s="86">
        <f t="shared" si="3"/>
        <v>0</v>
      </c>
      <c r="I12" s="87">
        <f t="shared" si="3"/>
        <v>0</v>
      </c>
      <c r="J12" s="75"/>
      <c r="K12" s="85">
        <f>+'Segmentbericht Quartal'!C12</f>
        <v>0</v>
      </c>
      <c r="L12" s="86">
        <f>+'Segmentbericht Quartal'!D12</f>
        <v>0</v>
      </c>
      <c r="M12" s="65">
        <f>+'Segmentbericht Quartal'!E12</f>
        <v>0</v>
      </c>
    </row>
    <row r="13" spans="1:13" s="9" customFormat="1" ht="15" customHeight="1" thickBot="1" x14ac:dyDescent="0.25">
      <c r="A13" s="12"/>
      <c r="B13" s="58" t="s">
        <v>32</v>
      </c>
      <c r="C13" s="91">
        <f t="shared" ref="C13:E13" si="4">SUM(C10:C12)</f>
        <v>10444</v>
      </c>
      <c r="D13" s="92">
        <f t="shared" si="4"/>
        <v>10459</v>
      </c>
      <c r="E13" s="93">
        <f t="shared" si="4"/>
        <v>12837</v>
      </c>
      <c r="F13" s="77"/>
      <c r="G13" s="91">
        <f t="shared" ref="G13:I13" si="5">SUM(G10:G12)</f>
        <v>96257</v>
      </c>
      <c r="H13" s="92">
        <f t="shared" si="5"/>
        <v>96960</v>
      </c>
      <c r="I13" s="93">
        <f t="shared" si="5"/>
        <v>97452</v>
      </c>
      <c r="J13" s="77"/>
      <c r="K13" s="91">
        <f>SUM(K10:K12)</f>
        <v>106701</v>
      </c>
      <c r="L13" s="92">
        <f>SUM(L10:L12)</f>
        <v>107419</v>
      </c>
      <c r="M13" s="66">
        <f t="shared" ref="M13" si="6">SUM(M10:M12)</f>
        <v>110289</v>
      </c>
    </row>
    <row r="14" spans="1:13" s="9" customFormat="1" ht="15" customHeight="1" x14ac:dyDescent="0.2">
      <c r="A14" s="12"/>
      <c r="B14" s="54" t="s">
        <v>33</v>
      </c>
      <c r="C14" s="59"/>
      <c r="D14" s="59"/>
      <c r="E14" s="96"/>
      <c r="F14" s="75"/>
      <c r="G14" s="94"/>
      <c r="H14" s="59"/>
      <c r="I14" s="96"/>
      <c r="J14" s="75"/>
      <c r="K14" s="85">
        <f>+'Segmentbericht Quartal'!C14</f>
        <v>-12237</v>
      </c>
      <c r="L14" s="86">
        <f>+'Segmentbericht Quartal'!D14</f>
        <v>-12301</v>
      </c>
      <c r="M14" s="65">
        <f>+'Segmentbericht Quartal'!E14</f>
        <v>-9600</v>
      </c>
    </row>
    <row r="15" spans="1:13" s="9" customFormat="1" ht="15" customHeight="1" thickBot="1" x14ac:dyDescent="0.25">
      <c r="A15" s="12"/>
      <c r="B15" s="58" t="s">
        <v>34</v>
      </c>
      <c r="C15" s="60"/>
      <c r="D15" s="60"/>
      <c r="E15" s="93"/>
      <c r="F15" s="77"/>
      <c r="G15" s="91"/>
      <c r="H15" s="60"/>
      <c r="I15" s="93"/>
      <c r="J15" s="77"/>
      <c r="K15" s="91">
        <f>SUM(K13:K14)</f>
        <v>94464</v>
      </c>
      <c r="L15" s="60">
        <f>SUM(L13:L14)</f>
        <v>95118</v>
      </c>
      <c r="M15" s="66">
        <f t="shared" ref="M15" si="7">SUM(M13:M14)</f>
        <v>100689</v>
      </c>
    </row>
    <row r="16" spans="1:13" s="9" customFormat="1" ht="15" customHeight="1" x14ac:dyDescent="0.2">
      <c r="A16" s="12"/>
      <c r="B16" s="78"/>
      <c r="C16" s="97"/>
      <c r="D16" s="97"/>
      <c r="E16" s="98"/>
      <c r="F16" s="77"/>
      <c r="G16" s="103"/>
      <c r="H16" s="97"/>
      <c r="I16" s="98"/>
      <c r="J16" s="77"/>
      <c r="K16" s="103"/>
      <c r="L16" s="97"/>
      <c r="M16" s="65"/>
    </row>
    <row r="17" spans="1:13" s="9" customFormat="1" ht="15" customHeight="1" x14ac:dyDescent="0.2">
      <c r="A17" s="12"/>
      <c r="B17" s="79" t="s">
        <v>36</v>
      </c>
      <c r="C17" s="63"/>
      <c r="D17" s="63"/>
      <c r="E17" s="87"/>
      <c r="F17" s="75"/>
      <c r="G17" s="85"/>
      <c r="H17" s="63"/>
      <c r="I17" s="87"/>
      <c r="J17" s="75"/>
      <c r="K17" s="85">
        <f>+'Segmentbericht Quartal'!C17</f>
        <v>-49947</v>
      </c>
      <c r="L17" s="86">
        <f>+'Segmentbericht Quartal'!D17</f>
        <v>-50416</v>
      </c>
      <c r="M17" s="65">
        <f>+'Segmentbericht Quartal'!E17</f>
        <v>-48736</v>
      </c>
    </row>
    <row r="18" spans="1:13" s="9" customFormat="1" ht="15" customHeight="1" thickBot="1" x14ac:dyDescent="0.25">
      <c r="A18" s="12"/>
      <c r="B18" s="58" t="s">
        <v>75</v>
      </c>
      <c r="C18" s="60"/>
      <c r="D18" s="60"/>
      <c r="E18" s="93"/>
      <c r="F18" s="77"/>
      <c r="G18" s="91"/>
      <c r="H18" s="60"/>
      <c r="I18" s="93"/>
      <c r="J18" s="77"/>
      <c r="K18" s="91">
        <f>SUM(K15:K17)</f>
        <v>44517</v>
      </c>
      <c r="L18" s="60">
        <f>SUM(L15:L17)</f>
        <v>44702</v>
      </c>
      <c r="M18" s="66">
        <f t="shared" ref="M18" si="8">SUM(M15:M17)</f>
        <v>51953</v>
      </c>
    </row>
    <row r="19" spans="1:13" s="19" customFormat="1" ht="15" customHeight="1" x14ac:dyDescent="0.2">
      <c r="A19" s="12"/>
      <c r="B19" s="78"/>
      <c r="C19" s="97"/>
      <c r="D19" s="97"/>
      <c r="E19" s="98"/>
      <c r="F19" s="77"/>
      <c r="G19" s="103"/>
      <c r="H19" s="97"/>
      <c r="I19" s="98"/>
      <c r="J19" s="77"/>
      <c r="K19" s="103"/>
      <c r="L19" s="97"/>
      <c r="M19" s="99"/>
    </row>
    <row r="20" spans="1:13" s="9" customFormat="1" ht="15" customHeight="1" x14ac:dyDescent="0.2">
      <c r="A20" s="12"/>
      <c r="B20" s="54" t="s">
        <v>76</v>
      </c>
      <c r="C20" s="59"/>
      <c r="D20" s="59"/>
      <c r="E20" s="96"/>
      <c r="F20" s="75"/>
      <c r="G20" s="94"/>
      <c r="H20" s="59"/>
      <c r="I20" s="96"/>
      <c r="J20" s="75"/>
      <c r="K20" s="85">
        <f>+'Segmentbericht Quartal'!C20</f>
        <v>-29559</v>
      </c>
      <c r="L20" s="86">
        <f>+'Segmentbericht Quartal'!D20</f>
        <v>-29272</v>
      </c>
      <c r="M20" s="65">
        <f>+'Segmentbericht Quartal'!E20</f>
        <v>-24418</v>
      </c>
    </row>
    <row r="21" spans="1:13" s="9" customFormat="1" ht="15" customHeight="1" thickBot="1" x14ac:dyDescent="0.25">
      <c r="A21" s="12"/>
      <c r="B21" s="58" t="s">
        <v>77</v>
      </c>
      <c r="C21" s="60"/>
      <c r="D21" s="60"/>
      <c r="E21" s="93"/>
      <c r="F21" s="77"/>
      <c r="G21" s="91"/>
      <c r="H21" s="60"/>
      <c r="I21" s="93"/>
      <c r="J21" s="77"/>
      <c r="K21" s="91">
        <f>SUM(K18:K20)</f>
        <v>14958</v>
      </c>
      <c r="L21" s="60">
        <f>SUM(L18:L20)</f>
        <v>15430</v>
      </c>
      <c r="M21" s="66">
        <f t="shared" ref="M21" si="9">SUM(M18:M20)</f>
        <v>27535</v>
      </c>
    </row>
    <row r="24" spans="1:13" x14ac:dyDescent="0.2">
      <c r="B24" s="41"/>
    </row>
  </sheetData>
  <mergeCells count="5">
    <mergeCell ref="B1:G1"/>
    <mergeCell ref="C4:E4"/>
    <mergeCell ref="G4:I4"/>
    <mergeCell ref="K4:M4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G16"/>
  <sheetViews>
    <sheetView showGridLines="0" zoomScale="130" zoomScaleNormal="130" zoomScaleSheetLayoutView="130" workbookViewId="0"/>
  </sheetViews>
  <sheetFormatPr defaultColWidth="9.140625" defaultRowHeight="14.25" x14ac:dyDescent="0.2"/>
  <cols>
    <col min="1" max="1" width="3.5703125" style="2" customWidth="1"/>
    <col min="2" max="2" width="93" style="2" bestFit="1" customWidth="1"/>
    <col min="3" max="6" width="11.7109375" style="2" customWidth="1"/>
    <col min="7" max="16384" width="9.140625" style="2"/>
  </cols>
  <sheetData>
    <row r="1" spans="1:7" s="13" customFormat="1" ht="15.75" x14ac:dyDescent="0.25">
      <c r="B1" s="51" t="str">
        <f>Inhaltsverzeichnis!C25</f>
        <v>Gesamtergebnisrechnung für das 2. Quartal 2020 und 2019</v>
      </c>
      <c r="C1" s="18"/>
      <c r="D1" s="18"/>
    </row>
    <row r="2" spans="1:7" s="13" customFormat="1" ht="15" x14ac:dyDescent="0.2">
      <c r="B2" s="52" t="s">
        <v>26</v>
      </c>
      <c r="C2" s="35"/>
      <c r="D2" s="35"/>
    </row>
    <row r="3" spans="1:7" s="9" customFormat="1" ht="11.25" x14ac:dyDescent="0.2">
      <c r="A3" s="12"/>
      <c r="B3" s="21"/>
      <c r="C3" s="36"/>
      <c r="D3" s="36"/>
    </row>
    <row r="4" spans="1:7" s="9" customFormat="1" ht="12" thickBot="1" x14ac:dyDescent="0.25">
      <c r="A4" s="12"/>
      <c r="B4" s="72" t="s">
        <v>27</v>
      </c>
      <c r="C4" s="73" t="s">
        <v>180</v>
      </c>
      <c r="D4" s="73" t="s">
        <v>181</v>
      </c>
      <c r="E4" s="73" t="s">
        <v>182</v>
      </c>
      <c r="F4" s="73" t="s">
        <v>183</v>
      </c>
    </row>
    <row r="5" spans="1:7" s="9" customFormat="1" ht="15" customHeight="1" thickTop="1" thickBot="1" x14ac:dyDescent="0.25">
      <c r="A5" s="12"/>
      <c r="B5" s="302" t="s">
        <v>41</v>
      </c>
      <c r="C5" s="303">
        <v>41895</v>
      </c>
      <c r="D5" s="304">
        <v>63097</v>
      </c>
      <c r="E5" s="303">
        <v>21704</v>
      </c>
      <c r="F5" s="304">
        <v>33427</v>
      </c>
    </row>
    <row r="6" spans="1:7" s="9" customFormat="1" ht="15" customHeight="1" x14ac:dyDescent="0.2">
      <c r="A6" s="12"/>
      <c r="B6" s="54" t="s">
        <v>79</v>
      </c>
      <c r="C6" s="59">
        <v>-15647</v>
      </c>
      <c r="D6" s="64">
        <v>13858</v>
      </c>
      <c r="E6" s="59">
        <v>-13683</v>
      </c>
      <c r="F6" s="64">
        <v>-11949</v>
      </c>
    </row>
    <row r="7" spans="1:7" s="9" customFormat="1" ht="15" customHeight="1" x14ac:dyDescent="0.2">
      <c r="A7" s="12"/>
      <c r="B7" s="55" t="s">
        <v>158</v>
      </c>
      <c r="C7" s="59">
        <v>1359</v>
      </c>
      <c r="D7" s="65">
        <v>403</v>
      </c>
      <c r="E7" s="59">
        <v>1232</v>
      </c>
      <c r="F7" s="65">
        <v>353</v>
      </c>
      <c r="G7" s="44"/>
    </row>
    <row r="8" spans="1:7" s="9" customFormat="1" ht="15" customHeight="1" x14ac:dyDescent="0.2">
      <c r="A8" s="12"/>
      <c r="B8" s="55" t="s">
        <v>80</v>
      </c>
      <c r="C8" s="59">
        <v>1</v>
      </c>
      <c r="D8" s="65">
        <v>846</v>
      </c>
      <c r="E8" s="59">
        <v>1</v>
      </c>
      <c r="F8" s="65">
        <v>99</v>
      </c>
    </row>
    <row r="9" spans="1:7" s="27" customFormat="1" ht="15" customHeight="1" thickBot="1" x14ac:dyDescent="0.25">
      <c r="A9" s="28"/>
      <c r="B9" s="56" t="s">
        <v>140</v>
      </c>
      <c r="C9" s="60">
        <f>SUM(C6:C8)</f>
        <v>-14287</v>
      </c>
      <c r="D9" s="66">
        <f>SUM(D6:D8)</f>
        <v>15107</v>
      </c>
      <c r="E9" s="60">
        <f>SUM(E6:E8)</f>
        <v>-12450</v>
      </c>
      <c r="F9" s="66">
        <f>SUM(F6:F8)</f>
        <v>-11497</v>
      </c>
    </row>
    <row r="10" spans="1:7" s="9" customFormat="1" ht="15" customHeight="1" x14ac:dyDescent="0.2">
      <c r="A10" s="12"/>
      <c r="B10" s="57" t="s">
        <v>157</v>
      </c>
      <c r="C10" s="59">
        <v>-72</v>
      </c>
      <c r="D10" s="64">
        <v>-1462</v>
      </c>
      <c r="E10" s="59">
        <v>214</v>
      </c>
      <c r="F10" s="64">
        <v>-1404</v>
      </c>
    </row>
    <row r="11" spans="1:7" s="9" customFormat="1" ht="15" customHeight="1" x14ac:dyDescent="0.2">
      <c r="A11" s="12"/>
      <c r="B11" s="54" t="s">
        <v>81</v>
      </c>
      <c r="C11" s="59">
        <v>2472</v>
      </c>
      <c r="D11" s="64">
        <v>113</v>
      </c>
      <c r="E11" s="59">
        <v>1348</v>
      </c>
      <c r="F11" s="64">
        <v>993</v>
      </c>
      <c r="G11" s="44"/>
    </row>
    <row r="12" spans="1:7" s="9" customFormat="1" ht="15" customHeight="1" thickBot="1" x14ac:dyDescent="0.25">
      <c r="A12" s="12"/>
      <c r="B12" s="58" t="s">
        <v>141</v>
      </c>
      <c r="C12" s="60">
        <f>SUM(C10:C11)</f>
        <v>2400</v>
      </c>
      <c r="D12" s="66">
        <f>SUM(D10:D11)</f>
        <v>-1349</v>
      </c>
      <c r="E12" s="60">
        <f>SUM(E10:E11)</f>
        <v>1562</v>
      </c>
      <c r="F12" s="66">
        <f>SUM(F10:F11)</f>
        <v>-411</v>
      </c>
    </row>
    <row r="13" spans="1:7" s="9" customFormat="1" ht="15" customHeight="1" thickBot="1" x14ac:dyDescent="0.25">
      <c r="A13" s="12"/>
      <c r="B13" s="53" t="s">
        <v>82</v>
      </c>
      <c r="C13" s="61">
        <f>C9+C12</f>
        <v>-11887</v>
      </c>
      <c r="D13" s="67">
        <f>D9+D12</f>
        <v>13758</v>
      </c>
      <c r="E13" s="61">
        <f>E9+E12</f>
        <v>-10888</v>
      </c>
      <c r="F13" s="67">
        <f>F9+F12</f>
        <v>-11908</v>
      </c>
    </row>
    <row r="14" spans="1:7" s="9" customFormat="1" ht="15" customHeight="1" x14ac:dyDescent="0.2">
      <c r="A14" s="12"/>
      <c r="B14" s="69" t="s">
        <v>83</v>
      </c>
      <c r="C14" s="70">
        <f>C5+C13</f>
        <v>30008</v>
      </c>
      <c r="D14" s="71">
        <f>D5+D13</f>
        <v>76855</v>
      </c>
      <c r="E14" s="70">
        <f>E5+E13</f>
        <v>10816</v>
      </c>
      <c r="F14" s="71">
        <f>F5+F13</f>
        <v>21519</v>
      </c>
    </row>
    <row r="15" spans="1:7" s="27" customFormat="1" ht="15" customHeight="1" x14ac:dyDescent="0.2">
      <c r="A15" s="28"/>
      <c r="B15" s="54" t="s">
        <v>42</v>
      </c>
      <c r="C15" s="62">
        <f>C14-C16</f>
        <v>29898</v>
      </c>
      <c r="D15" s="68">
        <f>D14-D16</f>
        <v>76685</v>
      </c>
      <c r="E15" s="62">
        <f>E14-E16</f>
        <v>10740</v>
      </c>
      <c r="F15" s="68">
        <f>F14-F16</f>
        <v>21452</v>
      </c>
    </row>
    <row r="16" spans="1:7" s="9" customFormat="1" ht="15" customHeight="1" x14ac:dyDescent="0.2">
      <c r="A16" s="12"/>
      <c r="B16" s="55" t="s">
        <v>43</v>
      </c>
      <c r="C16" s="63">
        <v>110</v>
      </c>
      <c r="D16" s="65">
        <v>170</v>
      </c>
      <c r="E16" s="63">
        <v>76</v>
      </c>
      <c r="F16" s="65">
        <v>67</v>
      </c>
    </row>
  </sheetData>
  <pageMargins left="0.43307086614173229" right="0.23622047244094491" top="0.74803149606299213" bottom="0.74803149606299213" header="0.31496062992125984" footer="0.31496062992125984"/>
  <pageSetup paperSize="9" scale="67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B1:K21"/>
  <sheetViews>
    <sheetView showGridLines="0" zoomScaleNormal="100" workbookViewId="0">
      <selection activeCell="A9" sqref="A9"/>
    </sheetView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6"/>
    </row>
    <row r="9" spans="2:11" ht="18" x14ac:dyDescent="0.25">
      <c r="B9" s="48" t="s">
        <v>3</v>
      </c>
    </row>
    <row r="10" spans="2:11" ht="18" x14ac:dyDescent="0.25">
      <c r="B10" s="100" t="s">
        <v>5</v>
      </c>
      <c r="C10" s="50"/>
      <c r="D10" s="50"/>
      <c r="E10" s="50"/>
      <c r="F10" s="50"/>
    </row>
    <row r="11" spans="2:11" ht="18" x14ac:dyDescent="0.25">
      <c r="B11" s="100" t="s">
        <v>4</v>
      </c>
      <c r="C11" s="50"/>
      <c r="D11" s="50"/>
      <c r="E11" s="50"/>
      <c r="F11" s="50"/>
    </row>
    <row r="12" spans="2:11" ht="18" x14ac:dyDescent="0.25">
      <c r="B12" s="100" t="s">
        <v>84</v>
      </c>
      <c r="C12" s="50"/>
      <c r="D12" s="50"/>
      <c r="E12" s="50"/>
      <c r="F12" s="50"/>
    </row>
    <row r="13" spans="2:11" x14ac:dyDescent="0.2">
      <c r="B13" s="50"/>
      <c r="C13" s="50"/>
      <c r="D13" s="50"/>
      <c r="E13" s="50"/>
      <c r="F13" s="50"/>
    </row>
    <row r="14" spans="2:11" ht="18" x14ac:dyDescent="0.25">
      <c r="B14" s="100"/>
      <c r="C14" s="50"/>
      <c r="D14" s="50"/>
      <c r="E14" s="50"/>
      <c r="F14" s="50"/>
    </row>
    <row r="15" spans="2:11" ht="18" x14ac:dyDescent="0.25">
      <c r="B15" s="100"/>
      <c r="C15" s="50"/>
      <c r="D15" s="50"/>
      <c r="E15" s="50"/>
      <c r="F15" s="50"/>
    </row>
    <row r="16" spans="2:11" ht="18" x14ac:dyDescent="0.25">
      <c r="B16" s="100" t="s">
        <v>85</v>
      </c>
      <c r="C16" s="101" t="s">
        <v>127</v>
      </c>
      <c r="D16" s="50"/>
      <c r="E16" s="50"/>
      <c r="F16" s="50"/>
    </row>
    <row r="17" spans="2:6" ht="18" x14ac:dyDescent="0.25">
      <c r="B17" s="100" t="s">
        <v>7</v>
      </c>
      <c r="C17" s="101" t="s">
        <v>128</v>
      </c>
      <c r="D17" s="50"/>
      <c r="E17" s="50"/>
      <c r="F17" s="50"/>
    </row>
    <row r="18" spans="2:6" ht="18" x14ac:dyDescent="0.25">
      <c r="B18" s="100" t="s">
        <v>8</v>
      </c>
      <c r="C18" s="102" t="s">
        <v>9</v>
      </c>
      <c r="D18" s="50"/>
      <c r="E18" s="50"/>
      <c r="F18" s="50"/>
    </row>
    <row r="19" spans="2:6" x14ac:dyDescent="0.2">
      <c r="B19" s="50"/>
      <c r="C19" s="50"/>
      <c r="D19" s="50"/>
      <c r="E19" s="50"/>
      <c r="F19" s="50"/>
    </row>
    <row r="20" spans="2:6" ht="18" x14ac:dyDescent="0.25">
      <c r="B20" s="100" t="s">
        <v>6</v>
      </c>
      <c r="C20" s="50"/>
      <c r="D20" s="50"/>
      <c r="E20" s="50"/>
      <c r="F20" s="50"/>
    </row>
    <row r="21" spans="2:6" x14ac:dyDescent="0.2">
      <c r="B21" s="50"/>
      <c r="C21" s="50"/>
      <c r="D21" s="50"/>
      <c r="E21" s="50"/>
      <c r="F21" s="50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2020 Software AG. All rights reserved.&amp;C&amp;P</oddFooter>
  </headerFooter>
  <customProperties>
    <customPr name="_pios_id" r:id="rId3"/>
  </customProperties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78F4-E52A-441D-BA1B-178745C06FDA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G29"/>
  <sheetViews>
    <sheetView showGridLines="0" zoomScaleNormal="100" zoomScaleSheetLayoutView="130" workbookViewId="0">
      <selection activeCell="G24" sqref="G24"/>
    </sheetView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7" ht="18" x14ac:dyDescent="0.25">
      <c r="B6" s="48" t="s">
        <v>13</v>
      </c>
    </row>
    <row r="9" spans="2:7" x14ac:dyDescent="0.2">
      <c r="B9" s="49" t="s">
        <v>14</v>
      </c>
      <c r="C9" s="49" t="s">
        <v>175</v>
      </c>
      <c r="D9" s="50"/>
      <c r="E9" s="50"/>
      <c r="F9" s="50"/>
      <c r="G9" s="50"/>
    </row>
    <row r="10" spans="2:7" x14ac:dyDescent="0.2">
      <c r="B10" s="49"/>
      <c r="C10" s="49"/>
      <c r="D10" s="50"/>
      <c r="E10" s="50"/>
      <c r="F10" s="50"/>
      <c r="G10" s="50"/>
    </row>
    <row r="11" spans="2:7" x14ac:dyDescent="0.2">
      <c r="B11" s="49" t="s">
        <v>15</v>
      </c>
      <c r="C11" s="49" t="s">
        <v>176</v>
      </c>
      <c r="D11" s="50"/>
      <c r="E11" s="50"/>
      <c r="F11" s="50"/>
      <c r="G11" s="50"/>
    </row>
    <row r="12" spans="2:7" x14ac:dyDescent="0.2">
      <c r="B12" s="49"/>
      <c r="C12" s="49"/>
      <c r="D12" s="50"/>
      <c r="E12" s="50"/>
      <c r="F12" s="50"/>
      <c r="G12" s="50"/>
    </row>
    <row r="13" spans="2:7" x14ac:dyDescent="0.2">
      <c r="B13" s="49" t="s">
        <v>16</v>
      </c>
      <c r="C13" s="49" t="s">
        <v>174</v>
      </c>
      <c r="D13" s="50"/>
      <c r="E13" s="50"/>
      <c r="F13" s="50"/>
      <c r="G13" s="50"/>
    </row>
    <row r="14" spans="2:7" x14ac:dyDescent="0.2">
      <c r="B14" s="49"/>
      <c r="C14" s="49"/>
      <c r="D14" s="50"/>
      <c r="E14" s="50"/>
      <c r="F14" s="50"/>
      <c r="G14" s="50"/>
    </row>
    <row r="15" spans="2:7" x14ac:dyDescent="0.2">
      <c r="B15" s="49" t="s">
        <v>17</v>
      </c>
      <c r="C15" s="49" t="s">
        <v>177</v>
      </c>
      <c r="D15" s="50"/>
      <c r="E15" s="50"/>
      <c r="F15" s="50"/>
      <c r="G15" s="50"/>
    </row>
    <row r="16" spans="2:7" x14ac:dyDescent="0.2">
      <c r="B16" s="49"/>
      <c r="C16" s="49"/>
      <c r="D16" s="50"/>
      <c r="E16" s="50"/>
      <c r="F16" s="50"/>
      <c r="G16" s="50"/>
    </row>
    <row r="17" spans="2:7" x14ac:dyDescent="0.2">
      <c r="B17" s="49" t="s">
        <v>95</v>
      </c>
      <c r="C17" s="49" t="s">
        <v>167</v>
      </c>
      <c r="D17" s="50"/>
      <c r="E17" s="50"/>
      <c r="F17" s="50"/>
      <c r="G17" s="50"/>
    </row>
    <row r="18" spans="2:7" x14ac:dyDescent="0.2">
      <c r="B18" s="49"/>
      <c r="C18" s="49"/>
      <c r="D18" s="50"/>
      <c r="E18" s="50"/>
      <c r="F18" s="50"/>
      <c r="G18" s="50"/>
    </row>
    <row r="19" spans="2:7" x14ac:dyDescent="0.2">
      <c r="B19" s="49" t="s">
        <v>18</v>
      </c>
      <c r="C19" s="49" t="s">
        <v>171</v>
      </c>
      <c r="D19" s="50"/>
      <c r="E19" s="50"/>
      <c r="F19" s="50"/>
      <c r="G19" s="50"/>
    </row>
    <row r="20" spans="2:7" x14ac:dyDescent="0.2">
      <c r="B20" s="49"/>
      <c r="C20" s="49"/>
      <c r="D20" s="50"/>
      <c r="E20" s="50"/>
      <c r="F20" s="50"/>
      <c r="G20" s="50"/>
    </row>
    <row r="21" spans="2:7" x14ac:dyDescent="0.2">
      <c r="B21" s="49" t="s">
        <v>118</v>
      </c>
      <c r="C21" s="49" t="s">
        <v>168</v>
      </c>
      <c r="D21" s="50"/>
      <c r="E21" s="50"/>
      <c r="F21" s="50"/>
      <c r="G21" s="50"/>
    </row>
    <row r="22" spans="2:7" x14ac:dyDescent="0.2">
      <c r="B22" s="49"/>
      <c r="C22" s="49"/>
      <c r="D22" s="50"/>
      <c r="E22" s="50"/>
      <c r="F22" s="50"/>
      <c r="G22" s="50"/>
    </row>
    <row r="23" spans="2:7" x14ac:dyDescent="0.2">
      <c r="B23" s="49" t="s">
        <v>169</v>
      </c>
      <c r="C23" s="49" t="s">
        <v>172</v>
      </c>
      <c r="D23" s="50"/>
      <c r="E23" s="50"/>
      <c r="F23" s="50"/>
      <c r="G23" s="50"/>
    </row>
    <row r="24" spans="2:7" x14ac:dyDescent="0.2">
      <c r="B24" s="49"/>
      <c r="C24" s="49"/>
      <c r="D24" s="50"/>
      <c r="E24" s="50"/>
      <c r="F24" s="50"/>
      <c r="G24" s="50"/>
    </row>
    <row r="25" spans="2:7" x14ac:dyDescent="0.2">
      <c r="B25" s="49" t="s">
        <v>170</v>
      </c>
      <c r="C25" s="49" t="s">
        <v>173</v>
      </c>
      <c r="D25" s="49"/>
      <c r="E25" s="49"/>
      <c r="F25" s="50"/>
      <c r="G25" s="50"/>
    </row>
    <row r="26" spans="2:7" x14ac:dyDescent="0.2">
      <c r="B26" s="4"/>
      <c r="C26" s="4"/>
      <c r="D26" s="4"/>
      <c r="E26" s="4"/>
    </row>
    <row r="27" spans="2:7" x14ac:dyDescent="0.2">
      <c r="B27" s="4"/>
      <c r="C27" s="4"/>
      <c r="D27" s="4"/>
      <c r="E27" s="4"/>
    </row>
    <row r="28" spans="2:7" x14ac:dyDescent="0.2">
      <c r="B28" s="4"/>
      <c r="D28" s="4"/>
      <c r="E28" s="4"/>
    </row>
    <row r="29" spans="2:7" x14ac:dyDescent="0.2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&amp;L&amp;"Arial,Standard"© 2020 Software AG. All rights reserved.&amp;C&amp;"Arial,Standard"&amp;P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showGridLines="0" zoomScaleNormal="100" workbookViewId="0"/>
  </sheetViews>
  <sheetFormatPr defaultColWidth="9.140625" defaultRowHeight="14.25" x14ac:dyDescent="0.2"/>
  <cols>
    <col min="1" max="1" width="3.5703125" style="50" customWidth="1"/>
    <col min="2" max="2" width="33.5703125" style="50" customWidth="1"/>
    <col min="3" max="7" width="9.7109375" style="50" customWidth="1"/>
    <col min="8" max="16384" width="9.140625" style="50"/>
  </cols>
  <sheetData>
    <row r="1" spans="1:12" ht="15.75" x14ac:dyDescent="0.25">
      <c r="B1" s="238" t="str">
        <f>Inhaltsverzeichnis!C9</f>
        <v>Kennzahlen im Überblick zum 30. Juni 2020 und 2019</v>
      </c>
      <c r="C1" s="139"/>
      <c r="D1" s="139"/>
      <c r="E1" s="139"/>
      <c r="F1" s="139"/>
      <c r="G1" s="139"/>
    </row>
    <row r="2" spans="1:12" x14ac:dyDescent="0.2">
      <c r="B2" s="150" t="s">
        <v>26</v>
      </c>
      <c r="C2" s="151"/>
      <c r="D2" s="151"/>
      <c r="E2" s="151"/>
      <c r="F2" s="151"/>
      <c r="G2" s="151"/>
    </row>
    <row r="3" spans="1:12" ht="12.75" customHeight="1" x14ac:dyDescent="0.2">
      <c r="A3" s="152"/>
      <c r="B3" s="153"/>
      <c r="C3" s="154"/>
      <c r="D3" s="154"/>
      <c r="E3" s="154"/>
      <c r="F3" s="155"/>
      <c r="G3" s="155"/>
    </row>
    <row r="4" spans="1:12" ht="14.25" customHeight="1" x14ac:dyDescent="0.2">
      <c r="B4" s="156" t="s">
        <v>19</v>
      </c>
      <c r="C4" s="339" t="s">
        <v>184</v>
      </c>
      <c r="D4" s="341" t="s">
        <v>212</v>
      </c>
      <c r="E4" s="339" t="s">
        <v>185</v>
      </c>
      <c r="F4" s="343" t="s">
        <v>162</v>
      </c>
      <c r="G4" s="336" t="s">
        <v>198</v>
      </c>
      <c r="H4" s="339" t="s">
        <v>186</v>
      </c>
      <c r="I4" s="341" t="s">
        <v>214</v>
      </c>
      <c r="J4" s="339" t="s">
        <v>187</v>
      </c>
      <c r="K4" s="343" t="s">
        <v>162</v>
      </c>
      <c r="L4" s="336" t="s">
        <v>198</v>
      </c>
    </row>
    <row r="5" spans="1:12" ht="20.100000000000001" customHeight="1" thickBot="1" x14ac:dyDescent="0.25">
      <c r="B5" s="197" t="s">
        <v>20</v>
      </c>
      <c r="C5" s="340"/>
      <c r="D5" s="342"/>
      <c r="E5" s="340"/>
      <c r="F5" s="344"/>
      <c r="G5" s="337"/>
      <c r="H5" s="340"/>
      <c r="I5" s="342"/>
      <c r="J5" s="340"/>
      <c r="K5" s="344"/>
      <c r="L5" s="337"/>
    </row>
    <row r="6" spans="1:12" ht="15" customHeight="1" thickTop="1" thickBot="1" x14ac:dyDescent="0.25">
      <c r="B6" s="166" t="s">
        <v>21</v>
      </c>
      <c r="C6" s="204">
        <v>411.7</v>
      </c>
      <c r="D6" s="199">
        <v>412.3</v>
      </c>
      <c r="E6" s="219">
        <v>411.4</v>
      </c>
      <c r="F6" s="167">
        <v>0</v>
      </c>
      <c r="G6" s="168">
        <v>0</v>
      </c>
      <c r="H6" s="204">
        <v>204.6</v>
      </c>
      <c r="I6" s="199">
        <v>206.6</v>
      </c>
      <c r="J6" s="219">
        <v>210</v>
      </c>
      <c r="K6" s="167">
        <v>-0.03</v>
      </c>
      <c r="L6" s="168">
        <v>-0.02</v>
      </c>
    </row>
    <row r="7" spans="1:12" ht="15" customHeight="1" x14ac:dyDescent="0.2">
      <c r="B7" s="159" t="s">
        <v>129</v>
      </c>
      <c r="C7" s="205">
        <v>210.2</v>
      </c>
      <c r="D7" s="200">
        <v>210.4</v>
      </c>
      <c r="E7" s="220">
        <v>210.3</v>
      </c>
      <c r="F7" s="160">
        <v>0</v>
      </c>
      <c r="G7" s="161">
        <v>0</v>
      </c>
      <c r="H7" s="205">
        <v>106.7</v>
      </c>
      <c r="I7" s="200">
        <v>107.4</v>
      </c>
      <c r="J7" s="220">
        <v>110.3</v>
      </c>
      <c r="K7" s="160">
        <v>-0.03</v>
      </c>
      <c r="L7" s="161">
        <v>-0.03</v>
      </c>
    </row>
    <row r="8" spans="1:12" ht="15" customHeight="1" x14ac:dyDescent="0.2">
      <c r="B8" s="162" t="s">
        <v>146</v>
      </c>
      <c r="C8" s="206">
        <v>184.3</v>
      </c>
      <c r="D8" s="201">
        <v>184.7</v>
      </c>
      <c r="E8" s="221">
        <v>187.9</v>
      </c>
      <c r="F8" s="163">
        <v>-0.02</v>
      </c>
      <c r="G8" s="164">
        <v>-0.02</v>
      </c>
      <c r="H8" s="206">
        <v>96.3</v>
      </c>
      <c r="I8" s="201">
        <v>97</v>
      </c>
      <c r="J8" s="221">
        <v>97.5</v>
      </c>
      <c r="K8" s="163">
        <v>-0.01</v>
      </c>
      <c r="L8" s="164">
        <v>-0.01</v>
      </c>
    </row>
    <row r="9" spans="1:12" ht="15" customHeight="1" x14ac:dyDescent="0.2">
      <c r="B9" s="162" t="s">
        <v>130</v>
      </c>
      <c r="C9" s="206">
        <v>25.8</v>
      </c>
      <c r="D9" s="201">
        <v>25.6</v>
      </c>
      <c r="E9" s="221">
        <v>22.3</v>
      </c>
      <c r="F9" s="163">
        <v>0.15</v>
      </c>
      <c r="G9" s="164">
        <v>0.15</v>
      </c>
      <c r="H9" s="206">
        <v>10.4</v>
      </c>
      <c r="I9" s="201">
        <v>10.4</v>
      </c>
      <c r="J9" s="221">
        <v>12.8</v>
      </c>
      <c r="K9" s="163">
        <v>-0.19</v>
      </c>
      <c r="L9" s="164">
        <v>-0.19</v>
      </c>
    </row>
    <row r="10" spans="1:12" ht="15" customHeight="1" x14ac:dyDescent="0.2">
      <c r="B10" s="162" t="s">
        <v>10</v>
      </c>
      <c r="C10" s="206">
        <v>110</v>
      </c>
      <c r="D10" s="201">
        <v>111.1</v>
      </c>
      <c r="E10" s="221">
        <v>107.7</v>
      </c>
      <c r="F10" s="163">
        <v>0.02</v>
      </c>
      <c r="G10" s="164">
        <v>0.03</v>
      </c>
      <c r="H10" s="206">
        <v>52.4</v>
      </c>
      <c r="I10" s="201">
        <v>53.7</v>
      </c>
      <c r="J10" s="221">
        <v>53</v>
      </c>
      <c r="K10" s="163">
        <v>-0.01</v>
      </c>
      <c r="L10" s="164">
        <v>0.01</v>
      </c>
    </row>
    <row r="11" spans="1:12" s="203" customFormat="1" ht="5.0999999999999996" customHeight="1" x14ac:dyDescent="0.2">
      <c r="B11" s="233"/>
      <c r="C11" s="234"/>
      <c r="D11" s="235"/>
      <c r="E11" s="234"/>
      <c r="F11" s="236"/>
      <c r="G11" s="237"/>
      <c r="H11" s="234"/>
      <c r="I11" s="235"/>
      <c r="J11" s="234"/>
      <c r="K11" s="236"/>
      <c r="L11" s="237"/>
    </row>
    <row r="12" spans="1:12" ht="15" customHeight="1" x14ac:dyDescent="0.2">
      <c r="B12" s="159" t="s">
        <v>28</v>
      </c>
      <c r="C12" s="205">
        <v>91.1</v>
      </c>
      <c r="D12" s="200">
        <v>91.5</v>
      </c>
      <c r="E12" s="220">
        <v>92.8</v>
      </c>
      <c r="F12" s="160">
        <v>-0.02</v>
      </c>
      <c r="G12" s="161">
        <v>-0.01</v>
      </c>
      <c r="H12" s="205">
        <v>44.4</v>
      </c>
      <c r="I12" s="200">
        <v>45</v>
      </c>
      <c r="J12" s="220">
        <v>50.2</v>
      </c>
      <c r="K12" s="160">
        <v>-0.11</v>
      </c>
      <c r="L12" s="161">
        <v>-0.1</v>
      </c>
    </row>
    <row r="13" spans="1:12" ht="15" customHeight="1" x14ac:dyDescent="0.2">
      <c r="B13" s="162" t="s">
        <v>29</v>
      </c>
      <c r="C13" s="206">
        <v>214.5</v>
      </c>
      <c r="D13" s="201">
        <v>215.5</v>
      </c>
      <c r="E13" s="221">
        <v>214.7</v>
      </c>
      <c r="F13" s="163">
        <v>0</v>
      </c>
      <c r="G13" s="164">
        <v>0</v>
      </c>
      <c r="H13" s="206">
        <v>107.2</v>
      </c>
      <c r="I13" s="201">
        <v>108.7</v>
      </c>
      <c r="J13" s="221">
        <v>107.6</v>
      </c>
      <c r="K13" s="163">
        <v>0</v>
      </c>
      <c r="L13" s="164">
        <v>0.01</v>
      </c>
    </row>
    <row r="14" spans="1:12" ht="15" customHeight="1" x14ac:dyDescent="0.2">
      <c r="B14" s="162" t="s">
        <v>115</v>
      </c>
      <c r="C14" s="206">
        <v>14.2</v>
      </c>
      <c r="D14" s="201">
        <v>14.2</v>
      </c>
      <c r="E14" s="221">
        <v>10.3</v>
      </c>
      <c r="F14" s="163">
        <v>0.39</v>
      </c>
      <c r="G14" s="164">
        <v>0.39</v>
      </c>
      <c r="H14" s="206">
        <v>7.3</v>
      </c>
      <c r="I14" s="201">
        <v>7.3</v>
      </c>
      <c r="J14" s="221">
        <v>5.4</v>
      </c>
      <c r="K14" s="163">
        <v>0.36</v>
      </c>
      <c r="L14" s="164">
        <v>0.36</v>
      </c>
    </row>
    <row r="15" spans="1:12" s="203" customFormat="1" ht="5.0999999999999996" customHeight="1" x14ac:dyDescent="0.2">
      <c r="C15" s="198"/>
      <c r="D15" s="202"/>
      <c r="E15" s="198"/>
      <c r="H15" s="198"/>
      <c r="I15" s="202"/>
      <c r="J15" s="198"/>
    </row>
    <row r="16" spans="1:12" ht="15" thickBot="1" x14ac:dyDescent="0.25">
      <c r="B16" s="166" t="s">
        <v>192</v>
      </c>
      <c r="C16" s="204">
        <v>200</v>
      </c>
      <c r="D16" s="199">
        <v>200.8</v>
      </c>
      <c r="E16" s="219">
        <v>153.9</v>
      </c>
      <c r="F16" s="167">
        <v>0.3</v>
      </c>
      <c r="G16" s="168">
        <v>0.3</v>
      </c>
      <c r="H16" s="204">
        <v>109.8</v>
      </c>
      <c r="I16" s="199">
        <v>110.8</v>
      </c>
      <c r="J16" s="219">
        <v>83.6</v>
      </c>
      <c r="K16" s="167">
        <v>0.31</v>
      </c>
      <c r="L16" s="168">
        <v>0.32</v>
      </c>
    </row>
    <row r="17" spans="2:12" ht="15" customHeight="1" x14ac:dyDescent="0.2">
      <c r="B17" s="159" t="s">
        <v>199</v>
      </c>
      <c r="C17" s="205">
        <v>139.69999999999999</v>
      </c>
      <c r="D17" s="200">
        <v>140.6</v>
      </c>
      <c r="E17" s="220">
        <v>110.6</v>
      </c>
      <c r="F17" s="160">
        <v>0.26</v>
      </c>
      <c r="G17" s="160">
        <v>0.27</v>
      </c>
      <c r="H17" s="205">
        <v>81.599999999999994</v>
      </c>
      <c r="I17" s="200">
        <v>82.2</v>
      </c>
      <c r="J17" s="220">
        <v>61.7</v>
      </c>
      <c r="K17" s="160">
        <v>0.32</v>
      </c>
      <c r="L17" s="160">
        <v>0.33</v>
      </c>
    </row>
    <row r="18" spans="2:12" ht="15" customHeight="1" x14ac:dyDescent="0.2">
      <c r="B18" s="162" t="s">
        <v>200</v>
      </c>
      <c r="C18" s="206">
        <v>91.4</v>
      </c>
      <c r="D18" s="201">
        <v>92.4</v>
      </c>
      <c r="E18" s="221">
        <v>78.599999999999994</v>
      </c>
      <c r="F18" s="163">
        <v>0.16</v>
      </c>
      <c r="G18" s="163">
        <v>0.18</v>
      </c>
      <c r="H18" s="206">
        <v>56.8</v>
      </c>
      <c r="I18" s="201">
        <v>57.2</v>
      </c>
      <c r="J18" s="221">
        <v>43.7</v>
      </c>
      <c r="K18" s="163">
        <v>0.3</v>
      </c>
      <c r="L18" s="163">
        <v>0.31</v>
      </c>
    </row>
    <row r="19" spans="2:12" ht="15" customHeight="1" x14ac:dyDescent="0.2">
      <c r="B19" s="162" t="s">
        <v>201</v>
      </c>
      <c r="C19" s="206">
        <v>48.3</v>
      </c>
      <c r="D19" s="201">
        <v>48.2</v>
      </c>
      <c r="E19" s="221">
        <v>32</v>
      </c>
      <c r="F19" s="163">
        <v>0.51</v>
      </c>
      <c r="G19" s="163">
        <v>0.5</v>
      </c>
      <c r="H19" s="206">
        <v>24.8</v>
      </c>
      <c r="I19" s="201">
        <v>24.9</v>
      </c>
      <c r="J19" s="221">
        <v>18</v>
      </c>
      <c r="K19" s="163">
        <v>0.38</v>
      </c>
      <c r="L19" s="163">
        <v>0.39</v>
      </c>
    </row>
    <row r="20" spans="2:12" ht="15" customHeight="1" x14ac:dyDescent="0.2">
      <c r="B20" s="162" t="s">
        <v>202</v>
      </c>
      <c r="C20" s="206">
        <v>60.2</v>
      </c>
      <c r="D20" s="201">
        <v>60.2</v>
      </c>
      <c r="E20" s="221">
        <v>43.3</v>
      </c>
      <c r="F20" s="163">
        <v>0.39</v>
      </c>
      <c r="G20" s="163">
        <v>0.39</v>
      </c>
      <c r="H20" s="206">
        <v>28.2</v>
      </c>
      <c r="I20" s="201">
        <v>28.6</v>
      </c>
      <c r="J20" s="221">
        <v>21.9</v>
      </c>
      <c r="K20" s="163">
        <v>0.28999999999999998</v>
      </c>
      <c r="L20" s="163">
        <v>0.31</v>
      </c>
    </row>
    <row r="21" spans="2:12" ht="12" customHeight="1" x14ac:dyDescent="0.2">
      <c r="C21" s="198"/>
      <c r="D21" s="202"/>
      <c r="E21" s="198"/>
      <c r="F21" s="203"/>
      <c r="G21" s="203"/>
    </row>
    <row r="22" spans="2:12" ht="12" customHeight="1" x14ac:dyDescent="0.2">
      <c r="C22" s="198"/>
      <c r="D22" s="202"/>
      <c r="E22" s="198"/>
      <c r="F22" s="203"/>
      <c r="G22" s="203"/>
    </row>
    <row r="23" spans="2:12" ht="25.15" customHeight="1" x14ac:dyDescent="0.2">
      <c r="C23" s="239" t="s">
        <v>191</v>
      </c>
      <c r="D23" s="240" t="s">
        <v>213</v>
      </c>
      <c r="E23" s="239" t="s">
        <v>190</v>
      </c>
      <c r="F23" s="241" t="s">
        <v>179</v>
      </c>
      <c r="G23" s="242" t="s">
        <v>203</v>
      </c>
    </row>
    <row r="24" spans="2:12" ht="15" thickBot="1" x14ac:dyDescent="0.25">
      <c r="B24" s="166" t="s">
        <v>197</v>
      </c>
      <c r="C24" s="204">
        <v>508.4</v>
      </c>
      <c r="D24" s="199">
        <v>516.5</v>
      </c>
      <c r="E24" s="219">
        <v>461</v>
      </c>
      <c r="F24" s="167">
        <v>0.1</v>
      </c>
      <c r="G24" s="168">
        <v>0.12</v>
      </c>
    </row>
    <row r="25" spans="2:12" x14ac:dyDescent="0.2">
      <c r="B25" s="159" t="s">
        <v>204</v>
      </c>
      <c r="C25" s="205">
        <v>355.2</v>
      </c>
      <c r="D25" s="200">
        <v>358.6</v>
      </c>
      <c r="E25" s="220">
        <v>315.3</v>
      </c>
      <c r="F25" s="169">
        <v>0.13</v>
      </c>
      <c r="G25" s="169">
        <v>0.14000000000000001</v>
      </c>
    </row>
    <row r="26" spans="2:12" x14ac:dyDescent="0.2">
      <c r="B26" s="162" t="s">
        <v>10</v>
      </c>
      <c r="C26" s="205">
        <v>153.19999999999999</v>
      </c>
      <c r="D26" s="201">
        <v>157.80000000000001</v>
      </c>
      <c r="E26" s="220">
        <v>145.69999999999999</v>
      </c>
      <c r="F26" s="169">
        <v>0.05</v>
      </c>
      <c r="G26" s="169">
        <v>0.08</v>
      </c>
    </row>
    <row r="27" spans="2:12" ht="12" customHeight="1" x14ac:dyDescent="0.2">
      <c r="B27" s="170"/>
      <c r="C27" s="165"/>
      <c r="D27" s="171"/>
      <c r="E27" s="172"/>
    </row>
    <row r="28" spans="2:12" ht="15" thickBot="1" x14ac:dyDescent="0.25">
      <c r="B28" s="170"/>
      <c r="C28" s="243" t="s">
        <v>180</v>
      </c>
      <c r="D28" s="243" t="s">
        <v>181</v>
      </c>
      <c r="E28" s="244" t="s">
        <v>163</v>
      </c>
      <c r="F28" s="243" t="s">
        <v>182</v>
      </c>
      <c r="G28" s="243" t="s">
        <v>183</v>
      </c>
      <c r="H28" s="244" t="s">
        <v>163</v>
      </c>
    </row>
    <row r="29" spans="2:12" ht="25.15" customHeight="1" thickTop="1" thickBot="1" x14ac:dyDescent="0.25">
      <c r="B29" s="166" t="s">
        <v>90</v>
      </c>
      <c r="C29" s="207">
        <v>81.099999999999994</v>
      </c>
      <c r="D29" s="222">
        <v>107.7</v>
      </c>
      <c r="E29" s="173">
        <v>-0.25</v>
      </c>
      <c r="F29" s="207">
        <v>41.4</v>
      </c>
      <c r="G29" s="222">
        <v>56.1</v>
      </c>
      <c r="H29" s="173">
        <v>-0.26</v>
      </c>
    </row>
    <row r="30" spans="2:12" ht="15" customHeight="1" x14ac:dyDescent="0.2">
      <c r="B30" s="174" t="s">
        <v>22</v>
      </c>
      <c r="C30" s="208">
        <v>0.19700000000000001</v>
      </c>
      <c r="D30" s="223">
        <v>0.26200000000000001</v>
      </c>
      <c r="E30" s="175"/>
      <c r="F30" s="208">
        <v>0.20200000000000001</v>
      </c>
      <c r="G30" s="223">
        <v>0.26700000000000002</v>
      </c>
      <c r="H30" s="175"/>
    </row>
    <row r="31" spans="2:12" ht="15" customHeight="1" x14ac:dyDescent="0.2">
      <c r="B31" s="176" t="s">
        <v>91</v>
      </c>
      <c r="C31" s="209">
        <v>28.4</v>
      </c>
      <c r="D31" s="224">
        <v>45</v>
      </c>
      <c r="E31" s="177">
        <v>-0.37</v>
      </c>
      <c r="F31" s="209">
        <v>15</v>
      </c>
      <c r="G31" s="224">
        <v>27.5</v>
      </c>
      <c r="H31" s="177">
        <v>-0.46</v>
      </c>
    </row>
    <row r="32" spans="2:12" ht="15" customHeight="1" x14ac:dyDescent="0.2">
      <c r="B32" s="178" t="s">
        <v>92</v>
      </c>
      <c r="C32" s="210">
        <v>0.13500000000000001</v>
      </c>
      <c r="D32" s="225">
        <v>0.214</v>
      </c>
      <c r="E32" s="179"/>
      <c r="F32" s="210">
        <v>0.14000000000000001</v>
      </c>
      <c r="G32" s="225">
        <v>0.25</v>
      </c>
      <c r="H32" s="179"/>
    </row>
    <row r="33" spans="2:11" ht="15" customHeight="1" x14ac:dyDescent="0.2">
      <c r="B33" s="176" t="s">
        <v>93</v>
      </c>
      <c r="C33" s="209">
        <v>70.8</v>
      </c>
      <c r="D33" s="224">
        <v>75.900000000000006</v>
      </c>
      <c r="E33" s="177">
        <v>-7.0000000000000007E-2</v>
      </c>
      <c r="F33" s="209">
        <v>33.6</v>
      </c>
      <c r="G33" s="224">
        <v>36.6</v>
      </c>
      <c r="H33" s="177">
        <v>-0.08</v>
      </c>
    </row>
    <row r="34" spans="2:11" ht="15" customHeight="1" x14ac:dyDescent="0.2">
      <c r="B34" s="178" t="s">
        <v>92</v>
      </c>
      <c r="C34" s="210">
        <v>0.64400000000000002</v>
      </c>
      <c r="D34" s="225">
        <v>0.70399999999999996</v>
      </c>
      <c r="E34" s="179"/>
      <c r="F34" s="210">
        <v>0.64200000000000002</v>
      </c>
      <c r="G34" s="225">
        <v>0.69099999999999995</v>
      </c>
      <c r="H34" s="179"/>
    </row>
    <row r="35" spans="2:11" ht="15" customHeight="1" thickBot="1" x14ac:dyDescent="0.25">
      <c r="B35" s="180" t="s">
        <v>193</v>
      </c>
      <c r="C35" s="211">
        <v>60.7</v>
      </c>
      <c r="D35" s="226">
        <v>89.9</v>
      </c>
      <c r="E35" s="181">
        <v>-0.33</v>
      </c>
      <c r="F35" s="211">
        <v>31.9</v>
      </c>
      <c r="G35" s="226">
        <v>47.7</v>
      </c>
      <c r="H35" s="181">
        <v>-0.33</v>
      </c>
    </row>
    <row r="36" spans="2:11" ht="15" customHeight="1" thickBot="1" x14ac:dyDescent="0.25">
      <c r="B36" s="157" t="s">
        <v>89</v>
      </c>
      <c r="C36" s="212">
        <v>56.1</v>
      </c>
      <c r="D36" s="227">
        <v>75.599999999999994</v>
      </c>
      <c r="E36" s="158">
        <v>-0.26</v>
      </c>
      <c r="F36" s="212">
        <v>28.2</v>
      </c>
      <c r="G36" s="227">
        <v>39.299999999999997</v>
      </c>
      <c r="H36" s="158">
        <v>-0.28000000000000003</v>
      </c>
    </row>
    <row r="37" spans="2:11" ht="15" customHeight="1" thickBot="1" x14ac:dyDescent="0.25">
      <c r="B37" s="157" t="s">
        <v>205</v>
      </c>
      <c r="C37" s="213">
        <v>0.76</v>
      </c>
      <c r="D37" s="228">
        <v>1.02</v>
      </c>
      <c r="E37" s="158">
        <v>-0.26</v>
      </c>
      <c r="F37" s="213">
        <v>0.38</v>
      </c>
      <c r="G37" s="228">
        <v>0.53</v>
      </c>
      <c r="H37" s="158">
        <v>-0.28000000000000003</v>
      </c>
    </row>
    <row r="38" spans="2:11" ht="15" customHeight="1" thickBot="1" x14ac:dyDescent="0.25">
      <c r="B38" s="157" t="s">
        <v>112</v>
      </c>
      <c r="C38" s="214">
        <v>87.7</v>
      </c>
      <c r="D38" s="227">
        <v>90.6</v>
      </c>
      <c r="E38" s="158">
        <f t="shared" ref="E38:E41" si="0">(C38-D38)/D38</f>
        <v>-3.2008830022074962E-2</v>
      </c>
      <c r="F38" s="214">
        <v>26.2</v>
      </c>
      <c r="G38" s="227">
        <v>30.6</v>
      </c>
      <c r="H38" s="158">
        <f t="shared" ref="H38:H41" si="1">(F38-G38)/G38</f>
        <v>-0.14379084967320269</v>
      </c>
    </row>
    <row r="39" spans="2:11" ht="15" customHeight="1" x14ac:dyDescent="0.2">
      <c r="B39" s="182" t="s">
        <v>206</v>
      </c>
      <c r="C39" s="215">
        <v>8.4</v>
      </c>
      <c r="D39" s="229">
        <v>6</v>
      </c>
      <c r="E39" s="183">
        <f t="shared" si="0"/>
        <v>0.40000000000000008</v>
      </c>
      <c r="F39" s="215">
        <v>2.9</v>
      </c>
      <c r="G39" s="229">
        <v>3.7</v>
      </c>
      <c r="H39" s="183">
        <f t="shared" si="1"/>
        <v>-0.21621621621621628</v>
      </c>
    </row>
    <row r="40" spans="2:11" ht="15" customHeight="1" x14ac:dyDescent="0.2">
      <c r="B40" s="182" t="s">
        <v>142</v>
      </c>
      <c r="C40" s="215">
        <v>7.9</v>
      </c>
      <c r="D40" s="229">
        <v>7.7</v>
      </c>
      <c r="E40" s="183">
        <f t="shared" si="0"/>
        <v>2.5974025974025997E-2</v>
      </c>
      <c r="F40" s="215">
        <v>3.9</v>
      </c>
      <c r="G40" s="229">
        <v>4.5</v>
      </c>
      <c r="H40" s="183">
        <f t="shared" si="1"/>
        <v>-0.13333333333333336</v>
      </c>
    </row>
    <row r="41" spans="2:11" ht="15" customHeight="1" thickBot="1" x14ac:dyDescent="0.25">
      <c r="B41" s="180" t="s">
        <v>131</v>
      </c>
      <c r="C41" s="216">
        <v>71.400000000000006</v>
      </c>
      <c r="D41" s="226">
        <v>76.900000000000006</v>
      </c>
      <c r="E41" s="181">
        <f t="shared" si="0"/>
        <v>-7.1521456436931072E-2</v>
      </c>
      <c r="F41" s="216">
        <v>19.399999999999999</v>
      </c>
      <c r="G41" s="226">
        <v>22.4</v>
      </c>
      <c r="H41" s="181">
        <f t="shared" si="1"/>
        <v>-0.13392857142857142</v>
      </c>
      <c r="J41" s="184"/>
      <c r="K41" s="184"/>
    </row>
    <row r="42" spans="2:11" ht="15" customHeight="1" thickBot="1" x14ac:dyDescent="0.25">
      <c r="B42" s="157" t="s">
        <v>194</v>
      </c>
      <c r="C42" s="217">
        <v>0.96</v>
      </c>
      <c r="D42" s="228">
        <v>1.04</v>
      </c>
      <c r="E42" s="158">
        <v>-7.0000000000000007E-2</v>
      </c>
      <c r="F42" s="217">
        <v>0.26</v>
      </c>
      <c r="G42" s="228">
        <v>0.3</v>
      </c>
      <c r="H42" s="158">
        <f t="shared" ref="H42" si="2">(F42-G42)/G42</f>
        <v>-0.13333333333333328</v>
      </c>
      <c r="J42" s="184"/>
      <c r="K42" s="184"/>
    </row>
    <row r="43" spans="2:11" ht="12" customHeight="1" x14ac:dyDescent="0.2">
      <c r="B43" s="185"/>
      <c r="C43" s="198"/>
      <c r="D43" s="232"/>
      <c r="E43" s="172"/>
      <c r="F43" s="165"/>
    </row>
    <row r="44" spans="2:11" ht="25.15" customHeight="1" thickBot="1" x14ac:dyDescent="0.25">
      <c r="B44" s="166" t="s">
        <v>23</v>
      </c>
      <c r="C44" s="245" t="s">
        <v>188</v>
      </c>
      <c r="D44" s="245" t="s">
        <v>164</v>
      </c>
      <c r="E44" s="246" t="s">
        <v>163</v>
      </c>
    </row>
    <row r="45" spans="2:11" ht="15" thickBot="1" x14ac:dyDescent="0.25">
      <c r="B45" s="157" t="s">
        <v>24</v>
      </c>
      <c r="C45" s="212">
        <v>2066.8000000000002</v>
      </c>
      <c r="D45" s="301">
        <v>2116.1</v>
      </c>
      <c r="E45" s="158">
        <f t="shared" ref="E45:E47" si="3">(C45-D45)/D45</f>
        <v>-2.3297575728935177E-2</v>
      </c>
    </row>
    <row r="46" spans="2:11" x14ac:dyDescent="0.2">
      <c r="B46" s="182" t="s">
        <v>25</v>
      </c>
      <c r="C46" s="215">
        <v>507.9</v>
      </c>
      <c r="D46" s="230">
        <v>513.6</v>
      </c>
      <c r="E46" s="186">
        <f t="shared" si="3"/>
        <v>-1.1098130841121583E-2</v>
      </c>
    </row>
    <row r="47" spans="2:11" x14ac:dyDescent="0.2">
      <c r="B47" s="176" t="s">
        <v>96</v>
      </c>
      <c r="C47" s="209">
        <v>284.8</v>
      </c>
      <c r="D47" s="224">
        <v>217</v>
      </c>
      <c r="E47" s="187">
        <f t="shared" si="3"/>
        <v>0.31244239631336412</v>
      </c>
      <c r="I47" s="188"/>
      <c r="J47" s="188"/>
    </row>
    <row r="48" spans="2:11" ht="15" customHeight="1" thickBot="1" x14ac:dyDescent="0.25">
      <c r="B48" s="180" t="s">
        <v>94</v>
      </c>
      <c r="C48" s="218" t="s">
        <v>195</v>
      </c>
      <c r="D48" s="231">
        <v>4948</v>
      </c>
      <c r="E48" s="189">
        <v>-0.06</v>
      </c>
    </row>
    <row r="49" spans="2:6" x14ac:dyDescent="0.2">
      <c r="B49" s="190"/>
      <c r="C49" s="191"/>
      <c r="D49" s="191"/>
      <c r="E49" s="191"/>
      <c r="F49" s="192"/>
    </row>
    <row r="50" spans="2:6" ht="14.25" customHeight="1" x14ac:dyDescent="0.2">
      <c r="B50" s="193" t="s">
        <v>207</v>
      </c>
      <c r="C50" s="194"/>
      <c r="D50" s="194"/>
      <c r="E50" s="194"/>
      <c r="F50" s="195"/>
    </row>
    <row r="51" spans="2:6" s="193" customFormat="1" ht="14.25" customHeight="1" x14ac:dyDescent="0.2">
      <c r="B51" s="193" t="s">
        <v>208</v>
      </c>
    </row>
    <row r="52" spans="2:6" s="193" customFormat="1" ht="14.25" customHeight="1" x14ac:dyDescent="0.2">
      <c r="B52" s="193" t="s">
        <v>209</v>
      </c>
    </row>
    <row r="53" spans="2:6" s="193" customFormat="1" ht="14.25" customHeight="1" x14ac:dyDescent="0.2">
      <c r="B53" s="193" t="s">
        <v>210</v>
      </c>
    </row>
    <row r="54" spans="2:6" s="193" customFormat="1" ht="14.25" customHeight="1" x14ac:dyDescent="0.2">
      <c r="B54" s="193" t="s">
        <v>211</v>
      </c>
    </row>
    <row r="55" spans="2:6" s="193" customFormat="1" ht="14.25" customHeight="1" x14ac:dyDescent="0.2">
      <c r="B55" s="193" t="s">
        <v>196</v>
      </c>
    </row>
    <row r="56" spans="2:6" s="193" customFormat="1" ht="14.25" customHeight="1" x14ac:dyDescent="0.2"/>
    <row r="57" spans="2:6" ht="26.25" customHeight="1" x14ac:dyDescent="0.2">
      <c r="B57" s="338" t="s">
        <v>116</v>
      </c>
      <c r="C57" s="338"/>
      <c r="D57" s="338"/>
      <c r="E57" s="338"/>
      <c r="F57" s="338"/>
    </row>
    <row r="58" spans="2:6" x14ac:dyDescent="0.2">
      <c r="B58" s="196"/>
      <c r="C58" s="196"/>
      <c r="D58" s="196"/>
      <c r="E58" s="196"/>
      <c r="F58" s="196"/>
    </row>
  </sheetData>
  <mergeCells count="11">
    <mergeCell ref="H4:H5"/>
    <mergeCell ref="I4:I5"/>
    <mergeCell ref="J4:J5"/>
    <mergeCell ref="K4:K5"/>
    <mergeCell ref="L4:L5"/>
    <mergeCell ref="G4:G5"/>
    <mergeCell ref="B57:F57"/>
    <mergeCell ref="C4:C5"/>
    <mergeCell ref="D4:D5"/>
    <mergeCell ref="E4:E5"/>
    <mergeCell ref="F4:F5"/>
  </mergeCells>
  <pageMargins left="0.43307086614173229" right="0.23622047244094491" top="0.74803149606299213" bottom="0.74803149606299213" header="0.31496062992125984" footer="0.31496062992125984"/>
  <pageSetup paperSize="9" scale="69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35"/>
  <sheetViews>
    <sheetView showGridLines="0" zoomScale="125" zoomScaleNormal="125" zoomScaleSheetLayoutView="125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8" width="12.5703125" style="2" customWidth="1"/>
    <col min="9" max="16384" width="9.140625" style="2"/>
  </cols>
  <sheetData>
    <row r="1" spans="1:9" s="13" customFormat="1" ht="15.75" x14ac:dyDescent="0.25">
      <c r="A1" s="14"/>
      <c r="B1" s="247" t="str">
        <f>Inhaltsverzeichnis!C11</f>
        <v>Konzern Gewinn-und-Verlustrechnung für sechs Monate und 2. Quartal 2020 und 2019</v>
      </c>
      <c r="C1" s="46"/>
      <c r="D1" s="46"/>
      <c r="E1" s="46"/>
      <c r="I1" s="14"/>
    </row>
    <row r="2" spans="1:9" ht="15" customHeight="1" x14ac:dyDescent="0.2">
      <c r="A2" s="10"/>
      <c r="B2" s="248" t="s">
        <v>26</v>
      </c>
      <c r="C2" s="29"/>
      <c r="D2" s="29"/>
      <c r="E2" s="29"/>
      <c r="I2" s="10"/>
    </row>
    <row r="3" spans="1:9" x14ac:dyDescent="0.2">
      <c r="A3" s="10"/>
      <c r="B3" s="15"/>
      <c r="C3" s="10"/>
      <c r="D3" s="10"/>
      <c r="E3" s="10"/>
      <c r="I3" s="10"/>
    </row>
    <row r="4" spans="1:9" s="9" customFormat="1" ht="20.25" customHeight="1" thickBot="1" x14ac:dyDescent="0.25">
      <c r="A4" s="12"/>
      <c r="B4" s="261" t="s">
        <v>27</v>
      </c>
      <c r="C4" s="262" t="s">
        <v>180</v>
      </c>
      <c r="D4" s="262" t="s">
        <v>181</v>
      </c>
      <c r="E4" s="263" t="s">
        <v>163</v>
      </c>
      <c r="F4" s="262" t="s">
        <v>182</v>
      </c>
      <c r="G4" s="262" t="s">
        <v>183</v>
      </c>
      <c r="H4" s="263" t="s">
        <v>163</v>
      </c>
      <c r="I4" s="12"/>
    </row>
    <row r="5" spans="1:9" s="9" customFormat="1" ht="15" customHeight="1" thickTop="1" x14ac:dyDescent="0.2">
      <c r="A5" s="12"/>
      <c r="B5" s="54" t="s">
        <v>28</v>
      </c>
      <c r="C5" s="59">
        <v>91101</v>
      </c>
      <c r="D5" s="64">
        <v>92754</v>
      </c>
      <c r="E5" s="169">
        <f t="shared" ref="E5:E25" si="0">(C5-D5)/D5</f>
        <v>-1.782133385083123E-2</v>
      </c>
      <c r="F5" s="59">
        <v>44413</v>
      </c>
      <c r="G5" s="64">
        <v>50174</v>
      </c>
      <c r="H5" s="169">
        <f t="shared" ref="H5:H25" si="1">(F5-G5)/G5</f>
        <v>-0.11482042492127396</v>
      </c>
      <c r="I5" s="12"/>
    </row>
    <row r="6" spans="1:9" s="9" customFormat="1" ht="15" customHeight="1" x14ac:dyDescent="0.2">
      <c r="A6" s="12"/>
      <c r="B6" s="55" t="s">
        <v>29</v>
      </c>
      <c r="C6" s="63">
        <v>214536</v>
      </c>
      <c r="D6" s="65">
        <v>214664</v>
      </c>
      <c r="E6" s="249">
        <f t="shared" si="0"/>
        <v>-5.9628069913911978E-4</v>
      </c>
      <c r="F6" s="63">
        <v>107228</v>
      </c>
      <c r="G6" s="65">
        <v>107572</v>
      </c>
      <c r="H6" s="249">
        <f t="shared" si="1"/>
        <v>-3.1978581787082141E-3</v>
      </c>
      <c r="I6" s="12"/>
    </row>
    <row r="7" spans="1:9" s="9" customFormat="1" ht="15" customHeight="1" x14ac:dyDescent="0.2">
      <c r="A7" s="12"/>
      <c r="B7" s="55" t="s">
        <v>115</v>
      </c>
      <c r="C7" s="63">
        <v>14232</v>
      </c>
      <c r="D7" s="65">
        <v>10256</v>
      </c>
      <c r="E7" s="249">
        <f t="shared" si="0"/>
        <v>0.38767550702028081</v>
      </c>
      <c r="F7" s="63">
        <v>7309</v>
      </c>
      <c r="G7" s="65">
        <v>5391</v>
      </c>
      <c r="H7" s="249">
        <f t="shared" si="1"/>
        <v>0.35577814876646263</v>
      </c>
      <c r="I7" s="12"/>
    </row>
    <row r="8" spans="1:9" s="9" customFormat="1" ht="15" customHeight="1" x14ac:dyDescent="0.2">
      <c r="A8" s="12"/>
      <c r="B8" s="55" t="s">
        <v>30</v>
      </c>
      <c r="C8" s="63">
        <v>91577</v>
      </c>
      <c r="D8" s="65">
        <v>93440</v>
      </c>
      <c r="E8" s="249">
        <f t="shared" si="0"/>
        <v>-1.9937928082191782E-2</v>
      </c>
      <c r="F8" s="63">
        <v>45589</v>
      </c>
      <c r="G8" s="65">
        <v>46733</v>
      </c>
      <c r="H8" s="249">
        <f t="shared" si="1"/>
        <v>-2.4479489867973381E-2</v>
      </c>
      <c r="I8" s="12"/>
    </row>
    <row r="9" spans="1:9" s="9" customFormat="1" ht="15" customHeight="1" x14ac:dyDescent="0.2">
      <c r="A9" s="12"/>
      <c r="B9" s="55" t="s">
        <v>31</v>
      </c>
      <c r="C9" s="63">
        <v>209</v>
      </c>
      <c r="D9" s="65">
        <v>321</v>
      </c>
      <c r="E9" s="249">
        <f t="shared" si="0"/>
        <v>-0.34890965732087226</v>
      </c>
      <c r="F9" s="63">
        <v>70</v>
      </c>
      <c r="G9" s="65">
        <v>148</v>
      </c>
      <c r="H9" s="249">
        <f t="shared" si="1"/>
        <v>-0.52702702702702697</v>
      </c>
      <c r="I9" s="12"/>
    </row>
    <row r="10" spans="1:9" s="9" customFormat="1" ht="15" customHeight="1" thickBot="1" x14ac:dyDescent="0.25">
      <c r="A10" s="12"/>
      <c r="B10" s="115" t="s">
        <v>32</v>
      </c>
      <c r="C10" s="116">
        <f>SUM(C5:C9)</f>
        <v>411655</v>
      </c>
      <c r="D10" s="117">
        <f>SUM(D5:D9)</f>
        <v>411435</v>
      </c>
      <c r="E10" s="300">
        <f t="shared" si="0"/>
        <v>5.3471386731804543E-4</v>
      </c>
      <c r="F10" s="116">
        <f>SUM(F5:F9)</f>
        <v>204609</v>
      </c>
      <c r="G10" s="117">
        <f>SUM(G5:G9)</f>
        <v>210018</v>
      </c>
      <c r="H10" s="300">
        <f t="shared" si="1"/>
        <v>-2.5754935291260748E-2</v>
      </c>
      <c r="I10" s="12"/>
    </row>
    <row r="11" spans="1:9" s="9" customFormat="1" ht="25.15" customHeight="1" x14ac:dyDescent="0.2">
      <c r="A11" s="12"/>
      <c r="B11" s="54" t="s">
        <v>33</v>
      </c>
      <c r="C11" s="59">
        <v>-106819</v>
      </c>
      <c r="D11" s="64">
        <v>-98603</v>
      </c>
      <c r="E11" s="169">
        <f t="shared" si="0"/>
        <v>8.3324036794012346E-2</v>
      </c>
      <c r="F11" s="59">
        <v>-51530</v>
      </c>
      <c r="G11" s="64">
        <v>-49144</v>
      </c>
      <c r="H11" s="169">
        <f t="shared" si="1"/>
        <v>4.8551196483802704E-2</v>
      </c>
      <c r="I11" s="12"/>
    </row>
    <row r="12" spans="1:9" s="9" customFormat="1" ht="15" customHeight="1" thickBot="1" x14ac:dyDescent="0.25">
      <c r="A12" s="12"/>
      <c r="B12" s="115" t="s">
        <v>34</v>
      </c>
      <c r="C12" s="116">
        <f>+C10+C11</f>
        <v>304836</v>
      </c>
      <c r="D12" s="117">
        <f>+D10+D11</f>
        <v>312832</v>
      </c>
      <c r="E12" s="300">
        <f t="shared" si="0"/>
        <v>-2.5560045008183305E-2</v>
      </c>
      <c r="F12" s="116">
        <f>+F10+F11</f>
        <v>153079</v>
      </c>
      <c r="G12" s="117">
        <f>+G10+G11</f>
        <v>160874</v>
      </c>
      <c r="H12" s="300">
        <f t="shared" si="1"/>
        <v>-4.8454069644566555E-2</v>
      </c>
      <c r="I12" s="12"/>
    </row>
    <row r="13" spans="1:9" s="9" customFormat="1" ht="25.15" customHeight="1" x14ac:dyDescent="0.2">
      <c r="A13" s="12"/>
      <c r="B13" s="54" t="s">
        <v>35</v>
      </c>
      <c r="C13" s="59">
        <v>-73777</v>
      </c>
      <c r="D13" s="64">
        <v>-63994</v>
      </c>
      <c r="E13" s="169">
        <f t="shared" si="0"/>
        <v>0.15287370691002281</v>
      </c>
      <c r="F13" s="59">
        <v>-37256</v>
      </c>
      <c r="G13" s="64">
        <v>-30693</v>
      </c>
      <c r="H13" s="169">
        <f t="shared" si="1"/>
        <v>0.21382725702929006</v>
      </c>
      <c r="I13" s="12"/>
    </row>
    <row r="14" spans="1:9" s="9" customFormat="1" ht="15" customHeight="1" x14ac:dyDescent="0.2">
      <c r="A14" s="12"/>
      <c r="B14" s="55" t="s">
        <v>36</v>
      </c>
      <c r="C14" s="63">
        <f>-104025-8385-18080</f>
        <v>-130490</v>
      </c>
      <c r="D14" s="65">
        <f>-97751-8490-19316-1</f>
        <v>-125558</v>
      </c>
      <c r="E14" s="249">
        <f t="shared" si="0"/>
        <v>3.9280651173162998E-2</v>
      </c>
      <c r="F14" s="63">
        <f>-52554-4028-7958</f>
        <v>-64540</v>
      </c>
      <c r="G14" s="65">
        <v>-64746</v>
      </c>
      <c r="H14" s="249">
        <f t="shared" si="1"/>
        <v>-3.1816637321224477E-3</v>
      </c>
      <c r="I14" s="12"/>
    </row>
    <row r="15" spans="1:9" s="9" customFormat="1" ht="15" customHeight="1" x14ac:dyDescent="0.2">
      <c r="A15" s="12"/>
      <c r="B15" s="55" t="s">
        <v>37</v>
      </c>
      <c r="C15" s="250">
        <v>-38765</v>
      </c>
      <c r="D15" s="252">
        <v>-35212</v>
      </c>
      <c r="E15" s="249">
        <f t="shared" si="0"/>
        <v>0.10090310121549471</v>
      </c>
      <c r="F15" s="250">
        <v>-17350</v>
      </c>
      <c r="G15" s="252">
        <v>-17592</v>
      </c>
      <c r="H15" s="249">
        <f t="shared" si="1"/>
        <v>-1.3756252842201E-2</v>
      </c>
      <c r="I15" s="12"/>
    </row>
    <row r="16" spans="1:9" s="9" customFormat="1" ht="15" customHeight="1" x14ac:dyDescent="0.2">
      <c r="A16" s="12"/>
      <c r="B16" s="55" t="s">
        <v>148</v>
      </c>
      <c r="C16" s="250">
        <v>13367</v>
      </c>
      <c r="D16" s="252">
        <v>4420</v>
      </c>
      <c r="E16" s="249">
        <f t="shared" si="0"/>
        <v>2.02420814479638</v>
      </c>
      <c r="F16" s="250">
        <v>4162</v>
      </c>
      <c r="G16" s="252">
        <v>385</v>
      </c>
      <c r="H16" s="249">
        <f t="shared" si="1"/>
        <v>9.8103896103896098</v>
      </c>
      <c r="I16" s="12"/>
    </row>
    <row r="17" spans="1:9" s="9" customFormat="1" ht="15" customHeight="1" x14ac:dyDescent="0.2">
      <c r="A17" s="12"/>
      <c r="B17" s="55" t="s">
        <v>149</v>
      </c>
      <c r="C17" s="250">
        <v>-14492</v>
      </c>
      <c r="D17" s="252">
        <v>-2548</v>
      </c>
      <c r="E17" s="249">
        <f t="shared" si="0"/>
        <v>4.6875981161695446</v>
      </c>
      <c r="F17" s="250">
        <v>-6151</v>
      </c>
      <c r="G17" s="252">
        <v>-495</v>
      </c>
      <c r="H17" s="249">
        <f t="shared" si="1"/>
        <v>11.426262626262627</v>
      </c>
      <c r="I17" s="12"/>
    </row>
    <row r="18" spans="1:9" s="9" customFormat="1" ht="15" customHeight="1" x14ac:dyDescent="0.2">
      <c r="A18" s="12"/>
      <c r="B18" s="55" t="s">
        <v>38</v>
      </c>
      <c r="C18" s="63">
        <v>-2507</v>
      </c>
      <c r="D18" s="65">
        <v>-2912</v>
      </c>
      <c r="E18" s="249">
        <f t="shared" si="0"/>
        <v>-0.13907967032967034</v>
      </c>
      <c r="F18" s="63">
        <v>-1336</v>
      </c>
      <c r="G18" s="65">
        <v>-1452</v>
      </c>
      <c r="H18" s="249">
        <f t="shared" si="1"/>
        <v>-7.9889807162534437E-2</v>
      </c>
      <c r="I18" s="12"/>
    </row>
    <row r="19" spans="1:9" s="9" customFormat="1" ht="15" customHeight="1" x14ac:dyDescent="0.2">
      <c r="A19" s="12"/>
      <c r="B19" s="255" t="s">
        <v>150</v>
      </c>
      <c r="C19" s="143">
        <f>SUM(C12:C18)</f>
        <v>58172</v>
      </c>
      <c r="D19" s="144">
        <f>SUM(D12:D18)</f>
        <v>87028</v>
      </c>
      <c r="E19" s="256">
        <f t="shared" si="0"/>
        <v>-0.33157144826952245</v>
      </c>
      <c r="F19" s="143">
        <f>SUM(F12:F18)</f>
        <v>30608</v>
      </c>
      <c r="G19" s="144">
        <f>SUM(G12:G18)</f>
        <v>46281</v>
      </c>
      <c r="H19" s="256">
        <f t="shared" si="1"/>
        <v>-0.33864868952701971</v>
      </c>
      <c r="I19" s="12"/>
    </row>
    <row r="20" spans="1:9" s="9" customFormat="1" ht="15" customHeight="1" x14ac:dyDescent="0.2">
      <c r="A20" s="12"/>
      <c r="B20" s="54" t="s">
        <v>152</v>
      </c>
      <c r="C20" s="59">
        <f>490+4346</f>
        <v>4836</v>
      </c>
      <c r="D20" s="64">
        <v>6230</v>
      </c>
      <c r="E20" s="169">
        <f t="shared" si="0"/>
        <v>-0.22375601926163724</v>
      </c>
      <c r="F20" s="59">
        <v>2302</v>
      </c>
      <c r="G20" s="64">
        <v>3373</v>
      </c>
      <c r="H20" s="169">
        <f t="shared" si="1"/>
        <v>-0.31752149421879633</v>
      </c>
      <c r="I20" s="12"/>
    </row>
    <row r="21" spans="1:9" s="9" customFormat="1" ht="15" customHeight="1" x14ac:dyDescent="0.2">
      <c r="A21" s="12"/>
      <c r="B21" s="55" t="s">
        <v>153</v>
      </c>
      <c r="C21" s="63">
        <f>-87-2592</f>
        <v>-2679</v>
      </c>
      <c r="D21" s="65">
        <v>-3345</v>
      </c>
      <c r="E21" s="249">
        <f t="shared" si="0"/>
        <v>-0.19910313901345292</v>
      </c>
      <c r="F21" s="63">
        <f>-87-1209</f>
        <v>-1296</v>
      </c>
      <c r="G21" s="65">
        <v>-1882</v>
      </c>
      <c r="H21" s="249">
        <f t="shared" si="1"/>
        <v>-0.31137088204038255</v>
      </c>
      <c r="I21" s="12"/>
    </row>
    <row r="22" spans="1:9" s="9" customFormat="1" ht="15" customHeight="1" x14ac:dyDescent="0.2">
      <c r="A22" s="12"/>
      <c r="B22" s="255" t="s">
        <v>151</v>
      </c>
      <c r="C22" s="143">
        <f>SUM(C20:C21)</f>
        <v>2157</v>
      </c>
      <c r="D22" s="144">
        <f>SUM(D20:D21)</f>
        <v>2885</v>
      </c>
      <c r="E22" s="256">
        <f t="shared" si="0"/>
        <v>-0.25233968804159446</v>
      </c>
      <c r="F22" s="143">
        <f>SUM(F20:F21)</f>
        <v>1006</v>
      </c>
      <c r="G22" s="144">
        <f>SUM(G20:G21)</f>
        <v>1491</v>
      </c>
      <c r="H22" s="256">
        <f t="shared" si="1"/>
        <v>-0.32528504359490273</v>
      </c>
      <c r="I22" s="12"/>
    </row>
    <row r="23" spans="1:9" s="9" customFormat="1" ht="15" customHeight="1" x14ac:dyDescent="0.2">
      <c r="A23" s="12"/>
      <c r="B23" s="257" t="s">
        <v>78</v>
      </c>
      <c r="C23" s="258">
        <f>+C22+C19</f>
        <v>60329</v>
      </c>
      <c r="D23" s="259">
        <f>+D22+D19</f>
        <v>89913</v>
      </c>
      <c r="E23" s="260">
        <f t="shared" si="0"/>
        <v>-0.32902917264466763</v>
      </c>
      <c r="F23" s="258">
        <f>+F22+F19</f>
        <v>31614</v>
      </c>
      <c r="G23" s="259">
        <f>+G22+G19</f>
        <v>47772</v>
      </c>
      <c r="H23" s="260">
        <f t="shared" si="1"/>
        <v>-0.33823160010047726</v>
      </c>
      <c r="I23" s="12"/>
    </row>
    <row r="24" spans="1:9" s="9" customFormat="1" ht="15" customHeight="1" x14ac:dyDescent="0.2">
      <c r="A24" s="12"/>
      <c r="B24" s="54" t="s">
        <v>40</v>
      </c>
      <c r="C24" s="59">
        <f>-24974+6540</f>
        <v>-18434</v>
      </c>
      <c r="D24" s="64">
        <f>-25256-1559-1</f>
        <v>-26816</v>
      </c>
      <c r="E24" s="169">
        <f t="shared" si="0"/>
        <v>-0.31257458233890217</v>
      </c>
      <c r="F24" s="59">
        <f>-10564+654</f>
        <v>-9910</v>
      </c>
      <c r="G24" s="64">
        <v>-14345</v>
      </c>
      <c r="H24" s="169">
        <f t="shared" si="1"/>
        <v>-0.30916695712791914</v>
      </c>
      <c r="I24" s="12"/>
    </row>
    <row r="25" spans="1:9" s="9" customFormat="1" ht="15" customHeight="1" thickBot="1" x14ac:dyDescent="0.25">
      <c r="A25" s="12"/>
      <c r="B25" s="115" t="s">
        <v>41</v>
      </c>
      <c r="C25" s="116">
        <f>SUM(C23:C24)</f>
        <v>41895</v>
      </c>
      <c r="D25" s="117">
        <f>SUM(D23:D24)</f>
        <v>63097</v>
      </c>
      <c r="E25" s="300">
        <f t="shared" si="0"/>
        <v>-0.33602231484856648</v>
      </c>
      <c r="F25" s="116">
        <f>SUM(F23:F24)</f>
        <v>21704</v>
      </c>
      <c r="G25" s="117">
        <f>SUM(G23:G24)</f>
        <v>33427</v>
      </c>
      <c r="H25" s="300">
        <f t="shared" si="1"/>
        <v>-0.35070452029796273</v>
      </c>
      <c r="I25" s="12"/>
    </row>
    <row r="26" spans="1:9" s="9" customFormat="1" ht="15" customHeight="1" x14ac:dyDescent="0.2">
      <c r="A26" s="12"/>
      <c r="B26" s="309" t="s">
        <v>132</v>
      </c>
      <c r="C26" s="59">
        <f>+C25-C27</f>
        <v>41785</v>
      </c>
      <c r="D26" s="64">
        <f>+D25-D27</f>
        <v>62927</v>
      </c>
      <c r="E26" s="169">
        <f>(C26-D26)/D26</f>
        <v>-0.33597660781540517</v>
      </c>
      <c r="F26" s="59">
        <f>+F25-F27</f>
        <v>21628</v>
      </c>
      <c r="G26" s="64">
        <f>+G25-G27</f>
        <v>33360</v>
      </c>
      <c r="H26" s="169">
        <f>(F26-G26)/G26</f>
        <v>-0.35167865707434054</v>
      </c>
      <c r="I26" s="12"/>
    </row>
    <row r="27" spans="1:9" s="9" customFormat="1" ht="15" customHeight="1" x14ac:dyDescent="0.2">
      <c r="A27" s="12"/>
      <c r="B27" s="323" t="s">
        <v>133</v>
      </c>
      <c r="C27" s="63">
        <v>110</v>
      </c>
      <c r="D27" s="65">
        <v>170</v>
      </c>
      <c r="E27" s="249"/>
      <c r="F27" s="63">
        <v>76</v>
      </c>
      <c r="G27" s="65">
        <v>67</v>
      </c>
      <c r="H27" s="249"/>
      <c r="I27" s="12"/>
    </row>
    <row r="28" spans="1:9" s="9" customFormat="1" ht="25.15" customHeight="1" x14ac:dyDescent="0.2">
      <c r="A28" s="12"/>
      <c r="B28" s="54" t="s">
        <v>44</v>
      </c>
      <c r="C28" s="321">
        <f>ROUND((C26/C30*1000),2)</f>
        <v>0.56000000000000005</v>
      </c>
      <c r="D28" s="322">
        <f>ROUND((D26/D30*1000),2)</f>
        <v>0.85</v>
      </c>
      <c r="E28" s="169">
        <f>(C28-D28)/D28</f>
        <v>-0.34117647058823519</v>
      </c>
      <c r="F28" s="321">
        <f>ROUND((F26/F30*1000),2)</f>
        <v>0.28999999999999998</v>
      </c>
      <c r="G28" s="322">
        <f>ROUND((G26/G30*1000),2)</f>
        <v>0.45</v>
      </c>
      <c r="H28" s="169">
        <f>(F28-G28)/G28</f>
        <v>-0.35555555555555562</v>
      </c>
      <c r="I28" s="12"/>
    </row>
    <row r="29" spans="1:9" s="9" customFormat="1" ht="15" customHeight="1" x14ac:dyDescent="0.2">
      <c r="A29" s="12"/>
      <c r="B29" s="55" t="s">
        <v>45</v>
      </c>
      <c r="C29" s="251">
        <f>ROUND((C26/C31*1000),2)</f>
        <v>0.56000000000000005</v>
      </c>
      <c r="D29" s="253">
        <f>ROUND((D26/D31*1000),2)</f>
        <v>0.85</v>
      </c>
      <c r="E29" s="249">
        <f>(C29-D29)/D29</f>
        <v>-0.34117647058823519</v>
      </c>
      <c r="F29" s="251">
        <f>ROUND((F26/F31*1000),2)</f>
        <v>0.28999999999999998</v>
      </c>
      <c r="G29" s="253">
        <f>ROUND((G26/G31*1000),2)</f>
        <v>0.45</v>
      </c>
      <c r="H29" s="249">
        <f>(F29-G29)/G29</f>
        <v>-0.35555555555555562</v>
      </c>
      <c r="I29" s="12"/>
    </row>
    <row r="30" spans="1:9" s="9" customFormat="1" ht="25.15" customHeight="1" x14ac:dyDescent="0.2">
      <c r="A30" s="12"/>
      <c r="B30" s="55" t="s">
        <v>46</v>
      </c>
      <c r="C30" s="63">
        <v>73979889</v>
      </c>
      <c r="D30" s="65">
        <v>73979889</v>
      </c>
      <c r="E30" s="249" t="s">
        <v>2</v>
      </c>
      <c r="F30" s="63">
        <v>73979889</v>
      </c>
      <c r="G30" s="65">
        <v>73979889</v>
      </c>
      <c r="H30" s="249" t="s">
        <v>2</v>
      </c>
      <c r="I30" s="12"/>
    </row>
    <row r="31" spans="1:9" s="9" customFormat="1" ht="15" customHeight="1" x14ac:dyDescent="0.2">
      <c r="A31" s="12"/>
      <c r="B31" s="55" t="s">
        <v>47</v>
      </c>
      <c r="C31" s="63">
        <v>73979889</v>
      </c>
      <c r="D31" s="65">
        <v>73979889</v>
      </c>
      <c r="E31" s="249" t="s">
        <v>2</v>
      </c>
      <c r="F31" s="63">
        <v>73979889</v>
      </c>
      <c r="G31" s="65">
        <v>73979889</v>
      </c>
      <c r="H31" s="249" t="s">
        <v>2</v>
      </c>
      <c r="I31" s="12"/>
    </row>
    <row r="32" spans="1:9" x14ac:dyDescent="0.2">
      <c r="B32" s="254"/>
      <c r="C32" s="254"/>
      <c r="D32" s="254"/>
    </row>
    <row r="33" spans="2:5" s="37" customFormat="1" ht="11.25" x14ac:dyDescent="0.2">
      <c r="B33" s="38"/>
      <c r="C33" s="39"/>
      <c r="D33" s="39"/>
      <c r="E33" s="40"/>
    </row>
    <row r="34" spans="2:5" s="37" customFormat="1" x14ac:dyDescent="0.2">
      <c r="B34" s="42"/>
      <c r="C34" s="39"/>
      <c r="D34" s="39"/>
      <c r="E34" s="40"/>
    </row>
    <row r="35" spans="2:5" s="37" customFormat="1" ht="11.25" x14ac:dyDescent="0.2">
      <c r="B35" s="38"/>
      <c r="C35" s="39"/>
      <c r="D35" s="39"/>
      <c r="E35" s="40"/>
    </row>
  </sheetData>
  <pageMargins left="0.43307086614173229" right="0.23622047244094491" top="0.74803149606299213" bottom="0.74803149606299213" header="0.31496062992125984" footer="0.31496062992125984"/>
  <pageSetup paperSize="9" scale="80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0"/>
  <sheetViews>
    <sheetView showGridLines="0" zoomScale="125" zoomScaleNormal="125" zoomScaleSheetLayoutView="125" workbookViewId="0"/>
  </sheetViews>
  <sheetFormatPr defaultColWidth="9.140625" defaultRowHeight="14.25" x14ac:dyDescent="0.25"/>
  <cols>
    <col min="1" max="1" width="3.5703125" style="265" customWidth="1"/>
    <col min="2" max="2" width="57.5703125" style="265" customWidth="1"/>
    <col min="3" max="4" width="15.5703125" style="314" customWidth="1"/>
    <col min="5" max="16384" width="9.140625" style="265"/>
  </cols>
  <sheetData>
    <row r="1" spans="1:6" s="264" customFormat="1" ht="15" customHeight="1" x14ac:dyDescent="0.25">
      <c r="B1" s="345" t="str">
        <f>Inhaltsverzeichnis!C13</f>
        <v>Konzernbilanz zum 30. Juni 2020 und 31. Dezember 2019</v>
      </c>
      <c r="C1" s="345"/>
      <c r="D1" s="345"/>
    </row>
    <row r="2" spans="1:6" ht="15" customHeight="1" x14ac:dyDescent="0.25">
      <c r="B2" s="346" t="s">
        <v>26</v>
      </c>
      <c r="C2" s="347"/>
      <c r="D2" s="347"/>
    </row>
    <row r="3" spans="1:6" ht="15" customHeight="1" x14ac:dyDescent="0.25">
      <c r="B3" s="266"/>
      <c r="C3" s="310"/>
      <c r="D3" s="310"/>
    </row>
    <row r="4" spans="1:6" s="318" customFormat="1" ht="20.25" customHeight="1" thickBot="1" x14ac:dyDescent="0.25">
      <c r="A4" s="315"/>
      <c r="B4" s="316" t="s">
        <v>48</v>
      </c>
      <c r="C4" s="73" t="s">
        <v>189</v>
      </c>
      <c r="D4" s="317" t="s">
        <v>147</v>
      </c>
    </row>
    <row r="5" spans="1:6" s="268" customFormat="1" ht="15" customHeight="1" thickTop="1" thickBot="1" x14ac:dyDescent="0.3">
      <c r="A5" s="267"/>
      <c r="B5" s="269" t="s">
        <v>87</v>
      </c>
      <c r="C5" s="274"/>
      <c r="D5" s="280"/>
    </row>
    <row r="6" spans="1:6" s="268" customFormat="1" ht="15" customHeight="1" x14ac:dyDescent="0.25">
      <c r="A6" s="267"/>
      <c r="B6" s="270" t="s">
        <v>155</v>
      </c>
      <c r="C6" s="275">
        <v>0</v>
      </c>
      <c r="D6" s="281">
        <v>4795</v>
      </c>
      <c r="F6" s="188"/>
    </row>
    <row r="7" spans="1:6" s="268" customFormat="1" ht="15" customHeight="1" x14ac:dyDescent="0.25">
      <c r="A7" s="267"/>
      <c r="B7" s="270" t="s">
        <v>25</v>
      </c>
      <c r="C7" s="275">
        <v>507858</v>
      </c>
      <c r="D7" s="281">
        <v>513632</v>
      </c>
      <c r="F7" s="188"/>
    </row>
    <row r="8" spans="1:6" s="268" customFormat="1" ht="15" customHeight="1" x14ac:dyDescent="0.25">
      <c r="A8" s="267"/>
      <c r="B8" s="271" t="s">
        <v>49</v>
      </c>
      <c r="C8" s="276">
        <v>7447</v>
      </c>
      <c r="D8" s="282">
        <v>5720</v>
      </c>
    </row>
    <row r="9" spans="1:6" s="268" customFormat="1" ht="15" customHeight="1" x14ac:dyDescent="0.25">
      <c r="A9" s="267"/>
      <c r="B9" s="271" t="s">
        <v>50</v>
      </c>
      <c r="C9" s="276">
        <v>178544</v>
      </c>
      <c r="D9" s="282">
        <v>206596</v>
      </c>
    </row>
    <row r="10" spans="1:6" s="268" customFormat="1" ht="15" customHeight="1" x14ac:dyDescent="0.25">
      <c r="A10" s="267"/>
      <c r="B10" s="271" t="s">
        <v>134</v>
      </c>
      <c r="C10" s="276">
        <v>29915</v>
      </c>
      <c r="D10" s="282">
        <v>26299</v>
      </c>
    </row>
    <row r="11" spans="1:6" s="268" customFormat="1" ht="15" customHeight="1" x14ac:dyDescent="0.25">
      <c r="A11" s="267"/>
      <c r="B11" s="271" t="s">
        <v>51</v>
      </c>
      <c r="C11" s="276">
        <v>19258</v>
      </c>
      <c r="D11" s="282">
        <v>18943</v>
      </c>
    </row>
    <row r="12" spans="1:6" s="268" customFormat="1" ht="15" customHeight="1" x14ac:dyDescent="0.25">
      <c r="A12" s="267"/>
      <c r="B12" s="272"/>
      <c r="C12" s="277">
        <f>SUM(C6:C11)</f>
        <v>743022</v>
      </c>
      <c r="D12" s="283">
        <f>SUM(D6:D11)</f>
        <v>775985</v>
      </c>
    </row>
    <row r="13" spans="1:6" s="268" customFormat="1" ht="15" customHeight="1" x14ac:dyDescent="0.25">
      <c r="A13" s="267"/>
      <c r="B13" s="332" t="s">
        <v>88</v>
      </c>
      <c r="C13" s="333"/>
      <c r="D13" s="334"/>
    </row>
    <row r="14" spans="1:6" s="268" customFormat="1" ht="15" customHeight="1" x14ac:dyDescent="0.25">
      <c r="A14" s="267"/>
      <c r="B14" s="270" t="s">
        <v>52</v>
      </c>
      <c r="C14" s="275">
        <v>110659</v>
      </c>
      <c r="D14" s="281">
        <v>116601</v>
      </c>
    </row>
    <row r="15" spans="1:6" s="268" customFormat="1" ht="15" customHeight="1" x14ac:dyDescent="0.25">
      <c r="A15" s="267"/>
      <c r="B15" s="271" t="s">
        <v>53</v>
      </c>
      <c r="C15" s="276">
        <v>979133</v>
      </c>
      <c r="D15" s="282">
        <v>980088</v>
      </c>
    </row>
    <row r="16" spans="1:6" s="268" customFormat="1" ht="15" customHeight="1" x14ac:dyDescent="0.25">
      <c r="A16" s="267"/>
      <c r="B16" s="271" t="s">
        <v>54</v>
      </c>
      <c r="C16" s="276">
        <v>97540</v>
      </c>
      <c r="D16" s="282">
        <v>103977</v>
      </c>
    </row>
    <row r="17" spans="1:4" s="268" customFormat="1" ht="15" customHeight="1" x14ac:dyDescent="0.25">
      <c r="A17" s="267"/>
      <c r="B17" s="271" t="s">
        <v>49</v>
      </c>
      <c r="C17" s="276">
        <v>23593</v>
      </c>
      <c r="D17" s="282">
        <v>17078</v>
      </c>
    </row>
    <row r="18" spans="1:4" s="268" customFormat="1" ht="15" customHeight="1" x14ac:dyDescent="0.25">
      <c r="A18" s="267"/>
      <c r="B18" s="271" t="s">
        <v>50</v>
      </c>
      <c r="C18" s="276">
        <v>86958</v>
      </c>
      <c r="D18" s="282">
        <v>96544</v>
      </c>
    </row>
    <row r="19" spans="1:4" s="268" customFormat="1" ht="15" customHeight="1" x14ac:dyDescent="0.25">
      <c r="A19" s="267"/>
      <c r="B19" s="271" t="s">
        <v>134</v>
      </c>
      <c r="C19" s="276">
        <v>4338</v>
      </c>
      <c r="D19" s="282">
        <v>3024</v>
      </c>
    </row>
    <row r="20" spans="1:4" s="268" customFormat="1" ht="15" customHeight="1" x14ac:dyDescent="0.25">
      <c r="A20" s="267"/>
      <c r="B20" s="271" t="s">
        <v>51</v>
      </c>
      <c r="C20" s="276">
        <v>10835</v>
      </c>
      <c r="D20" s="282">
        <v>10835</v>
      </c>
    </row>
    <row r="21" spans="1:4" s="268" customFormat="1" ht="15" customHeight="1" x14ac:dyDescent="0.25">
      <c r="A21" s="267"/>
      <c r="B21" s="271" t="s">
        <v>55</v>
      </c>
      <c r="C21" s="276">
        <v>10751</v>
      </c>
      <c r="D21" s="282">
        <v>11955</v>
      </c>
    </row>
    <row r="22" spans="1:4" s="268" customFormat="1" ht="15" customHeight="1" x14ac:dyDescent="0.25">
      <c r="A22" s="267"/>
      <c r="B22" s="271"/>
      <c r="C22" s="333">
        <f>SUM(C14:C21)</f>
        <v>1323807</v>
      </c>
      <c r="D22" s="334">
        <f>SUM(D14:D21)</f>
        <v>1340102</v>
      </c>
    </row>
    <row r="23" spans="1:4" s="268" customFormat="1" ht="15" customHeight="1" thickBot="1" x14ac:dyDescent="0.3">
      <c r="A23" s="267"/>
      <c r="B23" s="294" t="s">
        <v>56</v>
      </c>
      <c r="C23" s="295">
        <f>+C12+C22</f>
        <v>2066829</v>
      </c>
      <c r="D23" s="296">
        <f>+D12+D22</f>
        <v>2116087</v>
      </c>
    </row>
    <row r="24" spans="1:4" s="268" customFormat="1" ht="14.25" customHeight="1" x14ac:dyDescent="0.25">
      <c r="A24" s="267"/>
      <c r="B24" s="286"/>
      <c r="C24" s="311"/>
      <c r="D24" s="312"/>
    </row>
    <row r="25" spans="1:4" s="318" customFormat="1" ht="20.25" customHeight="1" thickBot="1" x14ac:dyDescent="0.25">
      <c r="A25" s="315"/>
      <c r="B25" s="319" t="s">
        <v>57</v>
      </c>
      <c r="C25" s="320" t="s">
        <v>189</v>
      </c>
      <c r="D25" s="320" t="s">
        <v>147</v>
      </c>
    </row>
    <row r="26" spans="1:4" s="268" customFormat="1" ht="15" customHeight="1" thickTop="1" x14ac:dyDescent="0.25">
      <c r="A26" s="267"/>
      <c r="B26" s="324" t="s">
        <v>113</v>
      </c>
      <c r="C26" s="325"/>
      <c r="D26" s="326"/>
    </row>
    <row r="27" spans="1:4" s="268" customFormat="1" ht="15" customHeight="1" x14ac:dyDescent="0.25">
      <c r="A27" s="267"/>
      <c r="B27" s="270" t="s">
        <v>156</v>
      </c>
      <c r="C27" s="279">
        <v>0</v>
      </c>
      <c r="D27" s="285">
        <v>5092</v>
      </c>
    </row>
    <row r="28" spans="1:4" s="268" customFormat="1" ht="15" customHeight="1" x14ac:dyDescent="0.25">
      <c r="A28" s="267"/>
      <c r="B28" s="270" t="s">
        <v>58</v>
      </c>
      <c r="C28" s="279">
        <v>24806</v>
      </c>
      <c r="D28" s="285">
        <v>96389</v>
      </c>
    </row>
    <row r="29" spans="1:4" s="268" customFormat="1" ht="15" customHeight="1" x14ac:dyDescent="0.25">
      <c r="A29" s="267"/>
      <c r="B29" s="271" t="s">
        <v>59</v>
      </c>
      <c r="C29" s="276">
        <v>34419</v>
      </c>
      <c r="D29" s="282">
        <v>35793</v>
      </c>
    </row>
    <row r="30" spans="1:4" s="268" customFormat="1" ht="15" customHeight="1" x14ac:dyDescent="0.25">
      <c r="A30" s="267"/>
      <c r="B30" s="271" t="s">
        <v>135</v>
      </c>
      <c r="C30" s="276">
        <v>100170</v>
      </c>
      <c r="D30" s="282">
        <v>116367</v>
      </c>
    </row>
    <row r="31" spans="1:4" s="268" customFormat="1" ht="15" customHeight="1" x14ac:dyDescent="0.25">
      <c r="A31" s="267"/>
      <c r="B31" s="271" t="s">
        <v>60</v>
      </c>
      <c r="C31" s="276">
        <v>41598</v>
      </c>
      <c r="D31" s="282">
        <v>38099</v>
      </c>
    </row>
    <row r="32" spans="1:4" s="268" customFormat="1" ht="15" customHeight="1" x14ac:dyDescent="0.25">
      <c r="A32" s="267"/>
      <c r="B32" s="271" t="s">
        <v>61</v>
      </c>
      <c r="C32" s="276">
        <v>37071</v>
      </c>
      <c r="D32" s="282">
        <v>35569</v>
      </c>
    </row>
    <row r="33" spans="1:4" s="268" customFormat="1" ht="15" customHeight="1" x14ac:dyDescent="0.25">
      <c r="A33" s="267"/>
      <c r="B33" s="271" t="s">
        <v>154</v>
      </c>
      <c r="C33" s="276">
        <v>161362</v>
      </c>
      <c r="D33" s="282">
        <v>140893</v>
      </c>
    </row>
    <row r="34" spans="1:4" s="268" customFormat="1" ht="15" customHeight="1" x14ac:dyDescent="0.25">
      <c r="A34" s="267"/>
      <c r="B34" s="272"/>
      <c r="C34" s="277">
        <f>SUM(C27:C33)</f>
        <v>399426</v>
      </c>
      <c r="D34" s="283">
        <f>SUM(D27:D33)</f>
        <v>468202</v>
      </c>
    </row>
    <row r="35" spans="1:4" s="268" customFormat="1" ht="15" customHeight="1" thickBot="1" x14ac:dyDescent="0.3">
      <c r="A35" s="267"/>
      <c r="B35" s="273" t="s">
        <v>114</v>
      </c>
      <c r="C35" s="278"/>
      <c r="D35" s="284"/>
    </row>
    <row r="36" spans="1:4" s="268" customFormat="1" ht="15" customHeight="1" x14ac:dyDescent="0.25">
      <c r="A36" s="267"/>
      <c r="B36" s="270" t="s">
        <v>58</v>
      </c>
      <c r="C36" s="279">
        <v>198221</v>
      </c>
      <c r="D36" s="285">
        <v>200225</v>
      </c>
    </row>
    <row r="37" spans="1:4" s="268" customFormat="1" ht="15" customHeight="1" x14ac:dyDescent="0.25">
      <c r="A37" s="267"/>
      <c r="B37" s="271" t="s">
        <v>59</v>
      </c>
      <c r="C37" s="276">
        <v>177</v>
      </c>
      <c r="D37" s="282">
        <v>90</v>
      </c>
    </row>
    <row r="38" spans="1:4" s="268" customFormat="1" ht="15" customHeight="1" x14ac:dyDescent="0.25">
      <c r="A38" s="267"/>
      <c r="B38" s="271" t="s">
        <v>135</v>
      </c>
      <c r="C38" s="276">
        <v>982</v>
      </c>
      <c r="D38" s="282">
        <v>1343</v>
      </c>
    </row>
    <row r="39" spans="1:4" s="268" customFormat="1" ht="15" customHeight="1" x14ac:dyDescent="0.25">
      <c r="A39" s="267"/>
      <c r="B39" s="271" t="s">
        <v>60</v>
      </c>
      <c r="C39" s="276">
        <v>8621</v>
      </c>
      <c r="D39" s="282">
        <v>7360</v>
      </c>
    </row>
    <row r="40" spans="1:4" s="268" customFormat="1" ht="15" customHeight="1" x14ac:dyDescent="0.25">
      <c r="A40" s="267"/>
      <c r="B40" s="271" t="s">
        <v>62</v>
      </c>
      <c r="C40" s="276">
        <v>47192</v>
      </c>
      <c r="D40" s="282">
        <v>47963</v>
      </c>
    </row>
    <row r="41" spans="1:4" s="268" customFormat="1" ht="15" customHeight="1" x14ac:dyDescent="0.25">
      <c r="A41" s="267"/>
      <c r="B41" s="271" t="s">
        <v>125</v>
      </c>
      <c r="C41" s="276">
        <v>2653</v>
      </c>
      <c r="D41" s="282">
        <v>2643</v>
      </c>
    </row>
    <row r="42" spans="1:4" s="268" customFormat="1" ht="15" customHeight="1" x14ac:dyDescent="0.25">
      <c r="A42" s="267"/>
      <c r="B42" s="271" t="s">
        <v>63</v>
      </c>
      <c r="C42" s="276">
        <v>4033</v>
      </c>
      <c r="D42" s="282">
        <v>10594</v>
      </c>
    </row>
    <row r="43" spans="1:4" s="268" customFormat="1" ht="15" customHeight="1" x14ac:dyDescent="0.25">
      <c r="A43" s="267"/>
      <c r="B43" s="271" t="s">
        <v>154</v>
      </c>
      <c r="C43" s="276">
        <v>18404</v>
      </c>
      <c r="D43" s="282">
        <v>20212</v>
      </c>
    </row>
    <row r="44" spans="1:4" s="268" customFormat="1" ht="15" customHeight="1" x14ac:dyDescent="0.25">
      <c r="A44" s="267"/>
      <c r="B44" s="272"/>
      <c r="C44" s="277">
        <f>SUM(C36:C43)</f>
        <v>280283</v>
      </c>
      <c r="D44" s="283">
        <f>SUM(D36:D43)</f>
        <v>290430</v>
      </c>
    </row>
    <row r="45" spans="1:4" s="268" customFormat="1" ht="15" customHeight="1" thickBot="1" x14ac:dyDescent="0.3">
      <c r="A45" s="267"/>
      <c r="B45" s="273" t="s">
        <v>64</v>
      </c>
      <c r="C45" s="278"/>
      <c r="D45" s="284"/>
    </row>
    <row r="46" spans="1:4" s="268" customFormat="1" ht="15" customHeight="1" x14ac:dyDescent="0.25">
      <c r="A46" s="267"/>
      <c r="B46" s="270" t="s">
        <v>65</v>
      </c>
      <c r="C46" s="275">
        <v>74000</v>
      </c>
      <c r="D46" s="281">
        <v>74000</v>
      </c>
    </row>
    <row r="47" spans="1:4" s="268" customFormat="1" ht="15" customHeight="1" x14ac:dyDescent="0.25">
      <c r="A47" s="267"/>
      <c r="B47" s="271" t="s">
        <v>66</v>
      </c>
      <c r="C47" s="276">
        <v>22580</v>
      </c>
      <c r="D47" s="282">
        <v>22580</v>
      </c>
    </row>
    <row r="48" spans="1:4" s="268" customFormat="1" ht="15" customHeight="1" x14ac:dyDescent="0.25">
      <c r="A48" s="267"/>
      <c r="B48" s="271" t="s">
        <v>67</v>
      </c>
      <c r="C48" s="276">
        <v>1344041</v>
      </c>
      <c r="D48" s="282">
        <v>1302257</v>
      </c>
    </row>
    <row r="49" spans="1:6" s="268" customFormat="1" ht="15" customHeight="1" x14ac:dyDescent="0.25">
      <c r="A49" s="267"/>
      <c r="B49" s="271" t="s">
        <v>68</v>
      </c>
      <c r="C49" s="276">
        <v>-53191</v>
      </c>
      <c r="D49" s="282">
        <v>-41304</v>
      </c>
      <c r="F49" s="188"/>
    </row>
    <row r="50" spans="1:6" s="268" customFormat="1" ht="15" customHeight="1" x14ac:dyDescent="0.25">
      <c r="A50" s="267"/>
      <c r="B50" s="271" t="s">
        <v>69</v>
      </c>
      <c r="C50" s="276">
        <v>-757</v>
      </c>
      <c r="D50" s="282">
        <v>-757</v>
      </c>
    </row>
    <row r="51" spans="1:6" s="268" customFormat="1" ht="15" customHeight="1" thickBot="1" x14ac:dyDescent="0.3">
      <c r="A51" s="267"/>
      <c r="B51" s="273" t="s">
        <v>70</v>
      </c>
      <c r="C51" s="278">
        <f>SUM(C46:C50)</f>
        <v>1386673</v>
      </c>
      <c r="D51" s="284">
        <f>SUM(D46:D50)</f>
        <v>1356776</v>
      </c>
    </row>
    <row r="52" spans="1:6" s="268" customFormat="1" ht="15" customHeight="1" thickBot="1" x14ac:dyDescent="0.3">
      <c r="A52" s="267"/>
      <c r="B52" s="269" t="s">
        <v>71</v>
      </c>
      <c r="C52" s="274">
        <v>447</v>
      </c>
      <c r="D52" s="280">
        <v>679</v>
      </c>
    </row>
    <row r="53" spans="1:6" s="268" customFormat="1" ht="15" customHeight="1" thickBot="1" x14ac:dyDescent="0.3">
      <c r="A53" s="267"/>
      <c r="B53" s="269"/>
      <c r="C53" s="274">
        <f>SUM(C51:C52)</f>
        <v>1387120</v>
      </c>
      <c r="D53" s="280">
        <f>SUM(D51:D52)</f>
        <v>1357455</v>
      </c>
    </row>
    <row r="54" spans="1:6" s="268" customFormat="1" ht="15" customHeight="1" thickBot="1" x14ac:dyDescent="0.3">
      <c r="A54" s="267"/>
      <c r="B54" s="297" t="s">
        <v>72</v>
      </c>
      <c r="C54" s="298">
        <f>+C34+C44+C53</f>
        <v>2066829</v>
      </c>
      <c r="D54" s="299">
        <f>+D34+D44+D53</f>
        <v>2116087</v>
      </c>
    </row>
    <row r="55" spans="1:6" s="268" customFormat="1" ht="11.25" x14ac:dyDescent="0.25">
      <c r="C55" s="313"/>
      <c r="D55" s="313"/>
    </row>
    <row r="56" spans="1:6" s="268" customFormat="1" ht="11.25" x14ac:dyDescent="0.25">
      <c r="C56" s="313"/>
      <c r="D56" s="313"/>
    </row>
    <row r="57" spans="1:6" s="268" customFormat="1" ht="11.25" x14ac:dyDescent="0.25">
      <c r="C57" s="313"/>
      <c r="D57" s="313"/>
    </row>
    <row r="58" spans="1:6" s="268" customFormat="1" ht="11.25" x14ac:dyDescent="0.25">
      <c r="C58" s="313"/>
      <c r="D58" s="313"/>
    </row>
    <row r="59" spans="1:6" s="268" customFormat="1" ht="11.25" x14ac:dyDescent="0.25">
      <c r="C59" s="313"/>
      <c r="D59" s="313"/>
    </row>
    <row r="60" spans="1:6" s="268" customFormat="1" ht="11.25" x14ac:dyDescent="0.25">
      <c r="C60" s="313"/>
      <c r="D60" s="313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2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41"/>
  <sheetViews>
    <sheetView showGridLines="0" zoomScale="125" zoomScaleNormal="125" zoomScaleSheetLayoutView="125" workbookViewId="0"/>
  </sheetViews>
  <sheetFormatPr defaultColWidth="9.140625" defaultRowHeight="14.25" x14ac:dyDescent="0.2"/>
  <cols>
    <col min="1" max="1" width="3.5703125" style="2" customWidth="1"/>
    <col min="2" max="2" width="70.5703125" style="2" customWidth="1"/>
    <col min="3" max="6" width="12.5703125" style="2" customWidth="1"/>
    <col min="7" max="16384" width="9.140625" style="2"/>
  </cols>
  <sheetData>
    <row r="1" spans="1:6" s="13" customFormat="1" ht="15.75" x14ac:dyDescent="0.25">
      <c r="B1" s="348" t="str">
        <f>Inhaltsverzeichnis!C15</f>
        <v>Kapitalflussrechnung für sechs Monate und 2. Quartal 2020 und 2019</v>
      </c>
      <c r="C1" s="348"/>
      <c r="D1" s="348"/>
    </row>
    <row r="2" spans="1:6" x14ac:dyDescent="0.2">
      <c r="B2" s="349" t="s">
        <v>26</v>
      </c>
      <c r="C2" s="349"/>
      <c r="D2" s="349"/>
      <c r="F2" s="9"/>
    </row>
    <row r="3" spans="1:6" x14ac:dyDescent="0.2">
      <c r="B3" s="7"/>
      <c r="C3" s="7"/>
      <c r="D3" s="7"/>
      <c r="F3" s="16"/>
    </row>
    <row r="4" spans="1:6" s="9" customFormat="1" ht="14.25" customHeight="1" thickBot="1" x14ac:dyDescent="0.25">
      <c r="A4" s="12"/>
      <c r="B4" s="72" t="s">
        <v>27</v>
      </c>
      <c r="C4" s="73" t="s">
        <v>180</v>
      </c>
      <c r="D4" s="73" t="s">
        <v>181</v>
      </c>
      <c r="E4" s="73" t="s">
        <v>182</v>
      </c>
      <c r="F4" s="73" t="s">
        <v>183</v>
      </c>
    </row>
    <row r="5" spans="1:6" s="16" customFormat="1" ht="15" customHeight="1" thickTop="1" x14ac:dyDescent="0.2">
      <c r="A5" s="17"/>
      <c r="B5" s="140" t="s">
        <v>41</v>
      </c>
      <c r="C5" s="59">
        <v>41895</v>
      </c>
      <c r="D5" s="64">
        <v>63097</v>
      </c>
      <c r="E5" s="59">
        <v>21704</v>
      </c>
      <c r="F5" s="64">
        <v>33427</v>
      </c>
    </row>
    <row r="6" spans="1:6" s="16" customFormat="1" ht="15" customHeight="1" x14ac:dyDescent="0.2">
      <c r="A6" s="17"/>
      <c r="B6" s="141" t="s">
        <v>40</v>
      </c>
      <c r="C6" s="329">
        <v>18434</v>
      </c>
      <c r="D6" s="65">
        <v>26816</v>
      </c>
      <c r="E6" s="63">
        <v>9910</v>
      </c>
      <c r="F6" s="65">
        <v>14345</v>
      </c>
    </row>
    <row r="7" spans="1:6" s="16" customFormat="1" ht="15" customHeight="1" x14ac:dyDescent="0.2">
      <c r="A7" s="17"/>
      <c r="B7" s="141" t="s">
        <v>39</v>
      </c>
      <c r="C7" s="59">
        <v>-2157</v>
      </c>
      <c r="D7" s="64">
        <v>-2885</v>
      </c>
      <c r="E7" s="59">
        <v>-1006</v>
      </c>
      <c r="F7" s="64">
        <v>-1491</v>
      </c>
    </row>
    <row r="8" spans="1:6" s="16" customFormat="1" ht="15" customHeight="1" x14ac:dyDescent="0.2">
      <c r="A8" s="17"/>
      <c r="B8" s="141" t="s">
        <v>97</v>
      </c>
      <c r="C8" s="63">
        <v>20337</v>
      </c>
      <c r="D8" s="65">
        <v>22504</v>
      </c>
      <c r="E8" s="63">
        <v>10028</v>
      </c>
      <c r="F8" s="65">
        <v>10916</v>
      </c>
    </row>
    <row r="9" spans="1:6" s="16" customFormat="1" ht="15" customHeight="1" x14ac:dyDescent="0.2">
      <c r="A9" s="17"/>
      <c r="B9" s="141" t="s">
        <v>144</v>
      </c>
      <c r="C9" s="63">
        <v>0</v>
      </c>
      <c r="D9" s="65">
        <v>-23</v>
      </c>
      <c r="E9" s="63">
        <v>0</v>
      </c>
      <c r="F9" s="65">
        <v>-23</v>
      </c>
    </row>
    <row r="10" spans="1:6" s="16" customFormat="1" ht="15" customHeight="1" x14ac:dyDescent="0.2">
      <c r="A10" s="17"/>
      <c r="B10" s="141" t="s">
        <v>98</v>
      </c>
      <c r="C10" s="63">
        <v>2054</v>
      </c>
      <c r="D10" s="65">
        <v>56</v>
      </c>
      <c r="E10" s="63">
        <v>1950</v>
      </c>
      <c r="F10" s="65">
        <v>15</v>
      </c>
    </row>
    <row r="11" spans="1:6" s="16" customFormat="1" ht="15" customHeight="1" x14ac:dyDescent="0.2">
      <c r="A11" s="17"/>
      <c r="B11" s="140" t="s">
        <v>99</v>
      </c>
      <c r="C11" s="59">
        <v>30957</v>
      </c>
      <c r="D11" s="64">
        <v>51392</v>
      </c>
      <c r="E11" s="59">
        <v>13282</v>
      </c>
      <c r="F11" s="64">
        <v>14266</v>
      </c>
    </row>
    <row r="12" spans="1:6" s="16" customFormat="1" ht="15" customHeight="1" x14ac:dyDescent="0.2">
      <c r="A12" s="17"/>
      <c r="B12" s="141" t="s">
        <v>100</v>
      </c>
      <c r="C12" s="63">
        <v>-3432</v>
      </c>
      <c r="D12" s="65">
        <v>-34501</v>
      </c>
      <c r="E12" s="63">
        <v>-15480</v>
      </c>
      <c r="F12" s="65">
        <v>-16968</v>
      </c>
    </row>
    <row r="13" spans="1:6" s="16" customFormat="1" ht="15" customHeight="1" x14ac:dyDescent="0.2">
      <c r="A13" s="17"/>
      <c r="B13" s="141" t="s">
        <v>136</v>
      </c>
      <c r="C13" s="63">
        <v>-22599</v>
      </c>
      <c r="D13" s="65">
        <v>-38907</v>
      </c>
      <c r="E13" s="63">
        <v>-15128</v>
      </c>
      <c r="F13" s="65">
        <v>-25425</v>
      </c>
    </row>
    <row r="14" spans="1:6" s="16" customFormat="1" ht="15" customHeight="1" x14ac:dyDescent="0.2">
      <c r="A14" s="17"/>
      <c r="B14" s="141" t="s">
        <v>101</v>
      </c>
      <c r="C14" s="63">
        <v>-2682</v>
      </c>
      <c r="D14" s="65">
        <v>-3180</v>
      </c>
      <c r="E14" s="63">
        <v>-1377</v>
      </c>
      <c r="F14" s="65">
        <v>-1798</v>
      </c>
    </row>
    <row r="15" spans="1:6" ht="15" customHeight="1" x14ac:dyDescent="0.2">
      <c r="B15" s="141" t="s">
        <v>102</v>
      </c>
      <c r="C15" s="63">
        <v>4888</v>
      </c>
      <c r="D15" s="65">
        <v>6231</v>
      </c>
      <c r="E15" s="63">
        <v>2353</v>
      </c>
      <c r="F15" s="65">
        <v>3374</v>
      </c>
    </row>
    <row r="16" spans="1:6" s="16" customFormat="1" ht="15" customHeight="1" thickBot="1" x14ac:dyDescent="0.25">
      <c r="A16" s="17"/>
      <c r="B16" s="148" t="s">
        <v>112</v>
      </c>
      <c r="C16" s="116">
        <f>SUM(C5:C15)</f>
        <v>87695</v>
      </c>
      <c r="D16" s="117">
        <f>SUM(D5:D15)</f>
        <v>90600</v>
      </c>
      <c r="E16" s="116">
        <f>SUM(E5:E15)</f>
        <v>26236</v>
      </c>
      <c r="F16" s="117">
        <f>SUM(F5:F15)</f>
        <v>30638</v>
      </c>
    </row>
    <row r="17" spans="1:6" s="16" customFormat="1" ht="15" customHeight="1" x14ac:dyDescent="0.2">
      <c r="A17" s="17"/>
      <c r="B17" s="142" t="s">
        <v>123</v>
      </c>
      <c r="C17" s="59">
        <v>1170</v>
      </c>
      <c r="D17" s="64">
        <v>267</v>
      </c>
      <c r="E17" s="59">
        <v>559</v>
      </c>
      <c r="F17" s="64">
        <v>105</v>
      </c>
    </row>
    <row r="18" spans="1:6" s="16" customFormat="1" ht="15" customHeight="1" x14ac:dyDescent="0.2">
      <c r="A18" s="17"/>
      <c r="B18" s="141" t="s">
        <v>124</v>
      </c>
      <c r="C18" s="63">
        <v>-6246</v>
      </c>
      <c r="D18" s="65">
        <v>-5082</v>
      </c>
      <c r="E18" s="63">
        <v>-2810</v>
      </c>
      <c r="F18" s="65">
        <v>-2638</v>
      </c>
    </row>
    <row r="19" spans="1:6" s="16" customFormat="1" ht="15" customHeight="1" x14ac:dyDescent="0.2">
      <c r="A19" s="17"/>
      <c r="B19" s="141" t="s">
        <v>159</v>
      </c>
      <c r="C19" s="63">
        <v>0</v>
      </c>
      <c r="D19" s="65">
        <v>431</v>
      </c>
      <c r="E19" s="63">
        <v>0</v>
      </c>
      <c r="F19" s="65">
        <v>260</v>
      </c>
    </row>
    <row r="20" spans="1:6" s="16" customFormat="1" ht="15" customHeight="1" x14ac:dyDescent="0.2">
      <c r="A20" s="17"/>
      <c r="B20" s="141" t="s">
        <v>120</v>
      </c>
      <c r="C20" s="63">
        <v>-3297</v>
      </c>
      <c r="D20" s="65">
        <v>-1574</v>
      </c>
      <c r="E20" s="63">
        <v>-639</v>
      </c>
      <c r="F20" s="65">
        <v>-1458</v>
      </c>
    </row>
    <row r="21" spans="1:6" s="16" customFormat="1" ht="15" customHeight="1" x14ac:dyDescent="0.2">
      <c r="A21" s="17"/>
      <c r="B21" s="141" t="s">
        <v>160</v>
      </c>
      <c r="C21" s="63">
        <v>276</v>
      </c>
      <c r="D21" s="65">
        <v>250</v>
      </c>
      <c r="E21" s="63">
        <v>104</v>
      </c>
      <c r="F21" s="65">
        <v>180</v>
      </c>
    </row>
    <row r="22" spans="1:6" s="16" customFormat="1" ht="15" customHeight="1" x14ac:dyDescent="0.2">
      <c r="A22" s="17"/>
      <c r="B22" s="141" t="s">
        <v>103</v>
      </c>
      <c r="C22" s="63">
        <v>-523</v>
      </c>
      <c r="D22" s="65">
        <v>-802</v>
      </c>
      <c r="E22" s="63">
        <v>-255</v>
      </c>
      <c r="F22" s="65">
        <v>-233</v>
      </c>
    </row>
    <row r="23" spans="1:6" s="16" customFormat="1" ht="15" customHeight="1" x14ac:dyDescent="0.2">
      <c r="A23" s="43"/>
      <c r="B23" s="141" t="s">
        <v>178</v>
      </c>
      <c r="C23" s="63">
        <v>128</v>
      </c>
      <c r="D23" s="65">
        <v>0</v>
      </c>
      <c r="E23" s="63">
        <v>128</v>
      </c>
      <c r="F23" s="65">
        <v>0</v>
      </c>
    </row>
    <row r="24" spans="1:6" ht="15" customHeight="1" x14ac:dyDescent="0.2">
      <c r="B24" s="141" t="s">
        <v>104</v>
      </c>
      <c r="C24" s="63">
        <v>0</v>
      </c>
      <c r="D24" s="65">
        <v>-5135</v>
      </c>
      <c r="E24" s="63">
        <v>0</v>
      </c>
      <c r="F24" s="65">
        <v>-135</v>
      </c>
    </row>
    <row r="25" spans="1:6" s="16" customFormat="1" ht="15" customHeight="1" thickBot="1" x14ac:dyDescent="0.25">
      <c r="A25" s="17"/>
      <c r="B25" s="148" t="s">
        <v>105</v>
      </c>
      <c r="C25" s="116">
        <f>SUM(C17:C24)</f>
        <v>-8492</v>
      </c>
      <c r="D25" s="117">
        <f>SUM(D17:D24)</f>
        <v>-11645</v>
      </c>
      <c r="E25" s="116">
        <f>SUM(E17:E24)</f>
        <v>-2913</v>
      </c>
      <c r="F25" s="117">
        <f>SUM(F17:F24)</f>
        <v>-3919</v>
      </c>
    </row>
    <row r="26" spans="1:6" s="16" customFormat="1" ht="15" customHeight="1" x14ac:dyDescent="0.2">
      <c r="A26" s="17"/>
      <c r="B26" s="140" t="s">
        <v>145</v>
      </c>
      <c r="C26" s="59">
        <v>0</v>
      </c>
      <c r="D26" s="64">
        <v>0</v>
      </c>
      <c r="E26" s="59">
        <v>0</v>
      </c>
      <c r="F26" s="64">
        <v>0</v>
      </c>
    </row>
    <row r="27" spans="1:6" s="16" customFormat="1" ht="15" customHeight="1" x14ac:dyDescent="0.2">
      <c r="A27" s="17"/>
      <c r="B27" s="140" t="s">
        <v>106</v>
      </c>
      <c r="C27" s="59">
        <v>-342</v>
      </c>
      <c r="D27" s="64">
        <v>-52846</v>
      </c>
      <c r="E27" s="59">
        <v>0</v>
      </c>
      <c r="F27" s="64">
        <v>-52526</v>
      </c>
    </row>
    <row r="28" spans="1:6" s="16" customFormat="1" ht="15" customHeight="1" x14ac:dyDescent="0.2">
      <c r="A28" s="17"/>
      <c r="B28" s="141" t="s">
        <v>161</v>
      </c>
      <c r="C28" s="63">
        <v>-44750</v>
      </c>
      <c r="D28" s="64">
        <v>24021</v>
      </c>
      <c r="E28" s="63">
        <v>7413</v>
      </c>
      <c r="F28" s="64">
        <v>62262</v>
      </c>
    </row>
    <row r="29" spans="1:6" s="16" customFormat="1" ht="15" customHeight="1" x14ac:dyDescent="0.2">
      <c r="A29" s="43"/>
      <c r="B29" s="141" t="s">
        <v>143</v>
      </c>
      <c r="C29" s="63">
        <v>-7946</v>
      </c>
      <c r="D29" s="64">
        <v>-7735</v>
      </c>
      <c r="E29" s="63">
        <v>-3935</v>
      </c>
      <c r="F29" s="64">
        <v>-4495</v>
      </c>
    </row>
    <row r="30" spans="1:6" ht="15" customHeight="1" x14ac:dyDescent="0.2">
      <c r="B30" s="141" t="s">
        <v>137</v>
      </c>
      <c r="C30" s="63">
        <v>0</v>
      </c>
      <c r="D30" s="65">
        <v>0</v>
      </c>
      <c r="E30" s="63">
        <v>0</v>
      </c>
      <c r="F30" s="65">
        <v>0</v>
      </c>
    </row>
    <row r="31" spans="1:6" s="16" customFormat="1" ht="15" customHeight="1" x14ac:dyDescent="0.2">
      <c r="A31" s="17"/>
      <c r="B31" s="141" t="s">
        <v>138</v>
      </c>
      <c r="C31" s="63">
        <v>-25001</v>
      </c>
      <c r="D31" s="65">
        <v>0</v>
      </c>
      <c r="E31" s="63">
        <v>-25000</v>
      </c>
      <c r="F31" s="65">
        <v>0</v>
      </c>
    </row>
    <row r="32" spans="1:6" ht="15" customHeight="1" thickBot="1" x14ac:dyDescent="0.25">
      <c r="B32" s="146" t="s">
        <v>107</v>
      </c>
      <c r="C32" s="116">
        <f>SUM(C26:C31)</f>
        <v>-78039</v>
      </c>
      <c r="D32" s="117">
        <f>SUM(D26:D31)</f>
        <v>-36560</v>
      </c>
      <c r="E32" s="116">
        <f>SUM(E26:E31)</f>
        <v>-21522</v>
      </c>
      <c r="F32" s="117">
        <f>SUM(F26:F31)</f>
        <v>5241</v>
      </c>
    </row>
    <row r="33" spans="1:6" s="16" customFormat="1" ht="15" customHeight="1" x14ac:dyDescent="0.2">
      <c r="A33" s="17"/>
      <c r="B33" s="140" t="s">
        <v>108</v>
      </c>
      <c r="C33" s="59">
        <v>1164</v>
      </c>
      <c r="D33" s="64">
        <f>+D16+D25+D32</f>
        <v>42395</v>
      </c>
      <c r="E33" s="59">
        <v>1801</v>
      </c>
      <c r="F33" s="64">
        <f>+F16+F25+F32</f>
        <v>31960</v>
      </c>
    </row>
    <row r="34" spans="1:6" ht="15" customHeight="1" x14ac:dyDescent="0.2">
      <c r="B34" s="140" t="s">
        <v>119</v>
      </c>
      <c r="C34" s="63">
        <v>-6938</v>
      </c>
      <c r="D34" s="65">
        <v>5157</v>
      </c>
      <c r="E34" s="63">
        <v>-3934</v>
      </c>
      <c r="F34" s="65">
        <v>-5577</v>
      </c>
    </row>
    <row r="35" spans="1:6" s="5" customFormat="1" ht="15" customHeight="1" thickBot="1" x14ac:dyDescent="0.25">
      <c r="A35" s="20"/>
      <c r="B35" s="148" t="s">
        <v>109</v>
      </c>
      <c r="C35" s="149">
        <f>SUM(C33:C34)</f>
        <v>-5774</v>
      </c>
      <c r="D35" s="117">
        <f>SUM(D33:D34)</f>
        <v>47552</v>
      </c>
      <c r="E35" s="116">
        <f>SUM(E33:E34)</f>
        <v>-2133</v>
      </c>
      <c r="F35" s="117">
        <f>SUM(F33:F34)</f>
        <v>26383</v>
      </c>
    </row>
    <row r="36" spans="1:6" ht="15" customHeight="1" x14ac:dyDescent="0.2">
      <c r="B36" s="147" t="s">
        <v>110</v>
      </c>
      <c r="C36" s="59">
        <v>513632</v>
      </c>
      <c r="D36" s="64">
        <v>462362</v>
      </c>
      <c r="E36" s="59">
        <v>509991</v>
      </c>
      <c r="F36" s="64">
        <v>483531</v>
      </c>
    </row>
    <row r="37" spans="1:6" ht="15" customHeight="1" x14ac:dyDescent="0.2">
      <c r="A37" s="20"/>
      <c r="B37" s="145" t="s">
        <v>111</v>
      </c>
      <c r="C37" s="143">
        <f>SUM(C35:C36)</f>
        <v>507858</v>
      </c>
      <c r="D37" s="144">
        <f>SUM(D35:D36)</f>
        <v>509914</v>
      </c>
      <c r="E37" s="143">
        <f>SUM(E35:E36)</f>
        <v>507858</v>
      </c>
      <c r="F37" s="144">
        <f>SUM(F35:F36)</f>
        <v>509914</v>
      </c>
    </row>
    <row r="38" spans="1:6" s="5" customFormat="1" ht="15" customHeight="1" x14ac:dyDescent="0.2">
      <c r="A38" s="20"/>
      <c r="B38" s="330"/>
      <c r="C38" s="328"/>
      <c r="D38" s="327"/>
      <c r="E38" s="328"/>
      <c r="F38" s="331"/>
    </row>
    <row r="39" spans="1:6" s="5" customFormat="1" ht="15" customHeight="1" thickBot="1" x14ac:dyDescent="0.25">
      <c r="A39" s="2"/>
      <c r="B39" s="146" t="s">
        <v>0</v>
      </c>
      <c r="C39" s="116">
        <f>C16+C17+C18+C19+C20+C29</f>
        <v>71376</v>
      </c>
      <c r="D39" s="117">
        <f>D16+D17+D18+D19+D20+D29</f>
        <v>76907</v>
      </c>
      <c r="E39" s="116">
        <f>E16+E17+E18+E19+E20+E29</f>
        <v>19411</v>
      </c>
      <c r="F39" s="117">
        <f>F16+F17+F18+F19+F20+F29</f>
        <v>22412</v>
      </c>
    </row>
    <row r="40" spans="1:6" x14ac:dyDescent="0.2">
      <c r="E40" s="5"/>
    </row>
    <row r="41" spans="1:6" x14ac:dyDescent="0.2">
      <c r="E41" s="5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81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E8FF-2D99-4299-A8D9-C799AE7ABD77}">
  <dimension ref="A1:T34"/>
  <sheetViews>
    <sheetView showGridLines="0" zoomScale="130" zoomScaleNormal="13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4" width="2.140625" style="22" customWidth="1"/>
    <col min="15" max="16" width="10.42578125" style="2" customWidth="1"/>
    <col min="17" max="17" width="2.140625" style="2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A1" s="25"/>
      <c r="B1" s="109" t="str">
        <f>Inhaltsverzeichnis!C17</f>
        <v>Segmentbericht für sechs Monate 2020 und 2019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2">
      <c r="A2" s="22"/>
      <c r="B2" s="52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25">
      <c r="A4" s="12"/>
      <c r="B4" s="351" t="s">
        <v>27</v>
      </c>
      <c r="C4" s="353" t="s">
        <v>129</v>
      </c>
      <c r="D4" s="353"/>
      <c r="E4" s="350"/>
      <c r="F4" s="104"/>
      <c r="G4" s="350" t="s">
        <v>10</v>
      </c>
      <c r="H4" s="350"/>
      <c r="I4" s="350"/>
      <c r="J4" s="104"/>
      <c r="K4" s="350" t="s">
        <v>165</v>
      </c>
      <c r="L4" s="350"/>
      <c r="M4" s="350"/>
      <c r="N4" s="104"/>
      <c r="O4" s="354" t="s">
        <v>73</v>
      </c>
      <c r="P4" s="355"/>
      <c r="Q4" s="104"/>
      <c r="R4" s="350" t="s">
        <v>86</v>
      </c>
      <c r="S4" s="350"/>
      <c r="T4" s="350"/>
    </row>
    <row r="5" spans="1:20" s="9" customFormat="1" ht="14.25" customHeight="1" thickTop="1" x14ac:dyDescent="0.2">
      <c r="A5" s="12"/>
      <c r="B5" s="351"/>
      <c r="C5" s="80" t="s">
        <v>180</v>
      </c>
      <c r="D5" s="81" t="s">
        <v>180</v>
      </c>
      <c r="E5" s="84" t="s">
        <v>181</v>
      </c>
      <c r="F5" s="74"/>
      <c r="G5" s="83" t="s">
        <v>180</v>
      </c>
      <c r="H5" s="81" t="s">
        <v>180</v>
      </c>
      <c r="I5" s="84" t="s">
        <v>181</v>
      </c>
      <c r="J5" s="74"/>
      <c r="K5" s="83" t="s">
        <v>180</v>
      </c>
      <c r="L5" s="81" t="s">
        <v>180</v>
      </c>
      <c r="M5" s="84" t="s">
        <v>181</v>
      </c>
      <c r="N5" s="74"/>
      <c r="O5" s="83" t="s">
        <v>180</v>
      </c>
      <c r="P5" s="84" t="s">
        <v>181</v>
      </c>
      <c r="Q5" s="74"/>
      <c r="R5" s="83" t="s">
        <v>180</v>
      </c>
      <c r="S5" s="81" t="s">
        <v>180</v>
      </c>
      <c r="T5" s="82" t="s">
        <v>181</v>
      </c>
    </row>
    <row r="6" spans="1:20" s="9" customFormat="1" ht="36" customHeight="1" thickBot="1" x14ac:dyDescent="0.25">
      <c r="A6" s="12"/>
      <c r="B6" s="352"/>
      <c r="C6" s="288" t="s">
        <v>117</v>
      </c>
      <c r="D6" s="289" t="s">
        <v>121</v>
      </c>
      <c r="E6" s="290" t="s">
        <v>117</v>
      </c>
      <c r="F6" s="74"/>
      <c r="G6" s="291" t="s">
        <v>117</v>
      </c>
      <c r="H6" s="289" t="s">
        <v>121</v>
      </c>
      <c r="I6" s="290" t="s">
        <v>117</v>
      </c>
      <c r="J6" s="74"/>
      <c r="K6" s="291" t="s">
        <v>117</v>
      </c>
      <c r="L6" s="289" t="s">
        <v>121</v>
      </c>
      <c r="M6" s="290" t="s">
        <v>117</v>
      </c>
      <c r="N6" s="74"/>
      <c r="O6" s="291" t="s">
        <v>117</v>
      </c>
      <c r="P6" s="290" t="s">
        <v>117</v>
      </c>
      <c r="Q6" s="74"/>
      <c r="R6" s="291" t="s">
        <v>117</v>
      </c>
      <c r="S6" s="289" t="s">
        <v>121</v>
      </c>
      <c r="T6" s="292" t="s">
        <v>117</v>
      </c>
    </row>
    <row r="7" spans="1:20" s="9" customFormat="1" ht="15" customHeight="1" thickTop="1" x14ac:dyDescent="0.2">
      <c r="A7" s="12"/>
      <c r="B7" s="54" t="s">
        <v>28</v>
      </c>
      <c r="C7" s="59">
        <v>52823</v>
      </c>
      <c r="D7" s="95">
        <v>53104</v>
      </c>
      <c r="E7" s="96">
        <v>58766</v>
      </c>
      <c r="F7" s="75"/>
      <c r="G7" s="94">
        <v>38278</v>
      </c>
      <c r="H7" s="95">
        <v>38397</v>
      </c>
      <c r="I7" s="96">
        <v>33988</v>
      </c>
      <c r="J7" s="75"/>
      <c r="K7" s="94">
        <v>0</v>
      </c>
      <c r="L7" s="95"/>
      <c r="M7" s="96">
        <v>0</v>
      </c>
      <c r="N7" s="75"/>
      <c r="O7" s="94"/>
      <c r="P7" s="96">
        <v>0</v>
      </c>
      <c r="Q7" s="75"/>
      <c r="R7" s="120">
        <f>C7+G7+K7+O7</f>
        <v>91101</v>
      </c>
      <c r="S7" s="95">
        <f>+D7+H7+L7</f>
        <v>91501</v>
      </c>
      <c r="T7" s="64">
        <f>E7+I7+M7+P7</f>
        <v>92754</v>
      </c>
    </row>
    <row r="8" spans="1:20" s="9" customFormat="1" ht="15" customHeight="1" x14ac:dyDescent="0.2">
      <c r="A8" s="12"/>
      <c r="B8" s="55" t="s">
        <v>29</v>
      </c>
      <c r="C8" s="63">
        <v>143069</v>
      </c>
      <c r="D8" s="86">
        <v>142938</v>
      </c>
      <c r="E8" s="87">
        <v>141233</v>
      </c>
      <c r="F8" s="75"/>
      <c r="G8" s="85">
        <v>71467</v>
      </c>
      <c r="H8" s="86">
        <v>72523</v>
      </c>
      <c r="I8" s="87">
        <v>73431</v>
      </c>
      <c r="J8" s="75"/>
      <c r="K8" s="85">
        <v>0</v>
      </c>
      <c r="L8" s="86"/>
      <c r="M8" s="87">
        <v>0</v>
      </c>
      <c r="N8" s="75"/>
      <c r="O8" s="85"/>
      <c r="P8" s="87">
        <v>0</v>
      </c>
      <c r="Q8" s="75"/>
      <c r="R8" s="121">
        <f>C8+G8+K8+O8</f>
        <v>214536</v>
      </c>
      <c r="S8" s="86">
        <f>+D8+H8+L8</f>
        <v>215461</v>
      </c>
      <c r="T8" s="65">
        <f>E8+I8+M8+P8</f>
        <v>214664</v>
      </c>
    </row>
    <row r="9" spans="1:20" s="9" customFormat="1" ht="15" customHeight="1" x14ac:dyDescent="0.2">
      <c r="A9" s="12"/>
      <c r="B9" s="76" t="s">
        <v>115</v>
      </c>
      <c r="C9" s="89">
        <v>14232</v>
      </c>
      <c r="D9" s="90">
        <v>14226</v>
      </c>
      <c r="E9" s="112">
        <v>10256</v>
      </c>
      <c r="F9" s="75"/>
      <c r="G9" s="88">
        <v>0</v>
      </c>
      <c r="H9" s="90">
        <v>0</v>
      </c>
      <c r="I9" s="112">
        <v>0</v>
      </c>
      <c r="J9" s="75"/>
      <c r="K9" s="88">
        <v>0</v>
      </c>
      <c r="L9" s="90"/>
      <c r="M9" s="112">
        <v>0</v>
      </c>
      <c r="N9" s="75"/>
      <c r="O9" s="88"/>
      <c r="P9" s="112">
        <v>0</v>
      </c>
      <c r="Q9" s="75"/>
      <c r="R9" s="122">
        <f>G9+C9+K9+O9</f>
        <v>14232</v>
      </c>
      <c r="S9" s="90">
        <f>+D9+H9+L9</f>
        <v>14226</v>
      </c>
      <c r="T9" s="65">
        <f>I9+E9+M9+Q9</f>
        <v>10256</v>
      </c>
    </row>
    <row r="10" spans="1:20" s="9" customFormat="1" ht="15" customHeight="1" thickBot="1" x14ac:dyDescent="0.25">
      <c r="A10" s="12"/>
      <c r="B10" s="58" t="s">
        <v>74</v>
      </c>
      <c r="C10" s="60">
        <f>SUM(C7:C9)</f>
        <v>210124</v>
      </c>
      <c r="D10" s="92">
        <f>SUM(D7:D9)</f>
        <v>210268</v>
      </c>
      <c r="E10" s="93">
        <f>SUM(E7:E9)</f>
        <v>210255</v>
      </c>
      <c r="F10" s="77"/>
      <c r="G10" s="91">
        <f>SUM(G7:G9)</f>
        <v>109745</v>
      </c>
      <c r="H10" s="92">
        <f>SUM(H7:H9)</f>
        <v>110920</v>
      </c>
      <c r="I10" s="93">
        <f>SUM(I7:I9)</f>
        <v>107419</v>
      </c>
      <c r="J10" s="77"/>
      <c r="K10" s="91">
        <f>SUM(K7:K9)</f>
        <v>0</v>
      </c>
      <c r="L10" s="92">
        <f>SUM(L7:L9)</f>
        <v>0</v>
      </c>
      <c r="M10" s="93">
        <f>SUM(M7:M9)</f>
        <v>0</v>
      </c>
      <c r="N10" s="77"/>
      <c r="O10" s="91">
        <f>SUM(O7:O9)</f>
        <v>0</v>
      </c>
      <c r="P10" s="93">
        <f>SUM(P7:P9)</f>
        <v>0</v>
      </c>
      <c r="Q10" s="77"/>
      <c r="R10" s="91">
        <f>SUM(R7:R9)</f>
        <v>319869</v>
      </c>
      <c r="S10" s="92">
        <f>SUM(S7:S9)</f>
        <v>321188</v>
      </c>
      <c r="T10" s="66">
        <f>SUM(T7:T9)</f>
        <v>317674</v>
      </c>
    </row>
    <row r="11" spans="1:20" s="9" customFormat="1" ht="15" customHeight="1" x14ac:dyDescent="0.2">
      <c r="A11" s="12"/>
      <c r="B11" s="54" t="s">
        <v>30</v>
      </c>
      <c r="C11" s="59">
        <v>88</v>
      </c>
      <c r="D11" s="95">
        <v>88</v>
      </c>
      <c r="E11" s="96">
        <v>0</v>
      </c>
      <c r="F11" s="75"/>
      <c r="G11" s="94">
        <v>0</v>
      </c>
      <c r="H11" s="95">
        <v>0</v>
      </c>
      <c r="I11" s="96">
        <v>0</v>
      </c>
      <c r="J11" s="75"/>
      <c r="K11" s="94">
        <v>91489</v>
      </c>
      <c r="L11" s="95">
        <v>90850</v>
      </c>
      <c r="M11" s="96">
        <f>93441-1</f>
        <v>93440</v>
      </c>
      <c r="N11" s="75"/>
      <c r="O11" s="94"/>
      <c r="P11" s="96">
        <v>0</v>
      </c>
      <c r="Q11" s="75"/>
      <c r="R11" s="94">
        <f>C11+G11+K11+O11</f>
        <v>91577</v>
      </c>
      <c r="S11" s="94">
        <f>+D11+H11+L11</f>
        <v>90938</v>
      </c>
      <c r="T11" s="64">
        <f>E11+I11+M11+P11</f>
        <v>93440</v>
      </c>
    </row>
    <row r="12" spans="1:20" s="9" customFormat="1" ht="15" customHeight="1" x14ac:dyDescent="0.2">
      <c r="A12" s="12"/>
      <c r="B12" s="55" t="s">
        <v>31</v>
      </c>
      <c r="C12" s="63">
        <v>0</v>
      </c>
      <c r="D12" s="86">
        <v>0</v>
      </c>
      <c r="E12" s="87">
        <v>0</v>
      </c>
      <c r="F12" s="75"/>
      <c r="G12" s="85">
        <v>209</v>
      </c>
      <c r="H12" s="86">
        <v>209</v>
      </c>
      <c r="I12" s="87">
        <v>321</v>
      </c>
      <c r="J12" s="75"/>
      <c r="K12" s="85">
        <v>0</v>
      </c>
      <c r="L12" s="86">
        <v>0</v>
      </c>
      <c r="M12" s="87">
        <v>0</v>
      </c>
      <c r="N12" s="75"/>
      <c r="O12" s="85"/>
      <c r="P12" s="87">
        <v>0</v>
      </c>
      <c r="Q12" s="75"/>
      <c r="R12" s="85">
        <f>C12+G12+K12+O12</f>
        <v>209</v>
      </c>
      <c r="S12" s="86">
        <f>+D12+H12+L12</f>
        <v>209</v>
      </c>
      <c r="T12" s="65">
        <f>E12+I12+M12+P12</f>
        <v>321</v>
      </c>
    </row>
    <row r="13" spans="1:20" s="9" customFormat="1" ht="15" customHeight="1" thickBot="1" x14ac:dyDescent="0.25">
      <c r="A13" s="12"/>
      <c r="B13" s="58" t="s">
        <v>32</v>
      </c>
      <c r="C13" s="60">
        <f t="shared" ref="C13" si="0">SUM(C10:C12)</f>
        <v>210212</v>
      </c>
      <c r="D13" s="92">
        <f t="shared" ref="D13:E13" si="1">SUM(D10:D12)</f>
        <v>210356</v>
      </c>
      <c r="E13" s="93">
        <f t="shared" si="1"/>
        <v>210255</v>
      </c>
      <c r="F13" s="77"/>
      <c r="G13" s="91">
        <f t="shared" ref="G13:I13" si="2">SUM(G10:G12)</f>
        <v>109954</v>
      </c>
      <c r="H13" s="92">
        <f t="shared" si="2"/>
        <v>111129</v>
      </c>
      <c r="I13" s="93">
        <f t="shared" si="2"/>
        <v>107740</v>
      </c>
      <c r="J13" s="77"/>
      <c r="K13" s="91">
        <f t="shared" ref="K13:M13" si="3">SUM(K10:K12)</f>
        <v>91489</v>
      </c>
      <c r="L13" s="92">
        <f t="shared" si="3"/>
        <v>90850</v>
      </c>
      <c r="M13" s="93">
        <f t="shared" si="3"/>
        <v>93440</v>
      </c>
      <c r="N13" s="77"/>
      <c r="O13" s="91">
        <f t="shared" ref="O13:P13" si="4">SUM(O10:O12)</f>
        <v>0</v>
      </c>
      <c r="P13" s="93">
        <f t="shared" si="4"/>
        <v>0</v>
      </c>
      <c r="Q13" s="77"/>
      <c r="R13" s="91">
        <f>SUM(R10:R12)</f>
        <v>411655</v>
      </c>
      <c r="S13" s="92">
        <f t="shared" ref="S13" si="5">SUM(S10:S12)</f>
        <v>412335</v>
      </c>
      <c r="T13" s="66">
        <f>SUM(T10:T12)</f>
        <v>411435</v>
      </c>
    </row>
    <row r="14" spans="1:20" s="9" customFormat="1" ht="15" customHeight="1" x14ac:dyDescent="0.2">
      <c r="A14" s="12"/>
      <c r="B14" s="54" t="s">
        <v>33</v>
      </c>
      <c r="C14" s="59">
        <v>-23711</v>
      </c>
      <c r="D14" s="59">
        <v>-23744</v>
      </c>
      <c r="E14" s="96">
        <v>-18936</v>
      </c>
      <c r="F14" s="75"/>
      <c r="G14" s="94">
        <v>-4728</v>
      </c>
      <c r="H14" s="59">
        <v>-4781</v>
      </c>
      <c r="I14" s="96">
        <v>-4022</v>
      </c>
      <c r="J14" s="75"/>
      <c r="K14" s="94">
        <v>-74354</v>
      </c>
      <c r="L14" s="59">
        <v>-73678</v>
      </c>
      <c r="M14" s="96">
        <v>-71437</v>
      </c>
      <c r="N14" s="75"/>
      <c r="O14" s="94">
        <v>-4026</v>
      </c>
      <c r="P14" s="96">
        <v>-4208</v>
      </c>
      <c r="Q14" s="75"/>
      <c r="R14" s="94">
        <f>C14+G14+K14+O14</f>
        <v>-106819</v>
      </c>
      <c r="S14" s="59"/>
      <c r="T14" s="64">
        <f>E14+I14+M14+P14</f>
        <v>-98603</v>
      </c>
    </row>
    <row r="15" spans="1:20" s="9" customFormat="1" ht="15" customHeight="1" thickBot="1" x14ac:dyDescent="0.25">
      <c r="A15" s="12"/>
      <c r="B15" s="58" t="s">
        <v>34</v>
      </c>
      <c r="C15" s="60">
        <f t="shared" ref="C15" si="6">SUM(C13:C14)</f>
        <v>186501</v>
      </c>
      <c r="D15" s="60">
        <f t="shared" ref="D15:E15" si="7">SUM(D13:D14)</f>
        <v>186612</v>
      </c>
      <c r="E15" s="93">
        <f t="shared" si="7"/>
        <v>191319</v>
      </c>
      <c r="F15" s="77"/>
      <c r="G15" s="91">
        <f t="shared" ref="G15:I15" si="8">SUM(G13:G14)</f>
        <v>105226</v>
      </c>
      <c r="H15" s="60">
        <f t="shared" si="8"/>
        <v>106348</v>
      </c>
      <c r="I15" s="93">
        <f t="shared" si="8"/>
        <v>103718</v>
      </c>
      <c r="J15" s="77"/>
      <c r="K15" s="91">
        <f t="shared" ref="K15:M15" si="9">SUM(K13:K14)</f>
        <v>17135</v>
      </c>
      <c r="L15" s="60">
        <f t="shared" si="9"/>
        <v>17172</v>
      </c>
      <c r="M15" s="93">
        <f t="shared" si="9"/>
        <v>22003</v>
      </c>
      <c r="N15" s="77"/>
      <c r="O15" s="91">
        <f t="shared" ref="O15:P15" si="10">SUM(O13:O14)</f>
        <v>-4026</v>
      </c>
      <c r="P15" s="93">
        <f t="shared" si="10"/>
        <v>-4208</v>
      </c>
      <c r="Q15" s="77"/>
      <c r="R15" s="91">
        <f t="shared" ref="R15:T15" si="11">SUM(R13:R14)</f>
        <v>304836</v>
      </c>
      <c r="S15" s="60"/>
      <c r="T15" s="66">
        <f t="shared" si="11"/>
        <v>312832</v>
      </c>
    </row>
    <row r="16" spans="1:20" s="9" customFormat="1" ht="15" customHeight="1" x14ac:dyDescent="0.2">
      <c r="A16" s="12"/>
      <c r="B16" s="78"/>
      <c r="C16" s="97"/>
      <c r="D16" s="97"/>
      <c r="E16" s="98"/>
      <c r="F16" s="77"/>
      <c r="G16" s="103"/>
      <c r="H16" s="97"/>
      <c r="I16" s="98"/>
      <c r="J16" s="77"/>
      <c r="K16" s="103"/>
      <c r="L16" s="97"/>
      <c r="M16" s="98"/>
      <c r="N16" s="77"/>
      <c r="O16" s="103"/>
      <c r="P16" s="98"/>
      <c r="Q16" s="77"/>
      <c r="R16" s="103"/>
      <c r="S16" s="97"/>
      <c r="T16" s="99"/>
    </row>
    <row r="17" spans="1:20" s="9" customFormat="1" ht="15" customHeight="1" x14ac:dyDescent="0.2">
      <c r="A17" s="12"/>
      <c r="B17" s="79" t="s">
        <v>36</v>
      </c>
      <c r="C17" s="63">
        <v>-100600</v>
      </c>
      <c r="D17" s="63">
        <v>-100728</v>
      </c>
      <c r="E17" s="87">
        <f>-94527-1</f>
        <v>-94528</v>
      </c>
      <c r="F17" s="75"/>
      <c r="G17" s="85">
        <v>-18195</v>
      </c>
      <c r="H17" s="63">
        <v>-18367</v>
      </c>
      <c r="I17" s="87">
        <v>-15625</v>
      </c>
      <c r="J17" s="75"/>
      <c r="K17" s="85">
        <v>-8462</v>
      </c>
      <c r="L17" s="63">
        <v>-8453</v>
      </c>
      <c r="M17" s="87">
        <v>-8615</v>
      </c>
      <c r="N17" s="75"/>
      <c r="O17" s="85">
        <v>-3233</v>
      </c>
      <c r="P17" s="87">
        <v>-6790</v>
      </c>
      <c r="Q17" s="75"/>
      <c r="R17" s="94">
        <f>C17+G17+K17+O17</f>
        <v>-130490</v>
      </c>
      <c r="S17" s="63"/>
      <c r="T17" s="65">
        <f>E17+I17+M17+P17</f>
        <v>-125558</v>
      </c>
    </row>
    <row r="18" spans="1:20" s="9" customFormat="1" ht="15" customHeight="1" thickBot="1" x14ac:dyDescent="0.25">
      <c r="A18" s="12"/>
      <c r="B18" s="58" t="s">
        <v>75</v>
      </c>
      <c r="C18" s="60">
        <f t="shared" ref="C18" si="12">SUM(C15:C17)</f>
        <v>85901</v>
      </c>
      <c r="D18" s="60">
        <f t="shared" ref="D18:E18" si="13">SUM(D15:D17)</f>
        <v>85884</v>
      </c>
      <c r="E18" s="93">
        <f t="shared" si="13"/>
        <v>96791</v>
      </c>
      <c r="F18" s="77"/>
      <c r="G18" s="91">
        <f t="shared" ref="G18:I18" si="14">SUM(G15:G17)</f>
        <v>87031</v>
      </c>
      <c r="H18" s="60">
        <f t="shared" si="14"/>
        <v>87981</v>
      </c>
      <c r="I18" s="93">
        <f t="shared" si="14"/>
        <v>88093</v>
      </c>
      <c r="J18" s="77"/>
      <c r="K18" s="91">
        <f t="shared" ref="K18:M18" si="15">SUM(K15:K17)</f>
        <v>8673</v>
      </c>
      <c r="L18" s="60">
        <f t="shared" si="15"/>
        <v>8719</v>
      </c>
      <c r="M18" s="93">
        <f t="shared" si="15"/>
        <v>13388</v>
      </c>
      <c r="N18" s="77"/>
      <c r="O18" s="91">
        <f t="shared" ref="O18:P18" si="16">SUM(O15:O17)</f>
        <v>-7259</v>
      </c>
      <c r="P18" s="93">
        <f t="shared" si="16"/>
        <v>-10998</v>
      </c>
      <c r="Q18" s="77"/>
      <c r="R18" s="91">
        <f t="shared" ref="R18:T18" si="17">SUM(R15:R17)</f>
        <v>174346</v>
      </c>
      <c r="S18" s="60"/>
      <c r="T18" s="66">
        <f t="shared" si="17"/>
        <v>187274</v>
      </c>
    </row>
    <row r="19" spans="1:20" s="19" customFormat="1" ht="15" customHeight="1" x14ac:dyDescent="0.2">
      <c r="A19" s="12"/>
      <c r="B19" s="78"/>
      <c r="C19" s="97"/>
      <c r="D19" s="97"/>
      <c r="E19" s="98"/>
      <c r="F19" s="77"/>
      <c r="G19" s="103"/>
      <c r="H19" s="97"/>
      <c r="I19" s="98"/>
      <c r="J19" s="77"/>
      <c r="K19" s="103"/>
      <c r="L19" s="97"/>
      <c r="M19" s="98"/>
      <c r="N19" s="77"/>
      <c r="O19" s="103"/>
      <c r="P19" s="98"/>
      <c r="Q19" s="77"/>
      <c r="R19" s="103"/>
      <c r="S19" s="97"/>
      <c r="T19" s="99"/>
    </row>
    <row r="20" spans="1:20" s="9" customFormat="1" ht="15" customHeight="1" x14ac:dyDescent="0.2">
      <c r="A20" s="12"/>
      <c r="B20" s="54" t="s">
        <v>76</v>
      </c>
      <c r="C20" s="59">
        <v>-57539</v>
      </c>
      <c r="D20" s="59">
        <v>-56697</v>
      </c>
      <c r="E20" s="96">
        <f>-51805+1</f>
        <v>-51804</v>
      </c>
      <c r="F20" s="75"/>
      <c r="G20" s="94">
        <v>-16238</v>
      </c>
      <c r="H20" s="59">
        <v>-16052</v>
      </c>
      <c r="I20" s="96">
        <f>-12191+1</f>
        <v>-12190</v>
      </c>
      <c r="J20" s="75"/>
      <c r="K20" s="94">
        <v>0</v>
      </c>
      <c r="L20" s="59">
        <v>0</v>
      </c>
      <c r="M20" s="96">
        <v>0</v>
      </c>
      <c r="N20" s="75"/>
      <c r="O20" s="94">
        <v>0</v>
      </c>
      <c r="P20" s="96">
        <v>0</v>
      </c>
      <c r="Q20" s="75"/>
      <c r="R20" s="94">
        <f>C20+G20+K20+O20</f>
        <v>-73777</v>
      </c>
      <c r="S20" s="59"/>
      <c r="T20" s="64">
        <f>E20+I20+M20+P20</f>
        <v>-63994</v>
      </c>
    </row>
    <row r="21" spans="1:20" s="9" customFormat="1" ht="15" customHeight="1" thickBot="1" x14ac:dyDescent="0.25">
      <c r="A21" s="12"/>
      <c r="B21" s="58" t="s">
        <v>77</v>
      </c>
      <c r="C21" s="60">
        <f t="shared" ref="C21" si="18">SUM(C18:C20)</f>
        <v>28362</v>
      </c>
      <c r="D21" s="60">
        <f t="shared" ref="D21:E21" si="19">SUM(D18:D20)</f>
        <v>29187</v>
      </c>
      <c r="E21" s="93">
        <f t="shared" si="19"/>
        <v>44987</v>
      </c>
      <c r="F21" s="77"/>
      <c r="G21" s="91">
        <f t="shared" ref="G21:I21" si="20">SUM(G18:G20)</f>
        <v>70793</v>
      </c>
      <c r="H21" s="60">
        <f t="shared" si="20"/>
        <v>71929</v>
      </c>
      <c r="I21" s="93">
        <f t="shared" si="20"/>
        <v>75903</v>
      </c>
      <c r="J21" s="77"/>
      <c r="K21" s="91">
        <f t="shared" ref="K21:M21" si="21">SUM(K18:K20)</f>
        <v>8673</v>
      </c>
      <c r="L21" s="60">
        <f t="shared" si="21"/>
        <v>8719</v>
      </c>
      <c r="M21" s="93">
        <f t="shared" si="21"/>
        <v>13388</v>
      </c>
      <c r="N21" s="77"/>
      <c r="O21" s="91">
        <f t="shared" ref="O21:P21" si="22">SUM(O18:O20)</f>
        <v>-7259</v>
      </c>
      <c r="P21" s="93">
        <f t="shared" si="22"/>
        <v>-10998</v>
      </c>
      <c r="Q21" s="77"/>
      <c r="R21" s="91">
        <f>SUM(R18:R20)</f>
        <v>100569</v>
      </c>
      <c r="S21" s="60"/>
      <c r="T21" s="66">
        <f>SUM(T18:T20)</f>
        <v>123280</v>
      </c>
    </row>
    <row r="22" spans="1:20" s="9" customFormat="1" ht="15" customHeight="1" x14ac:dyDescent="0.2">
      <c r="A22" s="12"/>
      <c r="B22" s="54" t="s">
        <v>37</v>
      </c>
      <c r="C22" s="59"/>
      <c r="D22" s="59"/>
      <c r="E22" s="96"/>
      <c r="F22" s="75"/>
      <c r="G22" s="94"/>
      <c r="H22" s="59"/>
      <c r="I22" s="96"/>
      <c r="J22" s="75"/>
      <c r="K22" s="94"/>
      <c r="L22" s="59"/>
      <c r="M22" s="96"/>
      <c r="N22" s="75"/>
      <c r="O22" s="94"/>
      <c r="P22" s="96"/>
      <c r="Q22" s="75"/>
      <c r="R22" s="94">
        <v>-38765</v>
      </c>
      <c r="S22" s="59"/>
      <c r="T22" s="64">
        <v>-35212</v>
      </c>
    </row>
    <row r="23" spans="1:20" s="9" customFormat="1" ht="15" customHeight="1" x14ac:dyDescent="0.2">
      <c r="A23" s="12"/>
      <c r="B23" s="54" t="s">
        <v>148</v>
      </c>
      <c r="C23" s="59"/>
      <c r="D23" s="59"/>
      <c r="E23" s="96"/>
      <c r="F23" s="75"/>
      <c r="G23" s="94"/>
      <c r="H23" s="59"/>
      <c r="I23" s="96"/>
      <c r="J23" s="75"/>
      <c r="K23" s="94"/>
      <c r="L23" s="59"/>
      <c r="M23" s="96"/>
      <c r="N23" s="75"/>
      <c r="O23" s="94"/>
      <c r="P23" s="96"/>
      <c r="Q23" s="75"/>
      <c r="R23" s="94">
        <v>13367</v>
      </c>
      <c r="S23" s="59"/>
      <c r="T23" s="64">
        <v>4420</v>
      </c>
    </row>
    <row r="24" spans="1:20" s="9" customFormat="1" ht="15" customHeight="1" x14ac:dyDescent="0.2">
      <c r="A24" s="12"/>
      <c r="B24" s="54" t="s">
        <v>149</v>
      </c>
      <c r="C24" s="59"/>
      <c r="D24" s="59"/>
      <c r="E24" s="96"/>
      <c r="F24" s="75"/>
      <c r="G24" s="94"/>
      <c r="H24" s="59"/>
      <c r="I24" s="96"/>
      <c r="J24" s="75"/>
      <c r="K24" s="94"/>
      <c r="L24" s="59"/>
      <c r="M24" s="96"/>
      <c r="N24" s="75"/>
      <c r="O24" s="94"/>
      <c r="P24" s="96"/>
      <c r="Q24" s="75"/>
      <c r="R24" s="94">
        <v>-14492</v>
      </c>
      <c r="S24" s="59"/>
      <c r="T24" s="64">
        <v>-2548</v>
      </c>
    </row>
    <row r="25" spans="1:20" s="9" customFormat="1" ht="15" customHeight="1" x14ac:dyDescent="0.2">
      <c r="A25" s="12"/>
      <c r="B25" s="55" t="s">
        <v>38</v>
      </c>
      <c r="C25" s="63"/>
      <c r="D25" s="63"/>
      <c r="E25" s="87"/>
      <c r="F25" s="75"/>
      <c r="G25" s="85"/>
      <c r="H25" s="63"/>
      <c r="I25" s="87"/>
      <c r="J25" s="75"/>
      <c r="K25" s="85"/>
      <c r="L25" s="63"/>
      <c r="M25" s="87"/>
      <c r="N25" s="75"/>
      <c r="O25" s="85"/>
      <c r="P25" s="87"/>
      <c r="Q25" s="75"/>
      <c r="R25" s="85">
        <v>-2507</v>
      </c>
      <c r="S25" s="63"/>
      <c r="T25" s="65">
        <v>-2912</v>
      </c>
    </row>
    <row r="26" spans="1:20" s="9" customFormat="1" ht="15" customHeight="1" thickBot="1" x14ac:dyDescent="0.25">
      <c r="A26" s="12"/>
      <c r="B26" s="58" t="s">
        <v>150</v>
      </c>
      <c r="C26" s="111"/>
      <c r="D26" s="111"/>
      <c r="E26" s="113"/>
      <c r="F26" s="75"/>
      <c r="G26" s="114"/>
      <c r="H26" s="111"/>
      <c r="I26" s="113"/>
      <c r="J26" s="75"/>
      <c r="K26" s="114"/>
      <c r="L26" s="111"/>
      <c r="M26" s="113"/>
      <c r="N26" s="75"/>
      <c r="O26" s="114"/>
      <c r="P26" s="113"/>
      <c r="Q26" s="75"/>
      <c r="R26" s="91">
        <f>SUM(R21:R25)</f>
        <v>58172</v>
      </c>
      <c r="S26" s="111"/>
      <c r="T26" s="66">
        <f>SUM(T21:T25)</f>
        <v>87028</v>
      </c>
    </row>
    <row r="27" spans="1:20" s="9" customFormat="1" ht="15" customHeight="1" x14ac:dyDescent="0.2">
      <c r="A27" s="12"/>
      <c r="B27" s="54" t="s">
        <v>152</v>
      </c>
      <c r="C27" s="59"/>
      <c r="D27" s="59"/>
      <c r="E27" s="96"/>
      <c r="F27" s="75"/>
      <c r="G27" s="94"/>
      <c r="H27" s="59"/>
      <c r="I27" s="96"/>
      <c r="J27" s="75"/>
      <c r="K27" s="94"/>
      <c r="L27" s="59"/>
      <c r="M27" s="96"/>
      <c r="N27" s="75"/>
      <c r="O27" s="94"/>
      <c r="P27" s="96"/>
      <c r="Q27" s="75"/>
      <c r="R27" s="94">
        <v>4836</v>
      </c>
      <c r="S27" s="59"/>
      <c r="T27" s="64">
        <v>6230</v>
      </c>
    </row>
    <row r="28" spans="1:20" s="9" customFormat="1" ht="15" customHeight="1" x14ac:dyDescent="0.2">
      <c r="A28" s="12"/>
      <c r="B28" s="55" t="s">
        <v>153</v>
      </c>
      <c r="C28" s="63"/>
      <c r="D28" s="63"/>
      <c r="E28" s="87"/>
      <c r="F28" s="75"/>
      <c r="G28" s="85"/>
      <c r="H28" s="63"/>
      <c r="I28" s="87"/>
      <c r="J28" s="75"/>
      <c r="K28" s="85"/>
      <c r="L28" s="63"/>
      <c r="M28" s="87"/>
      <c r="N28" s="75"/>
      <c r="O28" s="85"/>
      <c r="P28" s="87"/>
      <c r="Q28" s="75"/>
      <c r="R28" s="85">
        <v>-2679</v>
      </c>
      <c r="S28" s="63"/>
      <c r="T28" s="65">
        <v>-3345</v>
      </c>
    </row>
    <row r="29" spans="1:20" s="9" customFormat="1" ht="15" customHeight="1" thickBot="1" x14ac:dyDescent="0.25">
      <c r="A29" s="12"/>
      <c r="B29" s="58" t="s">
        <v>151</v>
      </c>
      <c r="C29" s="111"/>
      <c r="D29" s="111"/>
      <c r="E29" s="113"/>
      <c r="F29" s="75"/>
      <c r="G29" s="114"/>
      <c r="H29" s="111"/>
      <c r="I29" s="113"/>
      <c r="J29" s="75"/>
      <c r="K29" s="114"/>
      <c r="L29" s="111"/>
      <c r="M29" s="113"/>
      <c r="N29" s="75"/>
      <c r="O29" s="114"/>
      <c r="P29" s="113"/>
      <c r="Q29" s="75"/>
      <c r="R29" s="91">
        <f>SUM(R27:R28)</f>
        <v>2157</v>
      </c>
      <c r="S29" s="111"/>
      <c r="T29" s="66">
        <f>SUM(T27:T28)</f>
        <v>2885</v>
      </c>
    </row>
    <row r="30" spans="1:20" s="9" customFormat="1" ht="15" customHeight="1" thickBot="1" x14ac:dyDescent="0.25">
      <c r="A30" s="12"/>
      <c r="B30" s="58" t="s">
        <v>78</v>
      </c>
      <c r="C30" s="111"/>
      <c r="D30" s="111"/>
      <c r="E30" s="113"/>
      <c r="F30" s="75"/>
      <c r="G30" s="114"/>
      <c r="H30" s="111"/>
      <c r="I30" s="113"/>
      <c r="J30" s="75"/>
      <c r="K30" s="114"/>
      <c r="L30" s="111"/>
      <c r="M30" s="113"/>
      <c r="N30" s="75"/>
      <c r="O30" s="114"/>
      <c r="P30" s="113"/>
      <c r="Q30" s="75"/>
      <c r="R30" s="91">
        <f>+R26+R29</f>
        <v>60329</v>
      </c>
      <c r="S30" s="111"/>
      <c r="T30" s="66">
        <f>+T26+T29</f>
        <v>89913</v>
      </c>
    </row>
    <row r="31" spans="1:20" s="9" customFormat="1" ht="15" customHeight="1" x14ac:dyDescent="0.2">
      <c r="A31" s="12"/>
      <c r="B31" s="54" t="s">
        <v>40</v>
      </c>
      <c r="C31" s="59"/>
      <c r="D31" s="59"/>
      <c r="E31" s="96"/>
      <c r="F31" s="75"/>
      <c r="G31" s="94"/>
      <c r="H31" s="59"/>
      <c r="I31" s="96"/>
      <c r="J31" s="75"/>
      <c r="K31" s="94"/>
      <c r="L31" s="59"/>
      <c r="M31" s="96"/>
      <c r="N31" s="75"/>
      <c r="O31" s="94"/>
      <c r="P31" s="96"/>
      <c r="Q31" s="75"/>
      <c r="R31" s="94">
        <v>-18434</v>
      </c>
      <c r="S31" s="59"/>
      <c r="T31" s="64">
        <v>-26816</v>
      </c>
    </row>
    <row r="32" spans="1:20" s="5" customFormat="1" ht="15" customHeight="1" thickBot="1" x14ac:dyDescent="0.25">
      <c r="A32" s="20"/>
      <c r="B32" s="115" t="s">
        <v>41</v>
      </c>
      <c r="C32" s="116"/>
      <c r="D32" s="116"/>
      <c r="E32" s="118"/>
      <c r="F32" s="77"/>
      <c r="G32" s="119"/>
      <c r="H32" s="116"/>
      <c r="I32" s="118"/>
      <c r="J32" s="77"/>
      <c r="K32" s="119"/>
      <c r="L32" s="116"/>
      <c r="M32" s="118"/>
      <c r="N32" s="77"/>
      <c r="O32" s="119"/>
      <c r="P32" s="118"/>
      <c r="Q32" s="77"/>
      <c r="R32" s="119">
        <f>SUM(R30:R31)</f>
        <v>41895</v>
      </c>
      <c r="S32" s="116"/>
      <c r="T32" s="117">
        <f>SUM(T30:T31)</f>
        <v>63097</v>
      </c>
    </row>
    <row r="34" spans="2:2" x14ac:dyDescent="0.2">
      <c r="B34" s="41"/>
    </row>
  </sheetData>
  <mergeCells count="6">
    <mergeCell ref="R4:T4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T34"/>
  <sheetViews>
    <sheetView showGridLines="0" zoomScale="130" zoomScaleNormal="13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4" width="2.140625" style="22" customWidth="1"/>
    <col min="15" max="16" width="10.42578125" style="2" customWidth="1"/>
    <col min="17" max="17" width="2.140625" style="2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A1" s="25"/>
      <c r="B1" s="109" t="str">
        <f>Inhaltsverzeichnis!C19</f>
        <v>Segmentbericht für das 2. Quartal 2020 und 2019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2">
      <c r="A2" s="22"/>
      <c r="B2" s="52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25">
      <c r="A4" s="110"/>
      <c r="B4" s="356" t="s">
        <v>27</v>
      </c>
      <c r="C4" s="359" t="s">
        <v>129</v>
      </c>
      <c r="D4" s="359"/>
      <c r="E4" s="358"/>
      <c r="F4" s="104"/>
      <c r="G4" s="358" t="s">
        <v>10</v>
      </c>
      <c r="H4" s="358"/>
      <c r="I4" s="358"/>
      <c r="J4" s="104"/>
      <c r="K4" s="358" t="s">
        <v>165</v>
      </c>
      <c r="L4" s="358"/>
      <c r="M4" s="358"/>
      <c r="N4" s="104"/>
      <c r="O4" s="358" t="s">
        <v>73</v>
      </c>
      <c r="P4" s="358"/>
      <c r="Q4" s="104"/>
      <c r="R4" s="358" t="s">
        <v>86</v>
      </c>
      <c r="S4" s="358"/>
      <c r="T4" s="358"/>
    </row>
    <row r="5" spans="1:20" s="9" customFormat="1" ht="14.25" customHeight="1" thickTop="1" x14ac:dyDescent="0.2">
      <c r="A5" s="12"/>
      <c r="B5" s="356"/>
      <c r="C5" s="130" t="s">
        <v>182</v>
      </c>
      <c r="D5" s="81" t="s">
        <v>182</v>
      </c>
      <c r="E5" s="84" t="s">
        <v>183</v>
      </c>
      <c r="F5" s="74"/>
      <c r="G5" s="83" t="s">
        <v>182</v>
      </c>
      <c r="H5" s="81" t="s">
        <v>182</v>
      </c>
      <c r="I5" s="84" t="s">
        <v>183</v>
      </c>
      <c r="J5" s="74"/>
      <c r="K5" s="83" t="s">
        <v>182</v>
      </c>
      <c r="L5" s="81" t="s">
        <v>182</v>
      </c>
      <c r="M5" s="84" t="s">
        <v>183</v>
      </c>
      <c r="N5" s="74"/>
      <c r="O5" s="83" t="s">
        <v>182</v>
      </c>
      <c r="P5" s="84" t="s">
        <v>183</v>
      </c>
      <c r="Q5" s="74"/>
      <c r="R5" s="83" t="s">
        <v>182</v>
      </c>
      <c r="S5" s="81" t="s">
        <v>182</v>
      </c>
      <c r="T5" s="82" t="s">
        <v>183</v>
      </c>
    </row>
    <row r="6" spans="1:20" s="9" customFormat="1" ht="36" customHeight="1" thickBot="1" x14ac:dyDescent="0.25">
      <c r="A6" s="12"/>
      <c r="B6" s="357"/>
      <c r="C6" s="293" t="s">
        <v>117</v>
      </c>
      <c r="D6" s="289" t="s">
        <v>121</v>
      </c>
      <c r="E6" s="290" t="s">
        <v>117</v>
      </c>
      <c r="F6" s="74"/>
      <c r="G6" s="291" t="s">
        <v>117</v>
      </c>
      <c r="H6" s="289" t="s">
        <v>121</v>
      </c>
      <c r="I6" s="290" t="s">
        <v>117</v>
      </c>
      <c r="J6" s="74"/>
      <c r="K6" s="291" t="s">
        <v>117</v>
      </c>
      <c r="L6" s="289" t="s">
        <v>121</v>
      </c>
      <c r="M6" s="290" t="s">
        <v>117</v>
      </c>
      <c r="N6" s="74"/>
      <c r="O6" s="291" t="s">
        <v>117</v>
      </c>
      <c r="P6" s="290" t="s">
        <v>117</v>
      </c>
      <c r="Q6" s="74"/>
      <c r="R6" s="105" t="s">
        <v>117</v>
      </c>
      <c r="S6" s="106" t="s">
        <v>121</v>
      </c>
      <c r="T6" s="108" t="s">
        <v>117</v>
      </c>
    </row>
    <row r="7" spans="1:20" s="9" customFormat="1" ht="15" customHeight="1" thickTop="1" x14ac:dyDescent="0.2">
      <c r="A7" s="12"/>
      <c r="B7" s="123" t="s">
        <v>28</v>
      </c>
      <c r="C7" s="131">
        <v>27681</v>
      </c>
      <c r="D7" s="95">
        <v>27904</v>
      </c>
      <c r="E7" s="96">
        <v>33964</v>
      </c>
      <c r="F7" s="75"/>
      <c r="G7" s="94">
        <v>16732</v>
      </c>
      <c r="H7" s="95">
        <v>17052</v>
      </c>
      <c r="I7" s="96">
        <v>16210</v>
      </c>
      <c r="J7" s="75"/>
      <c r="K7" s="94"/>
      <c r="L7" s="95"/>
      <c r="M7" s="96"/>
      <c r="N7" s="75"/>
      <c r="O7" s="94"/>
      <c r="P7" s="96"/>
      <c r="Q7" s="75"/>
      <c r="R7" s="120">
        <f>C7+G7+K7+O7</f>
        <v>44413</v>
      </c>
      <c r="S7" s="95">
        <f>+D7+H7+L7</f>
        <v>44956</v>
      </c>
      <c r="T7" s="64">
        <f>E7+I7+M7+P7</f>
        <v>50174</v>
      </c>
    </row>
    <row r="8" spans="1:20" s="9" customFormat="1" ht="15" customHeight="1" x14ac:dyDescent="0.2">
      <c r="A8" s="12"/>
      <c r="B8" s="124" t="s">
        <v>29</v>
      </c>
      <c r="C8" s="132">
        <v>71623</v>
      </c>
      <c r="D8" s="86">
        <v>72081</v>
      </c>
      <c r="E8" s="87">
        <f>70933+1</f>
        <v>70934</v>
      </c>
      <c r="F8" s="75"/>
      <c r="G8" s="85">
        <v>35605</v>
      </c>
      <c r="H8" s="86">
        <v>36612</v>
      </c>
      <c r="I8" s="87">
        <v>36638</v>
      </c>
      <c r="J8" s="75"/>
      <c r="K8" s="85"/>
      <c r="L8" s="86"/>
      <c r="M8" s="87"/>
      <c r="N8" s="75"/>
      <c r="O8" s="85"/>
      <c r="P8" s="87"/>
      <c r="Q8" s="75"/>
      <c r="R8" s="121">
        <f>C8+G8+K8+O8</f>
        <v>107228</v>
      </c>
      <c r="S8" s="86">
        <f t="shared" ref="S8:S12" si="0">+D8+H8+L8</f>
        <v>108693</v>
      </c>
      <c r="T8" s="65">
        <f>E8+I8+M8+P8</f>
        <v>107572</v>
      </c>
    </row>
    <row r="9" spans="1:20" s="9" customFormat="1" ht="15" customHeight="1" x14ac:dyDescent="0.2">
      <c r="A9" s="12"/>
      <c r="B9" s="125" t="s">
        <v>115</v>
      </c>
      <c r="C9" s="133">
        <v>7309</v>
      </c>
      <c r="D9" s="90">
        <v>7346</v>
      </c>
      <c r="E9" s="112">
        <v>5391</v>
      </c>
      <c r="F9" s="75"/>
      <c r="G9" s="88">
        <v>0</v>
      </c>
      <c r="H9" s="90">
        <v>0</v>
      </c>
      <c r="I9" s="112">
        <v>0</v>
      </c>
      <c r="J9" s="75"/>
      <c r="K9" s="88"/>
      <c r="L9" s="90"/>
      <c r="M9" s="112"/>
      <c r="N9" s="75"/>
      <c r="O9" s="88"/>
      <c r="P9" s="112"/>
      <c r="Q9" s="75"/>
      <c r="R9" s="122">
        <f>G9+C9+K9+O9</f>
        <v>7309</v>
      </c>
      <c r="S9" s="90">
        <f t="shared" si="0"/>
        <v>7346</v>
      </c>
      <c r="T9" s="65">
        <f>I9+E9+M9+Q9</f>
        <v>5391</v>
      </c>
    </row>
    <row r="10" spans="1:20" s="9" customFormat="1" ht="15" customHeight="1" thickBot="1" x14ac:dyDescent="0.25">
      <c r="A10" s="12"/>
      <c r="B10" s="126" t="s">
        <v>74</v>
      </c>
      <c r="C10" s="134">
        <f>SUM(C7:C9)</f>
        <v>106613</v>
      </c>
      <c r="D10" s="92">
        <f>SUM(D7:D9)</f>
        <v>107331</v>
      </c>
      <c r="E10" s="93">
        <f>SUM(E7:E9)</f>
        <v>110289</v>
      </c>
      <c r="F10" s="77"/>
      <c r="G10" s="91">
        <f>SUM(G7:G9)</f>
        <v>52337</v>
      </c>
      <c r="H10" s="92">
        <f>SUM(H7:H9)</f>
        <v>53664</v>
      </c>
      <c r="I10" s="93">
        <f>SUM(I7:I9)</f>
        <v>52848</v>
      </c>
      <c r="J10" s="77"/>
      <c r="K10" s="91">
        <f>SUM(K7:K9)</f>
        <v>0</v>
      </c>
      <c r="L10" s="92">
        <f>SUM(L7:L9)</f>
        <v>0</v>
      </c>
      <c r="M10" s="93">
        <f>SUM(M7:M9)</f>
        <v>0</v>
      </c>
      <c r="N10" s="77"/>
      <c r="O10" s="91">
        <f>SUM(O7:O9)</f>
        <v>0</v>
      </c>
      <c r="P10" s="93">
        <f>SUM(P7:P9)</f>
        <v>0</v>
      </c>
      <c r="Q10" s="77"/>
      <c r="R10" s="91">
        <f>SUM(R7:R9)</f>
        <v>158950</v>
      </c>
      <c r="S10" s="92">
        <f>SUM(S7:S9)</f>
        <v>160995</v>
      </c>
      <c r="T10" s="66">
        <f>SUM(T7:T9)</f>
        <v>163137</v>
      </c>
    </row>
    <row r="11" spans="1:20" s="9" customFormat="1" ht="15" customHeight="1" x14ac:dyDescent="0.2">
      <c r="A11" s="12"/>
      <c r="B11" s="123" t="s">
        <v>30</v>
      </c>
      <c r="C11" s="131">
        <v>88</v>
      </c>
      <c r="D11" s="95">
        <v>88</v>
      </c>
      <c r="E11" s="96">
        <v>0</v>
      </c>
      <c r="F11" s="75"/>
      <c r="G11" s="94">
        <v>0</v>
      </c>
      <c r="H11" s="95">
        <v>0</v>
      </c>
      <c r="I11" s="96">
        <v>0</v>
      </c>
      <c r="J11" s="75"/>
      <c r="K11" s="94">
        <v>45501</v>
      </c>
      <c r="L11" s="95">
        <v>45454</v>
      </c>
      <c r="M11" s="96">
        <v>46733</v>
      </c>
      <c r="N11" s="75"/>
      <c r="O11" s="94"/>
      <c r="P11" s="96"/>
      <c r="Q11" s="75"/>
      <c r="R11" s="94">
        <f>C11+G11+K11+O11</f>
        <v>45589</v>
      </c>
      <c r="S11" s="94">
        <f t="shared" si="0"/>
        <v>45542</v>
      </c>
      <c r="T11" s="64">
        <f>E11+I11+M11+P11</f>
        <v>46733</v>
      </c>
    </row>
    <row r="12" spans="1:20" s="9" customFormat="1" ht="15" customHeight="1" x14ac:dyDescent="0.2">
      <c r="A12" s="12"/>
      <c r="B12" s="124" t="s">
        <v>31</v>
      </c>
      <c r="C12" s="132">
        <v>0</v>
      </c>
      <c r="D12" s="86">
        <v>0</v>
      </c>
      <c r="E12" s="87">
        <v>0</v>
      </c>
      <c r="F12" s="75"/>
      <c r="G12" s="85">
        <v>70</v>
      </c>
      <c r="H12" s="86">
        <v>70</v>
      </c>
      <c r="I12" s="87">
        <v>148</v>
      </c>
      <c r="J12" s="75"/>
      <c r="K12" s="85">
        <v>0</v>
      </c>
      <c r="L12" s="86">
        <v>0</v>
      </c>
      <c r="M12" s="87">
        <v>0</v>
      </c>
      <c r="N12" s="75"/>
      <c r="O12" s="85"/>
      <c r="P12" s="87"/>
      <c r="Q12" s="75"/>
      <c r="R12" s="85">
        <f>C12+G12+K12+O12</f>
        <v>70</v>
      </c>
      <c r="S12" s="86">
        <f t="shared" si="0"/>
        <v>70</v>
      </c>
      <c r="T12" s="65">
        <f>E12+I12+M12+P12</f>
        <v>148</v>
      </c>
    </row>
    <row r="13" spans="1:20" s="9" customFormat="1" ht="15" customHeight="1" thickBot="1" x14ac:dyDescent="0.25">
      <c r="A13" s="12"/>
      <c r="B13" s="126" t="s">
        <v>32</v>
      </c>
      <c r="C13" s="134">
        <f t="shared" ref="C13:E13" si="1">SUM(C10:C12)</f>
        <v>106701</v>
      </c>
      <c r="D13" s="92">
        <f t="shared" si="1"/>
        <v>107419</v>
      </c>
      <c r="E13" s="93">
        <f t="shared" si="1"/>
        <v>110289</v>
      </c>
      <c r="F13" s="77"/>
      <c r="G13" s="91">
        <f t="shared" ref="G13:I13" si="2">SUM(G10:G12)</f>
        <v>52407</v>
      </c>
      <c r="H13" s="92">
        <f t="shared" si="2"/>
        <v>53734</v>
      </c>
      <c r="I13" s="93">
        <f t="shared" si="2"/>
        <v>52996</v>
      </c>
      <c r="J13" s="77"/>
      <c r="K13" s="91">
        <f t="shared" ref="K13:M13" si="3">SUM(K10:K12)</f>
        <v>45501</v>
      </c>
      <c r="L13" s="92">
        <f t="shared" si="3"/>
        <v>45454</v>
      </c>
      <c r="M13" s="93">
        <f t="shared" si="3"/>
        <v>46733</v>
      </c>
      <c r="N13" s="77"/>
      <c r="O13" s="91">
        <f t="shared" ref="O13" si="4">SUM(O10:O12)</f>
        <v>0</v>
      </c>
      <c r="P13" s="93">
        <f>SUM(P10:P12)</f>
        <v>0</v>
      </c>
      <c r="Q13" s="77"/>
      <c r="R13" s="91">
        <f>SUM(R10:R12)</f>
        <v>204609</v>
      </c>
      <c r="S13" s="92">
        <f t="shared" ref="S13" si="5">SUM(S10:S12)</f>
        <v>206607</v>
      </c>
      <c r="T13" s="66">
        <f>SUM(T10:T12)</f>
        <v>210018</v>
      </c>
    </row>
    <row r="14" spans="1:20" s="9" customFormat="1" ht="15" customHeight="1" x14ac:dyDescent="0.2">
      <c r="A14" s="12"/>
      <c r="B14" s="123" t="s">
        <v>33</v>
      </c>
      <c r="C14" s="131">
        <v>-12237</v>
      </c>
      <c r="D14" s="59">
        <v>-12301</v>
      </c>
      <c r="E14" s="96">
        <v>-9600</v>
      </c>
      <c r="F14" s="75"/>
      <c r="G14" s="94">
        <v>-2162</v>
      </c>
      <c r="H14" s="59">
        <v>-2209</v>
      </c>
      <c r="I14" s="96">
        <v>-1819</v>
      </c>
      <c r="J14" s="75"/>
      <c r="K14" s="94">
        <v>-35117</v>
      </c>
      <c r="L14" s="59">
        <v>-34988</v>
      </c>
      <c r="M14" s="96">
        <v>-35727</v>
      </c>
      <c r="N14" s="75"/>
      <c r="O14" s="94">
        <v>-2014</v>
      </c>
      <c r="P14" s="96">
        <v>-1998</v>
      </c>
      <c r="Q14" s="75"/>
      <c r="R14" s="94">
        <f>C14+G14+K14+O14</f>
        <v>-51530</v>
      </c>
      <c r="S14" s="59"/>
      <c r="T14" s="64">
        <f>E14+I14+M14+P14</f>
        <v>-49144</v>
      </c>
    </row>
    <row r="15" spans="1:20" s="9" customFormat="1" ht="15" customHeight="1" thickBot="1" x14ac:dyDescent="0.25">
      <c r="A15" s="12"/>
      <c r="B15" s="126" t="s">
        <v>34</v>
      </c>
      <c r="C15" s="134">
        <f t="shared" ref="C15:E15" si="6">SUM(C13:C14)</f>
        <v>94464</v>
      </c>
      <c r="D15" s="60">
        <f t="shared" si="6"/>
        <v>95118</v>
      </c>
      <c r="E15" s="93">
        <f t="shared" si="6"/>
        <v>100689</v>
      </c>
      <c r="F15" s="77"/>
      <c r="G15" s="91">
        <f t="shared" ref="G15:I15" si="7">SUM(G13:G14)</f>
        <v>50245</v>
      </c>
      <c r="H15" s="60">
        <f t="shared" si="7"/>
        <v>51525</v>
      </c>
      <c r="I15" s="93">
        <f t="shared" si="7"/>
        <v>51177</v>
      </c>
      <c r="J15" s="77"/>
      <c r="K15" s="91">
        <f t="shared" ref="K15:M15" si="8">SUM(K13:K14)</f>
        <v>10384</v>
      </c>
      <c r="L15" s="60">
        <f t="shared" si="8"/>
        <v>10466</v>
      </c>
      <c r="M15" s="93">
        <f t="shared" si="8"/>
        <v>11006</v>
      </c>
      <c r="N15" s="77"/>
      <c r="O15" s="91">
        <f t="shared" ref="O15:P15" si="9">SUM(O13:O14)</f>
        <v>-2014</v>
      </c>
      <c r="P15" s="93">
        <f t="shared" si="9"/>
        <v>-1998</v>
      </c>
      <c r="Q15" s="77"/>
      <c r="R15" s="91">
        <f t="shared" ref="R15:T15" si="10">SUM(R13:R14)</f>
        <v>153079</v>
      </c>
      <c r="S15" s="60"/>
      <c r="T15" s="66">
        <f t="shared" si="10"/>
        <v>160874</v>
      </c>
    </row>
    <row r="16" spans="1:20" s="9" customFormat="1" ht="15" customHeight="1" x14ac:dyDescent="0.2">
      <c r="A16" s="12"/>
      <c r="B16" s="127"/>
      <c r="C16" s="135"/>
      <c r="D16" s="97"/>
      <c r="E16" s="98"/>
      <c r="F16" s="77"/>
      <c r="G16" s="103"/>
      <c r="H16" s="97"/>
      <c r="I16" s="98"/>
      <c r="J16" s="77"/>
      <c r="K16" s="103"/>
      <c r="L16" s="97"/>
      <c r="M16" s="98"/>
      <c r="N16" s="77"/>
      <c r="O16" s="103"/>
      <c r="P16" s="98"/>
      <c r="Q16" s="77"/>
      <c r="R16" s="103"/>
      <c r="S16" s="97"/>
      <c r="T16" s="99"/>
    </row>
    <row r="17" spans="1:20" s="9" customFormat="1" ht="15" customHeight="1" x14ac:dyDescent="0.2">
      <c r="A17" s="12"/>
      <c r="B17" s="128" t="s">
        <v>36</v>
      </c>
      <c r="C17" s="132">
        <v>-49947</v>
      </c>
      <c r="D17" s="63">
        <v>-50416</v>
      </c>
      <c r="E17" s="87">
        <v>-48736</v>
      </c>
      <c r="F17" s="75"/>
      <c r="G17" s="85">
        <v>-8917</v>
      </c>
      <c r="H17" s="63">
        <v>-9098</v>
      </c>
      <c r="I17" s="87">
        <v>-8260</v>
      </c>
      <c r="J17" s="75"/>
      <c r="K17" s="85">
        <v>-4071</v>
      </c>
      <c r="L17" s="63">
        <v>-4117</v>
      </c>
      <c r="M17" s="87">
        <v>-4345</v>
      </c>
      <c r="N17" s="75"/>
      <c r="O17" s="85">
        <v>-1605</v>
      </c>
      <c r="P17" s="87">
        <v>-3405</v>
      </c>
      <c r="Q17" s="75"/>
      <c r="R17" s="94">
        <f>C17+G17+K17+O17</f>
        <v>-64540</v>
      </c>
      <c r="S17" s="63"/>
      <c r="T17" s="65">
        <f>E17+I17+M17+P17</f>
        <v>-64746</v>
      </c>
    </row>
    <row r="18" spans="1:20" s="9" customFormat="1" ht="15" customHeight="1" thickBot="1" x14ac:dyDescent="0.25">
      <c r="A18" s="12"/>
      <c r="B18" s="126" t="s">
        <v>75</v>
      </c>
      <c r="C18" s="134">
        <f t="shared" ref="C18:E18" si="11">SUM(C15:C17)</f>
        <v>44517</v>
      </c>
      <c r="D18" s="60">
        <f t="shared" si="11"/>
        <v>44702</v>
      </c>
      <c r="E18" s="93">
        <f t="shared" si="11"/>
        <v>51953</v>
      </c>
      <c r="F18" s="77"/>
      <c r="G18" s="91">
        <f t="shared" ref="G18:I18" si="12">SUM(G15:G17)</f>
        <v>41328</v>
      </c>
      <c r="H18" s="60">
        <f t="shared" si="12"/>
        <v>42427</v>
      </c>
      <c r="I18" s="93">
        <f t="shared" si="12"/>
        <v>42917</v>
      </c>
      <c r="J18" s="77"/>
      <c r="K18" s="91">
        <f t="shared" ref="K18:M18" si="13">SUM(K15:K17)</f>
        <v>6313</v>
      </c>
      <c r="L18" s="60">
        <f t="shared" si="13"/>
        <v>6349</v>
      </c>
      <c r="M18" s="93">
        <f t="shared" si="13"/>
        <v>6661</v>
      </c>
      <c r="N18" s="77"/>
      <c r="O18" s="91">
        <f t="shared" ref="O18:P18" si="14">SUM(O15:O17)</f>
        <v>-3619</v>
      </c>
      <c r="P18" s="93">
        <f t="shared" si="14"/>
        <v>-5403</v>
      </c>
      <c r="Q18" s="77"/>
      <c r="R18" s="91">
        <f t="shared" ref="R18:T18" si="15">SUM(R15:R17)</f>
        <v>88539</v>
      </c>
      <c r="S18" s="60"/>
      <c r="T18" s="66">
        <f t="shared" si="15"/>
        <v>96128</v>
      </c>
    </row>
    <row r="19" spans="1:20" s="19" customFormat="1" ht="15" customHeight="1" x14ac:dyDescent="0.2">
      <c r="A19" s="12"/>
      <c r="B19" s="127"/>
      <c r="C19" s="135"/>
      <c r="D19" s="97"/>
      <c r="E19" s="98"/>
      <c r="F19" s="77"/>
      <c r="G19" s="103"/>
      <c r="H19" s="97"/>
      <c r="I19" s="98"/>
      <c r="J19" s="77"/>
      <c r="K19" s="103"/>
      <c r="L19" s="97"/>
      <c r="M19" s="98"/>
      <c r="N19" s="77"/>
      <c r="O19" s="103"/>
      <c r="P19" s="98"/>
      <c r="Q19" s="77"/>
      <c r="R19" s="103"/>
      <c r="S19" s="97"/>
      <c r="T19" s="99"/>
    </row>
    <row r="20" spans="1:20" s="9" customFormat="1" ht="15" customHeight="1" x14ac:dyDescent="0.2">
      <c r="A20" s="12"/>
      <c r="B20" s="123" t="s">
        <v>76</v>
      </c>
      <c r="C20" s="131">
        <v>-29559</v>
      </c>
      <c r="D20" s="59">
        <v>-29272</v>
      </c>
      <c r="E20" s="96">
        <f>-24419+1</f>
        <v>-24418</v>
      </c>
      <c r="F20" s="75"/>
      <c r="G20" s="94">
        <v>-7697</v>
      </c>
      <c r="H20" s="59">
        <v>-7603</v>
      </c>
      <c r="I20" s="96">
        <v>-6275</v>
      </c>
      <c r="J20" s="75"/>
      <c r="K20" s="94">
        <v>0</v>
      </c>
      <c r="L20" s="59">
        <v>0</v>
      </c>
      <c r="M20" s="96">
        <v>0</v>
      </c>
      <c r="N20" s="75"/>
      <c r="O20" s="94">
        <v>0</v>
      </c>
      <c r="P20" s="96">
        <v>0</v>
      </c>
      <c r="Q20" s="75"/>
      <c r="R20" s="94">
        <f>C20+G20+K20+O20</f>
        <v>-37256</v>
      </c>
      <c r="S20" s="59"/>
      <c r="T20" s="64">
        <f>E20+I20+M20+P20</f>
        <v>-30693</v>
      </c>
    </row>
    <row r="21" spans="1:20" s="9" customFormat="1" ht="15" customHeight="1" thickBot="1" x14ac:dyDescent="0.25">
      <c r="A21" s="12"/>
      <c r="B21" s="126" t="s">
        <v>77</v>
      </c>
      <c r="C21" s="134">
        <f t="shared" ref="C21:E21" si="16">SUM(C18:C20)</f>
        <v>14958</v>
      </c>
      <c r="D21" s="60">
        <f t="shared" si="16"/>
        <v>15430</v>
      </c>
      <c r="E21" s="93">
        <f t="shared" si="16"/>
        <v>27535</v>
      </c>
      <c r="F21" s="77"/>
      <c r="G21" s="91">
        <f t="shared" ref="G21:I21" si="17">SUM(G18:G20)</f>
        <v>33631</v>
      </c>
      <c r="H21" s="60">
        <f t="shared" si="17"/>
        <v>34824</v>
      </c>
      <c r="I21" s="93">
        <f t="shared" si="17"/>
        <v>36642</v>
      </c>
      <c r="J21" s="77"/>
      <c r="K21" s="91">
        <f t="shared" ref="K21:M21" si="18">SUM(K18:K20)</f>
        <v>6313</v>
      </c>
      <c r="L21" s="60">
        <f t="shared" si="18"/>
        <v>6349</v>
      </c>
      <c r="M21" s="93">
        <f t="shared" si="18"/>
        <v>6661</v>
      </c>
      <c r="N21" s="77"/>
      <c r="O21" s="91">
        <f t="shared" ref="O21:P21" si="19">SUM(O18:O20)</f>
        <v>-3619</v>
      </c>
      <c r="P21" s="93">
        <f t="shared" si="19"/>
        <v>-5403</v>
      </c>
      <c r="Q21" s="77"/>
      <c r="R21" s="91">
        <f>SUM(R18:R20)</f>
        <v>51283</v>
      </c>
      <c r="S21" s="60"/>
      <c r="T21" s="66">
        <f>SUM(T18:T20)</f>
        <v>65435</v>
      </c>
    </row>
    <row r="22" spans="1:20" s="9" customFormat="1" ht="15" customHeight="1" x14ac:dyDescent="0.2">
      <c r="A22" s="12"/>
      <c r="B22" s="123" t="s">
        <v>37</v>
      </c>
      <c r="C22" s="131"/>
      <c r="D22" s="59"/>
      <c r="E22" s="96"/>
      <c r="F22" s="75"/>
      <c r="G22" s="94"/>
      <c r="H22" s="59"/>
      <c r="I22" s="96"/>
      <c r="J22" s="75"/>
      <c r="K22" s="94"/>
      <c r="L22" s="59"/>
      <c r="M22" s="96"/>
      <c r="N22" s="75"/>
      <c r="O22" s="94"/>
      <c r="P22" s="96"/>
      <c r="Q22" s="75"/>
      <c r="R22" s="94">
        <v>-17350</v>
      </c>
      <c r="S22" s="59"/>
      <c r="T22" s="64">
        <v>-17592</v>
      </c>
    </row>
    <row r="23" spans="1:20" s="9" customFormat="1" ht="15" customHeight="1" x14ac:dyDescent="0.2">
      <c r="A23" s="12"/>
      <c r="B23" s="123" t="s">
        <v>148</v>
      </c>
      <c r="C23" s="131"/>
      <c r="D23" s="59"/>
      <c r="E23" s="96"/>
      <c r="F23" s="75"/>
      <c r="G23" s="94"/>
      <c r="H23" s="59"/>
      <c r="I23" s="96"/>
      <c r="J23" s="75"/>
      <c r="K23" s="94"/>
      <c r="L23" s="59"/>
      <c r="M23" s="96"/>
      <c r="N23" s="75"/>
      <c r="O23" s="94"/>
      <c r="P23" s="96"/>
      <c r="Q23" s="75"/>
      <c r="R23" s="94">
        <v>4162</v>
      </c>
      <c r="S23" s="59"/>
      <c r="T23" s="64">
        <v>385</v>
      </c>
    </row>
    <row r="24" spans="1:20" s="9" customFormat="1" ht="15" customHeight="1" x14ac:dyDescent="0.2">
      <c r="A24" s="12"/>
      <c r="B24" s="123" t="s">
        <v>149</v>
      </c>
      <c r="C24" s="131"/>
      <c r="D24" s="59"/>
      <c r="E24" s="96"/>
      <c r="F24" s="75"/>
      <c r="G24" s="94"/>
      <c r="H24" s="59"/>
      <c r="I24" s="96"/>
      <c r="J24" s="75"/>
      <c r="K24" s="94"/>
      <c r="L24" s="59"/>
      <c r="M24" s="96"/>
      <c r="N24" s="75"/>
      <c r="O24" s="94"/>
      <c r="P24" s="96"/>
      <c r="Q24" s="75"/>
      <c r="R24" s="94">
        <v>-6151</v>
      </c>
      <c r="S24" s="59"/>
      <c r="T24" s="64">
        <v>-495</v>
      </c>
    </row>
    <row r="25" spans="1:20" s="9" customFormat="1" ht="15" customHeight="1" x14ac:dyDescent="0.2">
      <c r="A25" s="12"/>
      <c r="B25" s="124" t="s">
        <v>38</v>
      </c>
      <c r="C25" s="132"/>
      <c r="D25" s="63"/>
      <c r="E25" s="87"/>
      <c r="F25" s="75"/>
      <c r="G25" s="85"/>
      <c r="H25" s="63"/>
      <c r="I25" s="87"/>
      <c r="J25" s="75"/>
      <c r="K25" s="85"/>
      <c r="L25" s="63"/>
      <c r="M25" s="87"/>
      <c r="N25" s="75"/>
      <c r="O25" s="85"/>
      <c r="P25" s="87"/>
      <c r="Q25" s="75"/>
      <c r="R25" s="85">
        <v>-1336</v>
      </c>
      <c r="S25" s="63"/>
      <c r="T25" s="65">
        <v>-1452</v>
      </c>
    </row>
    <row r="26" spans="1:20" s="9" customFormat="1" ht="15" customHeight="1" thickBot="1" x14ac:dyDescent="0.25">
      <c r="A26" s="12"/>
      <c r="B26" s="126" t="s">
        <v>150</v>
      </c>
      <c r="C26" s="136"/>
      <c r="D26" s="111"/>
      <c r="E26" s="113"/>
      <c r="F26" s="75"/>
      <c r="G26" s="114"/>
      <c r="H26" s="111"/>
      <c r="I26" s="113"/>
      <c r="J26" s="75"/>
      <c r="K26" s="114"/>
      <c r="L26" s="111"/>
      <c r="M26" s="113"/>
      <c r="N26" s="75"/>
      <c r="O26" s="114"/>
      <c r="P26" s="113"/>
      <c r="Q26" s="75"/>
      <c r="R26" s="91">
        <f>SUM(R21:R25)</f>
        <v>30608</v>
      </c>
      <c r="S26" s="111"/>
      <c r="T26" s="66">
        <f>SUM(T21:T25)</f>
        <v>46281</v>
      </c>
    </row>
    <row r="27" spans="1:20" s="9" customFormat="1" ht="15" customHeight="1" x14ac:dyDescent="0.2">
      <c r="A27" s="12"/>
      <c r="B27" s="123" t="s">
        <v>152</v>
      </c>
      <c r="C27" s="131"/>
      <c r="D27" s="59"/>
      <c r="E27" s="96"/>
      <c r="F27" s="75"/>
      <c r="G27" s="94"/>
      <c r="H27" s="59"/>
      <c r="I27" s="96"/>
      <c r="J27" s="75"/>
      <c r="K27" s="94"/>
      <c r="L27" s="59"/>
      <c r="M27" s="96"/>
      <c r="N27" s="75"/>
      <c r="O27" s="94"/>
      <c r="P27" s="96"/>
      <c r="Q27" s="75"/>
      <c r="R27" s="94">
        <v>2302</v>
      </c>
      <c r="S27" s="59"/>
      <c r="T27" s="64">
        <v>3373</v>
      </c>
    </row>
    <row r="28" spans="1:20" s="9" customFormat="1" ht="15" customHeight="1" x14ac:dyDescent="0.2">
      <c r="A28" s="12"/>
      <c r="B28" s="124" t="s">
        <v>153</v>
      </c>
      <c r="C28" s="132"/>
      <c r="D28" s="63"/>
      <c r="E28" s="87"/>
      <c r="F28" s="75"/>
      <c r="G28" s="85"/>
      <c r="H28" s="63"/>
      <c r="I28" s="87"/>
      <c r="J28" s="75"/>
      <c r="K28" s="85"/>
      <c r="L28" s="63"/>
      <c r="M28" s="87"/>
      <c r="N28" s="75"/>
      <c r="O28" s="85"/>
      <c r="P28" s="87"/>
      <c r="Q28" s="75"/>
      <c r="R28" s="85">
        <v>-1296</v>
      </c>
      <c r="S28" s="63"/>
      <c r="T28" s="65">
        <v>-1882</v>
      </c>
    </row>
    <row r="29" spans="1:20" s="9" customFormat="1" ht="15" customHeight="1" thickBot="1" x14ac:dyDescent="0.25">
      <c r="A29" s="12"/>
      <c r="B29" s="126" t="s">
        <v>151</v>
      </c>
      <c r="C29" s="136"/>
      <c r="D29" s="111"/>
      <c r="E29" s="113"/>
      <c r="F29" s="75"/>
      <c r="G29" s="114"/>
      <c r="H29" s="111"/>
      <c r="I29" s="113"/>
      <c r="J29" s="75"/>
      <c r="K29" s="114"/>
      <c r="L29" s="111"/>
      <c r="M29" s="113"/>
      <c r="N29" s="75"/>
      <c r="O29" s="114"/>
      <c r="P29" s="113"/>
      <c r="Q29" s="75"/>
      <c r="R29" s="91">
        <f>SUM(R27:R28)</f>
        <v>1006</v>
      </c>
      <c r="S29" s="111"/>
      <c r="T29" s="66">
        <f>SUM(T27:T28)</f>
        <v>1491</v>
      </c>
    </row>
    <row r="30" spans="1:20" s="9" customFormat="1" ht="15" customHeight="1" thickBot="1" x14ac:dyDescent="0.25">
      <c r="A30" s="12"/>
      <c r="B30" s="126" t="s">
        <v>78</v>
      </c>
      <c r="C30" s="136"/>
      <c r="D30" s="111"/>
      <c r="E30" s="113"/>
      <c r="F30" s="75"/>
      <c r="G30" s="114"/>
      <c r="H30" s="111"/>
      <c r="I30" s="113"/>
      <c r="J30" s="75"/>
      <c r="K30" s="114"/>
      <c r="L30" s="111"/>
      <c r="M30" s="113"/>
      <c r="N30" s="75"/>
      <c r="O30" s="114"/>
      <c r="P30" s="113"/>
      <c r="Q30" s="75"/>
      <c r="R30" s="91">
        <f>+R26+R29</f>
        <v>31614</v>
      </c>
      <c r="S30" s="111"/>
      <c r="T30" s="66">
        <f>+T26+T29</f>
        <v>47772</v>
      </c>
    </row>
    <row r="31" spans="1:20" s="9" customFormat="1" ht="15" customHeight="1" x14ac:dyDescent="0.2">
      <c r="A31" s="12"/>
      <c r="B31" s="138" t="s">
        <v>40</v>
      </c>
      <c r="C31" s="131"/>
      <c r="D31" s="59"/>
      <c r="E31" s="96"/>
      <c r="F31" s="75"/>
      <c r="G31" s="94"/>
      <c r="H31" s="59"/>
      <c r="I31" s="96"/>
      <c r="J31" s="75"/>
      <c r="K31" s="94"/>
      <c r="L31" s="59"/>
      <c r="M31" s="96"/>
      <c r="N31" s="75"/>
      <c r="O31" s="94"/>
      <c r="P31" s="96"/>
      <c r="Q31" s="75"/>
      <c r="R31" s="94">
        <v>-9910</v>
      </c>
      <c r="S31" s="59"/>
      <c r="T31" s="64">
        <v>-14345</v>
      </c>
    </row>
    <row r="32" spans="1:20" s="5" customFormat="1" ht="15" customHeight="1" thickBot="1" x14ac:dyDescent="0.25">
      <c r="A32" s="20"/>
      <c r="B32" s="129" t="s">
        <v>41</v>
      </c>
      <c r="C32" s="137"/>
      <c r="D32" s="116"/>
      <c r="E32" s="118"/>
      <c r="F32" s="77"/>
      <c r="G32" s="119"/>
      <c r="H32" s="116"/>
      <c r="I32" s="118"/>
      <c r="J32" s="77"/>
      <c r="K32" s="119"/>
      <c r="L32" s="116"/>
      <c r="M32" s="118"/>
      <c r="N32" s="77"/>
      <c r="O32" s="119"/>
      <c r="P32" s="118"/>
      <c r="Q32" s="77"/>
      <c r="R32" s="119">
        <f>SUM(R30:R31)</f>
        <v>21704</v>
      </c>
      <c r="S32" s="116"/>
      <c r="T32" s="117">
        <f>SUM(T30:T31)</f>
        <v>33427</v>
      </c>
    </row>
    <row r="34" spans="2:2" x14ac:dyDescent="0.2">
      <c r="B34" s="41"/>
    </row>
  </sheetData>
  <mergeCells count="6">
    <mergeCell ref="B4:B6"/>
    <mergeCell ref="R4:T4"/>
    <mergeCell ref="G4:I4"/>
    <mergeCell ref="C4:E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DE321-B40E-4F03-B811-FD32FBA0FF39}">
  <dimension ref="A1:M24"/>
  <sheetViews>
    <sheetView showGridLines="0" zoomScale="130" zoomScaleNormal="130" zoomScaleSheetLayoutView="130" workbookViewId="0"/>
  </sheetViews>
  <sheetFormatPr defaultColWidth="9.140625" defaultRowHeight="14.25" x14ac:dyDescent="0.2"/>
  <cols>
    <col min="1" max="1" width="3.5703125" style="2" customWidth="1"/>
    <col min="2" max="2" width="34.7109375" style="2" bestFit="1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6384" width="9.140625" style="2"/>
  </cols>
  <sheetData>
    <row r="1" spans="1:13" s="13" customFormat="1" ht="15" customHeight="1" x14ac:dyDescent="0.25">
      <c r="A1" s="25"/>
      <c r="B1" s="360" t="str">
        <f>Inhaltsverzeichnis!C21</f>
        <v>Segment DBP mit Umsatzaufteilung für sechs Monate 2020 und 2019</v>
      </c>
      <c r="C1" s="360"/>
      <c r="D1" s="360"/>
      <c r="E1" s="360"/>
      <c r="F1" s="360"/>
      <c r="G1" s="360"/>
      <c r="H1" s="45"/>
      <c r="I1" s="26"/>
      <c r="J1" s="26"/>
      <c r="K1" s="26"/>
      <c r="L1" s="26"/>
      <c r="M1" s="26"/>
    </row>
    <row r="2" spans="1:13" ht="15" customHeight="1" x14ac:dyDescent="0.2">
      <c r="A2" s="22"/>
      <c r="B2" s="52" t="s">
        <v>26</v>
      </c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</row>
    <row r="3" spans="1:13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11"/>
    </row>
    <row r="4" spans="1:13" s="9" customFormat="1" ht="15" customHeight="1" thickBot="1" x14ac:dyDescent="0.25">
      <c r="A4" s="12"/>
      <c r="B4" s="351" t="s">
        <v>27</v>
      </c>
      <c r="C4" s="353" t="s">
        <v>122</v>
      </c>
      <c r="D4" s="353"/>
      <c r="E4" s="350"/>
      <c r="F4" s="104"/>
      <c r="G4" s="353" t="s">
        <v>139</v>
      </c>
      <c r="H4" s="353"/>
      <c r="I4" s="350"/>
      <c r="J4" s="104"/>
      <c r="K4" s="353" t="s">
        <v>129</v>
      </c>
      <c r="L4" s="353"/>
      <c r="M4" s="350"/>
    </row>
    <row r="5" spans="1:13" s="9" customFormat="1" ht="14.25" customHeight="1" thickTop="1" x14ac:dyDescent="0.2">
      <c r="A5" s="12"/>
      <c r="B5" s="361"/>
      <c r="C5" s="130" t="s">
        <v>180</v>
      </c>
      <c r="D5" s="81" t="s">
        <v>180</v>
      </c>
      <c r="E5" s="84" t="s">
        <v>181</v>
      </c>
      <c r="F5" s="74"/>
      <c r="G5" s="83" t="s">
        <v>180</v>
      </c>
      <c r="H5" s="81" t="s">
        <v>180</v>
      </c>
      <c r="I5" s="84" t="s">
        <v>181</v>
      </c>
      <c r="J5" s="74"/>
      <c r="K5" s="83" t="s">
        <v>180</v>
      </c>
      <c r="L5" s="81" t="s">
        <v>180</v>
      </c>
      <c r="M5" s="82" t="s">
        <v>181</v>
      </c>
    </row>
    <row r="6" spans="1:13" s="9" customFormat="1" ht="34.700000000000003" customHeight="1" thickBot="1" x14ac:dyDescent="0.25">
      <c r="A6" s="12"/>
      <c r="B6" s="362"/>
      <c r="C6" s="307" t="s">
        <v>117</v>
      </c>
      <c r="D6" s="106" t="s">
        <v>121</v>
      </c>
      <c r="E6" s="107" t="s">
        <v>117</v>
      </c>
      <c r="F6" s="74"/>
      <c r="G6" s="105" t="s">
        <v>117</v>
      </c>
      <c r="H6" s="106" t="s">
        <v>121</v>
      </c>
      <c r="I6" s="107" t="s">
        <v>117</v>
      </c>
      <c r="J6" s="74"/>
      <c r="K6" s="105" t="s">
        <v>117</v>
      </c>
      <c r="L6" s="106" t="s">
        <v>121</v>
      </c>
      <c r="M6" s="108" t="s">
        <v>117</v>
      </c>
    </row>
    <row r="7" spans="1:13" s="9" customFormat="1" ht="15" customHeight="1" thickTop="1" x14ac:dyDescent="0.2">
      <c r="A7" s="12"/>
      <c r="B7" s="123" t="s">
        <v>28</v>
      </c>
      <c r="C7" s="131">
        <v>7592</v>
      </c>
      <c r="D7" s="95">
        <v>7420</v>
      </c>
      <c r="E7" s="96">
        <v>8742</v>
      </c>
      <c r="F7" s="75"/>
      <c r="G7" s="94">
        <f t="shared" ref="G7:I9" si="0">+K7-C7</f>
        <v>45231</v>
      </c>
      <c r="H7" s="95">
        <f t="shared" si="0"/>
        <v>45684</v>
      </c>
      <c r="I7" s="96">
        <f>+M7-E7</f>
        <v>50024</v>
      </c>
      <c r="J7" s="75"/>
      <c r="K7" s="94">
        <f>+'Segmentbericht ytd'!C7</f>
        <v>52823</v>
      </c>
      <c r="L7" s="95">
        <f>+'Segmentbericht ytd'!D7</f>
        <v>53104</v>
      </c>
      <c r="M7" s="64">
        <f>+'Segmentbericht ytd'!E7</f>
        <v>58766</v>
      </c>
    </row>
    <row r="8" spans="1:13" s="9" customFormat="1" ht="15" customHeight="1" x14ac:dyDescent="0.2">
      <c r="A8" s="12"/>
      <c r="B8" s="124" t="s">
        <v>29</v>
      </c>
      <c r="C8" s="132">
        <v>3968</v>
      </c>
      <c r="D8" s="86">
        <v>3933</v>
      </c>
      <c r="E8" s="87">
        <v>3338</v>
      </c>
      <c r="F8" s="75"/>
      <c r="G8" s="85">
        <f t="shared" si="0"/>
        <v>139101</v>
      </c>
      <c r="H8" s="86">
        <f t="shared" si="0"/>
        <v>139005</v>
      </c>
      <c r="I8" s="87">
        <f t="shared" si="0"/>
        <v>137895</v>
      </c>
      <c r="J8" s="75"/>
      <c r="K8" s="85">
        <f>+'Segmentbericht ytd'!C8</f>
        <v>143069</v>
      </c>
      <c r="L8" s="86">
        <f>+'Segmentbericht ytd'!D8</f>
        <v>142938</v>
      </c>
      <c r="M8" s="65">
        <f>+'Segmentbericht ytd'!E8</f>
        <v>141233</v>
      </c>
    </row>
    <row r="9" spans="1:13" s="9" customFormat="1" ht="15" customHeight="1" x14ac:dyDescent="0.2">
      <c r="A9" s="12"/>
      <c r="B9" s="125" t="s">
        <v>115</v>
      </c>
      <c r="C9" s="133">
        <v>14232</v>
      </c>
      <c r="D9" s="86">
        <v>14226</v>
      </c>
      <c r="E9" s="87">
        <v>10256</v>
      </c>
      <c r="F9" s="75"/>
      <c r="G9" s="85">
        <f t="shared" si="0"/>
        <v>0</v>
      </c>
      <c r="H9" s="86">
        <f t="shared" si="0"/>
        <v>0</v>
      </c>
      <c r="I9" s="87">
        <f t="shared" si="0"/>
        <v>0</v>
      </c>
      <c r="J9" s="75"/>
      <c r="K9" s="88">
        <f>+'Segmentbericht ytd'!C9</f>
        <v>14232</v>
      </c>
      <c r="L9" s="90">
        <f>+'Segmentbericht ytd'!D9</f>
        <v>14226</v>
      </c>
      <c r="M9" s="65">
        <f>+'Segmentbericht ytd'!E9</f>
        <v>10256</v>
      </c>
    </row>
    <row r="10" spans="1:13" s="9" customFormat="1" ht="15" customHeight="1" thickBot="1" x14ac:dyDescent="0.25">
      <c r="A10" s="12"/>
      <c r="B10" s="126" t="s">
        <v>74</v>
      </c>
      <c r="C10" s="134">
        <f>SUM(C7:C9)</f>
        <v>25792</v>
      </c>
      <c r="D10" s="92">
        <f>SUM(D7:D9)</f>
        <v>25579</v>
      </c>
      <c r="E10" s="93">
        <f>SUM(E7:E9)</f>
        <v>22336</v>
      </c>
      <c r="F10" s="77"/>
      <c r="G10" s="91">
        <f t="shared" ref="G10:I10" si="1">SUM(G7:G9)</f>
        <v>184332</v>
      </c>
      <c r="H10" s="92">
        <f t="shared" si="1"/>
        <v>184689</v>
      </c>
      <c r="I10" s="93">
        <f t="shared" si="1"/>
        <v>187919</v>
      </c>
      <c r="J10" s="77"/>
      <c r="K10" s="91">
        <f>SUM(K7:K9)</f>
        <v>210124</v>
      </c>
      <c r="L10" s="92">
        <f>SUM(L7:L9)</f>
        <v>210268</v>
      </c>
      <c r="M10" s="66">
        <f t="shared" ref="M10" si="2">SUM(M7:M9)</f>
        <v>210255</v>
      </c>
    </row>
    <row r="11" spans="1:13" s="9" customFormat="1" ht="15" customHeight="1" x14ac:dyDescent="0.2">
      <c r="A11" s="12"/>
      <c r="B11" s="123" t="s">
        <v>30</v>
      </c>
      <c r="C11" s="131">
        <v>88</v>
      </c>
      <c r="D11" s="95">
        <v>88</v>
      </c>
      <c r="E11" s="96">
        <v>0</v>
      </c>
      <c r="F11" s="75"/>
      <c r="G11" s="94">
        <f t="shared" ref="G11:I12" si="3">+K11-C11</f>
        <v>0</v>
      </c>
      <c r="H11" s="95">
        <f t="shared" si="3"/>
        <v>0</v>
      </c>
      <c r="I11" s="96">
        <f t="shared" si="3"/>
        <v>0</v>
      </c>
      <c r="J11" s="75"/>
      <c r="K11" s="85">
        <f>+'Segmentbericht ytd'!C11</f>
        <v>88</v>
      </c>
      <c r="L11" s="86">
        <f>+'Segmentbericht ytd'!D11</f>
        <v>88</v>
      </c>
      <c r="M11" s="65">
        <f>+'Segmentbericht ytd'!E11</f>
        <v>0</v>
      </c>
    </row>
    <row r="12" spans="1:13" s="9" customFormat="1" ht="15" customHeight="1" x14ac:dyDescent="0.2">
      <c r="A12" s="12"/>
      <c r="B12" s="124" t="s">
        <v>31</v>
      </c>
      <c r="C12" s="132">
        <v>0</v>
      </c>
      <c r="D12" s="86">
        <v>0</v>
      </c>
      <c r="E12" s="87">
        <v>0</v>
      </c>
      <c r="F12" s="75"/>
      <c r="G12" s="85">
        <f t="shared" si="3"/>
        <v>0</v>
      </c>
      <c r="H12" s="86">
        <f t="shared" si="3"/>
        <v>0</v>
      </c>
      <c r="I12" s="87">
        <f t="shared" si="3"/>
        <v>0</v>
      </c>
      <c r="J12" s="75"/>
      <c r="K12" s="85">
        <f>+'Segmentbericht ytd'!C12</f>
        <v>0</v>
      </c>
      <c r="L12" s="86">
        <f>+'Segmentbericht ytd'!D12</f>
        <v>0</v>
      </c>
      <c r="M12" s="65">
        <f>+'Segmentbericht ytd'!E12</f>
        <v>0</v>
      </c>
    </row>
    <row r="13" spans="1:13" s="9" customFormat="1" ht="15" customHeight="1" thickBot="1" x14ac:dyDescent="0.25">
      <c r="A13" s="12"/>
      <c r="B13" s="126" t="s">
        <v>32</v>
      </c>
      <c r="C13" s="134">
        <f t="shared" ref="C13:E13" si="4">SUM(C10:C12)</f>
        <v>25880</v>
      </c>
      <c r="D13" s="92">
        <f t="shared" si="4"/>
        <v>25667</v>
      </c>
      <c r="E13" s="93">
        <f t="shared" si="4"/>
        <v>22336</v>
      </c>
      <c r="F13" s="77"/>
      <c r="G13" s="91">
        <f t="shared" ref="G13:I13" si="5">SUM(G10:G12)</f>
        <v>184332</v>
      </c>
      <c r="H13" s="92">
        <f t="shared" si="5"/>
        <v>184689</v>
      </c>
      <c r="I13" s="93">
        <f t="shared" si="5"/>
        <v>187919</v>
      </c>
      <c r="J13" s="77"/>
      <c r="K13" s="91">
        <f>SUM(K10:K12)</f>
        <v>210212</v>
      </c>
      <c r="L13" s="92">
        <f>SUM(L10:L12)</f>
        <v>210356</v>
      </c>
      <c r="M13" s="66">
        <f t="shared" ref="M13" si="6">SUM(M10:M12)</f>
        <v>210255</v>
      </c>
    </row>
    <row r="14" spans="1:13" s="9" customFormat="1" ht="15" customHeight="1" x14ac:dyDescent="0.2">
      <c r="A14" s="12"/>
      <c r="B14" s="123" t="s">
        <v>33</v>
      </c>
      <c r="C14" s="131"/>
      <c r="D14" s="59"/>
      <c r="E14" s="96"/>
      <c r="F14" s="75"/>
      <c r="G14" s="94"/>
      <c r="H14" s="59"/>
      <c r="I14" s="96"/>
      <c r="J14" s="75"/>
      <c r="K14" s="85">
        <f>+'Segmentbericht ytd'!C14</f>
        <v>-23711</v>
      </c>
      <c r="L14" s="86">
        <f>+'Segmentbericht ytd'!D14</f>
        <v>-23744</v>
      </c>
      <c r="M14" s="65">
        <f>+'Segmentbericht ytd'!E14</f>
        <v>-18936</v>
      </c>
    </row>
    <row r="15" spans="1:13" s="9" customFormat="1" ht="15" customHeight="1" thickBot="1" x14ac:dyDescent="0.25">
      <c r="A15" s="12"/>
      <c r="B15" s="126" t="s">
        <v>34</v>
      </c>
      <c r="C15" s="134"/>
      <c r="D15" s="60"/>
      <c r="E15" s="93"/>
      <c r="F15" s="77"/>
      <c r="G15" s="91"/>
      <c r="H15" s="60"/>
      <c r="I15" s="93"/>
      <c r="J15" s="77"/>
      <c r="K15" s="91">
        <f>SUM(K13:K14)</f>
        <v>186501</v>
      </c>
      <c r="L15" s="60">
        <f>SUM(L13:L14)</f>
        <v>186612</v>
      </c>
      <c r="M15" s="66">
        <f t="shared" ref="M15" si="7">SUM(M13:M14)</f>
        <v>191319</v>
      </c>
    </row>
    <row r="16" spans="1:13" s="9" customFormat="1" ht="15" customHeight="1" x14ac:dyDescent="0.2">
      <c r="A16" s="12"/>
      <c r="B16" s="127"/>
      <c r="C16" s="135"/>
      <c r="D16" s="97"/>
      <c r="E16" s="98"/>
      <c r="F16" s="77"/>
      <c r="G16" s="103"/>
      <c r="H16" s="97"/>
      <c r="I16" s="98"/>
      <c r="J16" s="77"/>
      <c r="K16" s="103"/>
      <c r="L16" s="97"/>
      <c r="M16" s="65"/>
    </row>
    <row r="17" spans="1:13" s="9" customFormat="1" ht="15" customHeight="1" x14ac:dyDescent="0.2">
      <c r="A17" s="12"/>
      <c r="B17" s="128" t="s">
        <v>36</v>
      </c>
      <c r="C17" s="132"/>
      <c r="D17" s="63"/>
      <c r="E17" s="87"/>
      <c r="F17" s="75"/>
      <c r="G17" s="85"/>
      <c r="H17" s="63"/>
      <c r="I17" s="87"/>
      <c r="J17" s="75"/>
      <c r="K17" s="85">
        <f>+'Segmentbericht ytd'!C17</f>
        <v>-100600</v>
      </c>
      <c r="L17" s="86">
        <f>+'Segmentbericht ytd'!D17</f>
        <v>-100728</v>
      </c>
      <c r="M17" s="65">
        <f>+'Segmentbericht ytd'!E17</f>
        <v>-94528</v>
      </c>
    </row>
    <row r="18" spans="1:13" s="9" customFormat="1" ht="15" customHeight="1" thickBot="1" x14ac:dyDescent="0.25">
      <c r="A18" s="12"/>
      <c r="B18" s="126" t="s">
        <v>75</v>
      </c>
      <c r="C18" s="134"/>
      <c r="D18" s="60"/>
      <c r="E18" s="93"/>
      <c r="F18" s="77"/>
      <c r="G18" s="91"/>
      <c r="H18" s="60"/>
      <c r="I18" s="93"/>
      <c r="J18" s="77"/>
      <c r="K18" s="91">
        <f>SUM(K15:K17)</f>
        <v>85901</v>
      </c>
      <c r="L18" s="60">
        <f>SUM(L15:L17)</f>
        <v>85884</v>
      </c>
      <c r="M18" s="66">
        <f t="shared" ref="M18" si="8">SUM(M15:M17)</f>
        <v>96791</v>
      </c>
    </row>
    <row r="19" spans="1:13" s="19" customFormat="1" ht="15" customHeight="1" x14ac:dyDescent="0.2">
      <c r="A19" s="12"/>
      <c r="B19" s="127"/>
      <c r="C19" s="135"/>
      <c r="D19" s="97"/>
      <c r="E19" s="98"/>
      <c r="F19" s="77"/>
      <c r="G19" s="103"/>
      <c r="H19" s="97"/>
      <c r="I19" s="98"/>
      <c r="J19" s="77"/>
      <c r="K19" s="103"/>
      <c r="L19" s="97"/>
      <c r="M19" s="99"/>
    </row>
    <row r="20" spans="1:13" s="9" customFormat="1" ht="15" customHeight="1" x14ac:dyDescent="0.2">
      <c r="A20" s="12"/>
      <c r="B20" s="123" t="s">
        <v>76</v>
      </c>
      <c r="C20" s="131"/>
      <c r="D20" s="59"/>
      <c r="E20" s="96"/>
      <c r="F20" s="75"/>
      <c r="G20" s="94"/>
      <c r="H20" s="59"/>
      <c r="I20" s="96"/>
      <c r="J20" s="75"/>
      <c r="K20" s="85">
        <f>+'Segmentbericht ytd'!C20</f>
        <v>-57539</v>
      </c>
      <c r="L20" s="86">
        <f>+'Segmentbericht ytd'!D20</f>
        <v>-56697</v>
      </c>
      <c r="M20" s="65">
        <f>+'Segmentbericht ytd'!E20</f>
        <v>-51804</v>
      </c>
    </row>
    <row r="21" spans="1:13" s="9" customFormat="1" ht="15" customHeight="1" thickBot="1" x14ac:dyDescent="0.25">
      <c r="A21" s="12"/>
      <c r="B21" s="126" t="s">
        <v>77</v>
      </c>
      <c r="C21" s="134"/>
      <c r="D21" s="60"/>
      <c r="E21" s="93"/>
      <c r="F21" s="77"/>
      <c r="G21" s="91"/>
      <c r="H21" s="60"/>
      <c r="I21" s="93"/>
      <c r="J21" s="77"/>
      <c r="K21" s="91">
        <f>SUM(K18:K20)</f>
        <v>28362</v>
      </c>
      <c r="L21" s="60">
        <f>SUM(L18:L20)</f>
        <v>29187</v>
      </c>
      <c r="M21" s="66">
        <f t="shared" ref="M21" si="9">SUM(M18:M20)</f>
        <v>44987</v>
      </c>
    </row>
    <row r="22" spans="1:13" x14ac:dyDescent="0.2">
      <c r="C22" s="308"/>
    </row>
    <row r="24" spans="1:13" x14ac:dyDescent="0.2">
      <c r="B24" s="41"/>
    </row>
  </sheetData>
  <mergeCells count="5">
    <mergeCell ref="B1:G1"/>
    <mergeCell ref="C4:E4"/>
    <mergeCell ref="G4:I4"/>
    <mergeCell ref="K4:M4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Segment DBP-IoT split ytd</vt:lpstr>
      <vt:lpstr>Segment DBP-IoT split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 DBP-IoT split Quartal'!Print_Area</vt:lpstr>
      <vt:lpstr>'Segment DBP-IoT split ytd'!Print_Area</vt:lpstr>
      <vt:lpstr>'Segmentbericht Quartal'!Print_Area</vt:lpstr>
      <vt:lpstr>'Segmentbericht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2020-07-21T19:28:51Z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