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DieseArbeitsmappe" defaultThemeVersion="124226"/>
  <xr:revisionPtr revIDLastSave="0" documentId="8_{470D06F6-6C8B-4A12-BB2A-BC524560468E}" xr6:coauthVersionLast="36" xr6:coauthVersionMax="36" xr10:uidLastSave="{00000000-0000-0000-0000-000000000000}"/>
  <bookViews>
    <workbookView xWindow="0" yWindow="0" windowWidth="28800" windowHeight="1313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4" r:id="rId7"/>
    <sheet name="Segmentbericht Quartal" sheetId="17" r:id="rId8"/>
    <sheet name="Segment DBP-IoT split ytd" sheetId="25" r:id="rId9"/>
    <sheet name="Segment DBP-IoT split Quartal" sheetId="23" r:id="rId10"/>
    <sheet name="Im EK erfasste Erträge + Aufw." sheetId="14" r:id="rId11"/>
    <sheet name="IR Kontakt" sheetId="5" r:id="rId12"/>
    <sheet name="Schlussblatt" sheetId="20" r:id="rId13"/>
  </sheets>
  <externalReferences>
    <externalReference r:id="rId14"/>
  </externalReferences>
  <definedNames>
    <definedName name="_xlnm.Print_Area" localSheetId="4">Bilanz!$A$1:$D$54</definedName>
    <definedName name="_xlnm.Print_Area" localSheetId="0">Deckblatt!$A$1:$H$23</definedName>
    <definedName name="_xlnm.Print_Area" localSheetId="2">Eckdaten!$A$1:$L$58</definedName>
    <definedName name="_xlnm.Print_Area" localSheetId="3">GuV!$A$1:$H$32</definedName>
    <definedName name="_xlnm.Print_Area" localSheetId="10">'Im EK erfasste Erträge + Aufw.'!$A$1:$F$16</definedName>
    <definedName name="_xlnm.Print_Area" localSheetId="1">Inhaltsverzeichnis!$A$1:$J$25</definedName>
    <definedName name="_xlnm.Print_Area" localSheetId="5">Kapitalflussrechnung!$A$1:$F$38</definedName>
    <definedName name="_xlnm.Print_Area" localSheetId="9">'Segment DBP-IoT split Quartal'!$A$1:$M$22</definedName>
    <definedName name="_xlnm.Print_Area" localSheetId="8">'Segment DBP-IoT split ytd'!$A$1:$M$22</definedName>
    <definedName name="_xlnm.Print_Area" localSheetId="7">'Segmentbericht Quartal'!$A$1:$T$34</definedName>
    <definedName name="_xlnm.Print_Area" localSheetId="6">'Segmentbericht ytd'!$A$1:$T$34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21" l="1"/>
  <c r="C18" i="21"/>
  <c r="F12" i="14" l="1"/>
  <c r="E12" i="14"/>
  <c r="D12" i="14"/>
  <c r="C12" i="14"/>
  <c r="M20" i="23" l="1"/>
  <c r="L20" i="23"/>
  <c r="K20" i="23"/>
  <c r="M17" i="23"/>
  <c r="L17" i="23"/>
  <c r="K17" i="23"/>
  <c r="M14" i="23"/>
  <c r="L14" i="23"/>
  <c r="K14" i="23"/>
  <c r="M12" i="23"/>
  <c r="L12" i="23"/>
  <c r="K12" i="23"/>
  <c r="M11" i="23"/>
  <c r="L11" i="23"/>
  <c r="K11" i="23"/>
  <c r="M9" i="23"/>
  <c r="L9" i="23"/>
  <c r="K9" i="23"/>
  <c r="M8" i="23"/>
  <c r="L8" i="23"/>
  <c r="K8" i="23"/>
  <c r="M7" i="23"/>
  <c r="L7" i="23"/>
  <c r="K7" i="23"/>
  <c r="E25" i="21"/>
  <c r="E24" i="21"/>
  <c r="L10" i="23" l="1"/>
  <c r="L13" i="23" s="1"/>
  <c r="L15" i="23" s="1"/>
  <c r="L18" i="23" s="1"/>
  <c r="L21" i="23" s="1"/>
  <c r="M10" i="23"/>
  <c r="M13" i="23" s="1"/>
  <c r="M15" i="23" s="1"/>
  <c r="M18" i="23" s="1"/>
  <c r="M21" i="23" s="1"/>
  <c r="K10" i="23"/>
  <c r="K13" i="23" s="1"/>
  <c r="K15" i="23" s="1"/>
  <c r="K18" i="23" s="1"/>
  <c r="K21" i="23" s="1"/>
  <c r="H20" i="4"/>
  <c r="F9" i="14" l="1"/>
  <c r="F13" i="14" s="1"/>
  <c r="F14" i="14" s="1"/>
  <c r="F15" i="14" s="1"/>
  <c r="E9" i="14"/>
  <c r="E13" i="14" s="1"/>
  <c r="E14" i="14" s="1"/>
  <c r="E15" i="14" s="1"/>
  <c r="D9" i="14"/>
  <c r="D13" i="14" s="1"/>
  <c r="D14" i="14" s="1"/>
  <c r="D15" i="14" s="1"/>
  <c r="C9" i="14"/>
  <c r="C13" i="14" s="1"/>
  <c r="C14" i="14" s="1"/>
  <c r="C15" i="14" s="1"/>
  <c r="E13" i="23"/>
  <c r="D13" i="23"/>
  <c r="I12" i="23"/>
  <c r="H12" i="23"/>
  <c r="G12" i="23"/>
  <c r="I11" i="23"/>
  <c r="H11" i="23"/>
  <c r="G11" i="23"/>
  <c r="E10" i="23"/>
  <c r="D10" i="23"/>
  <c r="C10" i="23"/>
  <c r="C13" i="23" s="1"/>
  <c r="I9" i="23"/>
  <c r="H9" i="23"/>
  <c r="G9" i="23"/>
  <c r="I8" i="23"/>
  <c r="H8" i="23"/>
  <c r="G8" i="23"/>
  <c r="H7" i="23"/>
  <c r="M20" i="25"/>
  <c r="L20" i="25"/>
  <c r="K20" i="25"/>
  <c r="M17" i="25"/>
  <c r="L17" i="25"/>
  <c r="K17" i="25"/>
  <c r="M14" i="25"/>
  <c r="L14" i="25"/>
  <c r="K14" i="25"/>
  <c r="M12" i="25"/>
  <c r="I12" i="25" s="1"/>
  <c r="L12" i="25"/>
  <c r="H12" i="25" s="1"/>
  <c r="K12" i="25"/>
  <c r="G12" i="25" s="1"/>
  <c r="M11" i="25"/>
  <c r="I11" i="25" s="1"/>
  <c r="L11" i="25"/>
  <c r="H11" i="25" s="1"/>
  <c r="K11" i="25"/>
  <c r="G11" i="25" s="1"/>
  <c r="E10" i="25"/>
  <c r="E13" i="25" s="1"/>
  <c r="D10" i="25"/>
  <c r="D13" i="25" s="1"/>
  <c r="C10" i="25"/>
  <c r="C13" i="25" s="1"/>
  <c r="M9" i="25"/>
  <c r="I9" i="25" s="1"/>
  <c r="L9" i="25"/>
  <c r="H9" i="25" s="1"/>
  <c r="K9" i="25"/>
  <c r="G9" i="25" s="1"/>
  <c r="M8" i="25"/>
  <c r="I8" i="25" s="1"/>
  <c r="L8" i="25"/>
  <c r="H8" i="25" s="1"/>
  <c r="K8" i="25"/>
  <c r="G8" i="25" s="1"/>
  <c r="M7" i="25"/>
  <c r="I7" i="25" s="1"/>
  <c r="L7" i="25"/>
  <c r="K7" i="25"/>
  <c r="T29" i="17"/>
  <c r="R29" i="17"/>
  <c r="T20" i="17"/>
  <c r="C20" i="17"/>
  <c r="R20" i="17" s="1"/>
  <c r="T17" i="17"/>
  <c r="C17" i="17"/>
  <c r="R17" i="17" s="1"/>
  <c r="T14" i="17"/>
  <c r="C14" i="17"/>
  <c r="R14" i="17" s="1"/>
  <c r="K13" i="17"/>
  <c r="K15" i="17" s="1"/>
  <c r="K18" i="17" s="1"/>
  <c r="K21" i="17" s="1"/>
  <c r="I13" i="17"/>
  <c r="I15" i="17" s="1"/>
  <c r="I18" i="17" s="1"/>
  <c r="I21" i="17" s="1"/>
  <c r="H13" i="17"/>
  <c r="H15" i="17" s="1"/>
  <c r="H18" i="17" s="1"/>
  <c r="H21" i="17" s="1"/>
  <c r="T12" i="17"/>
  <c r="S12" i="17"/>
  <c r="R12" i="17"/>
  <c r="T11" i="17"/>
  <c r="S11" i="17"/>
  <c r="R11" i="17"/>
  <c r="P10" i="17"/>
  <c r="P13" i="17" s="1"/>
  <c r="P15" i="17" s="1"/>
  <c r="P18" i="17" s="1"/>
  <c r="P21" i="17" s="1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I10" i="17"/>
  <c r="H10" i="17"/>
  <c r="G10" i="17"/>
  <c r="G13" i="17" s="1"/>
  <c r="G15" i="17" s="1"/>
  <c r="G18" i="17" s="1"/>
  <c r="G21" i="17" s="1"/>
  <c r="E10" i="17"/>
  <c r="E13" i="17" s="1"/>
  <c r="E15" i="17" s="1"/>
  <c r="E18" i="17" s="1"/>
  <c r="E21" i="17" s="1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S9" i="17"/>
  <c r="R9" i="17"/>
  <c r="T8" i="17"/>
  <c r="S8" i="17"/>
  <c r="R8" i="17"/>
  <c r="T7" i="17"/>
  <c r="T10" i="17" s="1"/>
  <c r="T13" i="17" s="1"/>
  <c r="T15" i="17" s="1"/>
  <c r="T18" i="17" s="1"/>
  <c r="T21" i="17" s="1"/>
  <c r="T26" i="17" s="1"/>
  <c r="T30" i="17" s="1"/>
  <c r="T32" i="17" s="1"/>
  <c r="S7" i="17"/>
  <c r="S10" i="17" s="1"/>
  <c r="S13" i="17" s="1"/>
  <c r="R7" i="17"/>
  <c r="R10" i="17" s="1"/>
  <c r="R13" i="17" s="1"/>
  <c r="R15" i="17" s="1"/>
  <c r="R18" i="17" s="1"/>
  <c r="R21" i="17" s="1"/>
  <c r="R26" i="17" s="1"/>
  <c r="R30" i="17" s="1"/>
  <c r="R32" i="17" s="1"/>
  <c r="T29" i="24"/>
  <c r="R29" i="24"/>
  <c r="T20" i="24"/>
  <c r="R20" i="24"/>
  <c r="T17" i="24"/>
  <c r="R17" i="24"/>
  <c r="C17" i="24"/>
  <c r="T14" i="24"/>
  <c r="R14" i="24"/>
  <c r="C14" i="24"/>
  <c r="I13" i="24"/>
  <c r="I15" i="24" s="1"/>
  <c r="I18" i="24" s="1"/>
  <c r="I21" i="24" s="1"/>
  <c r="H13" i="24"/>
  <c r="H15" i="24" s="1"/>
  <c r="H18" i="24" s="1"/>
  <c r="H21" i="24" s="1"/>
  <c r="G13" i="24"/>
  <c r="G15" i="24" s="1"/>
  <c r="G18" i="24" s="1"/>
  <c r="G21" i="24" s="1"/>
  <c r="T12" i="24"/>
  <c r="S12" i="24"/>
  <c r="R12" i="24"/>
  <c r="T11" i="24"/>
  <c r="S11" i="24"/>
  <c r="R11" i="24"/>
  <c r="P10" i="24"/>
  <c r="P13" i="24" s="1"/>
  <c r="P15" i="24" s="1"/>
  <c r="P18" i="24" s="1"/>
  <c r="P21" i="24" s="1"/>
  <c r="O10" i="24"/>
  <c r="O13" i="24" s="1"/>
  <c r="O15" i="24" s="1"/>
  <c r="O18" i="24" s="1"/>
  <c r="O21" i="24" s="1"/>
  <c r="M10" i="24"/>
  <c r="M13" i="24" s="1"/>
  <c r="M15" i="24" s="1"/>
  <c r="M18" i="24" s="1"/>
  <c r="M21" i="24" s="1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I10" i="24"/>
  <c r="H10" i="24"/>
  <c r="G10" i="24"/>
  <c r="E10" i="24"/>
  <c r="E13" i="24" s="1"/>
  <c r="E15" i="24" s="1"/>
  <c r="E18" i="24" s="1"/>
  <c r="E21" i="24" s="1"/>
  <c r="D10" i="24"/>
  <c r="D13" i="24" s="1"/>
  <c r="D15" i="24" s="1"/>
  <c r="D18" i="24" s="1"/>
  <c r="D21" i="24" s="1"/>
  <c r="C10" i="24"/>
  <c r="C13" i="24" s="1"/>
  <c r="C15" i="24" s="1"/>
  <c r="C18" i="24" s="1"/>
  <c r="C21" i="24" s="1"/>
  <c r="T9" i="24"/>
  <c r="S9" i="24"/>
  <c r="R9" i="24"/>
  <c r="T8" i="24"/>
  <c r="S8" i="24"/>
  <c r="R8" i="24"/>
  <c r="T7" i="24"/>
  <c r="T10" i="24" s="1"/>
  <c r="T13" i="24" s="1"/>
  <c r="T15" i="24" s="1"/>
  <c r="T18" i="24" s="1"/>
  <c r="T21" i="24" s="1"/>
  <c r="T26" i="24" s="1"/>
  <c r="T30" i="24" s="1"/>
  <c r="T32" i="24" s="1"/>
  <c r="S7" i="24"/>
  <c r="S10" i="24" s="1"/>
  <c r="S13" i="24" s="1"/>
  <c r="R7" i="24"/>
  <c r="R10" i="24" s="1"/>
  <c r="R13" i="24" s="1"/>
  <c r="R15" i="24" s="1"/>
  <c r="R18" i="24" s="1"/>
  <c r="R21" i="24" s="1"/>
  <c r="R26" i="24" s="1"/>
  <c r="R30" i="24" s="1"/>
  <c r="R32" i="24" s="1"/>
  <c r="F38" i="10"/>
  <c r="E38" i="10"/>
  <c r="D38" i="10"/>
  <c r="C36" i="10"/>
  <c r="E34" i="10"/>
  <c r="E36" i="10" s="1"/>
  <c r="C34" i="10"/>
  <c r="F31" i="10"/>
  <c r="E31" i="10"/>
  <c r="D31" i="10"/>
  <c r="C31" i="10"/>
  <c r="F24" i="10"/>
  <c r="E24" i="10"/>
  <c r="D24" i="10"/>
  <c r="C24" i="10"/>
  <c r="F16" i="10"/>
  <c r="F32" i="10" s="1"/>
  <c r="F34" i="10" s="1"/>
  <c r="F36" i="10" s="1"/>
  <c r="E16" i="10"/>
  <c r="D16" i="10"/>
  <c r="D32" i="10" s="1"/>
  <c r="D34" i="10" s="1"/>
  <c r="D36" i="10" s="1"/>
  <c r="C16" i="10"/>
  <c r="C38" i="10" s="1"/>
  <c r="D51" i="22"/>
  <c r="D53" i="22" s="1"/>
  <c r="C51" i="22"/>
  <c r="C53" i="22" s="1"/>
  <c r="D44" i="22"/>
  <c r="C44" i="22"/>
  <c r="D34" i="22"/>
  <c r="C34" i="22"/>
  <c r="D22" i="22"/>
  <c r="C22" i="22"/>
  <c r="D12" i="22"/>
  <c r="D23" i="22" s="1"/>
  <c r="C12" i="22"/>
  <c r="C23" i="22" s="1"/>
  <c r="F24" i="4"/>
  <c r="H24" i="4" s="1"/>
  <c r="C24" i="4"/>
  <c r="E24" i="4" s="1"/>
  <c r="G22" i="4"/>
  <c r="F22" i="4"/>
  <c r="H22" i="4" s="1"/>
  <c r="D22" i="4"/>
  <c r="C22" i="4"/>
  <c r="H21" i="4"/>
  <c r="E21" i="4"/>
  <c r="E20" i="4"/>
  <c r="H18" i="4"/>
  <c r="E18" i="4"/>
  <c r="H17" i="4"/>
  <c r="E17" i="4"/>
  <c r="H16" i="4"/>
  <c r="E16" i="4"/>
  <c r="H15" i="4"/>
  <c r="E15" i="4"/>
  <c r="H14" i="4"/>
  <c r="F14" i="4"/>
  <c r="C14" i="4"/>
  <c r="E14" i="4" s="1"/>
  <c r="H13" i="4"/>
  <c r="E13" i="4"/>
  <c r="H11" i="4"/>
  <c r="E11" i="4"/>
  <c r="G10" i="4"/>
  <c r="G12" i="4" s="1"/>
  <c r="G19" i="4" s="1"/>
  <c r="G23" i="4" s="1"/>
  <c r="G25" i="4" s="1"/>
  <c r="G26" i="4" s="1"/>
  <c r="F10" i="4"/>
  <c r="F12" i="4" s="1"/>
  <c r="D10" i="4"/>
  <c r="D12" i="4" s="1"/>
  <c r="D19" i="4" s="1"/>
  <c r="C10" i="4"/>
  <c r="E10" i="4" s="1"/>
  <c r="H9" i="4"/>
  <c r="E9" i="4"/>
  <c r="H8" i="4"/>
  <c r="E8" i="4"/>
  <c r="H7" i="4"/>
  <c r="E7" i="4"/>
  <c r="H6" i="4"/>
  <c r="E6" i="4"/>
  <c r="H5" i="4"/>
  <c r="E5" i="4"/>
  <c r="E50" i="21"/>
  <c r="E49" i="21"/>
  <c r="E48" i="21"/>
  <c r="E47" i="21"/>
  <c r="F44" i="21"/>
  <c r="C44" i="21"/>
  <c r="F43" i="21"/>
  <c r="C43" i="21"/>
  <c r="H40" i="21"/>
  <c r="E40" i="21"/>
  <c r="H37" i="21"/>
  <c r="E37" i="21"/>
  <c r="K10" i="25" l="1"/>
  <c r="K13" i="25" s="1"/>
  <c r="K15" i="25" s="1"/>
  <c r="K18" i="25" s="1"/>
  <c r="K21" i="25" s="1"/>
  <c r="L10" i="25"/>
  <c r="L13" i="25" s="1"/>
  <c r="L15" i="25" s="1"/>
  <c r="L18" i="25" s="1"/>
  <c r="L21" i="25" s="1"/>
  <c r="M10" i="25"/>
  <c r="M13" i="25" s="1"/>
  <c r="M15" i="25" s="1"/>
  <c r="M18" i="25" s="1"/>
  <c r="M21" i="25" s="1"/>
  <c r="G7" i="23"/>
  <c r="G10" i="23" s="1"/>
  <c r="G13" i="23" s="1"/>
  <c r="H10" i="23"/>
  <c r="H13" i="23" s="1"/>
  <c r="I7" i="23"/>
  <c r="I10" i="23" s="1"/>
  <c r="I13" i="23" s="1"/>
  <c r="I10" i="25"/>
  <c r="I13" i="25" s="1"/>
  <c r="G7" i="25"/>
  <c r="G10" i="25" s="1"/>
  <c r="G13" i="25" s="1"/>
  <c r="H7" i="25"/>
  <c r="H10" i="25" s="1"/>
  <c r="H13" i="25" s="1"/>
  <c r="C54" i="22"/>
  <c r="D54" i="22"/>
  <c r="H12" i="4"/>
  <c r="F19" i="4"/>
  <c r="D23" i="4"/>
  <c r="D25" i="4" s="1"/>
  <c r="D26" i="4" s="1"/>
  <c r="G29" i="4"/>
  <c r="G28" i="4"/>
  <c r="E22" i="4"/>
  <c r="H10" i="4"/>
  <c r="C12" i="4"/>
  <c r="C19" i="4" l="1"/>
  <c r="E12" i="4"/>
  <c r="H19" i="4"/>
  <c r="F23" i="4"/>
  <c r="D28" i="4"/>
  <c r="D29" i="4"/>
  <c r="E19" i="4" l="1"/>
  <c r="C23" i="4"/>
  <c r="F25" i="4"/>
  <c r="H23" i="4"/>
  <c r="E23" i="4" l="1"/>
  <c r="C25" i="4"/>
  <c r="H25" i="4"/>
  <c r="F26" i="4"/>
  <c r="C26" i="4" l="1"/>
  <c r="E25" i="4"/>
  <c r="F28" i="4"/>
  <c r="H28" i="4" s="1"/>
  <c r="F29" i="4"/>
  <c r="H29" i="4" s="1"/>
  <c r="H26" i="4"/>
  <c r="E26" i="4" l="1"/>
  <c r="C28" i="4"/>
  <c r="E28" i="4" s="1"/>
  <c r="C29" i="4"/>
  <c r="E29" i="4" s="1"/>
  <c r="B1" i="14" l="1"/>
  <c r="B1" i="23"/>
  <c r="B1" i="25"/>
  <c r="B1" i="17"/>
  <c r="B1" i="24"/>
  <c r="B1" i="10" l="1"/>
  <c r="B1" i="22"/>
  <c r="B1" i="4"/>
  <c r="B1" i="21"/>
</calcChain>
</file>

<file path=xl/sharedStrings.xml><?xml version="1.0" encoding="utf-8"?>
<sst xmlns="http://schemas.openxmlformats.org/spreadsheetml/2006/main" count="438" uniqueCount="207">
  <si>
    <t>Free Cash Flow</t>
  </si>
  <si>
    <t>.</t>
  </si>
  <si>
    <t>-</t>
  </si>
  <si>
    <t>Investor Relations</t>
  </si>
  <si>
    <t>64297 Darmstadt</t>
  </si>
  <si>
    <t>Uhlandstraße 12</t>
  </si>
  <si>
    <t>www.softwareag.com</t>
  </si>
  <si>
    <t xml:space="preserve">Fax: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</si>
  <si>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</si>
  <si>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</si>
  <si>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</si>
  <si>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</si>
  <si>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</si>
  <si>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</si>
  <si>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</si>
  <si>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</si>
  <si>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</si>
  <si>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</si>
  <si>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</si>
  <si>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</si>
  <si>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</si>
  <si>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</si>
  <si>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</si>
  <si>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</si>
  <si>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</si>
  <si>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</si>
  <si>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</si>
  <si>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</si>
  <si>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</si>
  <si>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</si>
  <si>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</si>
  <si>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</si>
  <si>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</si>
  <si>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</si>
  <si>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</si>
  <si>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</si>
  <si>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</si>
  <si>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</si>
  <si>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</si>
  <si>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</si>
  <si>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</si>
  <si>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</si>
  <si>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</si>
  <si>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</si>
  <si>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</si>
  <si>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</si>
  <si>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</si>
  <si>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</si>
  <si>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</si>
  <si>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</si>
  <si>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</si>
  <si>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</si>
  <si>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</si>
  <si>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</si>
  <si>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</si>
  <si>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</si>
  <si>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</si>
  <si>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</si>
  <si>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</si>
  <si>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</si>
  <si>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Rückstellungen</t>
  </si>
  <si>
    <t>Ertragsteuerschulden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</si>
  <si>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</si>
  <si>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</si>
  <si>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</si>
  <si>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</si>
  <si>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</si>
  <si>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</si>
  <si>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</si>
  <si>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</si>
  <si>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</si>
  <si>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</si>
  <si>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</si>
  <si>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</si>
  <si>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</si>
  <si>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</si>
  <si>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</si>
  <si>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</si>
  <si>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Ergebnis vor Ertragsteuern</t>
  </si>
  <si>
    <t>Differenzen aus der Währungsumrechnung ausländischer Geschäftsbetriebe</t>
  </si>
  <si>
    <t>Währungseffekte aus Nettoinvestitionsdarlehen in ausländische Geschäftsbetriebe</t>
  </si>
  <si>
    <t>Anpassung aus der Bewertung von Pensionsverpflichtungen</t>
  </si>
  <si>
    <t>Im Eigenkapital direkt erfasste Wertänderungen</t>
  </si>
  <si>
    <t>Gesamtergebnis</t>
  </si>
  <si>
    <t>Deutschland</t>
  </si>
  <si>
    <t>Telefon:</t>
  </si>
  <si>
    <t>Gesamt</t>
  </si>
  <si>
    <t>Kurzfristige Vermögenswerte</t>
  </si>
  <si>
    <t>Langfristige Vermögenswerte</t>
  </si>
  <si>
    <t>Nettoergebnis (Non-IFRS)</t>
  </si>
  <si>
    <t>Operatives EBITA (Non-IFRS)</t>
  </si>
  <si>
    <t>Segmentergebnis DBP</t>
  </si>
  <si>
    <t>Segmentmarge</t>
  </si>
  <si>
    <t>Segmentergebnis A&amp;N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</si>
  <si>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</si>
  <si>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</si>
  <si>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</si>
  <si>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</si>
  <si>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</si>
  <si>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</si>
  <si>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</si>
  <si>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Zinsen</t>
  </si>
  <si>
    <t>Erhaltene Zinsen</t>
  </si>
  <si>
    <t>Investitionen in kurzfristige finanzielle Vermögenswerte</t>
  </si>
  <si>
    <t>Nettoauszahlungen für Akquisitionen</t>
  </si>
  <si>
    <t>Cashflow aus Investitionstätigkeit</t>
  </si>
  <si>
    <t xml:space="preserve">Gezahlte Dividenden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</si>
  <si>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</si>
  <si>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</si>
  <si>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</si>
  <si>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</si>
  <si>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</si>
  <si>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</si>
  <si>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</si>
  <si>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</si>
  <si>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</si>
  <si>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</si>
  <si>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</si>
  <si>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</si>
  <si>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Bewertungsbedingte Veränderungen der Zahlungsmittel und Zahlungsmitteläquivalente</t>
  </si>
  <si>
    <t>Investitionen in langfristige finanzielle Vermögenswerte</t>
  </si>
  <si>
    <t>Währungs-
kurs-
bereinigt</t>
  </si>
  <si>
    <t>DBP (Cloud &amp; IoT)</t>
  </si>
  <si>
    <t>Mittelzufluss aus dem Abgang von Sachanlagen/immateriellen Vermögenswerten</t>
  </si>
  <si>
    <t>Investitionen in Sachanlagen/immaterielle Vermögenswerte</t>
  </si>
  <si>
    <t>31. Dez. 2018</t>
  </si>
  <si>
    <t xml:space="preserve">Ertragsteuerschulden </t>
  </si>
  <si>
    <t>Software AG</t>
  </si>
  <si>
    <t>+49 (0) 6151 92 1900</t>
  </si>
  <si>
    <t xml:space="preserve">+49 (0) 6151 9234 1900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</si>
  <si>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 acc = at constant currency (um Wechselkurseffekte bereinigt)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</si>
  <si>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Cashflow aus Investitionstätigkeit bereinigt um Akquisitionen und Anlagen in Schuldtiteln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</si>
  <si>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   Annual recurring revenue (jährlich wiederkehrende Umsätze).</t>
    </r>
  </si>
  <si>
    <r>
      <t>Ergebnis je Aktie (Non-IFRS)</t>
    </r>
    <r>
      <rPr>
        <b/>
        <vertAlign val="superscript"/>
        <sz val="8"/>
        <color rgb="FF0899CC"/>
        <rFont val="Arial"/>
        <family val="2"/>
      </rPr>
      <t>2</t>
    </r>
  </si>
  <si>
    <r>
      <t>CapEx</t>
    </r>
    <r>
      <rPr>
        <vertAlign val="superscript"/>
        <sz val="8"/>
        <color theme="1"/>
        <rFont val="Arial"/>
        <family val="2"/>
      </rPr>
      <t>3</t>
    </r>
  </si>
  <si>
    <t>DBP (inkl. Cloud &amp; IoT)</t>
  </si>
  <si>
    <t xml:space="preserve">   davon DBP (Cloud &amp; IoT)</t>
  </si>
  <si>
    <t>+/- in %</t>
  </si>
  <si>
    <r>
      <t>+/- in % acc</t>
    </r>
    <r>
      <rPr>
        <b/>
        <vertAlign val="superscript"/>
        <sz val="8"/>
        <color rgb="FF000000"/>
        <rFont val="Arial"/>
        <family val="2"/>
      </rPr>
      <t>1</t>
    </r>
  </si>
  <si>
    <t>Free Cashflow</t>
  </si>
  <si>
    <t>davon auf Aktionäre der Software AG entfallend</t>
  </si>
  <si>
    <t>davon auf nicht beherrschende Anteile entfallend</t>
  </si>
  <si>
    <t>Sonstige nichtfinanzielle Vermögenswerte</t>
  </si>
  <si>
    <t>Sonstige nichtfinanzielle Verbindlichkeiten</t>
  </si>
  <si>
    <t>Gezahlte/erhaltene Ertragsteuern</t>
  </si>
  <si>
    <t xml:space="preserve">Aufnahme langfristiger finanzieller Verbindlichkeiten </t>
  </si>
  <si>
    <t xml:space="preserve">Tilgung langfristiger finanzieller Verbindlichkeiten </t>
  </si>
  <si>
    <t>DBP (exkl. Cloud &amp; IoT)</t>
  </si>
  <si>
    <t>Posten, die anschließend in den Gewinn oder Verlust umgegliedert werden, sofern bestimmte Bedingungen erfüllt sind</t>
  </si>
  <si>
    <t>Posten, die anschließend nicht in den Gewinn oder Verlust umgegliedert werden</t>
  </si>
  <si>
    <r>
      <t>ARR DBP (inkl. Cloud &amp; IoT)</t>
    </r>
    <r>
      <rPr>
        <vertAlign val="superscript"/>
        <sz val="8"/>
        <rFont val="Arial"/>
        <family val="2"/>
      </rPr>
      <t>4</t>
    </r>
  </si>
  <si>
    <r>
      <t xml:space="preserve">   davon ARR DBP (Cloud &amp; IoT)</t>
    </r>
    <r>
      <rPr>
        <vertAlign val="superscript"/>
        <sz val="8"/>
        <color theme="1"/>
        <rFont val="Arial"/>
        <family val="2"/>
      </rPr>
      <t>4</t>
    </r>
  </si>
  <si>
    <t xml:space="preserve">Tilgung von Leasingverbindlichkeiten </t>
  </si>
  <si>
    <t>Tilgung von Leasingverbindlichkeiten</t>
  </si>
  <si>
    <r>
      <t>Professional Services</t>
    </r>
    <r>
      <rPr>
        <b/>
        <vertAlign val="superscript"/>
        <sz val="8"/>
        <rFont val="Arial"/>
        <family val="2"/>
      </rPr>
      <t>1</t>
    </r>
  </si>
  <si>
    <t>Angepasster betrieblicher Free Cashflow</t>
  </si>
  <si>
    <t>Angepasster operativer Free Cashflow je Aktie</t>
  </si>
  <si>
    <t>Anteil wiederkehrender Umsätze DBP (inkl. Cloud &amp; IoT)</t>
  </si>
  <si>
    <t>S. 10</t>
  </si>
  <si>
    <t>S. 11</t>
  </si>
  <si>
    <t>Mittelabfluss für in bar ausgeglichene Ansprüche anteilsbasierter Vergütung mit Erfüllungswahlrecht</t>
  </si>
  <si>
    <t>Verwendung eigener Aktien</t>
  </si>
  <si>
    <t xml:space="preserve">   davon DBP (exkl. Cloud &amp; IoT)</t>
  </si>
  <si>
    <t>Q4 / 2019</t>
  </si>
  <si>
    <t xml:space="preserve">12M 2019
 (IFRS) </t>
  </si>
  <si>
    <r>
      <t>12M 2019 
acc</t>
    </r>
    <r>
      <rPr>
        <b/>
        <i/>
        <vertAlign val="superscript"/>
        <sz val="8"/>
        <color theme="1"/>
        <rFont val="Arial"/>
        <family val="2"/>
      </rPr>
      <t>1</t>
    </r>
  </si>
  <si>
    <t>12M 2018
(IFRS)</t>
  </si>
  <si>
    <t xml:space="preserve">Q4 2019
 (IFRS) </t>
  </si>
  <si>
    <r>
      <t>Q4 2019 
acc</t>
    </r>
    <r>
      <rPr>
        <b/>
        <i/>
        <vertAlign val="superscript"/>
        <sz val="8"/>
        <color theme="1"/>
        <rFont val="Arial"/>
        <family val="2"/>
      </rPr>
      <t>1</t>
    </r>
  </si>
  <si>
    <t>Q4 2018
(IFRS)</t>
  </si>
  <si>
    <t>12M 2019</t>
  </si>
  <si>
    <t>12M 2018</t>
  </si>
  <si>
    <t>Q4 2019</t>
  </si>
  <si>
    <t>Q4 2018</t>
  </si>
  <si>
    <t>31. Dez. 2019</t>
  </si>
  <si>
    <t>Sonstige Erträge</t>
  </si>
  <si>
    <t>Sonstige Aufwendungen</t>
  </si>
  <si>
    <t>Betriebsergebnis</t>
  </si>
  <si>
    <t>Finanzergebnis, Netto</t>
  </si>
  <si>
    <t>Finanzierungserträge</t>
  </si>
  <si>
    <t>Finanzierungsaufwendungen</t>
  </si>
  <si>
    <t>Vetragsverbindlichkeiten / Passive Rechnungsabgrenzungsposten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</si>
  <si>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Basierend auf durchschnittlich ausstehenden Aktien (unverwässert) 12M 2019: 74,0m / 12M 2018: 74,0m / Q4 2019: 74,0m / Q4 2018: 74,0m</t>
    </r>
  </si>
  <si>
    <t>Zur Veräußerung gehaltene Vermögenswerte</t>
  </si>
  <si>
    <t>Schulden im Zusammenhang mit zur Veräußerung gehaltenen Vermögenswerten</t>
  </si>
  <si>
    <t>Gesamtergebnisrechnung für das 4. Quartal und die Geschäftsjahre 2019 und 2018</t>
  </si>
  <si>
    <t>Konzernbilanz zum 31. Dezember 2019 und 2018</t>
  </si>
  <si>
    <t>Segmentbericht für das 4. Quartal 2019 und 2018</t>
  </si>
  <si>
    <t>Segment DBP mit Umsatzaufteilung für das 4. Quartal 2019 und 2018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</si>
  <si>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Consulting bis 2018; seit 2019 Neuausrichtung auf Implementierung von Lösungen in Kooperation mit Kunden und Partnern.</t>
    </r>
  </si>
  <si>
    <t>Nettogewinn/(-verlust) aus Eigenkapitalinstrumenten, die als erfolgsneutral zum beizulegenden Zeitwert im sonstigen Ergebnis designiert werden</t>
  </si>
  <si>
    <t>Nettogewinn/(-verlust) aus der Absicherung des Cashflows</t>
  </si>
  <si>
    <t>Kennzahlen im Überblick für das 4. Quartal und die Geschäftsjahre 2019 und 2018</t>
  </si>
  <si>
    <t>Konzern-Gewinn-und Verlustrechnung für das 4. Quartal und die Geschäftsjahre 2019 und 2018</t>
  </si>
  <si>
    <t>Kapitalflussrechnung für das 4. Quartal und die Geschäftsjahre 2019 und 2018</t>
  </si>
  <si>
    <t>Segmentbericht für die Geschäftsjahre 2019 und 2018</t>
  </si>
  <si>
    <t>Segment DBP mit Umsatzaufteilung für die Geschäftsjahre 2019 und 2018</t>
  </si>
  <si>
    <t>12/19-12/18
+/- in %</t>
  </si>
  <si>
    <r>
      <t>+/- in % acc</t>
    </r>
    <r>
      <rPr>
        <b/>
        <i/>
        <vertAlign val="superscript"/>
        <sz val="8"/>
        <rFont val="Arial"/>
        <family val="2"/>
      </rPr>
      <t xml:space="preserve">1 </t>
    </r>
  </si>
  <si>
    <t xml:space="preserve">Mittelzufluss aus dem Abgang von langfristigen finanziellen Vermögenswerten </t>
  </si>
  <si>
    <t>Mittelzufluss aus dem Verkauf von kurzfristigen finanziellen Vermögenswerten</t>
  </si>
  <si>
    <t xml:space="preserve">Ein-/Auszahlungen kurzfristiger finanzieller Verbindlichkeiten </t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</si>
  <si>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 xml:space="preserve">    Auftragseingang gemäß neuer Definition  2020</t>
    </r>
  </si>
  <si>
    <r>
      <t>Auftragseingang DBP (inkl. Cloud &amp; IoT)</t>
    </r>
    <r>
      <rPr>
        <vertAlign val="superscript"/>
        <sz val="8"/>
        <color theme="1"/>
        <rFont val="Arial"/>
        <family val="2"/>
      </rPr>
      <t>5</t>
    </r>
  </si>
  <si>
    <r>
      <t xml:space="preserve">   davon DBP (exkl. Cloud &amp; IoT)</t>
    </r>
    <r>
      <rPr>
        <vertAlign val="superscript"/>
        <sz val="8"/>
        <rFont val="Arial"/>
        <family val="2"/>
      </rPr>
      <t>5</t>
    </r>
  </si>
  <si>
    <r>
      <t xml:space="preserve">   davon DBP (Cloud &amp; IoT)</t>
    </r>
    <r>
      <rPr>
        <vertAlign val="superscript"/>
        <sz val="8"/>
        <rFont val="Arial"/>
        <family val="2"/>
      </rPr>
      <t>5</t>
    </r>
  </si>
  <si>
    <r>
      <t>Auftragseingang A&amp;N</t>
    </r>
    <r>
      <rPr>
        <vertAlign val="superscript"/>
        <sz val="8"/>
        <color theme="1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</si>
</sst>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b/>
      <i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rgb="FF0899CC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rgb="FF000000"/>
      <name val="Arial"/>
      <family val="2"/>
    </font>
    <font>
      <b/>
      <vertAlign val="superscript"/>
      <sz val="8"/>
      <name val="Arial"/>
      <family val="2"/>
    </font>
    <font>
      <sz val="10"/>
      <name val="Courier"/>
      <family val="3"/>
    </font>
    <font>
      <b/>
      <i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4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4" fontId="15" fillId="0" borderId="0" xfId="0" applyNumberFormat="1" applyFont="1"/>
    <xf numFmtId="14" fontId="16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12" fillId="0" borderId="7" xfId="0" applyFont="1" applyBorder="1"/>
    <xf numFmtId="0" fontId="4" fillId="0" borderId="8" xfId="0" applyFont="1" applyBorder="1"/>
    <xf numFmtId="0" fontId="18" fillId="0" borderId="0" xfId="0" applyFont="1"/>
    <xf numFmtId="0" fontId="18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9" fontId="19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49" fontId="19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3" fontId="19" fillId="2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7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8" fillId="0" borderId="0" xfId="0" applyFont="1" applyBorder="1"/>
    <xf numFmtId="0" fontId="21" fillId="0" borderId="0" xfId="0" applyFont="1" applyBorder="1" applyAlignment="1"/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7" xfId="0" applyFont="1" applyBorder="1"/>
    <xf numFmtId="0" fontId="19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4" fontId="22" fillId="2" borderId="17" xfId="0" applyNumberFormat="1" applyFont="1" applyFill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9" fontId="19" fillId="0" borderId="15" xfId="0" applyNumberFormat="1" applyFont="1" applyBorder="1" applyAlignment="1">
      <alignment horizontal="right"/>
    </xf>
    <xf numFmtId="9" fontId="22" fillId="0" borderId="17" xfId="0" applyNumberFormat="1" applyFont="1" applyBorder="1" applyAlignment="1">
      <alignment horizontal="right"/>
    </xf>
    <xf numFmtId="0" fontId="14" fillId="0" borderId="8" xfId="0" applyFont="1" applyBorder="1" applyAlignment="1"/>
    <xf numFmtId="0" fontId="14" fillId="0" borderId="0" xfId="0" applyFont="1" applyBorder="1" applyAlignment="1"/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0" xfId="0" applyFont="1" applyBorder="1" applyAlignment="1"/>
    <xf numFmtId="164" fontId="19" fillId="2" borderId="15" xfId="0" applyNumberFormat="1" applyFont="1" applyFill="1" applyBorder="1" applyAlignment="1">
      <alignment horizontal="right"/>
    </xf>
    <xf numFmtId="9" fontId="19" fillId="0" borderId="14" xfId="0" applyNumberFormat="1" applyFont="1" applyBorder="1" applyAlignment="1">
      <alignment horizontal="right"/>
    </xf>
    <xf numFmtId="0" fontId="19" fillId="2" borderId="14" xfId="0" applyFont="1" applyFill="1" applyBorder="1" applyAlignment="1">
      <alignment horizontal="right"/>
    </xf>
    <xf numFmtId="0" fontId="19" fillId="0" borderId="21" xfId="0" applyFont="1" applyBorder="1" applyAlignment="1">
      <alignment horizontal="left"/>
    </xf>
    <xf numFmtId="164" fontId="19" fillId="2" borderId="22" xfId="0" applyNumberFormat="1" applyFont="1" applyFill="1" applyBorder="1" applyAlignment="1">
      <alignment horizontal="right"/>
    </xf>
    <xf numFmtId="164" fontId="19" fillId="0" borderId="22" xfId="0" applyNumberFormat="1" applyFont="1" applyBorder="1" applyAlignment="1">
      <alignment horizontal="right"/>
    </xf>
    <xf numFmtId="0" fontId="24" fillId="0" borderId="23" xfId="0" applyFont="1" applyBorder="1" applyAlignment="1">
      <alignment horizontal="left"/>
    </xf>
    <xf numFmtId="165" fontId="24" fillId="2" borderId="24" xfId="0" applyNumberFormat="1" applyFont="1" applyFill="1" applyBorder="1" applyAlignment="1">
      <alignment horizontal="right"/>
    </xf>
    <xf numFmtId="0" fontId="24" fillId="0" borderId="24" xfId="0" applyFont="1" applyBorder="1" applyAlignment="1">
      <alignment horizontal="right"/>
    </xf>
    <xf numFmtId="9" fontId="22" fillId="0" borderId="19" xfId="0" applyNumberFormat="1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165" fontId="24" fillId="2" borderId="19" xfId="0" applyNumberFormat="1" applyFont="1" applyFill="1" applyBorder="1" applyAlignment="1">
      <alignment horizontal="right"/>
    </xf>
    <xf numFmtId="0" fontId="24" fillId="0" borderId="19" xfId="0" applyFont="1" applyBorder="1" applyAlignment="1">
      <alignment horizontal="right"/>
    </xf>
    <xf numFmtId="4" fontId="19" fillId="2" borderId="15" xfId="0" applyNumberFormat="1" applyFont="1" applyFill="1" applyBorder="1" applyAlignment="1">
      <alignment horizontal="righ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166" fontId="22" fillId="2" borderId="19" xfId="0" applyNumberFormat="1" applyFont="1" applyFill="1" applyBorder="1" applyAlignment="1">
      <alignment horizontal="right"/>
    </xf>
    <xf numFmtId="0" fontId="22" fillId="0" borderId="25" xfId="0" applyFont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17" fillId="0" borderId="8" xfId="0" applyFont="1" applyBorder="1" applyAlignment="1"/>
    <xf numFmtId="166" fontId="19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9" fontId="22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9" fontId="27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 wrapText="1"/>
    </xf>
    <xf numFmtId="9" fontId="19" fillId="0" borderId="22" xfId="0" applyNumberFormat="1" applyFont="1" applyBorder="1" applyAlignment="1">
      <alignment horizontal="right"/>
    </xf>
    <xf numFmtId="9" fontId="20" fillId="0" borderId="25" xfId="0" applyNumberFormat="1" applyFont="1" applyBorder="1" applyAlignment="1">
      <alignment horizontal="right"/>
    </xf>
    <xf numFmtId="9" fontId="20" fillId="0" borderId="19" xfId="0" applyNumberFormat="1" applyFont="1" applyBorder="1" applyAlignment="1">
      <alignment horizontal="right"/>
    </xf>
    <xf numFmtId="0" fontId="11" fillId="0" borderId="28" xfId="0" applyFont="1" applyBorder="1" applyAlignment="1">
      <alignment horizontal="left"/>
    </xf>
    <xf numFmtId="15" fontId="11" fillId="2" borderId="29" xfId="0" applyNumberFormat="1" applyFont="1" applyFill="1" applyBorder="1" applyAlignment="1">
      <alignment horizontal="right" wrapText="1"/>
    </xf>
    <xf numFmtId="15" fontId="11" fillId="0" borderId="29" xfId="0" applyNumberFormat="1" applyFont="1" applyBorder="1" applyAlignment="1">
      <alignment horizontal="right" wrapText="1"/>
    </xf>
    <xf numFmtId="0" fontId="11" fillId="0" borderId="29" xfId="0" applyFont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0" fontId="10" fillId="0" borderId="20" xfId="0" applyFont="1" applyBorder="1"/>
    <xf numFmtId="1" fontId="11" fillId="2" borderId="35" xfId="0" applyNumberFormat="1" applyFont="1" applyFill="1" applyBorder="1" applyAlignment="1">
      <alignment horizontal="center"/>
    </xf>
    <xf numFmtId="1" fontId="11" fillId="2" borderId="36" xfId="0" applyNumberFormat="1" applyFont="1" applyFill="1" applyBorder="1" applyAlignment="1">
      <alignment horizontal="center"/>
    </xf>
    <xf numFmtId="3" fontId="12" fillId="2" borderId="37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12" fillId="2" borderId="36" xfId="0" applyNumberFormat="1" applyFont="1" applyFill="1" applyBorder="1" applyAlignment="1">
      <alignment horizontal="right"/>
    </xf>
    <xf numFmtId="3" fontId="11" fillId="2" borderId="36" xfId="0" applyNumberFormat="1" applyFont="1" applyFill="1" applyBorder="1" applyAlignment="1">
      <alignment horizontal="right"/>
    </xf>
    <xf numFmtId="3" fontId="19" fillId="2" borderId="39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3" fontId="29" fillId="2" borderId="2" xfId="0" applyNumberFormat="1" applyFont="1" applyFill="1" applyBorder="1" applyAlignment="1">
      <alignment horizontal="right"/>
    </xf>
    <xf numFmtId="2" fontId="19" fillId="0" borderId="15" xfId="0" applyNumberFormat="1" applyFont="1" applyBorder="1" applyAlignment="1">
      <alignment horizontal="right"/>
    </xf>
    <xf numFmtId="165" fontId="24" fillId="0" borderId="24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2" borderId="41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19" fillId="3" borderId="6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left" vertical="center"/>
    </xf>
    <xf numFmtId="3" fontId="11" fillId="2" borderId="40" xfId="0" applyNumberFormat="1" applyFont="1" applyFill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4" fillId="0" borderId="0" xfId="0" applyFont="1" applyFill="1" applyBorder="1"/>
    <xf numFmtId="0" fontId="12" fillId="0" borderId="18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9" fontId="22" fillId="0" borderId="13" xfId="0" applyNumberFormat="1" applyFont="1" applyBorder="1" applyAlignment="1">
      <alignment horizontal="right"/>
    </xf>
    <xf numFmtId="165" fontId="24" fillId="0" borderId="19" xfId="0" applyNumberFormat="1" applyFont="1" applyBorder="1" applyAlignment="1">
      <alignment horizontal="right"/>
    </xf>
    <xf numFmtId="166" fontId="22" fillId="0" borderId="19" xfId="0" applyNumberFormat="1" applyFont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6" fontId="22" fillId="2" borderId="24" xfId="0" applyNumberFormat="1" applyFont="1" applyFill="1" applyBorder="1" applyAlignment="1">
      <alignment horizontal="right"/>
    </xf>
    <xf numFmtId="3" fontId="29" fillId="2" borderId="40" xfId="0" applyNumberFormat="1" applyFont="1" applyFill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9" fillId="2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1" fontId="28" fillId="3" borderId="9" xfId="0" applyNumberFormat="1" applyFont="1" applyFill="1" applyBorder="1" applyAlignment="1">
      <alignment horizontal="center"/>
    </xf>
    <xf numFmtId="1" fontId="28" fillId="3" borderId="1" xfId="0" applyNumberFormat="1" applyFont="1" applyFill="1" applyBorder="1" applyAlignment="1">
      <alignment horizontal="center" wrapText="1"/>
    </xf>
    <xf numFmtId="3" fontId="29" fillId="3" borderId="2" xfId="0" applyNumberFormat="1" applyFont="1" applyFill="1" applyBorder="1" applyAlignment="1">
      <alignment horizontal="right"/>
    </xf>
    <xf numFmtId="3" fontId="29" fillId="3" borderId="40" xfId="0" applyNumberFormat="1" applyFont="1" applyFill="1" applyBorder="1" applyAlignment="1">
      <alignment horizontal="right"/>
    </xf>
    <xf numFmtId="3" fontId="28" fillId="3" borderId="4" xfId="0" applyNumberFormat="1" applyFont="1" applyFill="1" applyBorder="1" applyAlignment="1">
      <alignment horizontal="right"/>
    </xf>
    <xf numFmtId="3" fontId="29" fillId="3" borderId="1" xfId="0" applyNumberFormat="1" applyFont="1" applyFill="1" applyBorder="1" applyAlignment="1">
      <alignment horizontal="right"/>
    </xf>
    <xf numFmtId="3" fontId="12" fillId="3" borderId="36" xfId="0" applyNumberFormat="1" applyFont="1" applyFill="1" applyBorder="1" applyAlignment="1">
      <alignment horizontal="right"/>
    </xf>
    <xf numFmtId="164" fontId="27" fillId="3" borderId="15" xfId="0" applyNumberFormat="1" applyFont="1" applyFill="1" applyBorder="1" applyAlignment="1">
      <alignment horizontal="right"/>
    </xf>
    <xf numFmtId="164" fontId="24" fillId="3" borderId="17" xfId="0" applyNumberFormat="1" applyFont="1" applyFill="1" applyBorder="1" applyAlignment="1">
      <alignment horizontal="right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9" fontId="12" fillId="4" borderId="0" xfId="0" applyNumberFormat="1" applyFont="1" applyFill="1" applyBorder="1" applyAlignment="1">
      <alignment horizontal="right"/>
    </xf>
    <xf numFmtId="166" fontId="22" fillId="2" borderId="25" xfId="0" applyNumberFormat="1" applyFont="1" applyFill="1" applyBorder="1" applyAlignment="1">
      <alignment horizontal="right"/>
    </xf>
    <xf numFmtId="0" fontId="12" fillId="0" borderId="42" xfId="0" applyFont="1" applyFill="1" applyBorder="1" applyAlignment="1">
      <alignment horizontal="left" wrapText="1"/>
    </xf>
    <xf numFmtId="49" fontId="19" fillId="2" borderId="5" xfId="0" applyNumberFormat="1" applyFont="1" applyFill="1" applyBorder="1" applyAlignment="1">
      <alignment horizontal="center" vertical="center"/>
    </xf>
    <xf numFmtId="0" fontId="17" fillId="0" borderId="20" xfId="0" applyFont="1" applyBorder="1" applyAlignment="1"/>
    <xf numFmtId="0" fontId="30" fillId="0" borderId="0" xfId="0" applyFont="1"/>
    <xf numFmtId="0" fontId="30" fillId="4" borderId="0" xfId="0" applyFont="1" applyFill="1" applyBorder="1" applyAlignment="1">
      <alignment horizontal="left"/>
    </xf>
    <xf numFmtId="49" fontId="6" fillId="0" borderId="0" xfId="0" applyNumberFormat="1" applyFont="1"/>
    <xf numFmtId="0" fontId="11" fillId="0" borderId="2" xfId="0" applyFont="1" applyBorder="1" applyAlignment="1">
      <alignment horizontal="left" indent="2"/>
    </xf>
    <xf numFmtId="0" fontId="11" fillId="0" borderId="4" xfId="0" applyFont="1" applyBorder="1" applyAlignment="1">
      <alignment horizontal="left" indent="2"/>
    </xf>
    <xf numFmtId="0" fontId="12" fillId="0" borderId="16" xfId="0" applyFont="1" applyBorder="1" applyAlignment="1">
      <alignment horizontal="left"/>
    </xf>
    <xf numFmtId="0" fontId="20" fillId="0" borderId="3" xfId="0" quotePrefix="1" applyFont="1" applyBorder="1" applyAlignment="1">
      <alignment horizontal="right"/>
    </xf>
    <xf numFmtId="0" fontId="22" fillId="0" borderId="42" xfId="0" applyFont="1" applyBorder="1" applyAlignment="1">
      <alignment horizontal="left"/>
    </xf>
    <xf numFmtId="9" fontId="22" fillId="0" borderId="25" xfId="0" applyNumberFormat="1" applyFont="1" applyBorder="1" applyAlignment="1">
      <alignment horizontal="right"/>
    </xf>
    <xf numFmtId="9" fontId="22" fillId="0" borderId="24" xfId="0" applyNumberFormat="1" applyFont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right"/>
    </xf>
    <xf numFmtId="166" fontId="19" fillId="0" borderId="13" xfId="0" applyNumberFormat="1" applyFont="1" applyFill="1" applyBorder="1" applyAlignment="1">
      <alignment horizontal="right"/>
    </xf>
    <xf numFmtId="9" fontId="19" fillId="0" borderId="13" xfId="0" applyNumberFormat="1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4" fontId="24" fillId="2" borderId="19" xfId="0" applyNumberFormat="1" applyFont="1" applyFill="1" applyBorder="1" applyAlignment="1">
      <alignment horizontal="right"/>
    </xf>
    <xf numFmtId="166" fontId="22" fillId="0" borderId="25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1" fillId="2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1" xfId="0" quotePrefix="1" applyFont="1" applyBorder="1" applyAlignment="1">
      <alignment horizontal="right"/>
    </xf>
    <xf numFmtId="9" fontId="4" fillId="0" borderId="0" xfId="2" applyFont="1"/>
    <xf numFmtId="1" fontId="11" fillId="0" borderId="9" xfId="0" applyNumberFormat="1" applyFont="1" applyBorder="1" applyAlignment="1">
      <alignment horizontal="center"/>
    </xf>
    <xf numFmtId="9" fontId="24" fillId="2" borderId="19" xfId="0" applyNumberFormat="1" applyFont="1" applyFill="1" applyBorder="1" applyAlignment="1">
      <alignment horizontal="right"/>
    </xf>
    <xf numFmtId="166" fontId="22" fillId="0" borderId="24" xfId="0" applyNumberFormat="1" applyFont="1" applyBorder="1" applyAlignment="1">
      <alignment horizontal="right"/>
    </xf>
    <xf numFmtId="0" fontId="11" fillId="0" borderId="11" xfId="0" quotePrefix="1" applyFont="1" applyBorder="1" applyAlignment="1">
      <alignment horizontal="center" wrapText="1"/>
    </xf>
    <xf numFmtId="164" fontId="22" fillId="2" borderId="45" xfId="0" applyNumberFormat="1" applyFont="1" applyFill="1" applyBorder="1" applyAlignment="1">
      <alignment horizontal="right"/>
    </xf>
    <xf numFmtId="164" fontId="24" fillId="0" borderId="45" xfId="0" applyNumberFormat="1" applyFont="1" applyFill="1" applyBorder="1" applyAlignment="1">
      <alignment horizontal="right"/>
    </xf>
    <xf numFmtId="164" fontId="24" fillId="0" borderId="17" xfId="0" applyNumberFormat="1" applyFont="1" applyFill="1" applyBorder="1" applyAlignment="1">
      <alignment horizontal="right"/>
    </xf>
    <xf numFmtId="3" fontId="12" fillId="0" borderId="0" xfId="0" applyNumberFormat="1" applyFont="1"/>
    <xf numFmtId="0" fontId="12" fillId="0" borderId="1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66" fontId="4" fillId="0" borderId="0" xfId="0" applyNumberFormat="1" applyFont="1"/>
    <xf numFmtId="0" fontId="7" fillId="0" borderId="0" xfId="0" applyFont="1" applyAlignment="1">
      <alignment horizontal="left"/>
    </xf>
    <xf numFmtId="0" fontId="23" fillId="0" borderId="12" xfId="0" quotePrefix="1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20" fillId="2" borderId="12" xfId="0" applyFont="1" applyFill="1" applyBorder="1" applyAlignment="1">
      <alignment horizontal="right" wrapText="1"/>
    </xf>
    <xf numFmtId="0" fontId="20" fillId="2" borderId="11" xfId="0" applyFont="1" applyFill="1" applyBorder="1" applyAlignment="1">
      <alignment horizontal="right" wrapText="1"/>
    </xf>
    <xf numFmtId="0" fontId="26" fillId="3" borderId="12" xfId="0" applyFont="1" applyFill="1" applyBorder="1" applyAlignment="1">
      <alignment horizontal="right" wrapText="1"/>
    </xf>
    <xf numFmtId="0" fontId="26" fillId="3" borderId="11" xfId="0" applyFont="1" applyFill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0" fontId="23" fillId="0" borderId="12" xfId="0" quotePrefix="1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\AppData\Local\Microsoft\Windows\INetCache\Content.Outlook\9EY8AO2R\EN_Financial_Template_Software_AG_Q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Table of contents"/>
      <sheetName val="Key Figures"/>
      <sheetName val="Income Statement"/>
      <sheetName val="Balance Sheet"/>
      <sheetName val="Statement of Cash Flows"/>
      <sheetName val="Segment Report ytd"/>
      <sheetName val="Segment Report quarter"/>
      <sheetName val="Segment DBP-IoT split ytd"/>
      <sheetName val="Segment DBP-IoT split quarter"/>
      <sheetName val="Comp. Income"/>
      <sheetName val="IR Contact"/>
      <sheetName val="Back Banner"/>
    </sheetNames>
    <sheetDataSet>
      <sheetData sheetId="0"/>
      <sheetData sheetId="1"/>
      <sheetData sheetId="2"/>
      <sheetData sheetId="3">
        <row r="30">
          <cell r="C30">
            <v>73979889</v>
          </cell>
          <cell r="F30">
            <v>73979889</v>
          </cell>
        </row>
      </sheetData>
      <sheetData sheetId="4"/>
      <sheetData sheetId="5"/>
      <sheetData sheetId="6">
        <row r="7">
          <cell r="C7">
            <v>163893</v>
          </cell>
          <cell r="D7">
            <v>160872</v>
          </cell>
          <cell r="E7">
            <v>174915</v>
          </cell>
        </row>
        <row r="8">
          <cell r="C8">
            <v>287926</v>
          </cell>
          <cell r="D8">
            <v>282020</v>
          </cell>
          <cell r="E8">
            <v>272231</v>
          </cell>
        </row>
        <row r="9">
          <cell r="C9">
            <v>22651</v>
          </cell>
          <cell r="D9">
            <v>22259</v>
          </cell>
          <cell r="E9">
            <v>17555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47</v>
          </cell>
        </row>
        <row r="14">
          <cell r="C14">
            <v>-40579</v>
          </cell>
          <cell r="D14">
            <v>-40254</v>
          </cell>
          <cell r="E14">
            <v>-35945</v>
          </cell>
        </row>
        <row r="17">
          <cell r="C17">
            <v>-198226</v>
          </cell>
          <cell r="D17">
            <v>-194459</v>
          </cell>
          <cell r="E17">
            <v>-181200</v>
          </cell>
        </row>
        <row r="20">
          <cell r="C20">
            <v>-105104</v>
          </cell>
          <cell r="D20">
            <v>-104134</v>
          </cell>
          <cell r="E20">
            <v>-100612</v>
          </cell>
        </row>
      </sheetData>
      <sheetData sheetId="7">
        <row r="7">
          <cell r="C7">
            <v>65967</v>
          </cell>
          <cell r="D7">
            <v>64892</v>
          </cell>
          <cell r="E7">
            <v>73187</v>
          </cell>
        </row>
        <row r="8">
          <cell r="C8">
            <v>74260</v>
          </cell>
          <cell r="D8">
            <v>73177</v>
          </cell>
          <cell r="E8">
            <v>69879</v>
          </cell>
        </row>
        <row r="9">
          <cell r="C9">
            <v>6630</v>
          </cell>
          <cell r="D9">
            <v>6537</v>
          </cell>
          <cell r="E9">
            <v>4978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6</v>
          </cell>
        </row>
        <row r="14">
          <cell r="C14">
            <v>-11681</v>
          </cell>
          <cell r="D14">
            <v>-11634</v>
          </cell>
          <cell r="E14">
            <v>-9770</v>
          </cell>
        </row>
        <row r="17">
          <cell r="C17">
            <v>-57263</v>
          </cell>
          <cell r="D17">
            <v>-56413</v>
          </cell>
          <cell r="E17">
            <v>-57499</v>
          </cell>
        </row>
        <row r="20">
          <cell r="C20">
            <v>-27664</v>
          </cell>
          <cell r="D20">
            <v>-26122</v>
          </cell>
          <cell r="E20">
            <v>-29496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workbookViewId="0"/>
  </sheetViews>
  <sheetFormatPr defaultColWidth="9.1796875" defaultRowHeight="14" x14ac:dyDescent="0.3"/>
  <cols>
    <col min="1" max="1" width="2.7265625" style="90" customWidth="1"/>
    <col min="2" max="2" width="16.1796875" style="2" bestFit="1" customWidth="1"/>
    <col min="3" max="16384" width="9.1796875" style="2"/>
  </cols>
  <sheetData>
    <row r="8" spans="2:7" ht="35" x14ac:dyDescent="0.7">
      <c r="B8" s="279" t="s">
        <v>127</v>
      </c>
      <c r="C8" s="279"/>
      <c r="D8" s="279"/>
      <c r="E8" s="279"/>
      <c r="F8" s="4"/>
      <c r="G8" s="4"/>
    </row>
    <row r="9" spans="2:7" ht="35" x14ac:dyDescent="0.7">
      <c r="B9" s="279" t="s">
        <v>11</v>
      </c>
      <c r="C9" s="279"/>
      <c r="D9" s="279"/>
      <c r="E9" s="279"/>
      <c r="F9" s="279"/>
      <c r="G9" s="279"/>
    </row>
    <row r="10" spans="2:7" ht="35" x14ac:dyDescent="0.7">
      <c r="B10" s="279" t="s">
        <v>163</v>
      </c>
      <c r="C10" s="279"/>
      <c r="D10" s="279"/>
      <c r="E10" s="279"/>
      <c r="F10" s="4"/>
      <c r="G10" s="4"/>
    </row>
    <row r="11" spans="2:7" ht="25" x14ac:dyDescent="0.5">
      <c r="B11" s="3"/>
    </row>
    <row r="20" spans="2:2" ht="17.5" x14ac:dyDescent="0.35">
      <c r="B20" s="16">
        <v>43859</v>
      </c>
    </row>
    <row r="21" spans="2:2" ht="17.5" x14ac:dyDescent="0.35">
      <c r="B21" s="17" t="s">
        <v>12</v>
      </c>
    </row>
    <row r="23" spans="2:2" x14ac:dyDescent="0.3">
      <c r="B23" s="15"/>
    </row>
  </sheetData>
  <mergeCells count="3">
    <mergeCell ref="B10:E10"/>
    <mergeCell ref="B9:G9"/>
    <mergeCell ref="B8:E8"/>
  </mergeCells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2019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4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34.7265625" style="2" bestFit="1" customWidth="1"/>
    <col min="3" max="5" width="10.453125" style="2" customWidth="1"/>
    <col min="6" max="6" width="2.7265625" style="90" customWidth="1"/>
    <col min="7" max="9" width="10.453125" style="2" customWidth="1"/>
    <col min="10" max="10" width="2.7265625" style="90" customWidth="1"/>
    <col min="11" max="13" width="10.453125" style="2" customWidth="1"/>
    <col min="14" max="16384" width="9.1796875" style="2"/>
  </cols>
  <sheetData>
    <row r="1" spans="1:13" s="38" customFormat="1" ht="15" customHeight="1" x14ac:dyDescent="0.35">
      <c r="A1" s="93"/>
      <c r="B1" s="292" t="str">
        <f>Inhaltsverzeichnis!C23</f>
        <v>Segment DBP mit Umsatzaufteilung für das 4. Quartal 2019 und 2018</v>
      </c>
      <c r="C1" s="292"/>
      <c r="D1" s="292"/>
      <c r="E1" s="292"/>
      <c r="F1" s="292"/>
      <c r="G1" s="292"/>
      <c r="H1" s="205"/>
      <c r="I1" s="94"/>
      <c r="J1" s="94"/>
      <c r="K1" s="94"/>
      <c r="L1" s="94"/>
      <c r="M1" s="94"/>
    </row>
    <row r="2" spans="1:13" ht="15" customHeight="1" x14ac:dyDescent="0.3">
      <c r="A2" s="90"/>
      <c r="B2" s="203" t="s">
        <v>26</v>
      </c>
      <c r="C2" s="92"/>
      <c r="D2" s="92"/>
      <c r="E2" s="92"/>
      <c r="F2" s="92"/>
      <c r="G2" s="92"/>
      <c r="H2" s="92"/>
      <c r="I2" s="91"/>
      <c r="J2" s="91"/>
      <c r="K2" s="91"/>
      <c r="L2" s="91"/>
      <c r="M2" s="91"/>
    </row>
    <row r="3" spans="1:13" ht="15" customHeight="1" x14ac:dyDescent="0.3">
      <c r="A3" s="33"/>
      <c r="B3" s="40"/>
      <c r="C3" s="172"/>
      <c r="D3" s="35"/>
      <c r="E3" s="163"/>
      <c r="F3" s="181"/>
      <c r="G3" s="172"/>
      <c r="H3" s="35"/>
      <c r="I3" s="163"/>
      <c r="J3" s="181"/>
      <c r="K3" s="172"/>
      <c r="L3" s="35"/>
      <c r="M3" s="35"/>
    </row>
    <row r="4" spans="1:13" s="24" customFormat="1" ht="15" customHeight="1" thickBot="1" x14ac:dyDescent="0.25">
      <c r="A4" s="36"/>
      <c r="B4" s="59" t="s">
        <v>27</v>
      </c>
      <c r="C4" s="299" t="s">
        <v>122</v>
      </c>
      <c r="D4" s="299"/>
      <c r="E4" s="300"/>
      <c r="F4" s="187"/>
      <c r="G4" s="299" t="s">
        <v>147</v>
      </c>
      <c r="H4" s="299"/>
      <c r="I4" s="300"/>
      <c r="J4" s="182"/>
      <c r="K4" s="299" t="s">
        <v>135</v>
      </c>
      <c r="L4" s="299"/>
      <c r="M4" s="300"/>
    </row>
    <row r="5" spans="1:13" s="24" customFormat="1" ht="14.25" customHeight="1" x14ac:dyDescent="0.25">
      <c r="A5" s="36"/>
      <c r="B5" s="95"/>
      <c r="C5" s="96" t="s">
        <v>172</v>
      </c>
      <c r="D5" s="228" t="s">
        <v>172</v>
      </c>
      <c r="E5" s="268" t="s">
        <v>173</v>
      </c>
      <c r="F5" s="183"/>
      <c r="G5" s="96" t="s">
        <v>172</v>
      </c>
      <c r="H5" s="228" t="s">
        <v>172</v>
      </c>
      <c r="I5" s="268" t="s">
        <v>173</v>
      </c>
      <c r="J5" s="183"/>
      <c r="K5" s="96" t="s">
        <v>172</v>
      </c>
      <c r="L5" s="228" t="s">
        <v>172</v>
      </c>
      <c r="M5" s="268" t="s">
        <v>173</v>
      </c>
    </row>
    <row r="6" spans="1:13" s="24" customFormat="1" ht="34.75" customHeight="1" x14ac:dyDescent="0.25">
      <c r="A6" s="36"/>
      <c r="B6" s="150"/>
      <c r="C6" s="174" t="s">
        <v>117</v>
      </c>
      <c r="D6" s="229" t="s">
        <v>121</v>
      </c>
      <c r="E6" s="165" t="s">
        <v>117</v>
      </c>
      <c r="F6" s="183"/>
      <c r="G6" s="174" t="s">
        <v>117</v>
      </c>
      <c r="H6" s="229" t="s">
        <v>121</v>
      </c>
      <c r="I6" s="165" t="s">
        <v>117</v>
      </c>
      <c r="J6" s="183"/>
      <c r="K6" s="174" t="s">
        <v>117</v>
      </c>
      <c r="L6" s="229" t="s">
        <v>121</v>
      </c>
      <c r="M6" s="152" t="s">
        <v>117</v>
      </c>
    </row>
    <row r="7" spans="1:13" s="24" customFormat="1" ht="14.25" customHeight="1" x14ac:dyDescent="0.2">
      <c r="A7" s="36"/>
      <c r="B7" s="18" t="s">
        <v>28</v>
      </c>
      <c r="C7" s="175">
        <v>2641</v>
      </c>
      <c r="D7" s="230">
        <v>2635</v>
      </c>
      <c r="E7" s="166">
        <v>3145</v>
      </c>
      <c r="F7" s="184"/>
      <c r="G7" s="175">
        <f t="shared" ref="G7:I9" si="0">+K7-C7</f>
        <v>63326</v>
      </c>
      <c r="H7" s="230">
        <f t="shared" si="0"/>
        <v>62257</v>
      </c>
      <c r="I7" s="166">
        <f>+M7-E7</f>
        <v>70042</v>
      </c>
      <c r="J7" s="184"/>
      <c r="K7" s="20">
        <f>+'[1]Segment Report quarter'!C7</f>
        <v>65967</v>
      </c>
      <c r="L7" s="230">
        <f>+'[1]Segment Report quarter'!D7</f>
        <v>64892</v>
      </c>
      <c r="M7" s="21">
        <f>'[1]Segment Report quarter'!E7</f>
        <v>73187</v>
      </c>
    </row>
    <row r="8" spans="1:13" s="24" customFormat="1" ht="14.25" customHeight="1" x14ac:dyDescent="0.2">
      <c r="A8" s="36"/>
      <c r="B8" s="18" t="s">
        <v>29</v>
      </c>
      <c r="C8" s="175">
        <v>2023</v>
      </c>
      <c r="D8" s="230">
        <v>2013</v>
      </c>
      <c r="E8" s="166">
        <v>1490</v>
      </c>
      <c r="F8" s="184"/>
      <c r="G8" s="175">
        <f t="shared" si="0"/>
        <v>72237</v>
      </c>
      <c r="H8" s="230">
        <f t="shared" si="0"/>
        <v>71164</v>
      </c>
      <c r="I8" s="166">
        <f t="shared" si="0"/>
        <v>68389</v>
      </c>
      <c r="J8" s="184"/>
      <c r="K8" s="20">
        <f>+'[1]Segment Report quarter'!C8</f>
        <v>74260</v>
      </c>
      <c r="L8" s="230">
        <f>+'[1]Segment Report quarter'!D8</f>
        <v>73177</v>
      </c>
      <c r="M8" s="21">
        <f>'[1]Segment Report quarter'!E8</f>
        <v>69879</v>
      </c>
    </row>
    <row r="9" spans="1:13" s="24" customFormat="1" ht="14.25" customHeight="1" x14ac:dyDescent="0.2">
      <c r="A9" s="36"/>
      <c r="B9" s="191" t="s">
        <v>115</v>
      </c>
      <c r="C9" s="193">
        <v>6630</v>
      </c>
      <c r="D9" s="230">
        <v>6537</v>
      </c>
      <c r="E9" s="166">
        <v>4978</v>
      </c>
      <c r="F9" s="184"/>
      <c r="G9" s="175">
        <f t="shared" si="0"/>
        <v>0</v>
      </c>
      <c r="H9" s="230">
        <f t="shared" si="0"/>
        <v>0</v>
      </c>
      <c r="I9" s="166">
        <f t="shared" si="0"/>
        <v>0</v>
      </c>
      <c r="J9" s="184"/>
      <c r="K9" s="192">
        <f>+'[1]Segment Report quarter'!C9</f>
        <v>6630</v>
      </c>
      <c r="L9" s="231">
        <f>+'[1]Segment Report quarter'!D9</f>
        <v>6537</v>
      </c>
      <c r="M9" s="21">
        <f>'[1]Segment Report quarter'!E9</f>
        <v>4978</v>
      </c>
    </row>
    <row r="10" spans="1:13" s="24" customFormat="1" ht="14.25" customHeight="1" thickBot="1" x14ac:dyDescent="0.3">
      <c r="A10" s="36"/>
      <c r="B10" s="45" t="s">
        <v>74</v>
      </c>
      <c r="C10" s="176">
        <f>SUM(C7:C9)</f>
        <v>11294</v>
      </c>
      <c r="D10" s="232">
        <f>SUM(D7:D9)</f>
        <v>11185</v>
      </c>
      <c r="E10" s="167">
        <f t="shared" ref="E10" si="1">SUM(E7:E9)</f>
        <v>9613</v>
      </c>
      <c r="F10" s="185"/>
      <c r="G10" s="176">
        <f t="shared" ref="G10:I10" si="2">SUM(G7:G9)</f>
        <v>135563</v>
      </c>
      <c r="H10" s="232">
        <f t="shared" si="2"/>
        <v>133421</v>
      </c>
      <c r="I10" s="167">
        <f t="shared" si="2"/>
        <v>138431</v>
      </c>
      <c r="J10" s="185"/>
      <c r="K10" s="46">
        <f>SUM(K7:K9)</f>
        <v>146857</v>
      </c>
      <c r="L10" s="232">
        <f>SUM(L7:L9)</f>
        <v>144606</v>
      </c>
      <c r="M10" s="47">
        <f t="shared" ref="M10" si="3">SUM(M7:M9)</f>
        <v>148044</v>
      </c>
    </row>
    <row r="11" spans="1:13" s="24" customFormat="1" ht="14.25" customHeight="1" x14ac:dyDescent="0.2">
      <c r="A11" s="36"/>
      <c r="B11" s="44" t="s">
        <v>30</v>
      </c>
      <c r="C11" s="177">
        <v>0</v>
      </c>
      <c r="D11" s="233">
        <v>0</v>
      </c>
      <c r="E11" s="168">
        <v>0</v>
      </c>
      <c r="F11" s="184"/>
      <c r="G11" s="177">
        <f t="shared" ref="G11:I12" si="4">+K11-C11</f>
        <v>0</v>
      </c>
      <c r="H11" s="233">
        <f t="shared" si="4"/>
        <v>0</v>
      </c>
      <c r="I11" s="168">
        <f t="shared" si="4"/>
        <v>0</v>
      </c>
      <c r="J11" s="184"/>
      <c r="K11" s="29">
        <f>+'[1]Segment Report quarter'!C11</f>
        <v>0</v>
      </c>
      <c r="L11" s="233">
        <f>+'[1]Segment Report quarter'!D11</f>
        <v>0</v>
      </c>
      <c r="M11" s="21">
        <f>'[1]Segment Report quarter'!E11</f>
        <v>0</v>
      </c>
    </row>
    <row r="12" spans="1:13" s="24" customFormat="1" ht="14.25" customHeight="1" x14ac:dyDescent="0.2">
      <c r="A12" s="36"/>
      <c r="B12" s="18" t="s">
        <v>31</v>
      </c>
      <c r="C12" s="175">
        <v>0</v>
      </c>
      <c r="D12" s="230">
        <v>0</v>
      </c>
      <c r="E12" s="166">
        <v>0</v>
      </c>
      <c r="F12" s="184"/>
      <c r="G12" s="175">
        <f t="shared" si="4"/>
        <v>0</v>
      </c>
      <c r="H12" s="230">
        <f t="shared" si="4"/>
        <v>0</v>
      </c>
      <c r="I12" s="166">
        <f t="shared" si="4"/>
        <v>6</v>
      </c>
      <c r="J12" s="184"/>
      <c r="K12" s="20">
        <f>+'[1]Segment Report quarter'!C12</f>
        <v>0</v>
      </c>
      <c r="L12" s="230">
        <f>+'[1]Segment Report quarter'!D12</f>
        <v>0</v>
      </c>
      <c r="M12" s="21">
        <f>'[1]Segment Report quarter'!E12</f>
        <v>6</v>
      </c>
    </row>
    <row r="13" spans="1:13" s="24" customFormat="1" ht="14.25" customHeight="1" thickBot="1" x14ac:dyDescent="0.3">
      <c r="A13" s="36"/>
      <c r="B13" s="45" t="s">
        <v>32</v>
      </c>
      <c r="C13" s="176">
        <f t="shared" ref="C13:E13" si="5">SUM(C10:C12)</f>
        <v>11294</v>
      </c>
      <c r="D13" s="232">
        <f t="shared" si="5"/>
        <v>11185</v>
      </c>
      <c r="E13" s="167">
        <f t="shared" si="5"/>
        <v>9613</v>
      </c>
      <c r="F13" s="185"/>
      <c r="G13" s="176">
        <f t="shared" ref="G13:I13" si="6">SUM(G10:G12)</f>
        <v>135563</v>
      </c>
      <c r="H13" s="232">
        <f t="shared" si="6"/>
        <v>133421</v>
      </c>
      <c r="I13" s="167">
        <f t="shared" si="6"/>
        <v>138437</v>
      </c>
      <c r="J13" s="185"/>
      <c r="K13" s="46">
        <f>SUM(K10:K12)</f>
        <v>146857</v>
      </c>
      <c r="L13" s="232">
        <f>SUM(L10:L12)</f>
        <v>144606</v>
      </c>
      <c r="M13" s="47">
        <f t="shared" ref="M13" si="7">SUM(M10:M12)</f>
        <v>148050</v>
      </c>
    </row>
    <row r="14" spans="1:13" s="24" customFormat="1" ht="14.25" customHeight="1" x14ac:dyDescent="0.2">
      <c r="A14" s="36"/>
      <c r="B14" s="44" t="s">
        <v>33</v>
      </c>
      <c r="C14" s="29"/>
      <c r="D14" s="194"/>
      <c r="E14" s="168"/>
      <c r="F14" s="184"/>
      <c r="G14" s="29"/>
      <c r="H14" s="194"/>
      <c r="I14" s="168"/>
      <c r="J14" s="184"/>
      <c r="K14" s="29">
        <f>+'[1]Segment Report quarter'!C14</f>
        <v>-11681</v>
      </c>
      <c r="L14" s="194">
        <f>+'[1]Segment Report quarter'!D14</f>
        <v>-11634</v>
      </c>
      <c r="M14" s="21">
        <f>'[1]Segment Report quarter'!E14</f>
        <v>-9770</v>
      </c>
    </row>
    <row r="15" spans="1:13" s="24" customFormat="1" ht="14.25" customHeight="1" thickBot="1" x14ac:dyDescent="0.3">
      <c r="A15" s="36"/>
      <c r="B15" s="45" t="s">
        <v>34</v>
      </c>
      <c r="C15" s="46"/>
      <c r="D15" s="195"/>
      <c r="E15" s="167"/>
      <c r="F15" s="185"/>
      <c r="G15" s="46"/>
      <c r="H15" s="195"/>
      <c r="I15" s="167"/>
      <c r="J15" s="185"/>
      <c r="K15" s="46">
        <f>SUM(K13:K14)</f>
        <v>135176</v>
      </c>
      <c r="L15" s="195">
        <f>SUM(L13:L14)</f>
        <v>132972</v>
      </c>
      <c r="M15" s="47">
        <f t="shared" ref="M15" si="8">SUM(M13:M14)</f>
        <v>138280</v>
      </c>
    </row>
    <row r="16" spans="1:13" s="24" customFormat="1" ht="10.5" x14ac:dyDescent="0.25">
      <c r="A16" s="36"/>
      <c r="B16" s="52"/>
      <c r="C16" s="85"/>
      <c r="D16" s="196"/>
      <c r="E16" s="169"/>
      <c r="F16" s="185"/>
      <c r="G16" s="85"/>
      <c r="H16" s="196"/>
      <c r="I16" s="169"/>
      <c r="J16" s="185"/>
      <c r="K16" s="85"/>
      <c r="L16" s="196"/>
      <c r="M16" s="21"/>
    </row>
    <row r="17" spans="1:13" s="24" customFormat="1" ht="11.25" customHeight="1" x14ac:dyDescent="0.2">
      <c r="A17" s="36"/>
      <c r="B17" s="84" t="s">
        <v>36</v>
      </c>
      <c r="C17" s="20"/>
      <c r="D17" s="197"/>
      <c r="E17" s="166"/>
      <c r="F17" s="184"/>
      <c r="G17" s="20"/>
      <c r="H17" s="197"/>
      <c r="I17" s="166"/>
      <c r="J17" s="184"/>
      <c r="K17" s="20">
        <f>+'[1]Segment Report quarter'!C17</f>
        <v>-57263</v>
      </c>
      <c r="L17" s="197">
        <f>+'[1]Segment Report quarter'!D17</f>
        <v>-56413</v>
      </c>
      <c r="M17" s="21">
        <f>'[1]Segment Report quarter'!E17</f>
        <v>-57499</v>
      </c>
    </row>
    <row r="18" spans="1:13" s="24" customFormat="1" ht="14.25" customHeight="1" thickBot="1" x14ac:dyDescent="0.3">
      <c r="A18" s="36"/>
      <c r="B18" s="45" t="s">
        <v>75</v>
      </c>
      <c r="C18" s="46"/>
      <c r="D18" s="195"/>
      <c r="E18" s="167"/>
      <c r="F18" s="185"/>
      <c r="G18" s="46"/>
      <c r="H18" s="195"/>
      <c r="I18" s="167"/>
      <c r="J18" s="185"/>
      <c r="K18" s="46">
        <f>SUM(K15:K17)</f>
        <v>77913</v>
      </c>
      <c r="L18" s="195">
        <f>SUM(L15:L17)</f>
        <v>76559</v>
      </c>
      <c r="M18" s="47">
        <f t="shared" ref="M18" si="9">SUM(M15:M17)</f>
        <v>80781</v>
      </c>
    </row>
    <row r="19" spans="1:13" s="82" customFormat="1" ht="10.5" x14ac:dyDescent="0.25">
      <c r="A19" s="36"/>
      <c r="B19" s="52"/>
      <c r="C19" s="85"/>
      <c r="D19" s="196"/>
      <c r="E19" s="169"/>
      <c r="F19" s="185"/>
      <c r="G19" s="85"/>
      <c r="H19" s="196"/>
      <c r="I19" s="169"/>
      <c r="J19" s="185"/>
      <c r="K19" s="85"/>
      <c r="L19" s="196"/>
      <c r="M19" s="86"/>
    </row>
    <row r="20" spans="1:13" s="24" customFormat="1" ht="11.25" customHeight="1" x14ac:dyDescent="0.2">
      <c r="A20" s="36"/>
      <c r="B20" s="44" t="s">
        <v>76</v>
      </c>
      <c r="C20" s="29"/>
      <c r="D20" s="194"/>
      <c r="E20" s="168"/>
      <c r="F20" s="184"/>
      <c r="G20" s="29"/>
      <c r="H20" s="194"/>
      <c r="I20" s="168"/>
      <c r="J20" s="184"/>
      <c r="K20" s="29">
        <f>+'[1]Segment Report quarter'!C20</f>
        <v>-27664</v>
      </c>
      <c r="L20" s="194">
        <f>+'[1]Segment Report quarter'!D20</f>
        <v>-26122</v>
      </c>
      <c r="M20" s="21">
        <f>'[1]Segment Report quarter'!E20</f>
        <v>-29496</v>
      </c>
    </row>
    <row r="21" spans="1:13" s="24" customFormat="1" ht="14.25" customHeight="1" thickBot="1" x14ac:dyDescent="0.3">
      <c r="A21" s="36"/>
      <c r="B21" s="45" t="s">
        <v>77</v>
      </c>
      <c r="C21" s="46"/>
      <c r="D21" s="195"/>
      <c r="E21" s="167"/>
      <c r="F21" s="185"/>
      <c r="G21" s="46"/>
      <c r="H21" s="195"/>
      <c r="I21" s="167"/>
      <c r="J21" s="185"/>
      <c r="K21" s="46">
        <f>SUM(K18:K20)</f>
        <v>50249</v>
      </c>
      <c r="L21" s="195">
        <f>SUM(L18:L20)</f>
        <v>50437</v>
      </c>
      <c r="M21" s="47">
        <f t="shared" ref="M21" si="10">SUM(M18:M20)</f>
        <v>51285</v>
      </c>
    </row>
    <row r="24" spans="1:13" x14ac:dyDescent="0.3">
      <c r="B24" s="245"/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I16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62.1796875" style="2" customWidth="1"/>
    <col min="3" max="6" width="12.81640625" style="2" customWidth="1"/>
    <col min="7" max="16384" width="9.1796875" style="2"/>
  </cols>
  <sheetData>
    <row r="1" spans="1:9" s="38" customFormat="1" ht="15.5" x14ac:dyDescent="0.35">
      <c r="B1" s="81" t="str">
        <f>Inhaltsverzeichnis!C25</f>
        <v>Gesamtergebnisrechnung für das 4. Quartal und die Geschäftsjahre 2019 und 2018</v>
      </c>
      <c r="C1" s="81"/>
      <c r="D1" s="81"/>
    </row>
    <row r="2" spans="1:9" s="38" customFormat="1" ht="15.5" x14ac:dyDescent="0.35">
      <c r="B2" s="89" t="s">
        <v>26</v>
      </c>
      <c r="C2" s="206"/>
      <c r="D2" s="206"/>
    </row>
    <row r="3" spans="1:9" s="24" customFormat="1" ht="10.5" x14ac:dyDescent="0.25">
      <c r="A3" s="36"/>
      <c r="B3" s="88"/>
      <c r="C3" s="207"/>
      <c r="D3" s="207"/>
      <c r="E3" s="82"/>
    </row>
    <row r="4" spans="1:9" s="24" customFormat="1" ht="11" thickBot="1" x14ac:dyDescent="0.3">
      <c r="A4" s="36"/>
      <c r="B4" s="41" t="s">
        <v>27</v>
      </c>
      <c r="C4" s="146" t="s">
        <v>170</v>
      </c>
      <c r="D4" s="147" t="s">
        <v>171</v>
      </c>
      <c r="E4" s="146" t="s">
        <v>172</v>
      </c>
      <c r="F4" s="147" t="s">
        <v>173</v>
      </c>
    </row>
    <row r="5" spans="1:9" s="24" customFormat="1" ht="11" thickBot="1" x14ac:dyDescent="0.3">
      <c r="A5" s="36"/>
      <c r="B5" s="99" t="s">
        <v>41</v>
      </c>
      <c r="C5" s="222">
        <v>155317</v>
      </c>
      <c r="D5" s="223">
        <v>165195</v>
      </c>
      <c r="E5" s="222">
        <v>48212</v>
      </c>
      <c r="F5" s="223">
        <v>61294</v>
      </c>
    </row>
    <row r="6" spans="1:9" s="24" customFormat="1" ht="10" x14ac:dyDescent="0.2">
      <c r="A6" s="36"/>
      <c r="B6" s="44" t="s">
        <v>79</v>
      </c>
      <c r="C6" s="29">
        <v>32494</v>
      </c>
      <c r="D6" s="30">
        <v>11557</v>
      </c>
      <c r="E6" s="29">
        <v>-22133</v>
      </c>
      <c r="F6" s="30">
        <v>4282</v>
      </c>
    </row>
    <row r="7" spans="1:9" s="24" customFormat="1" ht="10" x14ac:dyDescent="0.2">
      <c r="A7" s="36"/>
      <c r="B7" s="18" t="s">
        <v>191</v>
      </c>
      <c r="C7" s="29">
        <v>1258</v>
      </c>
      <c r="D7" s="21">
        <v>-6472</v>
      </c>
      <c r="E7" s="29">
        <v>1960</v>
      </c>
      <c r="F7" s="21">
        <v>-1276</v>
      </c>
      <c r="I7" s="275"/>
    </row>
    <row r="8" spans="1:9" s="24" customFormat="1" ht="10" x14ac:dyDescent="0.2">
      <c r="A8" s="36"/>
      <c r="B8" s="18" t="s">
        <v>80</v>
      </c>
      <c r="C8" s="29">
        <v>-1736</v>
      </c>
      <c r="D8" s="21">
        <v>1768</v>
      </c>
      <c r="E8" s="29">
        <v>-2582</v>
      </c>
      <c r="F8" s="21">
        <v>425</v>
      </c>
    </row>
    <row r="9" spans="1:9" s="97" customFormat="1" ht="21.5" thickBot="1" x14ac:dyDescent="0.3">
      <c r="A9" s="98"/>
      <c r="B9" s="100" t="s">
        <v>148</v>
      </c>
      <c r="C9" s="46">
        <f>SUM(C6:C8)</f>
        <v>32016</v>
      </c>
      <c r="D9" s="47">
        <f>SUM(D6:D8)</f>
        <v>6853</v>
      </c>
      <c r="E9" s="46">
        <f>SUM(E6:E8)</f>
        <v>-22755</v>
      </c>
      <c r="F9" s="47">
        <f>SUM(F6:F8)</f>
        <v>3431</v>
      </c>
    </row>
    <row r="10" spans="1:9" s="24" customFormat="1" ht="20" x14ac:dyDescent="0.2">
      <c r="A10" s="36"/>
      <c r="B10" s="276" t="s">
        <v>190</v>
      </c>
      <c r="C10" s="29">
        <v>-1514</v>
      </c>
      <c r="D10" s="30">
        <v>-4858</v>
      </c>
      <c r="E10" s="29">
        <v>132</v>
      </c>
      <c r="F10" s="30">
        <v>-171</v>
      </c>
    </row>
    <row r="11" spans="1:9" s="24" customFormat="1" ht="10" x14ac:dyDescent="0.2">
      <c r="A11" s="36"/>
      <c r="B11" s="44" t="s">
        <v>81</v>
      </c>
      <c r="C11" s="29">
        <v>-12668</v>
      </c>
      <c r="D11" s="30">
        <v>5772</v>
      </c>
      <c r="E11" s="29">
        <v>-12733</v>
      </c>
      <c r="F11" s="30">
        <v>5728</v>
      </c>
      <c r="I11" s="275"/>
    </row>
    <row r="12" spans="1:9" s="24" customFormat="1" ht="11" thickBot="1" x14ac:dyDescent="0.3">
      <c r="A12" s="36"/>
      <c r="B12" s="45" t="s">
        <v>149</v>
      </c>
      <c r="C12" s="46">
        <f>SUM(C10:C11)</f>
        <v>-14182</v>
      </c>
      <c r="D12" s="47">
        <f>SUM(D10:D11)</f>
        <v>914</v>
      </c>
      <c r="E12" s="46">
        <f>SUM(E10:E11)</f>
        <v>-12601</v>
      </c>
      <c r="F12" s="47">
        <f>SUM(F10:F11)</f>
        <v>5557</v>
      </c>
    </row>
    <row r="13" spans="1:9" s="24" customFormat="1" ht="11" thickBot="1" x14ac:dyDescent="0.3">
      <c r="A13" s="36"/>
      <c r="B13" s="41" t="s">
        <v>82</v>
      </c>
      <c r="C13" s="224">
        <f>C9+C12</f>
        <v>17834</v>
      </c>
      <c r="D13" s="225">
        <f>D9+D12</f>
        <v>7767</v>
      </c>
      <c r="E13" s="224">
        <f>E9+E12</f>
        <v>-35356</v>
      </c>
      <c r="F13" s="225">
        <f>F9+F12</f>
        <v>8988</v>
      </c>
    </row>
    <row r="14" spans="1:9" s="24" customFormat="1" ht="11" thickBot="1" x14ac:dyDescent="0.3">
      <c r="A14" s="36"/>
      <c r="B14" s="99" t="s">
        <v>83</v>
      </c>
      <c r="C14" s="222">
        <f>C5+C13</f>
        <v>173151</v>
      </c>
      <c r="D14" s="223">
        <f>D5+D13</f>
        <v>172962</v>
      </c>
      <c r="E14" s="222">
        <f>E5+E13</f>
        <v>12856</v>
      </c>
      <c r="F14" s="223">
        <f>F5+F13</f>
        <v>70282</v>
      </c>
    </row>
    <row r="15" spans="1:9" s="97" customFormat="1" ht="10.5" x14ac:dyDescent="0.25">
      <c r="A15" s="98"/>
      <c r="B15" s="44" t="s">
        <v>42</v>
      </c>
      <c r="C15" s="226">
        <f>C14-C16</f>
        <v>172808</v>
      </c>
      <c r="D15" s="227">
        <f>D14-D16</f>
        <v>172642</v>
      </c>
      <c r="E15" s="226">
        <f>E14-E16</f>
        <v>12709</v>
      </c>
      <c r="F15" s="227">
        <f>F14-F16</f>
        <v>70154</v>
      </c>
    </row>
    <row r="16" spans="1:9" s="24" customFormat="1" ht="10" x14ac:dyDescent="0.2">
      <c r="A16" s="36"/>
      <c r="B16" s="18" t="s">
        <v>43</v>
      </c>
      <c r="C16" s="20">
        <v>343</v>
      </c>
      <c r="D16" s="21">
        <v>320</v>
      </c>
      <c r="E16" s="20">
        <v>147</v>
      </c>
      <c r="F16" s="21">
        <v>128</v>
      </c>
    </row>
  </sheetData>
  <pageMargins left="0.55118110236220474" right="0.23622047244094491" top="0.74803149606299213" bottom="0.74803149606299213" header="0.31496062992125984" footer="0.31496062992125984"/>
  <pageSetup paperSize="9" scale="81" orientation="portrait" r:id="rId1"/>
  <headerFooter>
    <oddFooter>&amp;L© 2019 Software AG. All rights reserved.&amp;C&amp;P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0"/>
  <sheetViews>
    <sheetView showGridLines="0" zoomScaleNormal="100" workbookViewId="0"/>
  </sheetViews>
  <sheetFormatPr defaultColWidth="11.453125" defaultRowHeight="14" x14ac:dyDescent="0.3"/>
  <cols>
    <col min="1" max="1" width="2.7265625" style="2" customWidth="1"/>
    <col min="2" max="2" width="14.26953125" style="2" customWidth="1"/>
    <col min="3" max="16384" width="11.453125" style="2"/>
  </cols>
  <sheetData>
    <row r="1" spans="2:11" x14ac:dyDescent="0.3">
      <c r="K1" s="10"/>
    </row>
    <row r="9" spans="2:11" ht="18" x14ac:dyDescent="0.4">
      <c r="B9" s="6" t="s">
        <v>3</v>
      </c>
    </row>
    <row r="10" spans="2:11" ht="17.5" x14ac:dyDescent="0.35">
      <c r="B10" s="11" t="s">
        <v>5</v>
      </c>
    </row>
    <row r="11" spans="2:11" ht="17.5" x14ac:dyDescent="0.35">
      <c r="B11" s="11" t="s">
        <v>4</v>
      </c>
    </row>
    <row r="12" spans="2:11" ht="17.5" x14ac:dyDescent="0.35">
      <c r="B12" s="11" t="s">
        <v>84</v>
      </c>
    </row>
    <row r="14" spans="2:11" ht="17.5" x14ac:dyDescent="0.35">
      <c r="B14" s="11"/>
    </row>
    <row r="15" spans="2:11" ht="17.5" x14ac:dyDescent="0.35">
      <c r="B15" s="11"/>
    </row>
    <row r="16" spans="2:11" ht="17.5" x14ac:dyDescent="0.35">
      <c r="B16" s="11" t="s">
        <v>85</v>
      </c>
      <c r="C16" s="247" t="s">
        <v>128</v>
      </c>
    </row>
    <row r="17" spans="2:3" ht="17.5" x14ac:dyDescent="0.35">
      <c r="B17" s="11" t="s">
        <v>7</v>
      </c>
      <c r="C17" s="247" t="s">
        <v>129</v>
      </c>
    </row>
    <row r="18" spans="2:3" ht="17.5" x14ac:dyDescent="0.35">
      <c r="B18" s="11" t="s">
        <v>8</v>
      </c>
      <c r="C18" s="12" t="s">
        <v>9</v>
      </c>
    </row>
    <row r="20" spans="2:3" ht="17.5" x14ac:dyDescent="0.35">
      <c r="B20" s="11" t="s">
        <v>6</v>
      </c>
    </row>
  </sheetData>
  <hyperlinks>
    <hyperlink ref="C18" r:id="rId1" xr:uid="{00000000-0004-0000-0B00-000000000000}"/>
  </hyperlinks>
  <pageMargins left="0.55118110236220474" right="0.23622047244094491" top="0.74803149606299213" bottom="0.74803149606299213" header="0.31496062992125984" footer="0.31496062992125984"/>
  <pageSetup paperSize="9" orientation="portrait" r:id="rId2"/>
  <headerFooter>
    <oddHeader>&amp;L     &amp;G</oddHeader>
    <oddFooter>&amp;L© 2019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53125" defaultRowHeight="14.5" x14ac:dyDescent="0.35"/>
  <sheetData>
    <row r="1" spans="11:11" x14ac:dyDescent="0.35">
      <c r="K1" s="1" t="s">
        <v>1</v>
      </c>
    </row>
  </sheetData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&amp;C
&amp;G</oddHeader>
    <oddFooter>&amp;L© 2019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9"/>
  <sheetViews>
    <sheetView showGridLines="0" zoomScaleNormal="100" workbookViewId="0"/>
  </sheetViews>
  <sheetFormatPr defaultColWidth="11.453125" defaultRowHeight="14" x14ac:dyDescent="0.3"/>
  <cols>
    <col min="1" max="1" width="2.7265625" style="2" customWidth="1"/>
    <col min="2" max="2" width="7.1796875" style="2" customWidth="1"/>
    <col min="3" max="16384" width="11.453125" style="2"/>
  </cols>
  <sheetData>
    <row r="6" spans="2:3" ht="18" x14ac:dyDescent="0.4">
      <c r="B6" s="6" t="s">
        <v>13</v>
      </c>
    </row>
    <row r="9" spans="2:3" x14ac:dyDescent="0.3">
      <c r="B9" s="5" t="s">
        <v>14</v>
      </c>
      <c r="C9" s="5" t="s">
        <v>192</v>
      </c>
    </row>
    <row r="10" spans="2:3" x14ac:dyDescent="0.3">
      <c r="B10" s="5"/>
      <c r="C10" s="5"/>
    </row>
    <row r="11" spans="2:3" x14ac:dyDescent="0.3">
      <c r="B11" s="5" t="s">
        <v>15</v>
      </c>
      <c r="C11" s="5" t="s">
        <v>193</v>
      </c>
    </row>
    <row r="12" spans="2:3" x14ac:dyDescent="0.3">
      <c r="B12" s="5"/>
      <c r="C12" s="5"/>
    </row>
    <row r="13" spans="2:3" x14ac:dyDescent="0.3">
      <c r="B13" s="5" t="s">
        <v>16</v>
      </c>
      <c r="C13" s="5" t="s">
        <v>186</v>
      </c>
    </row>
    <row r="14" spans="2:3" x14ac:dyDescent="0.3">
      <c r="B14" s="5"/>
      <c r="C14" s="5"/>
    </row>
    <row r="15" spans="2:3" x14ac:dyDescent="0.3">
      <c r="B15" s="5" t="s">
        <v>17</v>
      </c>
      <c r="C15" s="5" t="s">
        <v>194</v>
      </c>
    </row>
    <row r="16" spans="2:3" x14ac:dyDescent="0.3">
      <c r="B16" s="5"/>
      <c r="C16" s="5"/>
    </row>
    <row r="17" spans="2:5" x14ac:dyDescent="0.3">
      <c r="B17" s="5" t="s">
        <v>95</v>
      </c>
      <c r="C17" s="5" t="s">
        <v>195</v>
      </c>
    </row>
    <row r="18" spans="2:5" x14ac:dyDescent="0.3">
      <c r="B18" s="5"/>
      <c r="C18" s="5"/>
    </row>
    <row r="19" spans="2:5" x14ac:dyDescent="0.3">
      <c r="B19" s="5" t="s">
        <v>18</v>
      </c>
      <c r="C19" s="5" t="s">
        <v>187</v>
      </c>
    </row>
    <row r="20" spans="2:5" x14ac:dyDescent="0.3">
      <c r="B20" s="5"/>
      <c r="C20" s="5"/>
    </row>
    <row r="21" spans="2:5" x14ac:dyDescent="0.3">
      <c r="B21" s="5" t="s">
        <v>118</v>
      </c>
      <c r="C21" s="5" t="s">
        <v>196</v>
      </c>
    </row>
    <row r="22" spans="2:5" x14ac:dyDescent="0.3">
      <c r="B22" s="5"/>
      <c r="C22" s="5"/>
    </row>
    <row r="23" spans="2:5" x14ac:dyDescent="0.3">
      <c r="B23" s="5" t="s">
        <v>158</v>
      </c>
      <c r="C23" s="5" t="s">
        <v>188</v>
      </c>
    </row>
    <row r="24" spans="2:5" x14ac:dyDescent="0.3">
      <c r="B24" s="5"/>
      <c r="C24" s="5"/>
    </row>
    <row r="25" spans="2:5" x14ac:dyDescent="0.3">
      <c r="B25" s="5" t="s">
        <v>159</v>
      </c>
      <c r="C25" s="5" t="s">
        <v>185</v>
      </c>
      <c r="D25" s="5"/>
      <c r="E25" s="5"/>
    </row>
    <row r="26" spans="2:5" x14ac:dyDescent="0.3">
      <c r="B26" s="5"/>
      <c r="C26" s="5"/>
      <c r="D26" s="5"/>
      <c r="E26" s="5"/>
    </row>
    <row r="27" spans="2:5" x14ac:dyDescent="0.3">
      <c r="B27" s="5"/>
      <c r="C27" s="5"/>
      <c r="D27" s="5"/>
      <c r="E27" s="5"/>
    </row>
    <row r="28" spans="2:5" x14ac:dyDescent="0.3">
      <c r="B28" s="5"/>
      <c r="D28" s="5"/>
      <c r="E28" s="5"/>
    </row>
    <row r="29" spans="2:5" x14ac:dyDescent="0.3">
      <c r="B29" s="5"/>
      <c r="C29" s="5"/>
      <c r="D29" s="5"/>
      <c r="E29" s="5"/>
    </row>
  </sheetData>
  <pageMargins left="0.55118110236220474" right="0.23622047244094491" top="0.74803149606299213" bottom="0.74803149606299213" header="0.31496062992125984" footer="0.31496062992125984"/>
  <pageSetup paperSize="9" scale="94" orientation="portrait" r:id="rId1"/>
  <headerFooter>
    <oddHeader>&amp;C&amp;G</oddHeader>
    <oddFooter>&amp;L© 2019 Software AG. All rights reserved.&amp;C&amp;P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9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40.1796875" style="2" customWidth="1"/>
    <col min="3" max="12" width="9.7265625" style="2" customWidth="1"/>
    <col min="13" max="16384" width="9.1796875" style="2"/>
  </cols>
  <sheetData>
    <row r="1" spans="1:12" ht="15.5" x14ac:dyDescent="0.35">
      <c r="B1" s="144" t="str">
        <f>Inhaltsverzeichnis!C9</f>
        <v>Kennzahlen im Überblick für das 4. Quartal und die Geschäftsjahre 2019 und 2018</v>
      </c>
      <c r="C1" s="120"/>
      <c r="D1" s="120"/>
      <c r="E1" s="120"/>
      <c r="F1" s="120"/>
      <c r="G1" s="120"/>
      <c r="H1" s="120"/>
      <c r="I1" s="120"/>
      <c r="J1" s="244"/>
    </row>
    <row r="2" spans="1:12" x14ac:dyDescent="0.3">
      <c r="B2" s="115" t="s">
        <v>26</v>
      </c>
      <c r="C2" s="116"/>
      <c r="D2" s="116"/>
      <c r="E2" s="116"/>
      <c r="F2" s="116"/>
      <c r="G2" s="116"/>
    </row>
    <row r="3" spans="1:12" ht="12.75" customHeight="1" x14ac:dyDescent="0.3">
      <c r="A3" s="37"/>
      <c r="B3" s="34"/>
      <c r="C3" s="35"/>
      <c r="D3" s="35"/>
      <c r="E3" s="35"/>
      <c r="F3" s="33"/>
      <c r="G3" s="33"/>
    </row>
    <row r="4" spans="1:12" ht="14.25" customHeight="1" x14ac:dyDescent="0.3">
      <c r="B4" s="109" t="s">
        <v>19</v>
      </c>
      <c r="C4" s="283" t="s">
        <v>164</v>
      </c>
      <c r="D4" s="285" t="s">
        <v>165</v>
      </c>
      <c r="E4" s="287" t="s">
        <v>166</v>
      </c>
      <c r="F4" s="289" t="s">
        <v>137</v>
      </c>
      <c r="G4" s="280" t="s">
        <v>138</v>
      </c>
      <c r="H4" s="283" t="s">
        <v>167</v>
      </c>
      <c r="I4" s="285" t="s">
        <v>168</v>
      </c>
      <c r="J4" s="287" t="s">
        <v>169</v>
      </c>
      <c r="K4" s="289" t="s">
        <v>137</v>
      </c>
      <c r="L4" s="280" t="s">
        <v>138</v>
      </c>
    </row>
    <row r="5" spans="1:12" ht="14.5" thickBot="1" x14ac:dyDescent="0.35">
      <c r="B5" s="110" t="s">
        <v>20</v>
      </c>
      <c r="C5" s="284"/>
      <c r="D5" s="286"/>
      <c r="E5" s="288"/>
      <c r="F5" s="290"/>
      <c r="G5" s="281"/>
      <c r="H5" s="284"/>
      <c r="I5" s="286"/>
      <c r="J5" s="288"/>
      <c r="K5" s="290"/>
      <c r="L5" s="281"/>
    </row>
    <row r="6" spans="1:12" ht="14.5" thickBot="1" x14ac:dyDescent="0.35">
      <c r="B6" s="106" t="s">
        <v>21</v>
      </c>
      <c r="C6" s="121">
        <v>890.6</v>
      </c>
      <c r="D6" s="235">
        <v>874.1</v>
      </c>
      <c r="E6" s="104">
        <v>865.7</v>
      </c>
      <c r="F6" s="113">
        <v>0.03</v>
      </c>
      <c r="G6" s="153">
        <v>0.01</v>
      </c>
      <c r="H6" s="121">
        <v>255</v>
      </c>
      <c r="I6" s="235">
        <v>250.7</v>
      </c>
      <c r="J6" s="121">
        <v>264.60000000000002</v>
      </c>
      <c r="K6" s="113">
        <v>-0.04</v>
      </c>
      <c r="L6" s="153">
        <v>-0.05</v>
      </c>
    </row>
    <row r="7" spans="1:12" ht="14.5" thickTop="1" x14ac:dyDescent="0.3">
      <c r="B7" s="250" t="s">
        <v>135</v>
      </c>
      <c r="C7" s="111">
        <v>474.5</v>
      </c>
      <c r="D7" s="236">
        <v>465.2</v>
      </c>
      <c r="E7" s="112">
        <v>464.7</v>
      </c>
      <c r="F7" s="114">
        <v>0.02</v>
      </c>
      <c r="G7" s="154">
        <v>0</v>
      </c>
      <c r="H7" s="111">
        <v>146.9</v>
      </c>
      <c r="I7" s="236">
        <v>144.6</v>
      </c>
      <c r="J7" s="111">
        <v>148.1</v>
      </c>
      <c r="K7" s="114">
        <v>-0.01</v>
      </c>
      <c r="L7" s="154">
        <v>-0.02</v>
      </c>
    </row>
    <row r="8" spans="1:12" x14ac:dyDescent="0.3">
      <c r="B8" s="250" t="s">
        <v>162</v>
      </c>
      <c r="C8" s="111">
        <v>432.2</v>
      </c>
      <c r="D8" s="236">
        <v>423.4</v>
      </c>
      <c r="E8" s="112">
        <v>434.4</v>
      </c>
      <c r="F8" s="114">
        <v>-0.01</v>
      </c>
      <c r="G8" s="154">
        <v>-0.03</v>
      </c>
      <c r="H8" s="111">
        <v>135.6</v>
      </c>
      <c r="I8" s="236">
        <v>133.4</v>
      </c>
      <c r="J8" s="111">
        <v>138.4</v>
      </c>
      <c r="K8" s="114">
        <v>-0.02</v>
      </c>
      <c r="L8" s="154">
        <v>-0.04</v>
      </c>
    </row>
    <row r="9" spans="1:12" x14ac:dyDescent="0.3">
      <c r="B9" s="250" t="s">
        <v>136</v>
      </c>
      <c r="C9" s="111">
        <v>42.3</v>
      </c>
      <c r="D9" s="236">
        <v>41.7</v>
      </c>
      <c r="E9" s="112">
        <v>30.3</v>
      </c>
      <c r="F9" s="114">
        <v>0.39</v>
      </c>
      <c r="G9" s="154">
        <v>0.38</v>
      </c>
      <c r="H9" s="111">
        <v>11.3</v>
      </c>
      <c r="I9" s="236">
        <v>11.2</v>
      </c>
      <c r="J9" s="111">
        <v>9.6</v>
      </c>
      <c r="K9" s="114">
        <v>0.18</v>
      </c>
      <c r="L9" s="154">
        <v>0.16</v>
      </c>
    </row>
    <row r="10" spans="1:12" x14ac:dyDescent="0.3">
      <c r="B10" s="107" t="s">
        <v>10</v>
      </c>
      <c r="C10" s="111">
        <v>228.9</v>
      </c>
      <c r="D10" s="236">
        <v>224.9</v>
      </c>
      <c r="E10" s="112">
        <v>218.3</v>
      </c>
      <c r="F10" s="114">
        <v>0.05</v>
      </c>
      <c r="G10" s="154">
        <v>0.03</v>
      </c>
      <c r="H10" s="111">
        <v>59.2</v>
      </c>
      <c r="I10" s="236">
        <v>58</v>
      </c>
      <c r="J10" s="111">
        <v>68.7</v>
      </c>
      <c r="K10" s="114">
        <v>-0.14000000000000001</v>
      </c>
      <c r="L10" s="154">
        <v>-0.16</v>
      </c>
    </row>
    <row r="11" spans="1:12" x14ac:dyDescent="0.3">
      <c r="B11" s="107"/>
      <c r="C11" s="111"/>
      <c r="D11" s="236"/>
      <c r="E11" s="112"/>
      <c r="F11" s="114"/>
      <c r="G11" s="154"/>
      <c r="H11" s="111"/>
      <c r="I11" s="236"/>
      <c r="J11" s="111"/>
      <c r="K11" s="114"/>
      <c r="L11" s="154"/>
    </row>
    <row r="12" spans="1:12" x14ac:dyDescent="0.3">
      <c r="B12" s="107" t="s">
        <v>28</v>
      </c>
      <c r="C12" s="111">
        <v>245.1</v>
      </c>
      <c r="D12" s="236">
        <v>240.3</v>
      </c>
      <c r="E12" s="112">
        <v>249.4</v>
      </c>
      <c r="F12" s="114">
        <v>-0.02</v>
      </c>
      <c r="G12" s="154">
        <v>-0.04</v>
      </c>
      <c r="H12" s="111">
        <v>88.2</v>
      </c>
      <c r="I12" s="236">
        <v>86.3</v>
      </c>
      <c r="J12" s="111">
        <v>105</v>
      </c>
      <c r="K12" s="114">
        <v>-0.16</v>
      </c>
      <c r="L12" s="154">
        <v>-0.18</v>
      </c>
    </row>
    <row r="13" spans="1:12" x14ac:dyDescent="0.3">
      <c r="B13" s="107" t="s">
        <v>29</v>
      </c>
      <c r="C13" s="111">
        <v>435</v>
      </c>
      <c r="D13" s="236">
        <v>426.8</v>
      </c>
      <c r="E13" s="112">
        <v>415.4</v>
      </c>
      <c r="F13" s="114">
        <v>0.05</v>
      </c>
      <c r="G13" s="154">
        <v>0.03</v>
      </c>
      <c r="H13" s="111">
        <v>111</v>
      </c>
      <c r="I13" s="236">
        <v>109.5</v>
      </c>
      <c r="J13" s="111">
        <v>106.6</v>
      </c>
      <c r="K13" s="114">
        <v>0.04</v>
      </c>
      <c r="L13" s="154">
        <v>0.03</v>
      </c>
    </row>
    <row r="14" spans="1:12" x14ac:dyDescent="0.3">
      <c r="B14" s="107" t="s">
        <v>115</v>
      </c>
      <c r="C14" s="111">
        <v>22.7</v>
      </c>
      <c r="D14" s="236">
        <v>22.3</v>
      </c>
      <c r="E14" s="112">
        <v>17.600000000000001</v>
      </c>
      <c r="F14" s="114">
        <v>0.28999999999999998</v>
      </c>
      <c r="G14" s="154">
        <v>0.27</v>
      </c>
      <c r="H14" s="111">
        <v>6.6</v>
      </c>
      <c r="I14" s="236">
        <v>6.5</v>
      </c>
      <c r="J14" s="111">
        <v>5</v>
      </c>
      <c r="K14" s="114">
        <v>0.33</v>
      </c>
      <c r="L14" s="154">
        <v>0.31</v>
      </c>
    </row>
    <row r="15" spans="1:12" ht="12" customHeight="1" x14ac:dyDescent="0.3">
      <c r="C15" s="212"/>
      <c r="D15" s="212"/>
      <c r="E15" s="212"/>
    </row>
    <row r="16" spans="1:12" x14ac:dyDescent="0.3">
      <c r="B16" s="107" t="s">
        <v>157</v>
      </c>
      <c r="C16" s="269">
        <v>0.79</v>
      </c>
      <c r="D16" s="236"/>
      <c r="E16" s="112"/>
      <c r="F16" s="114"/>
      <c r="G16" s="154"/>
      <c r="H16" s="269">
        <v>0.72</v>
      </c>
    </row>
    <row r="17" spans="2:8" x14ac:dyDescent="0.3">
      <c r="B17" s="107" t="s">
        <v>203</v>
      </c>
      <c r="C17" s="111">
        <v>307</v>
      </c>
      <c r="D17" s="236"/>
      <c r="E17" s="112"/>
      <c r="F17" s="114"/>
      <c r="G17" s="154"/>
      <c r="H17" s="111">
        <v>122.8</v>
      </c>
    </row>
    <row r="18" spans="2:8" ht="12" customHeight="1" x14ac:dyDescent="0.3">
      <c r="B18" s="250" t="s">
        <v>204</v>
      </c>
      <c r="C18" s="111">
        <f>+C17-C19</f>
        <v>241.1</v>
      </c>
      <c r="D18" s="236"/>
      <c r="E18" s="112"/>
      <c r="F18" s="114"/>
      <c r="G18" s="154"/>
      <c r="H18" s="111">
        <f>+H17-H19</f>
        <v>103.69999999999999</v>
      </c>
    </row>
    <row r="19" spans="2:8" ht="12" customHeight="1" x14ac:dyDescent="0.3">
      <c r="B19" s="250" t="s">
        <v>205</v>
      </c>
      <c r="C19" s="111">
        <v>65.900000000000006</v>
      </c>
      <c r="D19" s="236"/>
      <c r="E19" s="112"/>
      <c r="F19" s="114"/>
      <c r="G19" s="154"/>
      <c r="H19" s="111">
        <v>19.100000000000001</v>
      </c>
    </row>
    <row r="20" spans="2:8" ht="12" customHeight="1" x14ac:dyDescent="0.3">
      <c r="B20" s="107" t="s">
        <v>206</v>
      </c>
      <c r="C20" s="111">
        <v>100.8</v>
      </c>
      <c r="D20" s="236"/>
      <c r="E20" s="112"/>
      <c r="F20" s="114"/>
      <c r="G20" s="154"/>
      <c r="H20" s="111">
        <v>29.2</v>
      </c>
    </row>
    <row r="21" spans="2:8" ht="12" customHeight="1" x14ac:dyDescent="0.3">
      <c r="C21" s="212"/>
      <c r="D21" s="212"/>
      <c r="E21" s="212"/>
    </row>
    <row r="22" spans="2:8" ht="12" customHeight="1" x14ac:dyDescent="0.3">
      <c r="C22" s="212"/>
      <c r="D22" s="212"/>
      <c r="E22" s="212"/>
    </row>
    <row r="23" spans="2:8" ht="28.5" customHeight="1" thickBot="1" x14ac:dyDescent="0.35">
      <c r="C23" s="264" t="s">
        <v>170</v>
      </c>
      <c r="D23" s="265" t="s">
        <v>171</v>
      </c>
      <c r="E23" s="271" t="s">
        <v>197</v>
      </c>
      <c r="F23" s="271" t="s">
        <v>198</v>
      </c>
    </row>
    <row r="24" spans="2:8" x14ac:dyDescent="0.3">
      <c r="B24" s="250" t="s">
        <v>150</v>
      </c>
      <c r="C24" s="272">
        <v>340</v>
      </c>
      <c r="D24" s="273">
        <v>305.39999999999998</v>
      </c>
      <c r="E24" s="27">
        <f t="shared" ref="E24:E25" si="0">(C24-D24)/D24</f>
        <v>0.11329404060248863</v>
      </c>
      <c r="F24" s="27">
        <v>0.1</v>
      </c>
    </row>
    <row r="25" spans="2:8" x14ac:dyDescent="0.3">
      <c r="B25" s="107" t="s">
        <v>151</v>
      </c>
      <c r="C25" s="111">
        <v>41.7</v>
      </c>
      <c r="D25" s="274">
        <v>30.1</v>
      </c>
      <c r="E25" s="27">
        <f t="shared" si="0"/>
        <v>0.38538205980066448</v>
      </c>
      <c r="F25" s="27">
        <v>0.37</v>
      </c>
    </row>
    <row r="26" spans="2:8" ht="12" customHeight="1" x14ac:dyDescent="0.3">
      <c r="B26" s="148"/>
    </row>
    <row r="27" spans="2:8" ht="12" customHeight="1" x14ac:dyDescent="0.3">
      <c r="B27" s="148"/>
      <c r="C27" s="212"/>
      <c r="D27" s="213"/>
      <c r="E27" s="149"/>
      <c r="F27" s="149"/>
      <c r="G27" s="262"/>
    </row>
    <row r="28" spans="2:8" ht="14.5" thickBot="1" x14ac:dyDescent="0.35">
      <c r="B28" s="148"/>
      <c r="C28" s="264" t="s">
        <v>170</v>
      </c>
      <c r="D28" s="265" t="s">
        <v>171</v>
      </c>
      <c r="E28" s="266" t="s">
        <v>137</v>
      </c>
      <c r="F28" s="264" t="s">
        <v>172</v>
      </c>
      <c r="G28" s="265" t="s">
        <v>173</v>
      </c>
      <c r="H28" s="266" t="s">
        <v>137</v>
      </c>
    </row>
    <row r="29" spans="2:8" ht="23.25" customHeight="1" thickBot="1" x14ac:dyDescent="0.35">
      <c r="B29" s="106" t="s">
        <v>90</v>
      </c>
      <c r="C29" s="123">
        <v>260.3</v>
      </c>
      <c r="D29" s="137">
        <v>272.89999999999998</v>
      </c>
      <c r="E29" s="122">
        <v>-0.05</v>
      </c>
      <c r="F29" s="123">
        <v>84.2</v>
      </c>
      <c r="G29" s="137">
        <v>96.4</v>
      </c>
      <c r="H29" s="122">
        <v>-0.13</v>
      </c>
    </row>
    <row r="30" spans="2:8" ht="14.5" thickTop="1" x14ac:dyDescent="0.3">
      <c r="B30" s="127" t="s">
        <v>22</v>
      </c>
      <c r="C30" s="128">
        <v>0.29199999999999998</v>
      </c>
      <c r="D30" s="190">
        <v>0.315</v>
      </c>
      <c r="E30" s="129"/>
      <c r="F30" s="128">
        <v>0.33</v>
      </c>
      <c r="G30" s="190">
        <v>0.36499999999999999</v>
      </c>
      <c r="H30" s="129"/>
    </row>
    <row r="31" spans="2:8" x14ac:dyDescent="0.3">
      <c r="B31" s="108" t="s">
        <v>91</v>
      </c>
      <c r="C31" s="140">
        <v>130.6</v>
      </c>
      <c r="D31" s="215">
        <v>147</v>
      </c>
      <c r="E31" s="130">
        <v>-0.11</v>
      </c>
      <c r="F31" s="140">
        <v>50.2</v>
      </c>
      <c r="G31" s="105">
        <v>51.3</v>
      </c>
      <c r="H31" s="130">
        <v>-0.02</v>
      </c>
    </row>
    <row r="32" spans="2:8" x14ac:dyDescent="0.3">
      <c r="B32" s="131" t="s">
        <v>92</v>
      </c>
      <c r="C32" s="132">
        <v>0.27500000000000002</v>
      </c>
      <c r="D32" s="214">
        <v>0.316</v>
      </c>
      <c r="E32" s="133"/>
      <c r="F32" s="132">
        <v>0.34200000000000003</v>
      </c>
      <c r="G32" s="214">
        <v>0.34599999999999997</v>
      </c>
      <c r="H32" s="133"/>
    </row>
    <row r="33" spans="2:10" x14ac:dyDescent="0.3">
      <c r="B33" s="108" t="s">
        <v>93</v>
      </c>
      <c r="C33" s="140">
        <v>159.80000000000001</v>
      </c>
      <c r="D33" s="215">
        <v>155.4</v>
      </c>
      <c r="E33" s="130">
        <v>0.03</v>
      </c>
      <c r="F33" s="140">
        <v>40.200000000000003</v>
      </c>
      <c r="G33" s="215">
        <v>51</v>
      </c>
      <c r="H33" s="130">
        <v>-0.21</v>
      </c>
    </row>
    <row r="34" spans="2:10" x14ac:dyDescent="0.3">
      <c r="B34" s="131" t="s">
        <v>92</v>
      </c>
      <c r="C34" s="132">
        <v>0.69799999999999995</v>
      </c>
      <c r="D34" s="214">
        <v>0.71199999999999997</v>
      </c>
      <c r="E34" s="133"/>
      <c r="F34" s="132">
        <v>0.68</v>
      </c>
      <c r="G34" s="214">
        <v>0.74199999999999999</v>
      </c>
      <c r="H34" s="133"/>
    </row>
    <row r="35" spans="2:10" ht="23.25" customHeight="1" thickBot="1" x14ac:dyDescent="0.35">
      <c r="B35" s="106" t="s">
        <v>89</v>
      </c>
      <c r="C35" s="121">
        <v>188.1</v>
      </c>
      <c r="D35" s="145">
        <v>195</v>
      </c>
      <c r="E35" s="113">
        <v>-0.04</v>
      </c>
      <c r="F35" s="121">
        <v>61.6</v>
      </c>
      <c r="G35" s="104">
        <v>71.5</v>
      </c>
      <c r="H35" s="113">
        <v>-0.14000000000000001</v>
      </c>
    </row>
    <row r="36" spans="2:10" ht="23.25" customHeight="1" thickTop="1" thickBot="1" x14ac:dyDescent="0.35">
      <c r="B36" s="106" t="s">
        <v>133</v>
      </c>
      <c r="C36" s="134">
        <v>2.54</v>
      </c>
      <c r="D36" s="189">
        <v>2.64</v>
      </c>
      <c r="E36" s="113">
        <v>-0.04</v>
      </c>
      <c r="F36" s="134">
        <v>0.83</v>
      </c>
      <c r="G36" s="189">
        <v>0.97</v>
      </c>
      <c r="H36" s="113">
        <v>-0.14000000000000001</v>
      </c>
    </row>
    <row r="37" spans="2:10" ht="23.25" customHeight="1" thickTop="1" thickBot="1" x14ac:dyDescent="0.35">
      <c r="B37" s="106" t="s">
        <v>112</v>
      </c>
      <c r="C37" s="216">
        <v>172</v>
      </c>
      <c r="D37" s="145">
        <v>195.1</v>
      </c>
      <c r="E37" s="113">
        <f t="shared" ref="E37:E40" si="1">(C37-D37)/D37</f>
        <v>-0.11840082009226036</v>
      </c>
      <c r="F37" s="216">
        <v>48</v>
      </c>
      <c r="G37" s="145">
        <v>61.4</v>
      </c>
      <c r="H37" s="113">
        <f t="shared" ref="H37" si="2">(F37-G37)/G37</f>
        <v>-0.21824104234527686</v>
      </c>
    </row>
    <row r="38" spans="2:10" ht="14.5" thickTop="1" x14ac:dyDescent="0.3">
      <c r="B38" s="135" t="s">
        <v>134</v>
      </c>
      <c r="C38" s="217">
        <v>-10</v>
      </c>
      <c r="D38" s="270">
        <v>-11</v>
      </c>
      <c r="E38" s="254"/>
      <c r="F38" s="217">
        <v>-0.5</v>
      </c>
      <c r="G38" s="270">
        <v>-2.2999999999999998</v>
      </c>
      <c r="H38" s="254"/>
      <c r="J38" s="278"/>
    </row>
    <row r="39" spans="2:10" x14ac:dyDescent="0.3">
      <c r="B39" s="252" t="s">
        <v>152</v>
      </c>
      <c r="C39" s="241">
        <v>-16.2</v>
      </c>
      <c r="D39" s="261"/>
      <c r="E39" s="253"/>
      <c r="F39" s="241">
        <v>-4.5999999999999996</v>
      </c>
      <c r="G39" s="261"/>
      <c r="H39" s="253"/>
    </row>
    <row r="40" spans="2:10" ht="23.25" customHeight="1" thickBot="1" x14ac:dyDescent="0.35">
      <c r="B40" s="106" t="s">
        <v>139</v>
      </c>
      <c r="C40" s="216">
        <v>145.80000000000001</v>
      </c>
      <c r="D40" s="145">
        <v>184.1</v>
      </c>
      <c r="E40" s="113">
        <f t="shared" si="1"/>
        <v>-0.20803910917979351</v>
      </c>
      <c r="F40" s="216">
        <v>42.9</v>
      </c>
      <c r="G40" s="145">
        <v>59.1</v>
      </c>
      <c r="H40" s="113">
        <f t="shared" ref="H40" si="3">(F40-G40)/G40</f>
        <v>-0.2741116751269036</v>
      </c>
    </row>
    <row r="41" spans="2:10" ht="12" customHeight="1" thickTop="1" x14ac:dyDescent="0.3">
      <c r="B41" s="255"/>
      <c r="C41" s="212"/>
      <c r="D41" s="213"/>
      <c r="E41" s="149"/>
      <c r="F41" s="212"/>
      <c r="G41" s="213"/>
      <c r="H41" s="149"/>
    </row>
    <row r="42" spans="2:10" ht="15.75" customHeight="1" thickBot="1" x14ac:dyDescent="0.35">
      <c r="B42" s="106" t="s">
        <v>155</v>
      </c>
      <c r="C42" s="216">
        <v>161.9</v>
      </c>
      <c r="D42" s="145"/>
      <c r="E42" s="113"/>
      <c r="F42" s="216">
        <v>43</v>
      </c>
      <c r="H42" s="267"/>
    </row>
    <row r="43" spans="2:10" ht="14.5" thickTop="1" x14ac:dyDescent="0.3">
      <c r="B43" s="108" t="s">
        <v>22</v>
      </c>
      <c r="C43" s="128">
        <f>+C42/C6</f>
        <v>0.18178755894902313</v>
      </c>
      <c r="D43" s="136"/>
      <c r="E43" s="254"/>
      <c r="F43" s="128">
        <f>+F42/H6</f>
        <v>0.16862745098039217</v>
      </c>
    </row>
    <row r="44" spans="2:10" x14ac:dyDescent="0.3">
      <c r="B44" s="131" t="s">
        <v>156</v>
      </c>
      <c r="C44" s="260">
        <f>+C42/'[1]Income Statement'!C30*1000000</f>
        <v>2.188432588753952</v>
      </c>
      <c r="D44" s="261"/>
      <c r="E44" s="253"/>
      <c r="F44" s="260">
        <f>+F42/'[1]Income Statement'!F30*1000000</f>
        <v>0.58123904457331632</v>
      </c>
    </row>
    <row r="45" spans="2:10" ht="12" customHeight="1" x14ac:dyDescent="0.3">
      <c r="B45" s="255"/>
      <c r="C45" s="256"/>
      <c r="D45" s="257"/>
      <c r="E45" s="258"/>
    </row>
    <row r="46" spans="2:10" ht="23.25" customHeight="1" thickBot="1" x14ac:dyDescent="0.35">
      <c r="B46" s="158" t="s">
        <v>23</v>
      </c>
      <c r="C46" s="159">
        <v>43830</v>
      </c>
      <c r="D46" s="160">
        <v>43465</v>
      </c>
      <c r="E46" s="161" t="s">
        <v>137</v>
      </c>
    </row>
    <row r="47" spans="2:10" ht="15" thickTop="1" thickBot="1" x14ac:dyDescent="0.35">
      <c r="B47" s="124" t="s">
        <v>24</v>
      </c>
      <c r="C47" s="125">
        <v>2116.1</v>
      </c>
      <c r="D47" s="126">
        <v>2007.9</v>
      </c>
      <c r="E47" s="155">
        <f t="shared" ref="E47:E50" si="4">(C47-D47)/D47</f>
        <v>5.3887145774191847E-2</v>
      </c>
    </row>
    <row r="48" spans="2:10" ht="14.5" thickTop="1" x14ac:dyDescent="0.3">
      <c r="B48" s="108" t="s">
        <v>25</v>
      </c>
      <c r="C48" s="241">
        <v>513.6</v>
      </c>
      <c r="D48" s="141">
        <v>462.3</v>
      </c>
      <c r="E48" s="156">
        <f t="shared" si="4"/>
        <v>0.11096690460739782</v>
      </c>
    </row>
    <row r="49" spans="2:11" x14ac:dyDescent="0.3">
      <c r="B49" s="108" t="s">
        <v>96</v>
      </c>
      <c r="C49" s="140">
        <v>217</v>
      </c>
      <c r="D49" s="215">
        <v>149</v>
      </c>
      <c r="E49" s="157">
        <f t="shared" si="4"/>
        <v>0.4563758389261745</v>
      </c>
    </row>
    <row r="50" spans="2:11" ht="21.75" customHeight="1" thickBot="1" x14ac:dyDescent="0.35">
      <c r="B50" s="106" t="s">
        <v>94</v>
      </c>
      <c r="C50" s="142">
        <v>4948</v>
      </c>
      <c r="D50" s="143">
        <v>4763</v>
      </c>
      <c r="E50" s="122">
        <f t="shared" si="4"/>
        <v>3.8841066554692417E-2</v>
      </c>
      <c r="H50" s="24"/>
      <c r="I50" s="24"/>
      <c r="J50" s="24"/>
      <c r="K50" s="24"/>
    </row>
    <row r="51" spans="2:11" ht="14.5" thickTop="1" x14ac:dyDescent="0.3">
      <c r="B51" s="101"/>
      <c r="C51" s="102"/>
      <c r="D51" s="102"/>
      <c r="E51" s="102"/>
      <c r="F51" s="103"/>
      <c r="H51" s="24"/>
      <c r="I51" s="24"/>
      <c r="J51" s="24"/>
      <c r="K51" s="24"/>
    </row>
    <row r="52" spans="2:11" ht="14.25" customHeight="1" x14ac:dyDescent="0.3">
      <c r="B52" s="24" t="s">
        <v>130</v>
      </c>
      <c r="C52" s="138"/>
      <c r="D52" s="138"/>
      <c r="E52" s="138"/>
      <c r="F52" s="139"/>
      <c r="G52" s="245"/>
      <c r="H52" s="24"/>
      <c r="I52" s="24"/>
      <c r="J52" s="24"/>
      <c r="K52" s="24"/>
    </row>
    <row r="53" spans="2:11" s="24" customFormat="1" ht="14.25" customHeight="1" x14ac:dyDescent="0.2">
      <c r="B53" s="24" t="s">
        <v>182</v>
      </c>
    </row>
    <row r="54" spans="2:11" s="24" customFormat="1" ht="14.25" customHeight="1" x14ac:dyDescent="0.3">
      <c r="B54" s="24" t="s">
        <v>131</v>
      </c>
      <c r="H54" s="2"/>
      <c r="I54" s="2"/>
      <c r="J54" s="2"/>
      <c r="K54" s="2"/>
    </row>
    <row r="55" spans="2:11" s="24" customFormat="1" ht="14.25" customHeight="1" x14ac:dyDescent="0.3">
      <c r="B55" s="24" t="s">
        <v>132</v>
      </c>
      <c r="H55" s="2"/>
      <c r="I55" s="2"/>
      <c r="J55" s="2"/>
      <c r="K55" s="2"/>
    </row>
    <row r="56" spans="2:11" s="24" customFormat="1" ht="14.25" customHeight="1" x14ac:dyDescent="0.3">
      <c r="B56" s="24" t="s">
        <v>202</v>
      </c>
      <c r="H56" s="2"/>
      <c r="I56" s="2"/>
      <c r="J56" s="2"/>
      <c r="K56" s="2"/>
    </row>
    <row r="57" spans="2:11" s="24" customFormat="1" ht="14.25" customHeight="1" x14ac:dyDescent="0.3">
      <c r="H57" s="2"/>
      <c r="I57" s="2"/>
      <c r="J57" s="2"/>
      <c r="K57" s="2"/>
    </row>
    <row r="58" spans="2:11" ht="26.25" customHeight="1" x14ac:dyDescent="0.3">
      <c r="B58" s="282" t="s">
        <v>116</v>
      </c>
      <c r="C58" s="282"/>
      <c r="D58" s="282"/>
      <c r="E58" s="282"/>
      <c r="F58" s="282"/>
    </row>
    <row r="59" spans="2:11" x14ac:dyDescent="0.3">
      <c r="B59" s="204"/>
      <c r="C59" s="204"/>
      <c r="D59" s="204"/>
      <c r="E59" s="204"/>
      <c r="F59" s="204"/>
    </row>
  </sheetData>
  <mergeCells count="11">
    <mergeCell ref="K4:K5"/>
    <mergeCell ref="L4:L5"/>
    <mergeCell ref="H4:H5"/>
    <mergeCell ref="I4:I5"/>
    <mergeCell ref="J4:J5"/>
    <mergeCell ref="G4:G5"/>
    <mergeCell ref="B58:F58"/>
    <mergeCell ref="C4:C5"/>
    <mergeCell ref="D4:D5"/>
    <mergeCell ref="E4:E5"/>
    <mergeCell ref="F4:F5"/>
  </mergeCells>
  <pageMargins left="0.55118110236220474" right="0.23622047244094491" top="0.74803149606299213" bottom="0.74803149606299213" header="0.31496062992125984" footer="0.31496062992125984"/>
  <pageSetup paperSize="9" scale="69" orientation="portrait" r:id="rId1"/>
  <headerFooter>
    <oddFooter>&amp;L© 2019 Software AG. All rights reserved.&amp;C&amp;P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H35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44.1796875" style="2" customWidth="1"/>
    <col min="3" max="8" width="11.7265625" style="2" customWidth="1"/>
    <col min="9" max="16384" width="9.1796875" style="2"/>
  </cols>
  <sheetData>
    <row r="1" spans="1:8" s="38" customFormat="1" ht="15.5" x14ac:dyDescent="0.35">
      <c r="A1" s="39"/>
      <c r="B1" s="291" t="str">
        <f>Inhaltsverzeichnis!C11</f>
        <v>Konzern-Gewinn-und Verlustrechnung für das 4. Quartal und die Geschäftsjahre 2019 und 2018</v>
      </c>
      <c r="C1" s="292"/>
      <c r="D1" s="292"/>
      <c r="E1" s="292"/>
      <c r="F1" s="292"/>
      <c r="G1" s="292"/>
      <c r="H1" s="293"/>
    </row>
    <row r="2" spans="1:8" ht="15" customHeight="1" x14ac:dyDescent="0.3">
      <c r="A2" s="33"/>
      <c r="B2" s="117" t="s">
        <v>26</v>
      </c>
      <c r="C2" s="118"/>
      <c r="D2" s="118"/>
      <c r="E2" s="118"/>
      <c r="F2" s="118"/>
      <c r="G2" s="118"/>
      <c r="H2" s="119"/>
    </row>
    <row r="3" spans="1:8" x14ac:dyDescent="0.3">
      <c r="A3" s="33"/>
      <c r="B3" s="40"/>
      <c r="C3" s="33"/>
      <c r="D3" s="33"/>
      <c r="E3" s="33"/>
      <c r="F3" s="33"/>
      <c r="G3" s="33"/>
      <c r="H3" s="33"/>
    </row>
    <row r="4" spans="1:8" s="24" customFormat="1" ht="20.25" customHeight="1" thickBot="1" x14ac:dyDescent="0.3">
      <c r="A4" s="36"/>
      <c r="B4" s="41" t="s">
        <v>27</v>
      </c>
      <c r="C4" s="42" t="s">
        <v>170</v>
      </c>
      <c r="D4" s="43" t="s">
        <v>171</v>
      </c>
      <c r="E4" s="251" t="s">
        <v>137</v>
      </c>
      <c r="F4" s="42" t="s">
        <v>172</v>
      </c>
      <c r="G4" s="43" t="s">
        <v>173</v>
      </c>
      <c r="H4" s="251" t="s">
        <v>137</v>
      </c>
    </row>
    <row r="5" spans="1:8" s="24" customFormat="1" ht="10" x14ac:dyDescent="0.2">
      <c r="A5" s="36"/>
      <c r="B5" s="44" t="s">
        <v>28</v>
      </c>
      <c r="C5" s="29">
        <v>245100</v>
      </c>
      <c r="D5" s="30">
        <v>249365</v>
      </c>
      <c r="E5" s="27">
        <f t="shared" ref="E5:E25" si="0">(C5-D5)/D5</f>
        <v>-1.710344274457121E-2</v>
      </c>
      <c r="F5" s="29">
        <v>88204</v>
      </c>
      <c r="G5" s="30">
        <v>104987</v>
      </c>
      <c r="H5" s="27">
        <f t="shared" ref="H5:H25" si="1">(F5-G5)/G5</f>
        <v>-0.15985788716698257</v>
      </c>
    </row>
    <row r="6" spans="1:8" s="24" customFormat="1" ht="10" x14ac:dyDescent="0.2">
      <c r="A6" s="36"/>
      <c r="B6" s="18" t="s">
        <v>29</v>
      </c>
      <c r="C6" s="20">
        <v>434959</v>
      </c>
      <c r="D6" s="21">
        <v>415400</v>
      </c>
      <c r="E6" s="25">
        <f t="shared" si="0"/>
        <v>4.7084737602311029E-2</v>
      </c>
      <c r="F6" s="20">
        <v>111022</v>
      </c>
      <c r="G6" s="21">
        <v>106552</v>
      </c>
      <c r="H6" s="25">
        <f t="shared" si="1"/>
        <v>4.1951347698776183E-2</v>
      </c>
    </row>
    <row r="7" spans="1:8" s="24" customFormat="1" ht="10" x14ac:dyDescent="0.2">
      <c r="A7" s="36"/>
      <c r="B7" s="18" t="s">
        <v>115</v>
      </c>
      <c r="C7" s="20">
        <v>22651</v>
      </c>
      <c r="D7" s="21">
        <v>17555</v>
      </c>
      <c r="E7" s="25">
        <f t="shared" si="0"/>
        <v>0.29028766733124467</v>
      </c>
      <c r="F7" s="20">
        <v>6630</v>
      </c>
      <c r="G7" s="21">
        <v>4978</v>
      </c>
      <c r="H7" s="25">
        <f t="shared" si="1"/>
        <v>0.33186018481317797</v>
      </c>
    </row>
    <row r="8" spans="1:8" s="24" customFormat="1" ht="10" x14ac:dyDescent="0.2">
      <c r="A8" s="36"/>
      <c r="B8" s="18" t="s">
        <v>30</v>
      </c>
      <c r="C8" s="20">
        <v>187196</v>
      </c>
      <c r="D8" s="21">
        <v>182540</v>
      </c>
      <c r="E8" s="25">
        <f t="shared" si="0"/>
        <v>2.5506738249150871E-2</v>
      </c>
      <c r="F8" s="20">
        <v>48955</v>
      </c>
      <c r="G8" s="21">
        <v>47725</v>
      </c>
      <c r="H8" s="25">
        <f t="shared" si="1"/>
        <v>2.5772655840754322E-2</v>
      </c>
    </row>
    <row r="9" spans="1:8" s="24" customFormat="1" ht="10" x14ac:dyDescent="0.2">
      <c r="A9" s="36"/>
      <c r="B9" s="18" t="s">
        <v>31</v>
      </c>
      <c r="C9" s="20">
        <v>701</v>
      </c>
      <c r="D9" s="21">
        <v>851</v>
      </c>
      <c r="E9" s="25">
        <f t="shared" si="0"/>
        <v>-0.1762632197414806</v>
      </c>
      <c r="F9" s="20">
        <v>205</v>
      </c>
      <c r="G9" s="21">
        <v>317</v>
      </c>
      <c r="H9" s="25">
        <f t="shared" si="1"/>
        <v>-0.35331230283911674</v>
      </c>
    </row>
    <row r="10" spans="1:8" s="24" customFormat="1" ht="15" customHeight="1" thickBot="1" x14ac:dyDescent="0.3">
      <c r="A10" s="36"/>
      <c r="B10" s="50" t="s">
        <v>32</v>
      </c>
      <c r="C10" s="31">
        <f>SUM(C5:C9)</f>
        <v>890607</v>
      </c>
      <c r="D10" s="32">
        <f>SUM(D5:D9)</f>
        <v>865711</v>
      </c>
      <c r="E10" s="51">
        <f t="shared" si="0"/>
        <v>2.8757864922589641E-2</v>
      </c>
      <c r="F10" s="31">
        <f>SUM(F5:F9)</f>
        <v>255016</v>
      </c>
      <c r="G10" s="32">
        <f>SUM(G5:G9)</f>
        <v>264559</v>
      </c>
      <c r="H10" s="51">
        <f t="shared" si="1"/>
        <v>-3.6071348924058527E-2</v>
      </c>
    </row>
    <row r="11" spans="1:8" s="24" customFormat="1" ht="10" x14ac:dyDescent="0.2">
      <c r="A11" s="36"/>
      <c r="B11" s="44" t="s">
        <v>33</v>
      </c>
      <c r="C11" s="29">
        <v>-203095</v>
      </c>
      <c r="D11" s="30">
        <v>-194965</v>
      </c>
      <c r="E11" s="27">
        <f t="shared" si="0"/>
        <v>4.1699792270407508E-2</v>
      </c>
      <c r="F11" s="29">
        <v>-55037</v>
      </c>
      <c r="G11" s="30">
        <v>-51244</v>
      </c>
      <c r="H11" s="27">
        <f t="shared" si="1"/>
        <v>7.4018421668878301E-2</v>
      </c>
    </row>
    <row r="12" spans="1:8" s="24" customFormat="1" ht="15" customHeight="1" thickBot="1" x14ac:dyDescent="0.3">
      <c r="A12" s="36"/>
      <c r="B12" s="50" t="s">
        <v>34</v>
      </c>
      <c r="C12" s="31">
        <f>+C10+C11</f>
        <v>687512</v>
      </c>
      <c r="D12" s="32">
        <f>+D10+D11</f>
        <v>670746</v>
      </c>
      <c r="E12" s="51">
        <f t="shared" si="0"/>
        <v>2.4996049175097578E-2</v>
      </c>
      <c r="F12" s="31">
        <f>+F10+F11</f>
        <v>199979</v>
      </c>
      <c r="G12" s="32">
        <f>+G10+G11</f>
        <v>213315</v>
      </c>
      <c r="H12" s="51">
        <f t="shared" si="1"/>
        <v>-6.2517872629679117E-2</v>
      </c>
    </row>
    <row r="13" spans="1:8" s="24" customFormat="1" ht="10" x14ac:dyDescent="0.2">
      <c r="A13" s="36"/>
      <c r="B13" s="44" t="s">
        <v>35</v>
      </c>
      <c r="C13" s="29">
        <v>-131269</v>
      </c>
      <c r="D13" s="30">
        <v>-124423</v>
      </c>
      <c r="E13" s="27">
        <f t="shared" si="0"/>
        <v>5.5021981466449127E-2</v>
      </c>
      <c r="F13" s="29">
        <v>-34825</v>
      </c>
      <c r="G13" s="30">
        <v>-35878</v>
      </c>
      <c r="H13" s="27">
        <f t="shared" si="1"/>
        <v>-2.934946206588996E-2</v>
      </c>
    </row>
    <row r="14" spans="1:8" s="24" customFormat="1" ht="10" x14ac:dyDescent="0.2">
      <c r="A14" s="36"/>
      <c r="B14" s="18" t="s">
        <v>36</v>
      </c>
      <c r="C14" s="20">
        <f>-207632-17962-39418</f>
        <v>-265012</v>
      </c>
      <c r="D14" s="21">
        <v>-244721</v>
      </c>
      <c r="E14" s="25">
        <f t="shared" si="0"/>
        <v>8.2914829540578869E-2</v>
      </c>
      <c r="F14" s="20">
        <f>-58460-5199-11851</f>
        <v>-75510</v>
      </c>
      <c r="G14" s="21">
        <v>-75364</v>
      </c>
      <c r="H14" s="25">
        <f t="shared" si="1"/>
        <v>1.9372644764078339E-3</v>
      </c>
    </row>
    <row r="15" spans="1:8" s="24" customFormat="1" ht="10" x14ac:dyDescent="0.2">
      <c r="A15" s="36"/>
      <c r="B15" s="18" t="s">
        <v>37</v>
      </c>
      <c r="C15" s="48">
        <v>-74767</v>
      </c>
      <c r="D15" s="49">
        <v>-73952</v>
      </c>
      <c r="E15" s="25">
        <f t="shared" si="0"/>
        <v>1.1020662051060148E-2</v>
      </c>
      <c r="F15" s="48">
        <v>-20430</v>
      </c>
      <c r="G15" s="49">
        <v>-19704</v>
      </c>
      <c r="H15" s="25">
        <f t="shared" si="1"/>
        <v>3.6845310596833131E-2</v>
      </c>
    </row>
    <row r="16" spans="1:8" s="24" customFormat="1" ht="10" x14ac:dyDescent="0.2">
      <c r="A16" s="36"/>
      <c r="B16" s="18" t="s">
        <v>175</v>
      </c>
      <c r="C16" s="48">
        <v>15100</v>
      </c>
      <c r="D16" s="49">
        <v>16163</v>
      </c>
      <c r="E16" s="25">
        <f t="shared" si="0"/>
        <v>-6.5767493658355505E-2</v>
      </c>
      <c r="F16" s="48">
        <v>2930</v>
      </c>
      <c r="G16" s="49">
        <v>3879</v>
      </c>
      <c r="H16" s="25">
        <f t="shared" si="1"/>
        <v>-0.24465068316576438</v>
      </c>
    </row>
    <row r="17" spans="1:8" s="24" customFormat="1" ht="10" x14ac:dyDescent="0.2">
      <c r="A17" s="36"/>
      <c r="B17" s="18" t="s">
        <v>176</v>
      </c>
      <c r="C17" s="48">
        <v>-16721</v>
      </c>
      <c r="D17" s="49">
        <v>-12220</v>
      </c>
      <c r="E17" s="25">
        <f t="shared" si="0"/>
        <v>0.36833060556464814</v>
      </c>
      <c r="F17" s="48">
        <v>-6195</v>
      </c>
      <c r="G17" s="49">
        <v>-3414</v>
      </c>
      <c r="H17" s="25">
        <f t="shared" si="1"/>
        <v>0.81458699472759222</v>
      </c>
    </row>
    <row r="18" spans="1:8" s="24" customFormat="1" ht="10" x14ac:dyDescent="0.2">
      <c r="A18" s="36"/>
      <c r="B18" s="18" t="s">
        <v>38</v>
      </c>
      <c r="C18" s="20">
        <v>-6805</v>
      </c>
      <c r="D18" s="21">
        <v>-7044</v>
      </c>
      <c r="E18" s="25">
        <f t="shared" si="0"/>
        <v>-3.3929585462805223E-2</v>
      </c>
      <c r="F18" s="20">
        <v>-2705</v>
      </c>
      <c r="G18" s="21">
        <v>-2230</v>
      </c>
      <c r="H18" s="25">
        <f t="shared" si="1"/>
        <v>0.21300448430493274</v>
      </c>
    </row>
    <row r="19" spans="1:8" s="24" customFormat="1" ht="15" customHeight="1" thickBot="1" x14ac:dyDescent="0.3">
      <c r="A19" s="36"/>
      <c r="B19" s="50" t="s">
        <v>177</v>
      </c>
      <c r="C19" s="31">
        <f>SUM(C12:C18)</f>
        <v>208038</v>
      </c>
      <c r="D19" s="32">
        <f>SUM(D12:D18)</f>
        <v>224549</v>
      </c>
      <c r="E19" s="51">
        <f t="shared" si="0"/>
        <v>-7.3529608236954966E-2</v>
      </c>
      <c r="F19" s="31">
        <f>SUM(F12:F18)</f>
        <v>63244</v>
      </c>
      <c r="G19" s="32">
        <f>SUM(G12:G18)</f>
        <v>80604</v>
      </c>
      <c r="H19" s="51">
        <f t="shared" si="1"/>
        <v>-0.21537392685226539</v>
      </c>
    </row>
    <row r="20" spans="1:8" s="24" customFormat="1" ht="10" x14ac:dyDescent="0.2">
      <c r="A20" s="36"/>
      <c r="B20" s="44" t="s">
        <v>179</v>
      </c>
      <c r="C20" s="29">
        <v>13299</v>
      </c>
      <c r="D20" s="30">
        <v>10482</v>
      </c>
      <c r="E20" s="25">
        <f t="shared" si="0"/>
        <v>0.26874642243846592</v>
      </c>
      <c r="F20" s="29">
        <v>3662</v>
      </c>
      <c r="G20" s="30">
        <v>2645</v>
      </c>
      <c r="H20" s="25">
        <f t="shared" si="1"/>
        <v>0.38449905482041585</v>
      </c>
    </row>
    <row r="21" spans="1:8" s="24" customFormat="1" ht="10" x14ac:dyDescent="0.2">
      <c r="A21" s="36"/>
      <c r="B21" s="18" t="s">
        <v>180</v>
      </c>
      <c r="C21" s="20">
        <v>-6218</v>
      </c>
      <c r="D21" s="21">
        <v>-6161</v>
      </c>
      <c r="E21" s="25">
        <f t="shared" si="0"/>
        <v>9.2517448466158097E-3</v>
      </c>
      <c r="F21" s="20">
        <v>-1493</v>
      </c>
      <c r="G21" s="21">
        <v>-1768</v>
      </c>
      <c r="H21" s="25">
        <f t="shared" si="1"/>
        <v>-0.15554298642533937</v>
      </c>
    </row>
    <row r="22" spans="1:8" s="24" customFormat="1" ht="15" customHeight="1" thickBot="1" x14ac:dyDescent="0.3">
      <c r="A22" s="36"/>
      <c r="B22" s="50" t="s">
        <v>178</v>
      </c>
      <c r="C22" s="31">
        <f>SUM(C20:C21)</f>
        <v>7081</v>
      </c>
      <c r="D22" s="32">
        <f>SUM(D20:D21)</f>
        <v>4321</v>
      </c>
      <c r="E22" s="51">
        <f t="shared" si="0"/>
        <v>0.63874103216847955</v>
      </c>
      <c r="F22" s="31">
        <f>SUM(F20:F21)</f>
        <v>2169</v>
      </c>
      <c r="G22" s="32">
        <f>SUM(G20:G21)</f>
        <v>877</v>
      </c>
      <c r="H22" s="51">
        <f t="shared" si="1"/>
        <v>1.4732041049030786</v>
      </c>
    </row>
    <row r="23" spans="1:8" s="24" customFormat="1" ht="15" customHeight="1" thickBot="1" x14ac:dyDescent="0.3">
      <c r="A23" s="36"/>
      <c r="B23" s="50" t="s">
        <v>78</v>
      </c>
      <c r="C23" s="31">
        <f>+C22+C19</f>
        <v>215119</v>
      </c>
      <c r="D23" s="32">
        <f>+D22+D19</f>
        <v>228870</v>
      </c>
      <c r="E23" s="51">
        <f t="shared" si="0"/>
        <v>-6.0082142701096693E-2</v>
      </c>
      <c r="F23" s="31">
        <f>+F22+F19</f>
        <v>65413</v>
      </c>
      <c r="G23" s="32">
        <f>+G22+G19</f>
        <v>81481</v>
      </c>
      <c r="H23" s="51">
        <f t="shared" si="1"/>
        <v>-0.19719934708705097</v>
      </c>
    </row>
    <row r="24" spans="1:8" s="24" customFormat="1" ht="10" x14ac:dyDescent="0.2">
      <c r="A24" s="36"/>
      <c r="B24" s="44" t="s">
        <v>40</v>
      </c>
      <c r="C24" s="29">
        <f>-59246-556</f>
        <v>-59802</v>
      </c>
      <c r="D24" s="30">
        <v>-63675</v>
      </c>
      <c r="E24" s="27">
        <f t="shared" si="0"/>
        <v>-6.0824499411071847E-2</v>
      </c>
      <c r="F24" s="29">
        <f>-17610+409</f>
        <v>-17201</v>
      </c>
      <c r="G24" s="30">
        <v>-20187</v>
      </c>
      <c r="H24" s="27">
        <f t="shared" si="1"/>
        <v>-0.14791697627185812</v>
      </c>
    </row>
    <row r="25" spans="1:8" s="24" customFormat="1" ht="15" customHeight="1" thickBot="1" x14ac:dyDescent="0.3">
      <c r="A25" s="36"/>
      <c r="B25" s="50" t="s">
        <v>41</v>
      </c>
      <c r="C25" s="31">
        <f>SUM(C23:C24)</f>
        <v>155317</v>
      </c>
      <c r="D25" s="32">
        <f>SUM(D23:D24)</f>
        <v>165195</v>
      </c>
      <c r="E25" s="51">
        <f t="shared" si="0"/>
        <v>-5.9795998668240563E-2</v>
      </c>
      <c r="F25" s="31">
        <f>SUM(F23:F24)</f>
        <v>48212</v>
      </c>
      <c r="G25" s="32">
        <f>SUM(G23:G24)</f>
        <v>61294</v>
      </c>
      <c r="H25" s="51">
        <f t="shared" si="1"/>
        <v>-0.21343035207361241</v>
      </c>
    </row>
    <row r="26" spans="1:8" s="24" customFormat="1" ht="15" customHeight="1" x14ac:dyDescent="0.25">
      <c r="A26" s="36"/>
      <c r="B26" s="248" t="s">
        <v>140</v>
      </c>
      <c r="C26" s="22">
        <f>+C25-C27</f>
        <v>154974</v>
      </c>
      <c r="D26" s="23">
        <f>+D25-D27</f>
        <v>164875</v>
      </c>
      <c r="E26" s="26">
        <f>(C26-D26)/D26</f>
        <v>-6.0051554207733129E-2</v>
      </c>
      <c r="F26" s="22">
        <f>+F25-F27</f>
        <v>48066</v>
      </c>
      <c r="G26" s="23">
        <f>+G25-G27</f>
        <v>61166</v>
      </c>
      <c r="H26" s="26">
        <f>(F26-G26)/G26</f>
        <v>-0.21417127162148905</v>
      </c>
    </row>
    <row r="27" spans="1:8" s="24" customFormat="1" ht="15" customHeight="1" thickBot="1" x14ac:dyDescent="0.3">
      <c r="A27" s="36"/>
      <c r="B27" s="249" t="s">
        <v>141</v>
      </c>
      <c r="C27" s="46">
        <v>343</v>
      </c>
      <c r="D27" s="47">
        <v>320</v>
      </c>
      <c r="E27" s="28"/>
      <c r="F27" s="46">
        <v>146</v>
      </c>
      <c r="G27" s="47">
        <v>128</v>
      </c>
      <c r="H27" s="28"/>
    </row>
    <row r="28" spans="1:8" s="24" customFormat="1" ht="10" x14ac:dyDescent="0.2">
      <c r="A28" s="36"/>
      <c r="B28" s="18" t="s">
        <v>44</v>
      </c>
      <c r="C28" s="19">
        <f>ROUND((C26/C30*1000),2)</f>
        <v>2.09</v>
      </c>
      <c r="D28" s="162">
        <f>ROUND((D26/D30*1000),2)</f>
        <v>2.23</v>
      </c>
      <c r="E28" s="25">
        <f>(C28-D28)/D28</f>
        <v>-6.278026905829602E-2</v>
      </c>
      <c r="F28" s="19">
        <f>ROUND((F26/F30*1000),2)</f>
        <v>0.65</v>
      </c>
      <c r="G28" s="162">
        <f>ROUND((G26/G30*1000),2)</f>
        <v>0.83</v>
      </c>
      <c r="H28" s="25">
        <f>(F28-G28)/G28</f>
        <v>-0.21686746987951802</v>
      </c>
    </row>
    <row r="29" spans="1:8" s="24" customFormat="1" ht="10" x14ac:dyDescent="0.2">
      <c r="A29" s="36"/>
      <c r="B29" s="18" t="s">
        <v>45</v>
      </c>
      <c r="C29" s="19">
        <f>ROUND((C26/C31*1000),2)</f>
        <v>2.09</v>
      </c>
      <c r="D29" s="162">
        <f>ROUND((D26/D31*1000),2)</f>
        <v>2.23</v>
      </c>
      <c r="E29" s="25">
        <f>(C29-D29)/D29</f>
        <v>-6.278026905829602E-2</v>
      </c>
      <c r="F29" s="19">
        <f>ROUND((F26/F31*1000),2)</f>
        <v>0.65</v>
      </c>
      <c r="G29" s="162">
        <f>ROUND((G26/G31*1000),2)</f>
        <v>0.83</v>
      </c>
      <c r="H29" s="25">
        <f>(F29-G29)/G29</f>
        <v>-0.21686746987951802</v>
      </c>
    </row>
    <row r="30" spans="1:8" s="24" customFormat="1" ht="10" x14ac:dyDescent="0.2">
      <c r="A30" s="36"/>
      <c r="B30" s="18" t="s">
        <v>46</v>
      </c>
      <c r="C30" s="20">
        <v>73979889</v>
      </c>
      <c r="D30" s="21">
        <v>73978520</v>
      </c>
      <c r="E30" s="25" t="s">
        <v>2</v>
      </c>
      <c r="F30" s="20">
        <v>73979889</v>
      </c>
      <c r="G30" s="21">
        <v>73979889</v>
      </c>
      <c r="H30" s="25" t="s">
        <v>2</v>
      </c>
    </row>
    <row r="31" spans="1:8" s="24" customFormat="1" ht="10" x14ac:dyDescent="0.2">
      <c r="A31" s="36"/>
      <c r="B31" s="18" t="s">
        <v>47</v>
      </c>
      <c r="C31" s="20">
        <v>73979889</v>
      </c>
      <c r="D31" s="21">
        <v>73980884</v>
      </c>
      <c r="E31" s="25" t="s">
        <v>2</v>
      </c>
      <c r="F31" s="20">
        <v>73979889</v>
      </c>
      <c r="G31" s="21">
        <v>73981830</v>
      </c>
      <c r="H31" s="25" t="s">
        <v>2</v>
      </c>
    </row>
    <row r="33" spans="2:8" s="237" customFormat="1" ht="10" x14ac:dyDescent="0.2">
      <c r="B33" s="238"/>
      <c r="C33" s="239"/>
      <c r="D33" s="239"/>
      <c r="E33" s="240"/>
      <c r="F33" s="239"/>
      <c r="G33" s="239"/>
      <c r="H33" s="240"/>
    </row>
    <row r="34" spans="2:8" s="237" customFormat="1" x14ac:dyDescent="0.3">
      <c r="B34" s="246"/>
      <c r="C34" s="239"/>
      <c r="D34" s="239"/>
      <c r="E34" s="240"/>
      <c r="F34" s="239"/>
      <c r="G34" s="239"/>
      <c r="H34" s="240"/>
    </row>
    <row r="35" spans="2:8" s="237" customFormat="1" ht="10" x14ac:dyDescent="0.2">
      <c r="B35" s="238"/>
      <c r="C35" s="239"/>
      <c r="D35" s="239"/>
      <c r="E35" s="240"/>
      <c r="F35" s="239"/>
      <c r="G35" s="239"/>
      <c r="H35" s="240"/>
    </row>
  </sheetData>
  <mergeCells count="1">
    <mergeCell ref="B1:H1"/>
  </mergeCells>
  <pageMargins left="0.55118110236220474" right="0.23622047244094491" top="0.74803149606299213" bottom="0.74803149606299213" header="0.31496062992125984" footer="0.31496062992125984"/>
  <pageSetup paperSize="9" scale="81" orientation="portrait" r:id="rId1"/>
  <headerFooter>
    <oddFooter>&amp;L© 2019 Software AG. All rights reserved.&amp;C&amp;P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0"/>
  <sheetViews>
    <sheetView showGridLines="0" zoomScaleNormal="100" workbookViewId="0"/>
  </sheetViews>
  <sheetFormatPr defaultColWidth="9.1796875" defaultRowHeight="14" x14ac:dyDescent="0.35"/>
  <cols>
    <col min="1" max="1" width="2.7265625" style="9" customWidth="1"/>
    <col min="2" max="2" width="58.1796875" style="9" bestFit="1" customWidth="1"/>
    <col min="3" max="4" width="17.26953125" style="9" customWidth="1"/>
    <col min="5" max="16384" width="9.1796875" style="9"/>
  </cols>
  <sheetData>
    <row r="1" spans="1:6" s="53" customFormat="1" ht="15" customHeight="1" x14ac:dyDescent="0.35">
      <c r="B1" s="294" t="str">
        <f>Inhaltsverzeichnis!C13</f>
        <v>Konzernbilanz zum 31. Dezember 2019 und 2018</v>
      </c>
      <c r="C1" s="294"/>
      <c r="D1" s="294"/>
    </row>
    <row r="2" spans="1:6" ht="15" customHeight="1" x14ac:dyDescent="0.35">
      <c r="B2" s="295" t="s">
        <v>26</v>
      </c>
      <c r="C2" s="296"/>
      <c r="D2" s="296"/>
    </row>
    <row r="3" spans="1:6" ht="15" customHeight="1" x14ac:dyDescent="0.35">
      <c r="B3" s="13"/>
      <c r="C3" s="7"/>
      <c r="D3" s="7"/>
    </row>
    <row r="4" spans="1:6" s="54" customFormat="1" ht="20.25" customHeight="1" thickBot="1" x14ac:dyDescent="0.4">
      <c r="A4" s="56"/>
      <c r="B4" s="57" t="s">
        <v>48</v>
      </c>
      <c r="C4" s="243" t="s">
        <v>174</v>
      </c>
      <c r="D4" s="58" t="s">
        <v>125</v>
      </c>
    </row>
    <row r="5" spans="1:6" s="54" customFormat="1" ht="15" customHeight="1" thickBot="1" x14ac:dyDescent="0.4">
      <c r="A5" s="56"/>
      <c r="B5" s="59" t="s">
        <v>87</v>
      </c>
      <c r="C5" s="60"/>
      <c r="D5" s="61"/>
    </row>
    <row r="6" spans="1:6" s="54" customFormat="1" ht="14.25" customHeight="1" x14ac:dyDescent="0.35">
      <c r="A6" s="56"/>
      <c r="B6" s="62" t="s">
        <v>183</v>
      </c>
      <c r="C6" s="63">
        <v>4795</v>
      </c>
      <c r="D6" s="64">
        <v>0</v>
      </c>
      <c r="F6" s="55"/>
    </row>
    <row r="7" spans="1:6" s="54" customFormat="1" ht="14.25" customHeight="1" x14ac:dyDescent="0.35">
      <c r="A7" s="56"/>
      <c r="B7" s="62" t="s">
        <v>25</v>
      </c>
      <c r="C7" s="63">
        <v>513632</v>
      </c>
      <c r="D7" s="64">
        <v>462362</v>
      </c>
      <c r="F7" s="55"/>
    </row>
    <row r="8" spans="1:6" s="54" customFormat="1" ht="14.25" customHeight="1" x14ac:dyDescent="0.35">
      <c r="A8" s="56"/>
      <c r="B8" s="65" t="s">
        <v>49</v>
      </c>
      <c r="C8" s="66">
        <v>5720</v>
      </c>
      <c r="D8" s="67">
        <v>15302</v>
      </c>
    </row>
    <row r="9" spans="1:6" s="54" customFormat="1" ht="14.25" customHeight="1" x14ac:dyDescent="0.35">
      <c r="A9" s="56"/>
      <c r="B9" s="65" t="s">
        <v>50</v>
      </c>
      <c r="C9" s="66">
        <v>206596</v>
      </c>
      <c r="D9" s="67">
        <v>207494</v>
      </c>
    </row>
    <row r="10" spans="1:6" s="54" customFormat="1" ht="14.25" customHeight="1" x14ac:dyDescent="0.35">
      <c r="A10" s="56"/>
      <c r="B10" s="65" t="s">
        <v>142</v>
      </c>
      <c r="C10" s="66">
        <v>26299</v>
      </c>
      <c r="D10" s="67">
        <v>20109</v>
      </c>
    </row>
    <row r="11" spans="1:6" s="54" customFormat="1" ht="14.25" customHeight="1" x14ac:dyDescent="0.35">
      <c r="A11" s="56"/>
      <c r="B11" s="65" t="s">
        <v>51</v>
      </c>
      <c r="C11" s="66">
        <v>18943</v>
      </c>
      <c r="D11" s="67">
        <v>19680</v>
      </c>
    </row>
    <row r="12" spans="1:6" s="54" customFormat="1" ht="14.25" customHeight="1" x14ac:dyDescent="0.35">
      <c r="A12" s="56"/>
      <c r="B12" s="200"/>
      <c r="C12" s="201">
        <f>SUM(C6:C11)</f>
        <v>775985</v>
      </c>
      <c r="D12" s="202">
        <f>SUM(D6:D11)</f>
        <v>724947</v>
      </c>
    </row>
    <row r="13" spans="1:6" s="54" customFormat="1" ht="15" customHeight="1" thickBot="1" x14ac:dyDescent="0.4">
      <c r="A13" s="56"/>
      <c r="B13" s="68" t="s">
        <v>88</v>
      </c>
      <c r="C13" s="69"/>
      <c r="D13" s="70"/>
    </row>
    <row r="14" spans="1:6" s="54" customFormat="1" ht="14.25" customHeight="1" x14ac:dyDescent="0.35">
      <c r="A14" s="56"/>
      <c r="B14" s="62" t="s">
        <v>52</v>
      </c>
      <c r="C14" s="63">
        <v>116601</v>
      </c>
      <c r="D14" s="64">
        <v>136972</v>
      </c>
    </row>
    <row r="15" spans="1:6" s="54" customFormat="1" ht="14.25" customHeight="1" x14ac:dyDescent="0.35">
      <c r="A15" s="56"/>
      <c r="B15" s="65" t="s">
        <v>53</v>
      </c>
      <c r="C15" s="66">
        <v>980088</v>
      </c>
      <c r="D15" s="67">
        <v>964377</v>
      </c>
    </row>
    <row r="16" spans="1:6" s="54" customFormat="1" ht="14.25" customHeight="1" x14ac:dyDescent="0.35">
      <c r="A16" s="56"/>
      <c r="B16" s="65" t="s">
        <v>54</v>
      </c>
      <c r="C16" s="66">
        <v>103977</v>
      </c>
      <c r="D16" s="67">
        <v>71023</v>
      </c>
    </row>
    <row r="17" spans="1:4" s="54" customFormat="1" ht="14.25" customHeight="1" x14ac:dyDescent="0.35">
      <c r="A17" s="56"/>
      <c r="B17" s="65" t="s">
        <v>49</v>
      </c>
      <c r="C17" s="66">
        <v>17078</v>
      </c>
      <c r="D17" s="67">
        <v>19563</v>
      </c>
    </row>
    <row r="18" spans="1:4" s="54" customFormat="1" ht="14.25" customHeight="1" x14ac:dyDescent="0.35">
      <c r="A18" s="56"/>
      <c r="B18" s="65" t="s">
        <v>50</v>
      </c>
      <c r="C18" s="66">
        <v>96544</v>
      </c>
      <c r="D18" s="67">
        <v>68675</v>
      </c>
    </row>
    <row r="19" spans="1:4" s="54" customFormat="1" ht="14.25" customHeight="1" x14ac:dyDescent="0.35">
      <c r="A19" s="56"/>
      <c r="B19" s="65" t="s">
        <v>142</v>
      </c>
      <c r="C19" s="66">
        <v>3024</v>
      </c>
      <c r="D19" s="67">
        <v>2924</v>
      </c>
    </row>
    <row r="20" spans="1:4" s="54" customFormat="1" ht="14.25" customHeight="1" x14ac:dyDescent="0.35">
      <c r="A20" s="56"/>
      <c r="B20" s="65" t="s">
        <v>51</v>
      </c>
      <c r="C20" s="66">
        <v>10835</v>
      </c>
      <c r="D20" s="67">
        <v>9416</v>
      </c>
    </row>
    <row r="21" spans="1:4" s="54" customFormat="1" ht="14.25" customHeight="1" x14ac:dyDescent="0.35">
      <c r="A21" s="56"/>
      <c r="B21" s="65" t="s">
        <v>55</v>
      </c>
      <c r="C21" s="66">
        <v>11955</v>
      </c>
      <c r="D21" s="67">
        <v>10007</v>
      </c>
    </row>
    <row r="22" spans="1:4" s="54" customFormat="1" ht="14.25" customHeight="1" x14ac:dyDescent="0.35">
      <c r="A22" s="56"/>
      <c r="B22" s="200"/>
      <c r="C22" s="201">
        <f>SUM(C14:C21)</f>
        <v>1340102</v>
      </c>
      <c r="D22" s="202">
        <f>SUM(D14:D21)</f>
        <v>1282957</v>
      </c>
    </row>
    <row r="23" spans="1:4" s="54" customFormat="1" ht="15" customHeight="1" thickBot="1" x14ac:dyDescent="0.4">
      <c r="A23" s="56"/>
      <c r="B23" s="71" t="s">
        <v>56</v>
      </c>
      <c r="C23" s="72">
        <f>+C12+C22</f>
        <v>2116087</v>
      </c>
      <c r="D23" s="73">
        <f>+D12+D22</f>
        <v>2007904</v>
      </c>
    </row>
    <row r="24" spans="1:4" s="54" customFormat="1" ht="14.25" customHeight="1" x14ac:dyDescent="0.35">
      <c r="A24" s="56"/>
      <c r="B24" s="74"/>
      <c r="C24" s="75"/>
      <c r="D24" s="76"/>
    </row>
    <row r="25" spans="1:4" s="54" customFormat="1" ht="20.25" customHeight="1" thickBot="1" x14ac:dyDescent="0.4">
      <c r="A25" s="56"/>
      <c r="B25" s="57" t="s">
        <v>57</v>
      </c>
      <c r="C25" s="243" t="s">
        <v>174</v>
      </c>
      <c r="D25" s="58" t="s">
        <v>125</v>
      </c>
    </row>
    <row r="26" spans="1:4" s="54" customFormat="1" ht="15" customHeight="1" thickBot="1" x14ac:dyDescent="0.4">
      <c r="A26" s="56"/>
      <c r="B26" s="59" t="s">
        <v>113</v>
      </c>
      <c r="C26" s="60"/>
      <c r="D26" s="61"/>
    </row>
    <row r="27" spans="1:4" s="54" customFormat="1" ht="14.25" customHeight="1" x14ac:dyDescent="0.35">
      <c r="A27" s="56"/>
      <c r="B27" s="62" t="s">
        <v>184</v>
      </c>
      <c r="C27" s="77">
        <v>5092</v>
      </c>
      <c r="D27" s="64">
        <v>0</v>
      </c>
    </row>
    <row r="28" spans="1:4" s="54" customFormat="1" ht="14.25" customHeight="1" x14ac:dyDescent="0.35">
      <c r="A28" s="56"/>
      <c r="B28" s="62" t="s">
        <v>58</v>
      </c>
      <c r="C28" s="77">
        <v>96389</v>
      </c>
      <c r="D28" s="64">
        <v>111888</v>
      </c>
    </row>
    <row r="29" spans="1:4" s="54" customFormat="1" ht="14.25" customHeight="1" x14ac:dyDescent="0.35">
      <c r="A29" s="56"/>
      <c r="B29" s="65" t="s">
        <v>59</v>
      </c>
      <c r="C29" s="66">
        <v>35793</v>
      </c>
      <c r="D29" s="67">
        <v>38831</v>
      </c>
    </row>
    <row r="30" spans="1:4" s="54" customFormat="1" ht="14.25" customHeight="1" x14ac:dyDescent="0.35">
      <c r="A30" s="56"/>
      <c r="B30" s="65" t="s">
        <v>143</v>
      </c>
      <c r="C30" s="66">
        <v>118605</v>
      </c>
      <c r="D30" s="67">
        <v>145839</v>
      </c>
    </row>
    <row r="31" spans="1:4" s="54" customFormat="1" ht="14.25" customHeight="1" x14ac:dyDescent="0.35">
      <c r="A31" s="56"/>
      <c r="B31" s="65" t="s">
        <v>60</v>
      </c>
      <c r="C31" s="66">
        <v>35861</v>
      </c>
      <c r="D31" s="67">
        <v>30630</v>
      </c>
    </row>
    <row r="32" spans="1:4" s="54" customFormat="1" ht="14.25" customHeight="1" x14ac:dyDescent="0.35">
      <c r="A32" s="56"/>
      <c r="B32" s="65" t="s">
        <v>61</v>
      </c>
      <c r="C32" s="66">
        <v>35569</v>
      </c>
      <c r="D32" s="67">
        <v>37953</v>
      </c>
    </row>
    <row r="33" spans="1:4" s="54" customFormat="1" ht="14.25" customHeight="1" x14ac:dyDescent="0.35">
      <c r="A33" s="56"/>
      <c r="B33" s="65" t="s">
        <v>181</v>
      </c>
      <c r="C33" s="66">
        <v>140893</v>
      </c>
      <c r="D33" s="67">
        <v>123276</v>
      </c>
    </row>
    <row r="34" spans="1:4" s="54" customFormat="1" ht="14.25" customHeight="1" x14ac:dyDescent="0.35">
      <c r="A34" s="56"/>
      <c r="B34" s="200"/>
      <c r="C34" s="201">
        <f>SUM(C27:C33)</f>
        <v>468202</v>
      </c>
      <c r="D34" s="202">
        <f>SUM(D27:D33)</f>
        <v>488417</v>
      </c>
    </row>
    <row r="35" spans="1:4" s="54" customFormat="1" ht="15" customHeight="1" thickBot="1" x14ac:dyDescent="0.4">
      <c r="A35" s="56"/>
      <c r="B35" s="68" t="s">
        <v>114</v>
      </c>
      <c r="C35" s="69"/>
      <c r="D35" s="70"/>
    </row>
    <row r="36" spans="1:4" s="54" customFormat="1" ht="14.25" customHeight="1" x14ac:dyDescent="0.35">
      <c r="A36" s="56"/>
      <c r="B36" s="62" t="s">
        <v>58</v>
      </c>
      <c r="C36" s="77">
        <v>200225</v>
      </c>
      <c r="D36" s="64">
        <v>201432</v>
      </c>
    </row>
    <row r="37" spans="1:4" s="54" customFormat="1" ht="14.25" customHeight="1" x14ac:dyDescent="0.35">
      <c r="A37" s="56"/>
      <c r="B37" s="65" t="s">
        <v>59</v>
      </c>
      <c r="C37" s="66">
        <v>90</v>
      </c>
      <c r="D37" s="67">
        <v>3245</v>
      </c>
    </row>
    <row r="38" spans="1:4" s="54" customFormat="1" ht="14.25" customHeight="1" x14ac:dyDescent="0.35">
      <c r="A38" s="56"/>
      <c r="B38" s="65" t="s">
        <v>143</v>
      </c>
      <c r="C38" s="66">
        <v>1343</v>
      </c>
      <c r="D38" s="67">
        <v>266</v>
      </c>
    </row>
    <row r="39" spans="1:4" s="54" customFormat="1" ht="14.25" customHeight="1" x14ac:dyDescent="0.35">
      <c r="A39" s="56"/>
      <c r="B39" s="65" t="s">
        <v>60</v>
      </c>
      <c r="C39" s="66">
        <v>7360</v>
      </c>
      <c r="D39" s="67">
        <v>10320</v>
      </c>
    </row>
    <row r="40" spans="1:4" s="54" customFormat="1" ht="14.25" customHeight="1" x14ac:dyDescent="0.35">
      <c r="A40" s="56"/>
      <c r="B40" s="65" t="s">
        <v>62</v>
      </c>
      <c r="C40" s="66">
        <v>47963</v>
      </c>
      <c r="D40" s="67">
        <v>34621</v>
      </c>
    </row>
    <row r="41" spans="1:4" s="54" customFormat="1" ht="14.25" customHeight="1" x14ac:dyDescent="0.35">
      <c r="A41" s="56"/>
      <c r="B41" s="65" t="s">
        <v>126</v>
      </c>
      <c r="C41" s="66">
        <v>2643</v>
      </c>
      <c r="D41" s="67">
        <v>2898</v>
      </c>
    </row>
    <row r="42" spans="1:4" s="54" customFormat="1" ht="14.25" customHeight="1" x14ac:dyDescent="0.35">
      <c r="A42" s="56"/>
      <c r="B42" s="65" t="s">
        <v>63</v>
      </c>
      <c r="C42" s="66">
        <v>10594</v>
      </c>
      <c r="D42" s="67">
        <v>11398</v>
      </c>
    </row>
    <row r="43" spans="1:4" s="54" customFormat="1" ht="14.25" customHeight="1" x14ac:dyDescent="0.35">
      <c r="A43" s="56"/>
      <c r="B43" s="65" t="s">
        <v>181</v>
      </c>
      <c r="C43" s="66">
        <v>20212</v>
      </c>
      <c r="D43" s="67">
        <v>16245</v>
      </c>
    </row>
    <row r="44" spans="1:4" s="54" customFormat="1" ht="14.25" customHeight="1" x14ac:dyDescent="0.35">
      <c r="A44" s="56"/>
      <c r="B44" s="200"/>
      <c r="C44" s="201">
        <f>SUM(C36:C43)</f>
        <v>290430</v>
      </c>
      <c r="D44" s="202">
        <f>SUM(D36:D43)</f>
        <v>280425</v>
      </c>
    </row>
    <row r="45" spans="1:4" s="54" customFormat="1" ht="15" customHeight="1" thickBot="1" x14ac:dyDescent="0.4">
      <c r="A45" s="56"/>
      <c r="B45" s="68" t="s">
        <v>64</v>
      </c>
      <c r="C45" s="69"/>
      <c r="D45" s="70"/>
    </row>
    <row r="46" spans="1:4" s="54" customFormat="1" ht="14.25" customHeight="1" x14ac:dyDescent="0.35">
      <c r="A46" s="56"/>
      <c r="B46" s="62" t="s">
        <v>65</v>
      </c>
      <c r="C46" s="63">
        <v>74000</v>
      </c>
      <c r="D46" s="64">
        <v>74000</v>
      </c>
    </row>
    <row r="47" spans="1:4" s="54" customFormat="1" ht="14.25" customHeight="1" x14ac:dyDescent="0.35">
      <c r="A47" s="56"/>
      <c r="B47" s="65" t="s">
        <v>66</v>
      </c>
      <c r="C47" s="66">
        <v>22580</v>
      </c>
      <c r="D47" s="67">
        <v>22612</v>
      </c>
    </row>
    <row r="48" spans="1:4" s="54" customFormat="1" ht="14.25" customHeight="1" x14ac:dyDescent="0.35">
      <c r="A48" s="56"/>
      <c r="B48" s="65" t="s">
        <v>67</v>
      </c>
      <c r="C48" s="66">
        <v>1302257</v>
      </c>
      <c r="D48" s="67">
        <v>1201689</v>
      </c>
    </row>
    <row r="49" spans="1:6" s="54" customFormat="1" ht="14.25" customHeight="1" x14ac:dyDescent="0.35">
      <c r="A49" s="56"/>
      <c r="B49" s="65" t="s">
        <v>68</v>
      </c>
      <c r="C49" s="66">
        <v>-41304</v>
      </c>
      <c r="D49" s="67">
        <v>-59138</v>
      </c>
      <c r="F49" s="55"/>
    </row>
    <row r="50" spans="1:6" s="54" customFormat="1" ht="14.25" customHeight="1" x14ac:dyDescent="0.35">
      <c r="A50" s="56"/>
      <c r="B50" s="65" t="s">
        <v>69</v>
      </c>
      <c r="C50" s="66">
        <v>-757</v>
      </c>
      <c r="D50" s="67">
        <v>-757</v>
      </c>
    </row>
    <row r="51" spans="1:6" s="54" customFormat="1" ht="15" customHeight="1" thickBot="1" x14ac:dyDescent="0.4">
      <c r="A51" s="56"/>
      <c r="B51" s="68" t="s">
        <v>70</v>
      </c>
      <c r="C51" s="69">
        <f>SUM(C46:C50)</f>
        <v>1356776</v>
      </c>
      <c r="D51" s="70">
        <f>SUM(D46:D50)</f>
        <v>1238406</v>
      </c>
    </row>
    <row r="52" spans="1:6" s="54" customFormat="1" ht="15" customHeight="1" thickBot="1" x14ac:dyDescent="0.4">
      <c r="A52" s="56"/>
      <c r="B52" s="59" t="s">
        <v>71</v>
      </c>
      <c r="C52" s="60">
        <v>679</v>
      </c>
      <c r="D52" s="61">
        <v>656</v>
      </c>
    </row>
    <row r="53" spans="1:6" s="54" customFormat="1" ht="15" customHeight="1" thickBot="1" x14ac:dyDescent="0.4">
      <c r="A53" s="56"/>
      <c r="B53" s="59"/>
      <c r="C53" s="60">
        <f>SUM(C51:C52)</f>
        <v>1357455</v>
      </c>
      <c r="D53" s="61">
        <f>SUM(D51:D52)</f>
        <v>1239062</v>
      </c>
    </row>
    <row r="54" spans="1:6" s="54" customFormat="1" ht="15" customHeight="1" thickBot="1" x14ac:dyDescent="0.4">
      <c r="A54" s="56"/>
      <c r="B54" s="78" t="s">
        <v>72</v>
      </c>
      <c r="C54" s="79">
        <f>+C34+C44+C53</f>
        <v>2116087</v>
      </c>
      <c r="D54" s="80">
        <f>+D34+D44+D53</f>
        <v>2007904</v>
      </c>
    </row>
    <row r="55" spans="1:6" s="54" customFormat="1" ht="10" x14ac:dyDescent="0.35"/>
    <row r="56" spans="1:6" s="54" customFormat="1" ht="10" x14ac:dyDescent="0.35"/>
    <row r="57" spans="1:6" s="54" customFormat="1" ht="10" x14ac:dyDescent="0.35"/>
    <row r="58" spans="1:6" s="54" customFormat="1" ht="10" x14ac:dyDescent="0.35"/>
    <row r="59" spans="1:6" s="54" customFormat="1" ht="10" x14ac:dyDescent="0.35"/>
    <row r="60" spans="1:6" s="54" customFormat="1" ht="10" x14ac:dyDescent="0.35"/>
  </sheetData>
  <mergeCells count="2">
    <mergeCell ref="B1:D1"/>
    <mergeCell ref="B2:D2"/>
  </mergeCells>
  <pageMargins left="0.55118110236220474" right="0.23622047244094491" top="0.74803149606299213" bottom="0.74803149606299213" header="0.31496062992125984" footer="0.31496062992125984"/>
  <pageSetup paperSize="9" scale="95" orientation="portrait" r:id="rId1"/>
  <headerFooter>
    <oddFooter>&amp;L© 2019 Software AG. All rights reserved.&amp;C&amp;P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H40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71.7265625" style="2" customWidth="1"/>
    <col min="3" max="5" width="11.7265625" style="2" customWidth="1"/>
    <col min="6" max="16384" width="9.1796875" style="2"/>
  </cols>
  <sheetData>
    <row r="1" spans="1:8" s="38" customFormat="1" ht="15.5" x14ac:dyDescent="0.35">
      <c r="B1" s="297" t="str">
        <f>Inhaltsverzeichnis!C15</f>
        <v>Kapitalflussrechnung für das 4. Quartal und die Geschäftsjahre 2019 und 2018</v>
      </c>
      <c r="C1" s="297"/>
      <c r="D1" s="297"/>
      <c r="E1" s="297"/>
      <c r="F1" s="297"/>
    </row>
    <row r="2" spans="1:8" x14ac:dyDescent="0.3">
      <c r="B2" s="298" t="s">
        <v>26</v>
      </c>
      <c r="C2" s="298"/>
      <c r="D2" s="298"/>
      <c r="E2" s="298"/>
      <c r="F2" s="298"/>
      <c r="H2" s="24"/>
    </row>
    <row r="3" spans="1:8" x14ac:dyDescent="0.3">
      <c r="B3" s="14"/>
      <c r="C3" s="14"/>
      <c r="D3" s="14"/>
      <c r="H3" s="54"/>
    </row>
    <row r="4" spans="1:8" s="24" customFormat="1" ht="14.25" customHeight="1" thickBot="1" x14ac:dyDescent="0.3">
      <c r="A4" s="36"/>
      <c r="B4" s="41" t="s">
        <v>27</v>
      </c>
      <c r="C4" s="146" t="s">
        <v>170</v>
      </c>
      <c r="D4" s="147" t="s">
        <v>171</v>
      </c>
      <c r="E4" s="146" t="s">
        <v>172</v>
      </c>
      <c r="F4" s="147" t="s">
        <v>173</v>
      </c>
    </row>
    <row r="5" spans="1:8" s="54" customFormat="1" ht="14.25" customHeight="1" x14ac:dyDescent="0.2">
      <c r="A5" s="56"/>
      <c r="B5" s="210" t="s">
        <v>41</v>
      </c>
      <c r="C5" s="29">
        <v>155317</v>
      </c>
      <c r="D5" s="30">
        <v>165195</v>
      </c>
      <c r="E5" s="29">
        <v>48212</v>
      </c>
      <c r="F5" s="30">
        <v>61294</v>
      </c>
      <c r="G5" s="55"/>
    </row>
    <row r="6" spans="1:8" s="54" customFormat="1" ht="14.25" customHeight="1" x14ac:dyDescent="0.2">
      <c r="A6" s="56"/>
      <c r="B6" s="209" t="s">
        <v>40</v>
      </c>
      <c r="C6" s="20">
        <v>59802</v>
      </c>
      <c r="D6" s="21">
        <v>63675</v>
      </c>
      <c r="E6" s="20">
        <v>17201</v>
      </c>
      <c r="F6" s="21">
        <v>20187</v>
      </c>
      <c r="G6" s="55"/>
    </row>
    <row r="7" spans="1:8" s="54" customFormat="1" ht="14.25" customHeight="1" x14ac:dyDescent="0.2">
      <c r="A7" s="56"/>
      <c r="B7" s="209" t="s">
        <v>39</v>
      </c>
      <c r="C7" s="20">
        <v>-7081</v>
      </c>
      <c r="D7" s="21">
        <v>-4321</v>
      </c>
      <c r="E7" s="20">
        <v>-2169</v>
      </c>
      <c r="F7" s="21">
        <v>-877</v>
      </c>
      <c r="G7" s="55"/>
    </row>
    <row r="8" spans="1:8" s="54" customFormat="1" ht="14.25" customHeight="1" x14ac:dyDescent="0.2">
      <c r="A8" s="56"/>
      <c r="B8" s="209" t="s">
        <v>97</v>
      </c>
      <c r="C8" s="20">
        <v>47451</v>
      </c>
      <c r="D8" s="21">
        <v>32069</v>
      </c>
      <c r="E8" s="20">
        <v>11925</v>
      </c>
      <c r="F8" s="21">
        <v>7895</v>
      </c>
      <c r="G8" s="55"/>
    </row>
    <row r="9" spans="1:8" s="54" customFormat="1" ht="14.25" customHeight="1" x14ac:dyDescent="0.2">
      <c r="A9" s="56"/>
      <c r="B9" s="209" t="s">
        <v>160</v>
      </c>
      <c r="C9" s="20">
        <v>-32</v>
      </c>
      <c r="D9" s="21">
        <v>-53</v>
      </c>
      <c r="E9" s="20">
        <v>0</v>
      </c>
      <c r="F9" s="21">
        <v>0</v>
      </c>
      <c r="G9" s="55"/>
    </row>
    <row r="10" spans="1:8" s="54" customFormat="1" ht="14.25" customHeight="1" x14ac:dyDescent="0.2">
      <c r="A10" s="56"/>
      <c r="B10" s="209" t="s">
        <v>98</v>
      </c>
      <c r="C10" s="20">
        <v>5304</v>
      </c>
      <c r="D10" s="21">
        <v>-1033</v>
      </c>
      <c r="E10" s="20">
        <v>5231</v>
      </c>
      <c r="F10" s="21">
        <v>892</v>
      </c>
      <c r="G10" s="55"/>
    </row>
    <row r="11" spans="1:8" s="54" customFormat="1" ht="14.25" customHeight="1" x14ac:dyDescent="0.2">
      <c r="A11" s="56"/>
      <c r="B11" s="210" t="s">
        <v>99</v>
      </c>
      <c r="C11" s="29">
        <v>-31092</v>
      </c>
      <c r="D11" s="30">
        <v>31810</v>
      </c>
      <c r="E11" s="29">
        <v>-51224</v>
      </c>
      <c r="F11" s="30">
        <v>-22355</v>
      </c>
      <c r="G11" s="55"/>
    </row>
    <row r="12" spans="1:8" s="54" customFormat="1" ht="14.25" customHeight="1" x14ac:dyDescent="0.2">
      <c r="A12" s="56"/>
      <c r="B12" s="209" t="s">
        <v>100</v>
      </c>
      <c r="C12" s="20">
        <v>973</v>
      </c>
      <c r="D12" s="21">
        <v>-39513</v>
      </c>
      <c r="E12" s="20">
        <v>37708</v>
      </c>
      <c r="F12" s="21">
        <v>6639</v>
      </c>
      <c r="G12" s="55"/>
    </row>
    <row r="13" spans="1:8" s="54" customFormat="1" ht="14.25" customHeight="1" x14ac:dyDescent="0.2">
      <c r="A13" s="56"/>
      <c r="B13" s="209" t="s">
        <v>144</v>
      </c>
      <c r="C13" s="20">
        <v>-65685</v>
      </c>
      <c r="D13" s="21">
        <v>-56472</v>
      </c>
      <c r="E13" s="20">
        <v>-20891</v>
      </c>
      <c r="F13" s="21">
        <v>-13087</v>
      </c>
      <c r="G13" s="55"/>
    </row>
    <row r="14" spans="1:8" s="54" customFormat="1" ht="14.25" customHeight="1" x14ac:dyDescent="0.2">
      <c r="A14" s="56"/>
      <c r="B14" s="209" t="s">
        <v>101</v>
      </c>
      <c r="C14" s="20">
        <v>-6220</v>
      </c>
      <c r="D14" s="21">
        <v>-6779</v>
      </c>
      <c r="E14" s="20">
        <v>-1584</v>
      </c>
      <c r="F14" s="21">
        <v>-1856</v>
      </c>
      <c r="G14" s="55"/>
    </row>
    <row r="15" spans="1:8" ht="14.25" customHeight="1" x14ac:dyDescent="0.3">
      <c r="B15" s="209" t="s">
        <v>102</v>
      </c>
      <c r="C15" s="20">
        <v>13299</v>
      </c>
      <c r="D15" s="21">
        <v>10480</v>
      </c>
      <c r="E15" s="20">
        <v>3658</v>
      </c>
      <c r="F15" s="21">
        <v>2645</v>
      </c>
      <c r="G15" s="55"/>
    </row>
    <row r="16" spans="1:8" s="54" customFormat="1" ht="14.25" customHeight="1" thickBot="1" x14ac:dyDescent="0.3">
      <c r="A16" s="56"/>
      <c r="B16" s="211" t="s">
        <v>112</v>
      </c>
      <c r="C16" s="31">
        <f>SUM(C5:C15)</f>
        <v>172036</v>
      </c>
      <c r="D16" s="32">
        <f>SUM(D5:D15)</f>
        <v>195058</v>
      </c>
      <c r="E16" s="31">
        <f>SUM(E5:E15)</f>
        <v>48067</v>
      </c>
      <c r="F16" s="32">
        <f>SUM(F5:F15)</f>
        <v>61377</v>
      </c>
      <c r="G16" s="55"/>
    </row>
    <row r="17" spans="1:7" s="54" customFormat="1" ht="14.25" customHeight="1" x14ac:dyDescent="0.2">
      <c r="A17" s="56"/>
      <c r="B17" s="242" t="s">
        <v>123</v>
      </c>
      <c r="C17" s="29">
        <v>1624</v>
      </c>
      <c r="D17" s="30">
        <v>304</v>
      </c>
      <c r="E17" s="29">
        <v>60</v>
      </c>
      <c r="F17" s="30">
        <v>36</v>
      </c>
      <c r="G17" s="55"/>
    </row>
    <row r="18" spans="1:7" s="54" customFormat="1" ht="14.25" customHeight="1" x14ac:dyDescent="0.2">
      <c r="A18" s="56"/>
      <c r="B18" s="209" t="s">
        <v>124</v>
      </c>
      <c r="C18" s="20">
        <v>-11634</v>
      </c>
      <c r="D18" s="21">
        <v>-10222</v>
      </c>
      <c r="E18" s="20">
        <v>-2132</v>
      </c>
      <c r="F18" s="21">
        <v>-3885</v>
      </c>
      <c r="G18" s="55"/>
    </row>
    <row r="19" spans="1:7" s="54" customFormat="1" ht="14.25" customHeight="1" x14ac:dyDescent="0.2">
      <c r="A19" s="56"/>
      <c r="B19" s="209" t="s">
        <v>199</v>
      </c>
      <c r="C19" s="20">
        <v>2060</v>
      </c>
      <c r="D19" s="21">
        <v>1811</v>
      </c>
      <c r="E19" s="20">
        <v>1570</v>
      </c>
      <c r="F19" s="21">
        <v>1561</v>
      </c>
      <c r="G19" s="55"/>
    </row>
    <row r="20" spans="1:7" s="54" customFormat="1" ht="14.25" customHeight="1" x14ac:dyDescent="0.2">
      <c r="A20" s="56"/>
      <c r="B20" s="209" t="s">
        <v>120</v>
      </c>
      <c r="C20" s="20">
        <v>-1989</v>
      </c>
      <c r="D20" s="21">
        <v>-2836</v>
      </c>
      <c r="E20" s="20">
        <v>-51</v>
      </c>
      <c r="F20" s="21">
        <v>-1</v>
      </c>
      <c r="G20" s="55"/>
    </row>
    <row r="21" spans="1:7" s="54" customFormat="1" ht="14.25" customHeight="1" x14ac:dyDescent="0.2">
      <c r="A21" s="56"/>
      <c r="B21" s="209" t="s">
        <v>200</v>
      </c>
      <c r="C21" s="20">
        <v>809</v>
      </c>
      <c r="D21" s="21">
        <v>271</v>
      </c>
      <c r="E21" s="20">
        <v>491</v>
      </c>
      <c r="F21" s="21">
        <v>0</v>
      </c>
      <c r="G21" s="55"/>
    </row>
    <row r="22" spans="1:7" s="54" customFormat="1" ht="14.25" customHeight="1" x14ac:dyDescent="0.2">
      <c r="A22" s="56"/>
      <c r="B22" s="209" t="s">
        <v>103</v>
      </c>
      <c r="C22" s="20">
        <v>-953</v>
      </c>
      <c r="D22" s="21">
        <v>-994</v>
      </c>
      <c r="E22" s="20">
        <v>-76</v>
      </c>
      <c r="F22" s="21">
        <v>-109</v>
      </c>
      <c r="G22" s="55"/>
    </row>
    <row r="23" spans="1:7" ht="14.25" customHeight="1" x14ac:dyDescent="0.3">
      <c r="B23" s="209" t="s">
        <v>104</v>
      </c>
      <c r="C23" s="20">
        <v>-5135</v>
      </c>
      <c r="D23" s="21">
        <v>-46693</v>
      </c>
      <c r="E23" s="20">
        <v>0</v>
      </c>
      <c r="F23" s="21">
        <v>107</v>
      </c>
      <c r="G23" s="55"/>
    </row>
    <row r="24" spans="1:7" s="54" customFormat="1" ht="14.25" customHeight="1" thickBot="1" x14ac:dyDescent="0.3">
      <c r="A24" s="56"/>
      <c r="B24" s="211" t="s">
        <v>105</v>
      </c>
      <c r="C24" s="31">
        <f>SUM(C17:C23)</f>
        <v>-15218</v>
      </c>
      <c r="D24" s="32">
        <f>SUM(D17:D23)</f>
        <v>-58359</v>
      </c>
      <c r="E24" s="31">
        <f>SUM(E17:E23)</f>
        <v>-138</v>
      </c>
      <c r="F24" s="32">
        <f>SUM(F17:F23)</f>
        <v>-2291</v>
      </c>
    </row>
    <row r="25" spans="1:7" s="54" customFormat="1" ht="14.25" customHeight="1" x14ac:dyDescent="0.2">
      <c r="A25" s="56"/>
      <c r="B25" s="210" t="s">
        <v>161</v>
      </c>
      <c r="C25" s="29">
        <v>0</v>
      </c>
      <c r="D25" s="30">
        <v>88</v>
      </c>
      <c r="E25" s="29">
        <v>0</v>
      </c>
      <c r="F25" s="30">
        <v>0</v>
      </c>
    </row>
    <row r="26" spans="1:7" s="54" customFormat="1" ht="14.25" customHeight="1" x14ac:dyDescent="0.2">
      <c r="A26" s="56"/>
      <c r="B26" s="210" t="s">
        <v>106</v>
      </c>
      <c r="C26" s="29">
        <v>-52846</v>
      </c>
      <c r="D26" s="30">
        <v>-48348</v>
      </c>
      <c r="E26" s="29">
        <v>0</v>
      </c>
      <c r="F26" s="30">
        <v>0</v>
      </c>
    </row>
    <row r="27" spans="1:7" s="54" customFormat="1" ht="14.25" customHeight="1" x14ac:dyDescent="0.2">
      <c r="A27" s="56"/>
      <c r="B27" s="209" t="s">
        <v>201</v>
      </c>
      <c r="C27" s="20">
        <v>-49353</v>
      </c>
      <c r="D27" s="30">
        <v>7673</v>
      </c>
      <c r="E27" s="20">
        <v>-39804</v>
      </c>
      <c r="F27" s="30">
        <v>-4768</v>
      </c>
    </row>
    <row r="28" spans="1:7" s="54" customFormat="1" ht="14.25" customHeight="1" x14ac:dyDescent="0.2">
      <c r="A28" s="259"/>
      <c r="B28" s="209" t="s">
        <v>153</v>
      </c>
      <c r="C28" s="20">
        <v>-16249</v>
      </c>
      <c r="D28" s="30">
        <v>0</v>
      </c>
      <c r="E28" s="20">
        <v>-4601</v>
      </c>
      <c r="F28" s="30">
        <v>0</v>
      </c>
    </row>
    <row r="29" spans="1:7" ht="14.25" customHeight="1" x14ac:dyDescent="0.3">
      <c r="B29" s="209" t="s">
        <v>145</v>
      </c>
      <c r="C29" s="20">
        <v>0</v>
      </c>
      <c r="D29" s="21">
        <v>100028</v>
      </c>
      <c r="E29" s="20">
        <v>0</v>
      </c>
      <c r="F29" s="21">
        <v>0</v>
      </c>
    </row>
    <row r="30" spans="1:7" s="54" customFormat="1" ht="14.25" customHeight="1" x14ac:dyDescent="0.2">
      <c r="A30" s="56"/>
      <c r="B30" s="209" t="s">
        <v>146</v>
      </c>
      <c r="C30" s="20">
        <v>-5</v>
      </c>
      <c r="D30" s="21">
        <v>-100021</v>
      </c>
      <c r="E30" s="20">
        <v>0</v>
      </c>
      <c r="F30" s="21">
        <v>-10</v>
      </c>
    </row>
    <row r="31" spans="1:7" ht="14.25" customHeight="1" thickBot="1" x14ac:dyDescent="0.35">
      <c r="B31" s="211" t="s">
        <v>107</v>
      </c>
      <c r="C31" s="31">
        <f>SUM(C25:C30)</f>
        <v>-118453</v>
      </c>
      <c r="D31" s="32">
        <f>SUM(D25:D30)</f>
        <v>-40580</v>
      </c>
      <c r="E31" s="31">
        <f>SUM(E25:E30)</f>
        <v>-44405</v>
      </c>
      <c r="F31" s="32">
        <f>SUM(F25:F30)</f>
        <v>-4778</v>
      </c>
    </row>
    <row r="32" spans="1:7" s="54" customFormat="1" ht="14.25" customHeight="1" x14ac:dyDescent="0.2">
      <c r="A32" s="56"/>
      <c r="B32" s="210" t="s">
        <v>108</v>
      </c>
      <c r="C32" s="29">
        <v>38365</v>
      </c>
      <c r="D32" s="30">
        <f>D16+D24+D31</f>
        <v>96119</v>
      </c>
      <c r="E32" s="29">
        <v>3524</v>
      </c>
      <c r="F32" s="30">
        <f>F16+F24+F31</f>
        <v>54308</v>
      </c>
    </row>
    <row r="33" spans="1:7" ht="14.25" customHeight="1" x14ac:dyDescent="0.3">
      <c r="B33" s="210" t="s">
        <v>119</v>
      </c>
      <c r="C33" s="20">
        <v>12905</v>
      </c>
      <c r="D33" s="21">
        <v>428</v>
      </c>
      <c r="E33" s="20">
        <v>-8814</v>
      </c>
      <c r="F33" s="21">
        <v>1162</v>
      </c>
    </row>
    <row r="34" spans="1:7" s="8" customFormat="1" ht="14.25" customHeight="1" thickBot="1" x14ac:dyDescent="0.3">
      <c r="A34" s="83"/>
      <c r="B34" s="211" t="s">
        <v>109</v>
      </c>
      <c r="C34" s="31">
        <f>SUM(C32:C33)</f>
        <v>51270</v>
      </c>
      <c r="D34" s="32">
        <f>SUM(D32:D33)</f>
        <v>96547</v>
      </c>
      <c r="E34" s="31">
        <f>SUM(E32:E33)</f>
        <v>-5290</v>
      </c>
      <c r="F34" s="32">
        <f>SUM(F32:F33)</f>
        <v>55470</v>
      </c>
    </row>
    <row r="35" spans="1:7" ht="14.25" customHeight="1" x14ac:dyDescent="0.3">
      <c r="B35" s="210" t="s">
        <v>110</v>
      </c>
      <c r="C35" s="29">
        <v>462362</v>
      </c>
      <c r="D35" s="30">
        <v>365815</v>
      </c>
      <c r="E35" s="29">
        <v>518922</v>
      </c>
      <c r="F35" s="30">
        <v>406892</v>
      </c>
      <c r="G35" s="55"/>
    </row>
    <row r="36" spans="1:7" ht="14.5" thickBot="1" x14ac:dyDescent="0.35">
      <c r="A36" s="83"/>
      <c r="B36" s="211" t="s">
        <v>111</v>
      </c>
      <c r="C36" s="31">
        <f>SUM(C34:C35)</f>
        <v>513632</v>
      </c>
      <c r="D36" s="32">
        <f>SUM(D34:D35)</f>
        <v>462362</v>
      </c>
      <c r="E36" s="31">
        <f>SUM(E34:E35)</f>
        <v>513632</v>
      </c>
      <c r="F36" s="32">
        <f>SUM(F34:F35)</f>
        <v>462362</v>
      </c>
    </row>
    <row r="37" spans="1:7" s="8" customFormat="1" x14ac:dyDescent="0.3">
      <c r="A37" s="83"/>
      <c r="B37" s="208"/>
      <c r="C37" s="2"/>
      <c r="D37" s="2"/>
      <c r="E37" s="2"/>
      <c r="F37" s="2"/>
    </row>
    <row r="38" spans="1:7" s="8" customFormat="1" ht="14.5" thickBot="1" x14ac:dyDescent="0.35">
      <c r="A38" s="2"/>
      <c r="B38" s="211" t="s">
        <v>0</v>
      </c>
      <c r="C38" s="31">
        <f>C16+C17+C18+C19+C20+C28</f>
        <v>145848</v>
      </c>
      <c r="D38" s="32">
        <f>D16+D17+D18+D19+D20</f>
        <v>184115</v>
      </c>
      <c r="E38" s="31">
        <f>E16+E17+E18+E19+E20+E28</f>
        <v>42913</v>
      </c>
      <c r="F38" s="32">
        <f>F16+F17+F18+F19+F20</f>
        <v>59088</v>
      </c>
    </row>
    <row r="39" spans="1:7" x14ac:dyDescent="0.3">
      <c r="G39" s="8"/>
    </row>
    <row r="40" spans="1:7" x14ac:dyDescent="0.3">
      <c r="G40" s="8"/>
    </row>
  </sheetData>
  <mergeCells count="2">
    <mergeCell ref="B1:F1"/>
    <mergeCell ref="B2:F2"/>
  </mergeCells>
  <pageMargins left="0.55118110236220474" right="0.23622047244094491" top="0.74803149606299213" bottom="0.74803149606299213" header="0.31496062992125984" footer="0.31496062992125984"/>
  <pageSetup paperSize="9" scale="80" orientation="portrait" r:id="rId1"/>
  <headerFooter>
    <oddFooter>&amp;L© 2019 Software AG. All rights reserved.&amp;C&amp;P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5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35.1796875" style="2" customWidth="1"/>
    <col min="3" max="5" width="10.453125" style="2" customWidth="1"/>
    <col min="6" max="6" width="2.7265625" style="90" customWidth="1"/>
    <col min="7" max="9" width="10.453125" style="2" customWidth="1"/>
    <col min="10" max="10" width="2.7265625" style="90" customWidth="1"/>
    <col min="11" max="13" width="10.453125" style="2" customWidth="1"/>
    <col min="14" max="14" width="2.7265625" style="90" customWidth="1"/>
    <col min="15" max="16" width="10.453125" style="2" customWidth="1"/>
    <col min="17" max="17" width="2.7265625" style="90" customWidth="1"/>
    <col min="18" max="20" width="10.453125" style="2" customWidth="1"/>
    <col min="21" max="16384" width="9.1796875" style="2"/>
  </cols>
  <sheetData>
    <row r="1" spans="1:20" s="38" customFormat="1" ht="15" customHeight="1" x14ac:dyDescent="0.35">
      <c r="A1" s="93"/>
      <c r="B1" s="120" t="str">
        <f>Inhaltsverzeichnis!C17</f>
        <v>Segmentbericht für die Geschäftsjahre 2019 und 2018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4"/>
      <c r="N1" s="94"/>
      <c r="O1" s="94"/>
      <c r="P1" s="94"/>
      <c r="Q1" s="94"/>
      <c r="R1" s="94"/>
      <c r="S1" s="94"/>
      <c r="T1" s="94"/>
    </row>
    <row r="2" spans="1:20" ht="15" customHeight="1" x14ac:dyDescent="0.3">
      <c r="A2" s="90"/>
      <c r="B2" s="263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</row>
    <row r="3" spans="1:20" ht="15" customHeight="1" x14ac:dyDescent="0.3">
      <c r="A3" s="33"/>
      <c r="B3" s="40"/>
      <c r="C3" s="172"/>
      <c r="D3" s="35"/>
      <c r="E3" s="163"/>
      <c r="F3" s="181"/>
      <c r="G3" s="35"/>
      <c r="H3" s="35"/>
      <c r="I3" s="163"/>
      <c r="J3" s="181"/>
      <c r="K3" s="172"/>
      <c r="L3" s="35"/>
      <c r="M3" s="163"/>
      <c r="N3" s="181"/>
      <c r="O3" s="172"/>
      <c r="P3" s="163"/>
      <c r="Q3" s="181"/>
      <c r="R3" s="172"/>
      <c r="S3" s="35"/>
      <c r="T3" s="35"/>
    </row>
    <row r="4" spans="1:20" s="24" customFormat="1" ht="15" customHeight="1" thickBot="1" x14ac:dyDescent="0.25">
      <c r="A4" s="36"/>
      <c r="B4" s="59" t="s">
        <v>27</v>
      </c>
      <c r="C4" s="299" t="s">
        <v>135</v>
      </c>
      <c r="D4" s="299"/>
      <c r="E4" s="300"/>
      <c r="F4" s="187"/>
      <c r="G4" s="301" t="s">
        <v>10</v>
      </c>
      <c r="H4" s="301"/>
      <c r="I4" s="301"/>
      <c r="J4" s="182"/>
      <c r="K4" s="301" t="s">
        <v>154</v>
      </c>
      <c r="L4" s="301"/>
      <c r="M4" s="301"/>
      <c r="N4" s="182"/>
      <c r="O4" s="302" t="s">
        <v>73</v>
      </c>
      <c r="P4" s="303"/>
      <c r="Q4" s="182"/>
      <c r="R4" s="301" t="s">
        <v>86</v>
      </c>
      <c r="S4" s="301"/>
      <c r="T4" s="301"/>
    </row>
    <row r="5" spans="1:20" s="24" customFormat="1" ht="14.25" customHeight="1" x14ac:dyDescent="0.25">
      <c r="A5" s="36"/>
      <c r="B5" s="95"/>
      <c r="C5" s="96" t="s">
        <v>170</v>
      </c>
      <c r="D5" s="228" t="s">
        <v>170</v>
      </c>
      <c r="E5" s="268" t="s">
        <v>171</v>
      </c>
      <c r="F5" s="183"/>
      <c r="G5" s="96" t="s">
        <v>170</v>
      </c>
      <c r="H5" s="228" t="s">
        <v>170</v>
      </c>
      <c r="I5" s="268" t="s">
        <v>171</v>
      </c>
      <c r="J5" s="183"/>
      <c r="K5" s="96" t="s">
        <v>170</v>
      </c>
      <c r="L5" s="228" t="s">
        <v>170</v>
      </c>
      <c r="M5" s="268" t="s">
        <v>171</v>
      </c>
      <c r="N5" s="183"/>
      <c r="O5" s="173" t="s">
        <v>170</v>
      </c>
      <c r="P5" s="164" t="s">
        <v>171</v>
      </c>
      <c r="Q5" s="183"/>
      <c r="R5" s="96" t="s">
        <v>170</v>
      </c>
      <c r="S5" s="228" t="s">
        <v>170</v>
      </c>
      <c r="T5" s="268" t="s">
        <v>171</v>
      </c>
    </row>
    <row r="6" spans="1:20" s="24" customFormat="1" ht="36" customHeight="1" x14ac:dyDescent="0.25">
      <c r="A6" s="36"/>
      <c r="B6" s="150"/>
      <c r="C6" s="174" t="s">
        <v>117</v>
      </c>
      <c r="D6" s="229" t="s">
        <v>121</v>
      </c>
      <c r="E6" s="165" t="s">
        <v>117</v>
      </c>
      <c r="F6" s="183"/>
      <c r="G6" s="151" t="s">
        <v>117</v>
      </c>
      <c r="H6" s="229" t="s">
        <v>121</v>
      </c>
      <c r="I6" s="165" t="s">
        <v>117</v>
      </c>
      <c r="J6" s="183"/>
      <c r="K6" s="174" t="s">
        <v>117</v>
      </c>
      <c r="L6" s="229" t="s">
        <v>121</v>
      </c>
      <c r="M6" s="165" t="s">
        <v>117</v>
      </c>
      <c r="N6" s="183"/>
      <c r="O6" s="174" t="s">
        <v>117</v>
      </c>
      <c r="P6" s="165" t="s">
        <v>117</v>
      </c>
      <c r="Q6" s="183"/>
      <c r="R6" s="174" t="s">
        <v>117</v>
      </c>
      <c r="S6" s="229" t="s">
        <v>121</v>
      </c>
      <c r="T6" s="152" t="s">
        <v>117</v>
      </c>
    </row>
    <row r="7" spans="1:20" s="24" customFormat="1" ht="14.25" customHeight="1" x14ac:dyDescent="0.2">
      <c r="A7" s="36"/>
      <c r="B7" s="18" t="s">
        <v>28</v>
      </c>
      <c r="C7" s="20">
        <v>163893</v>
      </c>
      <c r="D7" s="230">
        <v>160872</v>
      </c>
      <c r="E7" s="21">
        <v>174915</v>
      </c>
      <c r="F7" s="184"/>
      <c r="G7" s="20">
        <v>81207</v>
      </c>
      <c r="H7" s="230">
        <v>79417</v>
      </c>
      <c r="I7" s="166">
        <v>74450</v>
      </c>
      <c r="J7" s="184"/>
      <c r="K7" s="175"/>
      <c r="L7" s="230"/>
      <c r="M7" s="166"/>
      <c r="N7" s="184"/>
      <c r="O7" s="175"/>
      <c r="P7" s="166"/>
      <c r="Q7" s="184"/>
      <c r="R7" s="188">
        <f>C7+G7+K7+O7</f>
        <v>245100</v>
      </c>
      <c r="S7" s="230">
        <f>+D7+H7</f>
        <v>240289</v>
      </c>
      <c r="T7" s="21">
        <f>E7+I7+M7+P7</f>
        <v>249365</v>
      </c>
    </row>
    <row r="8" spans="1:20" s="24" customFormat="1" ht="14.25" customHeight="1" x14ac:dyDescent="0.2">
      <c r="A8" s="36"/>
      <c r="B8" s="18" t="s">
        <v>29</v>
      </c>
      <c r="C8" s="20">
        <v>287926</v>
      </c>
      <c r="D8" s="230">
        <v>282020</v>
      </c>
      <c r="E8" s="21">
        <v>272231</v>
      </c>
      <c r="F8" s="184"/>
      <c r="G8" s="20">
        <v>147033</v>
      </c>
      <c r="H8" s="230">
        <v>144803</v>
      </c>
      <c r="I8" s="166">
        <v>143169</v>
      </c>
      <c r="J8" s="184"/>
      <c r="K8" s="175"/>
      <c r="L8" s="230"/>
      <c r="M8" s="166"/>
      <c r="N8" s="184"/>
      <c r="O8" s="175"/>
      <c r="P8" s="166"/>
      <c r="Q8" s="184"/>
      <c r="R8" s="188">
        <f>C8+G8+K8+O8</f>
        <v>434959</v>
      </c>
      <c r="S8" s="230">
        <f t="shared" ref="S8:S9" si="0">+D8+H8</f>
        <v>426823</v>
      </c>
      <c r="T8" s="21">
        <f>E8+I8+M8+P8</f>
        <v>415400</v>
      </c>
    </row>
    <row r="9" spans="1:20" s="24" customFormat="1" ht="14.25" customHeight="1" x14ac:dyDescent="0.2">
      <c r="A9" s="36"/>
      <c r="B9" s="191" t="s">
        <v>115</v>
      </c>
      <c r="C9" s="192">
        <v>22651</v>
      </c>
      <c r="D9" s="231">
        <v>22259</v>
      </c>
      <c r="E9" s="220">
        <v>17555</v>
      </c>
      <c r="F9" s="184"/>
      <c r="G9" s="192">
        <v>0</v>
      </c>
      <c r="H9" s="231">
        <v>0</v>
      </c>
      <c r="I9" s="219">
        <v>0</v>
      </c>
      <c r="J9" s="184"/>
      <c r="K9" s="193"/>
      <c r="L9" s="231"/>
      <c r="M9" s="219"/>
      <c r="N9" s="184"/>
      <c r="O9" s="193"/>
      <c r="P9" s="219"/>
      <c r="Q9" s="184"/>
      <c r="R9" s="218">
        <f>G9+C9+K9+O9</f>
        <v>22651</v>
      </c>
      <c r="S9" s="231">
        <f t="shared" si="0"/>
        <v>22259</v>
      </c>
      <c r="T9" s="21">
        <f>I9+E9+M9+Q9</f>
        <v>17555</v>
      </c>
    </row>
    <row r="10" spans="1:20" s="24" customFormat="1" ht="14.25" customHeight="1" thickBot="1" x14ac:dyDescent="0.3">
      <c r="A10" s="36"/>
      <c r="B10" s="45" t="s">
        <v>74</v>
      </c>
      <c r="C10" s="46">
        <f>SUM(C7:C9)</f>
        <v>474470</v>
      </c>
      <c r="D10" s="232">
        <f>SUM(D7:D9)</f>
        <v>465151</v>
      </c>
      <c r="E10" s="47">
        <f>SUM(E7:E9)</f>
        <v>464701</v>
      </c>
      <c r="F10" s="185"/>
      <c r="G10" s="46">
        <f>SUM(G7:G9)</f>
        <v>228240</v>
      </c>
      <c r="H10" s="232">
        <f>SUM(H7:H9)</f>
        <v>224220</v>
      </c>
      <c r="I10" s="167">
        <f>SUM(I7:I9)</f>
        <v>217619</v>
      </c>
      <c r="J10" s="185"/>
      <c r="K10" s="176">
        <f>SUM(K7:K9)</f>
        <v>0</v>
      </c>
      <c r="L10" s="232">
        <f>SUM(L7:L9)</f>
        <v>0</v>
      </c>
      <c r="M10" s="167">
        <f>SUM(M7:M9)</f>
        <v>0</v>
      </c>
      <c r="N10" s="185"/>
      <c r="O10" s="176">
        <f>SUM(O7:O9)</f>
        <v>0</v>
      </c>
      <c r="P10" s="167">
        <f>SUM(P7:P9)</f>
        <v>0</v>
      </c>
      <c r="Q10" s="185"/>
      <c r="R10" s="176">
        <f>SUM(R7:R9)</f>
        <v>702710</v>
      </c>
      <c r="S10" s="232">
        <f>SUM(S7:S9)</f>
        <v>689371</v>
      </c>
      <c r="T10" s="47">
        <f>SUM(T7:T9)</f>
        <v>682320</v>
      </c>
    </row>
    <row r="11" spans="1:20" s="24" customFormat="1" ht="14.25" customHeight="1" x14ac:dyDescent="0.2">
      <c r="A11" s="36"/>
      <c r="B11" s="44" t="s">
        <v>30</v>
      </c>
      <c r="C11" s="29">
        <v>0</v>
      </c>
      <c r="D11" s="233">
        <v>0</v>
      </c>
      <c r="E11" s="30">
        <v>0</v>
      </c>
      <c r="F11" s="184"/>
      <c r="G11" s="29">
        <v>0</v>
      </c>
      <c r="H11" s="233">
        <v>0</v>
      </c>
      <c r="I11" s="168">
        <v>0</v>
      </c>
      <c r="J11" s="184"/>
      <c r="K11" s="177">
        <v>187196</v>
      </c>
      <c r="L11" s="233">
        <v>184010</v>
      </c>
      <c r="M11" s="168">
        <v>182540</v>
      </c>
      <c r="N11" s="184"/>
      <c r="O11" s="177"/>
      <c r="P11" s="168"/>
      <c r="Q11" s="184"/>
      <c r="R11" s="177">
        <f>C11+G11+K11+O11</f>
        <v>187196</v>
      </c>
      <c r="S11" s="234">
        <f>+L11</f>
        <v>184010</v>
      </c>
      <c r="T11" s="30">
        <f>E11+I11+M11+P11</f>
        <v>182540</v>
      </c>
    </row>
    <row r="12" spans="1:20" s="24" customFormat="1" ht="14.25" customHeight="1" x14ac:dyDescent="0.2">
      <c r="A12" s="36"/>
      <c r="B12" s="18" t="s">
        <v>31</v>
      </c>
      <c r="C12" s="20">
        <v>0</v>
      </c>
      <c r="D12" s="230">
        <v>0</v>
      </c>
      <c r="E12" s="21">
        <v>47</v>
      </c>
      <c r="F12" s="184"/>
      <c r="G12" s="20">
        <v>701</v>
      </c>
      <c r="H12" s="230">
        <v>701</v>
      </c>
      <c r="I12" s="166">
        <v>703</v>
      </c>
      <c r="J12" s="184"/>
      <c r="K12" s="175">
        <v>0</v>
      </c>
      <c r="L12" s="230">
        <v>0</v>
      </c>
      <c r="M12" s="166">
        <v>101</v>
      </c>
      <c r="N12" s="184"/>
      <c r="O12" s="175"/>
      <c r="P12" s="166"/>
      <c r="Q12" s="184"/>
      <c r="R12" s="175">
        <f>C12+G12+K12+O12</f>
        <v>701</v>
      </c>
      <c r="S12" s="230">
        <f>+H12</f>
        <v>701</v>
      </c>
      <c r="T12" s="21">
        <f>E12+I12+M12+P12</f>
        <v>851</v>
      </c>
    </row>
    <row r="13" spans="1:20" s="24" customFormat="1" ht="14.25" customHeight="1" thickBot="1" x14ac:dyDescent="0.3">
      <c r="A13" s="36"/>
      <c r="B13" s="45" t="s">
        <v>32</v>
      </c>
      <c r="C13" s="46">
        <f t="shared" ref="C13" si="1">SUM(C10:C12)</f>
        <v>474470</v>
      </c>
      <c r="D13" s="232">
        <f t="shared" ref="D13:E13" si="2">SUM(D10:D12)</f>
        <v>465151</v>
      </c>
      <c r="E13" s="47">
        <f t="shared" si="2"/>
        <v>464748</v>
      </c>
      <c r="F13" s="185"/>
      <c r="G13" s="46">
        <f t="shared" ref="G13:I13" si="3">SUM(G10:G12)</f>
        <v>228941</v>
      </c>
      <c r="H13" s="232">
        <f t="shared" si="3"/>
        <v>224921</v>
      </c>
      <c r="I13" s="167">
        <f t="shared" si="3"/>
        <v>218322</v>
      </c>
      <c r="J13" s="185"/>
      <c r="K13" s="176">
        <f t="shared" ref="K13:M13" si="4">SUM(K10:K12)</f>
        <v>187196</v>
      </c>
      <c r="L13" s="232">
        <f t="shared" si="4"/>
        <v>184010</v>
      </c>
      <c r="M13" s="167">
        <f t="shared" si="4"/>
        <v>182641</v>
      </c>
      <c r="N13" s="185"/>
      <c r="O13" s="176">
        <f t="shared" ref="O13" si="5">SUM(O10:O12)</f>
        <v>0</v>
      </c>
      <c r="P13" s="167">
        <f>SUM(P10:P12)</f>
        <v>0</v>
      </c>
      <c r="Q13" s="185"/>
      <c r="R13" s="176">
        <f>SUM(R10:R12)</f>
        <v>890607</v>
      </c>
      <c r="S13" s="232">
        <f t="shared" ref="S13" si="6">SUM(S10:S12)</f>
        <v>874082</v>
      </c>
      <c r="T13" s="47">
        <f>SUM(T10:T12)</f>
        <v>865711</v>
      </c>
    </row>
    <row r="14" spans="1:20" s="24" customFormat="1" ht="14.25" customHeight="1" x14ac:dyDescent="0.2">
      <c r="A14" s="36"/>
      <c r="B14" s="44" t="s">
        <v>33</v>
      </c>
      <c r="C14" s="29">
        <f>-40580+1</f>
        <v>-40579</v>
      </c>
      <c r="D14" s="194">
        <v>-40254</v>
      </c>
      <c r="E14" s="30">
        <v>-35945</v>
      </c>
      <c r="F14" s="184"/>
      <c r="G14" s="29">
        <v>-8069</v>
      </c>
      <c r="H14" s="194">
        <v>-7981</v>
      </c>
      <c r="I14" s="168">
        <v>-6263</v>
      </c>
      <c r="J14" s="184"/>
      <c r="K14" s="177">
        <v>-146224</v>
      </c>
      <c r="L14" s="194">
        <v>-143574</v>
      </c>
      <c r="M14" s="168">
        <v>-144885</v>
      </c>
      <c r="N14" s="184"/>
      <c r="O14" s="177">
        <v>-8223</v>
      </c>
      <c r="P14" s="168">
        <v>-7872</v>
      </c>
      <c r="Q14" s="184"/>
      <c r="R14" s="177">
        <f>C14+G14+K14+O14</f>
        <v>-203095</v>
      </c>
      <c r="S14" s="194"/>
      <c r="T14" s="30">
        <f>E14+I14+M14+P14</f>
        <v>-194965</v>
      </c>
    </row>
    <row r="15" spans="1:20" s="24" customFormat="1" ht="14.25" customHeight="1" thickBot="1" x14ac:dyDescent="0.3">
      <c r="A15" s="36"/>
      <c r="B15" s="45" t="s">
        <v>34</v>
      </c>
      <c r="C15" s="46">
        <f t="shared" ref="C15" si="7">SUM(C13:C14)</f>
        <v>433891</v>
      </c>
      <c r="D15" s="195">
        <f t="shared" ref="D15:E15" si="8">SUM(D13:D14)</f>
        <v>424897</v>
      </c>
      <c r="E15" s="47">
        <f t="shared" si="8"/>
        <v>428803</v>
      </c>
      <c r="F15" s="185"/>
      <c r="G15" s="46">
        <f t="shared" ref="G15:I15" si="9">SUM(G13:G14)</f>
        <v>220872</v>
      </c>
      <c r="H15" s="195">
        <f t="shared" si="9"/>
        <v>216940</v>
      </c>
      <c r="I15" s="167">
        <f t="shared" si="9"/>
        <v>212059</v>
      </c>
      <c r="J15" s="185"/>
      <c r="K15" s="176">
        <f t="shared" ref="K15:M15" si="10">SUM(K13:K14)</f>
        <v>40972</v>
      </c>
      <c r="L15" s="195">
        <f t="shared" si="10"/>
        <v>40436</v>
      </c>
      <c r="M15" s="167">
        <f t="shared" si="10"/>
        <v>37756</v>
      </c>
      <c r="N15" s="185"/>
      <c r="O15" s="176">
        <f t="shared" ref="O15:P15" si="11">SUM(O13:O14)</f>
        <v>-8223</v>
      </c>
      <c r="P15" s="167">
        <f t="shared" si="11"/>
        <v>-7872</v>
      </c>
      <c r="Q15" s="185"/>
      <c r="R15" s="176">
        <f t="shared" ref="R15:T15" si="12">SUM(R13:R14)</f>
        <v>687512</v>
      </c>
      <c r="S15" s="195"/>
      <c r="T15" s="47">
        <f t="shared" si="12"/>
        <v>670746</v>
      </c>
    </row>
    <row r="16" spans="1:20" s="24" customFormat="1" ht="10.5" x14ac:dyDescent="0.25">
      <c r="A16" s="36"/>
      <c r="B16" s="52"/>
      <c r="C16" s="85"/>
      <c r="D16" s="196"/>
      <c r="E16" s="86"/>
      <c r="F16" s="185"/>
      <c r="G16" s="85"/>
      <c r="H16" s="196"/>
      <c r="I16" s="169"/>
      <c r="J16" s="185"/>
      <c r="K16" s="178"/>
      <c r="L16" s="196"/>
      <c r="M16" s="169"/>
      <c r="N16" s="185"/>
      <c r="O16" s="178"/>
      <c r="P16" s="169"/>
      <c r="Q16" s="185"/>
      <c r="R16" s="178"/>
      <c r="S16" s="196"/>
      <c r="T16" s="86"/>
    </row>
    <row r="17" spans="1:20" s="24" customFormat="1" ht="11.25" customHeight="1" x14ac:dyDescent="0.2">
      <c r="A17" s="36"/>
      <c r="B17" s="84" t="s">
        <v>36</v>
      </c>
      <c r="C17" s="20">
        <f>-198225-1</f>
        <v>-198226</v>
      </c>
      <c r="D17" s="197">
        <v>-194459</v>
      </c>
      <c r="E17" s="21">
        <v>-181200</v>
      </c>
      <c r="F17" s="184"/>
      <c r="G17" s="20">
        <v>-34874</v>
      </c>
      <c r="H17" s="197">
        <v>-34445</v>
      </c>
      <c r="I17" s="166">
        <v>-32820</v>
      </c>
      <c r="J17" s="184"/>
      <c r="K17" s="175">
        <v>-18235</v>
      </c>
      <c r="L17" s="197">
        <v>-17894</v>
      </c>
      <c r="M17" s="166">
        <v>-17425</v>
      </c>
      <c r="N17" s="184"/>
      <c r="O17" s="175">
        <v>-13677</v>
      </c>
      <c r="P17" s="166">
        <v>-13276</v>
      </c>
      <c r="Q17" s="184"/>
      <c r="R17" s="177">
        <f>C17+G17+K17+O17</f>
        <v>-265012</v>
      </c>
      <c r="S17" s="197"/>
      <c r="T17" s="21">
        <f>E17+I17+M17+P17</f>
        <v>-244721</v>
      </c>
    </row>
    <row r="18" spans="1:20" s="24" customFormat="1" ht="14.25" customHeight="1" thickBot="1" x14ac:dyDescent="0.3">
      <c r="A18" s="36"/>
      <c r="B18" s="45" t="s">
        <v>75</v>
      </c>
      <c r="C18" s="46">
        <f t="shared" ref="C18" si="13">SUM(C15:C17)</f>
        <v>235665</v>
      </c>
      <c r="D18" s="195">
        <f t="shared" ref="D18:E18" si="14">SUM(D15:D17)</f>
        <v>230438</v>
      </c>
      <c r="E18" s="47">
        <f t="shared" si="14"/>
        <v>247603</v>
      </c>
      <c r="F18" s="185"/>
      <c r="G18" s="46">
        <f t="shared" ref="G18:I18" si="15">SUM(G15:G17)</f>
        <v>185998</v>
      </c>
      <c r="H18" s="195">
        <f t="shared" si="15"/>
        <v>182495</v>
      </c>
      <c r="I18" s="167">
        <f t="shared" si="15"/>
        <v>179239</v>
      </c>
      <c r="J18" s="185"/>
      <c r="K18" s="176">
        <f t="shared" ref="K18:M18" si="16">SUM(K15:K17)</f>
        <v>22737</v>
      </c>
      <c r="L18" s="195">
        <f t="shared" si="16"/>
        <v>22542</v>
      </c>
      <c r="M18" s="167">
        <f t="shared" si="16"/>
        <v>20331</v>
      </c>
      <c r="N18" s="185"/>
      <c r="O18" s="176">
        <f t="shared" ref="O18:P18" si="17">SUM(O15:O17)</f>
        <v>-21900</v>
      </c>
      <c r="P18" s="167">
        <f t="shared" si="17"/>
        <v>-21148</v>
      </c>
      <c r="Q18" s="185"/>
      <c r="R18" s="176">
        <f t="shared" ref="R18:T18" si="18">SUM(R15:R17)</f>
        <v>422500</v>
      </c>
      <c r="S18" s="195"/>
      <c r="T18" s="47">
        <f t="shared" si="18"/>
        <v>426025</v>
      </c>
    </row>
    <row r="19" spans="1:20" s="82" customFormat="1" ht="10.5" x14ac:dyDescent="0.25">
      <c r="A19" s="36"/>
      <c r="B19" s="52"/>
      <c r="C19" s="85"/>
      <c r="D19" s="196"/>
      <c r="E19" s="86"/>
      <c r="F19" s="185"/>
      <c r="G19" s="85"/>
      <c r="H19" s="196"/>
      <c r="I19" s="169"/>
      <c r="J19" s="185"/>
      <c r="K19" s="178"/>
      <c r="L19" s="196"/>
      <c r="M19" s="169"/>
      <c r="N19" s="185"/>
      <c r="O19" s="178"/>
      <c r="P19" s="169"/>
      <c r="Q19" s="185"/>
      <c r="R19" s="178"/>
      <c r="S19" s="196"/>
      <c r="T19" s="86"/>
    </row>
    <row r="20" spans="1:20" s="24" customFormat="1" ht="11.25" customHeight="1" x14ac:dyDescent="0.2">
      <c r="A20" s="36"/>
      <c r="B20" s="44" t="s">
        <v>76</v>
      </c>
      <c r="C20" s="29">
        <v>-105104</v>
      </c>
      <c r="D20" s="194">
        <v>-104134</v>
      </c>
      <c r="E20" s="30">
        <v>-100612</v>
      </c>
      <c r="F20" s="184"/>
      <c r="G20" s="29">
        <v>-26165</v>
      </c>
      <c r="H20" s="194">
        <v>-25579</v>
      </c>
      <c r="I20" s="168">
        <v>-23811</v>
      </c>
      <c r="J20" s="184"/>
      <c r="K20" s="177">
        <v>0</v>
      </c>
      <c r="L20" s="194">
        <v>0</v>
      </c>
      <c r="M20" s="168">
        <v>0</v>
      </c>
      <c r="N20" s="184"/>
      <c r="O20" s="177">
        <v>0</v>
      </c>
      <c r="P20" s="168">
        <v>0</v>
      </c>
      <c r="Q20" s="184"/>
      <c r="R20" s="177">
        <f>C20+G20+K20+O20</f>
        <v>-131269</v>
      </c>
      <c r="S20" s="194"/>
      <c r="T20" s="30">
        <f>E20+I20+M20+P20</f>
        <v>-124423</v>
      </c>
    </row>
    <row r="21" spans="1:20" s="24" customFormat="1" ht="14.25" customHeight="1" thickBot="1" x14ac:dyDescent="0.3">
      <c r="A21" s="36"/>
      <c r="B21" s="45" t="s">
        <v>77</v>
      </c>
      <c r="C21" s="46">
        <f t="shared" ref="C21" si="19">SUM(C18:C20)</f>
        <v>130561</v>
      </c>
      <c r="D21" s="195">
        <f t="shared" ref="D21:E21" si="20">SUM(D18:D20)</f>
        <v>126304</v>
      </c>
      <c r="E21" s="47">
        <f t="shared" si="20"/>
        <v>146991</v>
      </c>
      <c r="F21" s="185"/>
      <c r="G21" s="46">
        <f t="shared" ref="G21:I21" si="21">SUM(G18:G20)</f>
        <v>159833</v>
      </c>
      <c r="H21" s="195">
        <f t="shared" si="21"/>
        <v>156916</v>
      </c>
      <c r="I21" s="167">
        <f t="shared" si="21"/>
        <v>155428</v>
      </c>
      <c r="J21" s="185"/>
      <c r="K21" s="176">
        <f t="shared" ref="K21:M21" si="22">SUM(K18:K20)</f>
        <v>22737</v>
      </c>
      <c r="L21" s="195">
        <f t="shared" si="22"/>
        <v>22542</v>
      </c>
      <c r="M21" s="167">
        <f t="shared" si="22"/>
        <v>20331</v>
      </c>
      <c r="N21" s="185"/>
      <c r="O21" s="176">
        <f t="shared" ref="O21:P21" si="23">SUM(O18:O20)</f>
        <v>-21900</v>
      </c>
      <c r="P21" s="167">
        <f t="shared" si="23"/>
        <v>-21148</v>
      </c>
      <c r="Q21" s="185"/>
      <c r="R21" s="176">
        <f>SUM(R18:R20)</f>
        <v>291231</v>
      </c>
      <c r="S21" s="195"/>
      <c r="T21" s="47">
        <f>SUM(T18:T20)</f>
        <v>301602</v>
      </c>
    </row>
    <row r="22" spans="1:20" s="24" customFormat="1" ht="14.25" customHeight="1" x14ac:dyDescent="0.2">
      <c r="A22" s="36"/>
      <c r="B22" s="44" t="s">
        <v>37</v>
      </c>
      <c r="C22" s="29"/>
      <c r="D22" s="194"/>
      <c r="E22" s="30"/>
      <c r="F22" s="184"/>
      <c r="G22" s="29"/>
      <c r="H22" s="194"/>
      <c r="I22" s="168"/>
      <c r="J22" s="184"/>
      <c r="K22" s="177"/>
      <c r="L22" s="194"/>
      <c r="M22" s="168"/>
      <c r="N22" s="184"/>
      <c r="O22" s="177"/>
      <c r="P22" s="168"/>
      <c r="Q22" s="184"/>
      <c r="R22" s="177">
        <v>-74767</v>
      </c>
      <c r="S22" s="194"/>
      <c r="T22" s="30">
        <v>-73952</v>
      </c>
    </row>
    <row r="23" spans="1:20" s="24" customFormat="1" ht="14.25" customHeight="1" x14ac:dyDescent="0.2">
      <c r="A23" s="36"/>
      <c r="B23" s="44" t="s">
        <v>175</v>
      </c>
      <c r="C23" s="29"/>
      <c r="D23" s="194"/>
      <c r="E23" s="30"/>
      <c r="F23" s="184"/>
      <c r="G23" s="29"/>
      <c r="H23" s="194"/>
      <c r="I23" s="168"/>
      <c r="J23" s="184"/>
      <c r="K23" s="177"/>
      <c r="L23" s="194"/>
      <c r="M23" s="168"/>
      <c r="N23" s="184"/>
      <c r="O23" s="177"/>
      <c r="P23" s="168"/>
      <c r="Q23" s="184"/>
      <c r="R23" s="177">
        <v>15100</v>
      </c>
      <c r="S23" s="194"/>
      <c r="T23" s="30">
        <v>16163</v>
      </c>
    </row>
    <row r="24" spans="1:20" s="24" customFormat="1" ht="14.25" customHeight="1" x14ac:dyDescent="0.2">
      <c r="A24" s="36"/>
      <c r="B24" s="44" t="s">
        <v>176</v>
      </c>
      <c r="C24" s="29"/>
      <c r="D24" s="194"/>
      <c r="E24" s="30"/>
      <c r="F24" s="184"/>
      <c r="G24" s="29"/>
      <c r="H24" s="194"/>
      <c r="I24" s="168"/>
      <c r="J24" s="184"/>
      <c r="K24" s="177"/>
      <c r="L24" s="194"/>
      <c r="M24" s="168"/>
      <c r="N24" s="184"/>
      <c r="O24" s="177"/>
      <c r="P24" s="168"/>
      <c r="Q24" s="184"/>
      <c r="R24" s="177">
        <v>-16721</v>
      </c>
      <c r="S24" s="194"/>
      <c r="T24" s="30">
        <v>-12220</v>
      </c>
    </row>
    <row r="25" spans="1:20" s="24" customFormat="1" ht="14.25" customHeight="1" x14ac:dyDescent="0.2">
      <c r="A25" s="36"/>
      <c r="B25" s="18" t="s">
        <v>38</v>
      </c>
      <c r="C25" s="20"/>
      <c r="D25" s="197"/>
      <c r="E25" s="21"/>
      <c r="F25" s="184"/>
      <c r="G25" s="20"/>
      <c r="H25" s="197"/>
      <c r="I25" s="166"/>
      <c r="J25" s="184"/>
      <c r="K25" s="175"/>
      <c r="L25" s="197"/>
      <c r="M25" s="166"/>
      <c r="N25" s="184"/>
      <c r="O25" s="175"/>
      <c r="P25" s="166"/>
      <c r="Q25" s="184"/>
      <c r="R25" s="175">
        <v>-6805</v>
      </c>
      <c r="S25" s="197"/>
      <c r="T25" s="21">
        <v>-7044</v>
      </c>
    </row>
    <row r="26" spans="1:20" s="24" customFormat="1" ht="14.25" customHeight="1" thickBot="1" x14ac:dyDescent="0.3">
      <c r="A26" s="36"/>
      <c r="B26" s="45" t="s">
        <v>177</v>
      </c>
      <c r="C26" s="87"/>
      <c r="D26" s="198"/>
      <c r="E26" s="221"/>
      <c r="F26" s="184"/>
      <c r="G26" s="87"/>
      <c r="H26" s="198"/>
      <c r="I26" s="170"/>
      <c r="J26" s="184"/>
      <c r="K26" s="180"/>
      <c r="L26" s="198"/>
      <c r="M26" s="170"/>
      <c r="N26" s="184"/>
      <c r="O26" s="180"/>
      <c r="P26" s="170"/>
      <c r="Q26" s="184"/>
      <c r="R26" s="176">
        <f>SUM(R21:R25)</f>
        <v>208038</v>
      </c>
      <c r="S26" s="198"/>
      <c r="T26" s="47">
        <f>SUM(T21:T25)</f>
        <v>224549</v>
      </c>
    </row>
    <row r="27" spans="1:20" s="24" customFormat="1" ht="14.25" customHeight="1" x14ac:dyDescent="0.2">
      <c r="A27" s="36"/>
      <c r="B27" s="44" t="s">
        <v>179</v>
      </c>
      <c r="C27" s="29"/>
      <c r="D27" s="194"/>
      <c r="E27" s="30"/>
      <c r="F27" s="184"/>
      <c r="G27" s="29"/>
      <c r="H27" s="194"/>
      <c r="I27" s="168"/>
      <c r="J27" s="184"/>
      <c r="K27" s="177"/>
      <c r="L27" s="194"/>
      <c r="M27" s="168"/>
      <c r="N27" s="184"/>
      <c r="O27" s="177"/>
      <c r="P27" s="168"/>
      <c r="Q27" s="184"/>
      <c r="R27" s="177">
        <v>13299</v>
      </c>
      <c r="S27" s="194"/>
      <c r="T27" s="30">
        <v>10482</v>
      </c>
    </row>
    <row r="28" spans="1:20" s="24" customFormat="1" ht="14.25" customHeight="1" x14ac:dyDescent="0.2">
      <c r="A28" s="36"/>
      <c r="B28" s="18" t="s">
        <v>180</v>
      </c>
      <c r="C28" s="20"/>
      <c r="D28" s="197"/>
      <c r="E28" s="21"/>
      <c r="F28" s="184"/>
      <c r="G28" s="20"/>
      <c r="H28" s="197"/>
      <c r="I28" s="166"/>
      <c r="J28" s="184"/>
      <c r="K28" s="175"/>
      <c r="L28" s="197"/>
      <c r="M28" s="166"/>
      <c r="N28" s="184"/>
      <c r="O28" s="175"/>
      <c r="P28" s="166"/>
      <c r="Q28" s="184"/>
      <c r="R28" s="175">
        <v>-6218</v>
      </c>
      <c r="S28" s="197"/>
      <c r="T28" s="21">
        <v>-6161</v>
      </c>
    </row>
    <row r="29" spans="1:20" s="24" customFormat="1" ht="14.25" customHeight="1" thickBot="1" x14ac:dyDescent="0.3">
      <c r="A29" s="36"/>
      <c r="B29" s="45" t="s">
        <v>178</v>
      </c>
      <c r="C29" s="87"/>
      <c r="D29" s="198"/>
      <c r="E29" s="221"/>
      <c r="F29" s="184"/>
      <c r="G29" s="87"/>
      <c r="H29" s="198"/>
      <c r="I29" s="170"/>
      <c r="J29" s="184"/>
      <c r="K29" s="180"/>
      <c r="L29" s="198"/>
      <c r="M29" s="170"/>
      <c r="N29" s="184"/>
      <c r="O29" s="180"/>
      <c r="P29" s="170"/>
      <c r="Q29" s="184"/>
      <c r="R29" s="176">
        <f>SUM(R27:R28)</f>
        <v>7081</v>
      </c>
      <c r="S29" s="198"/>
      <c r="T29" s="47">
        <f>SUM(T27:T28)</f>
        <v>4321</v>
      </c>
    </row>
    <row r="30" spans="1:20" s="24" customFormat="1" ht="14.25" customHeight="1" thickBot="1" x14ac:dyDescent="0.3">
      <c r="A30" s="36"/>
      <c r="B30" s="45" t="s">
        <v>78</v>
      </c>
      <c r="C30" s="87"/>
      <c r="D30" s="198"/>
      <c r="E30" s="221"/>
      <c r="F30" s="184"/>
      <c r="G30" s="87"/>
      <c r="H30" s="198"/>
      <c r="I30" s="170"/>
      <c r="J30" s="184"/>
      <c r="K30" s="180"/>
      <c r="L30" s="198"/>
      <c r="M30" s="170"/>
      <c r="N30" s="184"/>
      <c r="O30" s="180"/>
      <c r="P30" s="170"/>
      <c r="Q30" s="184"/>
      <c r="R30" s="176">
        <f>+R26+R29</f>
        <v>215119</v>
      </c>
      <c r="S30" s="198"/>
      <c r="T30" s="47">
        <f>+T26+T29</f>
        <v>228870</v>
      </c>
    </row>
    <row r="31" spans="1:20" s="24" customFormat="1" ht="14.25" customHeight="1" x14ac:dyDescent="0.2">
      <c r="A31" s="36"/>
      <c r="B31" s="44" t="s">
        <v>40</v>
      </c>
      <c r="C31" s="29"/>
      <c r="D31" s="194"/>
      <c r="E31" s="30"/>
      <c r="F31" s="184"/>
      <c r="G31" s="29"/>
      <c r="H31" s="194"/>
      <c r="I31" s="168"/>
      <c r="J31" s="184"/>
      <c r="K31" s="177"/>
      <c r="L31" s="194"/>
      <c r="M31" s="168"/>
      <c r="N31" s="184"/>
      <c r="O31" s="177"/>
      <c r="P31" s="168"/>
      <c r="Q31" s="184"/>
      <c r="R31" s="177">
        <v>-59802</v>
      </c>
      <c r="S31" s="194"/>
      <c r="T31" s="30">
        <v>-63675</v>
      </c>
    </row>
    <row r="32" spans="1:20" s="8" customFormat="1" ht="14.25" customHeight="1" thickBot="1" x14ac:dyDescent="0.3">
      <c r="A32" s="83"/>
      <c r="B32" s="50" t="s">
        <v>41</v>
      </c>
      <c r="C32" s="31"/>
      <c r="D32" s="199"/>
      <c r="E32" s="32"/>
      <c r="F32" s="186"/>
      <c r="G32" s="31"/>
      <c r="H32" s="199"/>
      <c r="I32" s="171"/>
      <c r="J32" s="186"/>
      <c r="K32" s="179"/>
      <c r="L32" s="199"/>
      <c r="M32" s="171"/>
      <c r="N32" s="186"/>
      <c r="O32" s="179"/>
      <c r="P32" s="171"/>
      <c r="Q32" s="186"/>
      <c r="R32" s="179">
        <f>SUM(R30:R31)</f>
        <v>155317</v>
      </c>
      <c r="S32" s="199"/>
      <c r="T32" s="32">
        <f>SUM(T30:T31)</f>
        <v>165195</v>
      </c>
    </row>
    <row r="34" spans="2:2" x14ac:dyDescent="0.3">
      <c r="B34" s="24" t="s">
        <v>189</v>
      </c>
    </row>
    <row r="35" spans="2:2" x14ac:dyDescent="0.3">
      <c r="B35" s="245"/>
    </row>
  </sheetData>
  <mergeCells count="5">
    <mergeCell ref="C4:E4"/>
    <mergeCell ref="G4:I4"/>
    <mergeCell ref="K4:M4"/>
    <mergeCell ref="O4:P4"/>
    <mergeCell ref="R4:T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Footer>&amp;L© 2019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T35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35.1796875" style="2" customWidth="1"/>
    <col min="3" max="5" width="10.453125" style="2" customWidth="1"/>
    <col min="6" max="6" width="2.7265625" style="90" customWidth="1"/>
    <col min="7" max="9" width="10.453125" style="2" customWidth="1"/>
    <col min="10" max="10" width="2.7265625" style="90" customWidth="1"/>
    <col min="11" max="13" width="10.453125" style="2" customWidth="1"/>
    <col min="14" max="14" width="2.7265625" style="90" customWidth="1"/>
    <col min="15" max="16" width="10.453125" style="2" customWidth="1"/>
    <col min="17" max="17" width="2.7265625" style="90" customWidth="1"/>
    <col min="18" max="20" width="10.453125" style="2" customWidth="1"/>
    <col min="21" max="16384" width="9.1796875" style="2"/>
  </cols>
  <sheetData>
    <row r="1" spans="1:20" s="38" customFormat="1" ht="15" customHeight="1" x14ac:dyDescent="0.35">
      <c r="A1" s="93"/>
      <c r="B1" s="120" t="str">
        <f>Inhaltsverzeichnis!C19</f>
        <v>Segmentbericht für das 4. Quartal 2019 und 2018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4"/>
      <c r="N1" s="94"/>
      <c r="O1" s="94"/>
      <c r="P1" s="94"/>
      <c r="Q1" s="94"/>
      <c r="R1" s="94"/>
      <c r="S1" s="94"/>
      <c r="T1" s="94"/>
    </row>
    <row r="2" spans="1:20" ht="15" customHeight="1" x14ac:dyDescent="0.3">
      <c r="A2" s="90"/>
      <c r="B2" s="89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</row>
    <row r="3" spans="1:20" ht="15" customHeight="1" x14ac:dyDescent="0.3">
      <c r="A3" s="33"/>
      <c r="B3" s="40"/>
      <c r="C3" s="172"/>
      <c r="D3" s="35"/>
      <c r="E3" s="163"/>
      <c r="F3" s="181"/>
      <c r="G3" s="35"/>
      <c r="H3" s="35"/>
      <c r="I3" s="163"/>
      <c r="J3" s="181"/>
      <c r="K3" s="172"/>
      <c r="L3" s="35"/>
      <c r="M3" s="163"/>
      <c r="N3" s="181"/>
      <c r="O3" s="172"/>
      <c r="P3" s="163"/>
      <c r="Q3" s="181"/>
      <c r="R3" s="172"/>
      <c r="S3" s="35"/>
      <c r="T3" s="35"/>
    </row>
    <row r="4" spans="1:20" s="24" customFormat="1" ht="15" customHeight="1" thickBot="1" x14ac:dyDescent="0.25">
      <c r="A4" s="36"/>
      <c r="B4" s="59" t="s">
        <v>27</v>
      </c>
      <c r="C4" s="299" t="s">
        <v>135</v>
      </c>
      <c r="D4" s="299"/>
      <c r="E4" s="300"/>
      <c r="F4" s="187"/>
      <c r="G4" s="301" t="s">
        <v>10</v>
      </c>
      <c r="H4" s="301"/>
      <c r="I4" s="301"/>
      <c r="J4" s="182"/>
      <c r="K4" s="301" t="s">
        <v>154</v>
      </c>
      <c r="L4" s="301"/>
      <c r="M4" s="301"/>
      <c r="N4" s="182"/>
      <c r="O4" s="302" t="s">
        <v>73</v>
      </c>
      <c r="P4" s="303"/>
      <c r="Q4" s="182"/>
      <c r="R4" s="301" t="s">
        <v>86</v>
      </c>
      <c r="S4" s="301"/>
      <c r="T4" s="301"/>
    </row>
    <row r="5" spans="1:20" s="24" customFormat="1" ht="14.25" customHeight="1" x14ac:dyDescent="0.25">
      <c r="A5" s="36"/>
      <c r="B5" s="95"/>
      <c r="C5" s="96" t="s">
        <v>172</v>
      </c>
      <c r="D5" s="228" t="s">
        <v>172</v>
      </c>
      <c r="E5" s="268" t="s">
        <v>173</v>
      </c>
      <c r="F5" s="183"/>
      <c r="G5" s="96" t="s">
        <v>172</v>
      </c>
      <c r="H5" s="228" t="s">
        <v>172</v>
      </c>
      <c r="I5" s="268" t="s">
        <v>173</v>
      </c>
      <c r="J5" s="183"/>
      <c r="K5" s="96" t="s">
        <v>172</v>
      </c>
      <c r="L5" s="228" t="s">
        <v>172</v>
      </c>
      <c r="M5" s="268" t="s">
        <v>173</v>
      </c>
      <c r="N5" s="183"/>
      <c r="O5" s="173" t="s">
        <v>172</v>
      </c>
      <c r="P5" s="164" t="s">
        <v>173</v>
      </c>
      <c r="Q5" s="183"/>
      <c r="R5" s="96" t="s">
        <v>172</v>
      </c>
      <c r="S5" s="228" t="s">
        <v>172</v>
      </c>
      <c r="T5" s="268" t="s">
        <v>173</v>
      </c>
    </row>
    <row r="6" spans="1:20" s="24" customFormat="1" ht="36" customHeight="1" x14ac:dyDescent="0.25">
      <c r="A6" s="36"/>
      <c r="B6" s="150"/>
      <c r="C6" s="174" t="s">
        <v>117</v>
      </c>
      <c r="D6" s="229" t="s">
        <v>121</v>
      </c>
      <c r="E6" s="165" t="s">
        <v>117</v>
      </c>
      <c r="F6" s="183"/>
      <c r="G6" s="151" t="s">
        <v>117</v>
      </c>
      <c r="H6" s="229" t="s">
        <v>121</v>
      </c>
      <c r="I6" s="165" t="s">
        <v>117</v>
      </c>
      <c r="J6" s="183"/>
      <c r="K6" s="174" t="s">
        <v>117</v>
      </c>
      <c r="L6" s="229" t="s">
        <v>121</v>
      </c>
      <c r="M6" s="165" t="s">
        <v>117</v>
      </c>
      <c r="N6" s="183"/>
      <c r="O6" s="174" t="s">
        <v>117</v>
      </c>
      <c r="P6" s="165" t="s">
        <v>117</v>
      </c>
      <c r="Q6" s="183"/>
      <c r="R6" s="174" t="s">
        <v>117</v>
      </c>
      <c r="S6" s="229" t="s">
        <v>121</v>
      </c>
      <c r="T6" s="152" t="s">
        <v>117</v>
      </c>
    </row>
    <row r="7" spans="1:20" s="24" customFormat="1" ht="14.25" customHeight="1" x14ac:dyDescent="0.2">
      <c r="A7" s="36"/>
      <c r="B7" s="18" t="s">
        <v>28</v>
      </c>
      <c r="C7" s="20">
        <v>65967</v>
      </c>
      <c r="D7" s="230">
        <v>64892</v>
      </c>
      <c r="E7" s="21">
        <v>73187</v>
      </c>
      <c r="F7" s="184"/>
      <c r="G7" s="20">
        <v>22237</v>
      </c>
      <c r="H7" s="230">
        <v>21415</v>
      </c>
      <c r="I7" s="166">
        <v>31800</v>
      </c>
      <c r="J7" s="184"/>
      <c r="K7" s="175"/>
      <c r="L7" s="230"/>
      <c r="M7" s="166"/>
      <c r="N7" s="184"/>
      <c r="O7" s="175"/>
      <c r="P7" s="166"/>
      <c r="Q7" s="184"/>
      <c r="R7" s="188">
        <f>C7+G7+K7+O7</f>
        <v>88204</v>
      </c>
      <c r="S7" s="230">
        <f>+D7+H7</f>
        <v>86307</v>
      </c>
      <c r="T7" s="21">
        <f>E7+I7+M7+P7</f>
        <v>104987</v>
      </c>
    </row>
    <row r="8" spans="1:20" s="24" customFormat="1" ht="14.25" customHeight="1" x14ac:dyDescent="0.2">
      <c r="A8" s="36"/>
      <c r="B8" s="18" t="s">
        <v>29</v>
      </c>
      <c r="C8" s="20">
        <v>74260</v>
      </c>
      <c r="D8" s="230">
        <v>73177</v>
      </c>
      <c r="E8" s="21">
        <v>69879</v>
      </c>
      <c r="F8" s="184"/>
      <c r="G8" s="20">
        <v>36762</v>
      </c>
      <c r="H8" s="230">
        <v>36336</v>
      </c>
      <c r="I8" s="166">
        <v>36673</v>
      </c>
      <c r="J8" s="184"/>
      <c r="K8" s="175"/>
      <c r="L8" s="230"/>
      <c r="M8" s="166"/>
      <c r="N8" s="184"/>
      <c r="O8" s="175"/>
      <c r="P8" s="166"/>
      <c r="Q8" s="184"/>
      <c r="R8" s="188">
        <f>C8+G8+K8+O8</f>
        <v>111022</v>
      </c>
      <c r="S8" s="230">
        <f t="shared" ref="S8:S9" si="0">+D8+H8</f>
        <v>109513</v>
      </c>
      <c r="T8" s="21">
        <f>E8+I8+M8+P8</f>
        <v>106552</v>
      </c>
    </row>
    <row r="9" spans="1:20" s="24" customFormat="1" ht="14.25" customHeight="1" x14ac:dyDescent="0.2">
      <c r="A9" s="36"/>
      <c r="B9" s="191" t="s">
        <v>115</v>
      </c>
      <c r="C9" s="192">
        <v>6630</v>
      </c>
      <c r="D9" s="231">
        <v>6537</v>
      </c>
      <c r="E9" s="220">
        <v>4978</v>
      </c>
      <c r="F9" s="184"/>
      <c r="G9" s="192">
        <v>0</v>
      </c>
      <c r="H9" s="231">
        <v>0</v>
      </c>
      <c r="I9" s="219">
        <v>0</v>
      </c>
      <c r="J9" s="184"/>
      <c r="K9" s="193"/>
      <c r="L9" s="231"/>
      <c r="M9" s="219"/>
      <c r="N9" s="184"/>
      <c r="O9" s="193"/>
      <c r="P9" s="219"/>
      <c r="Q9" s="184"/>
      <c r="R9" s="218">
        <f>G9+C9+K9+O9</f>
        <v>6630</v>
      </c>
      <c r="S9" s="231">
        <f t="shared" si="0"/>
        <v>6537</v>
      </c>
      <c r="T9" s="21">
        <f>I9+E9+M9+Q9</f>
        <v>4978</v>
      </c>
    </row>
    <row r="10" spans="1:20" s="24" customFormat="1" ht="14.25" customHeight="1" thickBot="1" x14ac:dyDescent="0.3">
      <c r="A10" s="36"/>
      <c r="B10" s="45" t="s">
        <v>74</v>
      </c>
      <c r="C10" s="46">
        <f>SUM(C7:C9)</f>
        <v>146857</v>
      </c>
      <c r="D10" s="232">
        <f>SUM(D7:D9)</f>
        <v>144606</v>
      </c>
      <c r="E10" s="47">
        <f>SUM(E7:E9)</f>
        <v>148044</v>
      </c>
      <c r="F10" s="185"/>
      <c r="G10" s="46">
        <f>SUM(G7:G9)</f>
        <v>58999</v>
      </c>
      <c r="H10" s="232">
        <f>SUM(H7:H9)</f>
        <v>57751</v>
      </c>
      <c r="I10" s="167">
        <f>SUM(I7:I9)</f>
        <v>68473</v>
      </c>
      <c r="J10" s="185"/>
      <c r="K10" s="176">
        <f>SUM(K7:K9)</f>
        <v>0</v>
      </c>
      <c r="L10" s="232">
        <f>SUM(L7:L9)</f>
        <v>0</v>
      </c>
      <c r="M10" s="167">
        <f>SUM(M7:M9)</f>
        <v>0</v>
      </c>
      <c r="N10" s="185"/>
      <c r="O10" s="176">
        <f>SUM(O7:O9)</f>
        <v>0</v>
      </c>
      <c r="P10" s="167">
        <f>SUM(P7:P9)</f>
        <v>0</v>
      </c>
      <c r="Q10" s="185"/>
      <c r="R10" s="176">
        <f>SUM(R7:R9)</f>
        <v>205856</v>
      </c>
      <c r="S10" s="232">
        <f>SUM(S7:S9)</f>
        <v>202357</v>
      </c>
      <c r="T10" s="47">
        <f>SUM(T7:T9)</f>
        <v>216517</v>
      </c>
    </row>
    <row r="11" spans="1:20" s="24" customFormat="1" ht="14.25" customHeight="1" x14ac:dyDescent="0.2">
      <c r="A11" s="36"/>
      <c r="B11" s="44" t="s">
        <v>30</v>
      </c>
      <c r="C11" s="29">
        <v>0</v>
      </c>
      <c r="D11" s="233">
        <v>0</v>
      </c>
      <c r="E11" s="30">
        <v>0</v>
      </c>
      <c r="F11" s="184"/>
      <c r="G11" s="29">
        <v>0</v>
      </c>
      <c r="H11" s="233">
        <v>0</v>
      </c>
      <c r="I11" s="168">
        <v>0</v>
      </c>
      <c r="J11" s="184"/>
      <c r="K11" s="177">
        <v>48955</v>
      </c>
      <c r="L11" s="233">
        <v>48092</v>
      </c>
      <c r="M11" s="168">
        <v>47725</v>
      </c>
      <c r="N11" s="184"/>
      <c r="O11" s="177"/>
      <c r="P11" s="168"/>
      <c r="Q11" s="184"/>
      <c r="R11" s="177">
        <f>C11+G11+K11+O11</f>
        <v>48955</v>
      </c>
      <c r="S11" s="234">
        <f>+L11</f>
        <v>48092</v>
      </c>
      <c r="T11" s="30">
        <f>E11+I11+M11+P11</f>
        <v>47725</v>
      </c>
    </row>
    <row r="12" spans="1:20" s="24" customFormat="1" ht="14.25" customHeight="1" x14ac:dyDescent="0.2">
      <c r="A12" s="36"/>
      <c r="B12" s="18" t="s">
        <v>31</v>
      </c>
      <c r="C12" s="20">
        <v>0</v>
      </c>
      <c r="D12" s="230">
        <v>0</v>
      </c>
      <c r="E12" s="21">
        <v>6</v>
      </c>
      <c r="F12" s="184"/>
      <c r="G12" s="20">
        <v>205</v>
      </c>
      <c r="H12" s="230">
        <v>205</v>
      </c>
      <c r="I12" s="166">
        <v>213</v>
      </c>
      <c r="J12" s="184"/>
      <c r="K12" s="175">
        <v>0</v>
      </c>
      <c r="L12" s="230">
        <v>0</v>
      </c>
      <c r="M12" s="166">
        <v>98</v>
      </c>
      <c r="N12" s="184"/>
      <c r="O12" s="175"/>
      <c r="P12" s="166"/>
      <c r="Q12" s="184"/>
      <c r="R12" s="175">
        <f>C12+G12+K12+O12</f>
        <v>205</v>
      </c>
      <c r="S12" s="230">
        <f>+H12</f>
        <v>205</v>
      </c>
      <c r="T12" s="21">
        <f>E12+I12+M12+P12</f>
        <v>317</v>
      </c>
    </row>
    <row r="13" spans="1:20" s="24" customFormat="1" ht="14.25" customHeight="1" thickBot="1" x14ac:dyDescent="0.3">
      <c r="A13" s="36"/>
      <c r="B13" s="45" t="s">
        <v>32</v>
      </c>
      <c r="C13" s="46">
        <f t="shared" ref="C13:E13" si="1">SUM(C10:C12)</f>
        <v>146857</v>
      </c>
      <c r="D13" s="232">
        <f t="shared" si="1"/>
        <v>144606</v>
      </c>
      <c r="E13" s="47">
        <f t="shared" si="1"/>
        <v>148050</v>
      </c>
      <c r="F13" s="185"/>
      <c r="G13" s="46">
        <f t="shared" ref="G13:I13" si="2">SUM(G10:G12)</f>
        <v>59204</v>
      </c>
      <c r="H13" s="232">
        <f t="shared" si="2"/>
        <v>57956</v>
      </c>
      <c r="I13" s="167">
        <f t="shared" si="2"/>
        <v>68686</v>
      </c>
      <c r="J13" s="185"/>
      <c r="K13" s="176">
        <f t="shared" ref="K13:M13" si="3">SUM(K10:K12)</f>
        <v>48955</v>
      </c>
      <c r="L13" s="232">
        <f t="shared" si="3"/>
        <v>48092</v>
      </c>
      <c r="M13" s="167">
        <f t="shared" si="3"/>
        <v>47823</v>
      </c>
      <c r="N13" s="185"/>
      <c r="O13" s="176">
        <f t="shared" ref="O13" si="4">SUM(O10:O12)</f>
        <v>0</v>
      </c>
      <c r="P13" s="167">
        <f>SUM(P10:P12)</f>
        <v>0</v>
      </c>
      <c r="Q13" s="185"/>
      <c r="R13" s="176">
        <f>SUM(R10:R12)</f>
        <v>255016</v>
      </c>
      <c r="S13" s="232">
        <f t="shared" ref="S13" si="5">SUM(S10:S12)</f>
        <v>250654</v>
      </c>
      <c r="T13" s="47">
        <f>SUM(T10:T12)</f>
        <v>264559</v>
      </c>
    </row>
    <row r="14" spans="1:20" s="24" customFormat="1" ht="14.25" customHeight="1" x14ac:dyDescent="0.2">
      <c r="A14" s="36"/>
      <c r="B14" s="44" t="s">
        <v>33</v>
      </c>
      <c r="C14" s="29">
        <f>-11682+1</f>
        <v>-11681</v>
      </c>
      <c r="D14" s="194">
        <v>-11634</v>
      </c>
      <c r="E14" s="30">
        <v>-9770</v>
      </c>
      <c r="F14" s="184"/>
      <c r="G14" s="29">
        <v>-2336</v>
      </c>
      <c r="H14" s="194">
        <v>-2315</v>
      </c>
      <c r="I14" s="168">
        <v>-1635</v>
      </c>
      <c r="J14" s="184"/>
      <c r="K14" s="177">
        <v>-39011</v>
      </c>
      <c r="L14" s="194">
        <v>-38234</v>
      </c>
      <c r="M14" s="168">
        <v>-38048</v>
      </c>
      <c r="N14" s="184"/>
      <c r="O14" s="177">
        <v>-2009</v>
      </c>
      <c r="P14" s="168">
        <v>-1791</v>
      </c>
      <c r="Q14" s="184"/>
      <c r="R14" s="177">
        <f>C14+G14+K14+O14</f>
        <v>-55037</v>
      </c>
      <c r="S14" s="194"/>
      <c r="T14" s="30">
        <f>E14+I14+M14+P14</f>
        <v>-51244</v>
      </c>
    </row>
    <row r="15" spans="1:20" s="24" customFormat="1" ht="14.25" customHeight="1" thickBot="1" x14ac:dyDescent="0.3">
      <c r="A15" s="36"/>
      <c r="B15" s="45" t="s">
        <v>34</v>
      </c>
      <c r="C15" s="46">
        <f t="shared" ref="C15:E15" si="6">SUM(C13:C14)</f>
        <v>135176</v>
      </c>
      <c r="D15" s="195">
        <f t="shared" si="6"/>
        <v>132972</v>
      </c>
      <c r="E15" s="47">
        <f t="shared" si="6"/>
        <v>138280</v>
      </c>
      <c r="F15" s="185"/>
      <c r="G15" s="46">
        <f t="shared" ref="G15:I15" si="7">SUM(G13:G14)</f>
        <v>56868</v>
      </c>
      <c r="H15" s="195">
        <f t="shared" si="7"/>
        <v>55641</v>
      </c>
      <c r="I15" s="167">
        <f t="shared" si="7"/>
        <v>67051</v>
      </c>
      <c r="J15" s="185"/>
      <c r="K15" s="176">
        <f t="shared" ref="K15:M15" si="8">SUM(K13:K14)</f>
        <v>9944</v>
      </c>
      <c r="L15" s="195">
        <f t="shared" si="8"/>
        <v>9858</v>
      </c>
      <c r="M15" s="167">
        <f t="shared" si="8"/>
        <v>9775</v>
      </c>
      <c r="N15" s="185"/>
      <c r="O15" s="176">
        <f t="shared" ref="O15:P15" si="9">SUM(O13:O14)</f>
        <v>-2009</v>
      </c>
      <c r="P15" s="167">
        <f t="shared" si="9"/>
        <v>-1791</v>
      </c>
      <c r="Q15" s="185"/>
      <c r="R15" s="176">
        <f t="shared" ref="R15:T15" si="10">SUM(R13:R14)</f>
        <v>199979</v>
      </c>
      <c r="S15" s="195"/>
      <c r="T15" s="47">
        <f t="shared" si="10"/>
        <v>213315</v>
      </c>
    </row>
    <row r="16" spans="1:20" s="24" customFormat="1" ht="10.5" x14ac:dyDescent="0.25">
      <c r="A16" s="36"/>
      <c r="B16" s="52"/>
      <c r="C16" s="85"/>
      <c r="D16" s="196"/>
      <c r="E16" s="86"/>
      <c r="F16" s="185"/>
      <c r="G16" s="85"/>
      <c r="H16" s="196"/>
      <c r="I16" s="169"/>
      <c r="J16" s="185"/>
      <c r="K16" s="178"/>
      <c r="L16" s="196"/>
      <c r="M16" s="169"/>
      <c r="N16" s="185"/>
      <c r="O16" s="178"/>
      <c r="P16" s="169"/>
      <c r="Q16" s="185"/>
      <c r="R16" s="178"/>
      <c r="S16" s="196"/>
      <c r="T16" s="86"/>
    </row>
    <row r="17" spans="1:20" s="24" customFormat="1" ht="11.25" customHeight="1" x14ac:dyDescent="0.2">
      <c r="A17" s="36"/>
      <c r="B17" s="84" t="s">
        <v>36</v>
      </c>
      <c r="C17" s="20">
        <f>-57262-1</f>
        <v>-57263</v>
      </c>
      <c r="D17" s="197">
        <v>-56413</v>
      </c>
      <c r="E17" s="21">
        <v>-57499</v>
      </c>
      <c r="F17" s="184"/>
      <c r="G17" s="20">
        <v>-9474</v>
      </c>
      <c r="H17" s="197">
        <v>-9400</v>
      </c>
      <c r="I17" s="166">
        <v>-9711</v>
      </c>
      <c r="J17" s="184"/>
      <c r="K17" s="175">
        <v>-5329</v>
      </c>
      <c r="L17" s="197">
        <v>-5222</v>
      </c>
      <c r="M17" s="166">
        <v>-4764</v>
      </c>
      <c r="N17" s="184"/>
      <c r="O17" s="175">
        <v>-3444</v>
      </c>
      <c r="P17" s="166">
        <v>-3390</v>
      </c>
      <c r="Q17" s="184"/>
      <c r="R17" s="177">
        <f>C17+G17+K17+O17</f>
        <v>-75510</v>
      </c>
      <c r="S17" s="197"/>
      <c r="T17" s="21">
        <f>E17+I17+M17+P17</f>
        <v>-75364</v>
      </c>
    </row>
    <row r="18" spans="1:20" s="24" customFormat="1" ht="14.25" customHeight="1" thickBot="1" x14ac:dyDescent="0.3">
      <c r="A18" s="36"/>
      <c r="B18" s="45" t="s">
        <v>75</v>
      </c>
      <c r="C18" s="46">
        <f t="shared" ref="C18:E18" si="11">SUM(C15:C17)</f>
        <v>77913</v>
      </c>
      <c r="D18" s="195">
        <f t="shared" si="11"/>
        <v>76559</v>
      </c>
      <c r="E18" s="47">
        <f t="shared" si="11"/>
        <v>80781</v>
      </c>
      <c r="F18" s="185"/>
      <c r="G18" s="46">
        <f t="shared" ref="G18:I18" si="12">SUM(G15:G17)</f>
        <v>47394</v>
      </c>
      <c r="H18" s="195">
        <f t="shared" si="12"/>
        <v>46241</v>
      </c>
      <c r="I18" s="167">
        <f t="shared" si="12"/>
        <v>57340</v>
      </c>
      <c r="J18" s="185"/>
      <c r="K18" s="176">
        <f t="shared" ref="K18:M18" si="13">SUM(K15:K17)</f>
        <v>4615</v>
      </c>
      <c r="L18" s="195">
        <f t="shared" si="13"/>
        <v>4636</v>
      </c>
      <c r="M18" s="167">
        <f t="shared" si="13"/>
        <v>5011</v>
      </c>
      <c r="N18" s="185"/>
      <c r="O18" s="176">
        <f t="shared" ref="O18:P18" si="14">SUM(O15:O17)</f>
        <v>-5453</v>
      </c>
      <c r="P18" s="167">
        <f t="shared" si="14"/>
        <v>-5181</v>
      </c>
      <c r="Q18" s="185"/>
      <c r="R18" s="176">
        <f t="shared" ref="R18:T18" si="15">SUM(R15:R17)</f>
        <v>124469</v>
      </c>
      <c r="S18" s="195"/>
      <c r="T18" s="47">
        <f t="shared" si="15"/>
        <v>137951</v>
      </c>
    </row>
    <row r="19" spans="1:20" s="82" customFormat="1" ht="10.5" x14ac:dyDescent="0.25">
      <c r="A19" s="36"/>
      <c r="B19" s="52"/>
      <c r="C19" s="85"/>
      <c r="D19" s="196"/>
      <c r="E19" s="86"/>
      <c r="F19" s="185"/>
      <c r="G19" s="85"/>
      <c r="H19" s="196"/>
      <c r="I19" s="169"/>
      <c r="J19" s="185"/>
      <c r="K19" s="178"/>
      <c r="L19" s="196"/>
      <c r="M19" s="169"/>
      <c r="N19" s="185"/>
      <c r="O19" s="178"/>
      <c r="P19" s="169"/>
      <c r="Q19" s="185"/>
      <c r="R19" s="178"/>
      <c r="S19" s="196"/>
      <c r="T19" s="86"/>
    </row>
    <row r="20" spans="1:20" s="24" customFormat="1" ht="11.25" customHeight="1" x14ac:dyDescent="0.2">
      <c r="A20" s="36"/>
      <c r="B20" s="44" t="s">
        <v>76</v>
      </c>
      <c r="C20" s="29">
        <f>-27665+1</f>
        <v>-27664</v>
      </c>
      <c r="D20" s="194">
        <v>-26122</v>
      </c>
      <c r="E20" s="30">
        <v>-29496</v>
      </c>
      <c r="F20" s="184"/>
      <c r="G20" s="29">
        <v>-7161</v>
      </c>
      <c r="H20" s="194">
        <v>-6964</v>
      </c>
      <c r="I20" s="168">
        <v>-6382</v>
      </c>
      <c r="J20" s="184"/>
      <c r="K20" s="177">
        <v>0</v>
      </c>
      <c r="L20" s="194">
        <v>0</v>
      </c>
      <c r="M20" s="168">
        <v>0</v>
      </c>
      <c r="N20" s="184"/>
      <c r="O20" s="177">
        <v>0</v>
      </c>
      <c r="P20" s="168">
        <v>0</v>
      </c>
      <c r="Q20" s="184"/>
      <c r="R20" s="177">
        <f>C20+G20+K20+O20</f>
        <v>-34825</v>
      </c>
      <c r="S20" s="194"/>
      <c r="T20" s="30">
        <f>E20+I20+M20+P20</f>
        <v>-35878</v>
      </c>
    </row>
    <row r="21" spans="1:20" s="24" customFormat="1" ht="14.25" customHeight="1" thickBot="1" x14ac:dyDescent="0.3">
      <c r="A21" s="36"/>
      <c r="B21" s="45" t="s">
        <v>77</v>
      </c>
      <c r="C21" s="46">
        <f t="shared" ref="C21:E21" si="16">SUM(C18:C20)</f>
        <v>50249</v>
      </c>
      <c r="D21" s="195">
        <f t="shared" si="16"/>
        <v>50437</v>
      </c>
      <c r="E21" s="47">
        <f t="shared" si="16"/>
        <v>51285</v>
      </c>
      <c r="F21" s="185"/>
      <c r="G21" s="46">
        <f t="shared" ref="G21:I21" si="17">SUM(G18:G20)</f>
        <v>40233</v>
      </c>
      <c r="H21" s="195">
        <f t="shared" si="17"/>
        <v>39277</v>
      </c>
      <c r="I21" s="167">
        <f t="shared" si="17"/>
        <v>50958</v>
      </c>
      <c r="J21" s="185"/>
      <c r="K21" s="176">
        <f t="shared" ref="K21:M21" si="18">SUM(K18:K20)</f>
        <v>4615</v>
      </c>
      <c r="L21" s="195">
        <f t="shared" si="18"/>
        <v>4636</v>
      </c>
      <c r="M21" s="167">
        <f t="shared" si="18"/>
        <v>5011</v>
      </c>
      <c r="N21" s="185"/>
      <c r="O21" s="176">
        <f t="shared" ref="O21:P21" si="19">SUM(O18:O20)</f>
        <v>-5453</v>
      </c>
      <c r="P21" s="167">
        <f t="shared" si="19"/>
        <v>-5181</v>
      </c>
      <c r="Q21" s="185"/>
      <c r="R21" s="176">
        <f>SUM(R18:R20)</f>
        <v>89644</v>
      </c>
      <c r="S21" s="195"/>
      <c r="T21" s="47">
        <f>SUM(T18:T20)</f>
        <v>102073</v>
      </c>
    </row>
    <row r="22" spans="1:20" s="24" customFormat="1" ht="14.25" customHeight="1" x14ac:dyDescent="0.2">
      <c r="A22" s="36"/>
      <c r="B22" s="44" t="s">
        <v>37</v>
      </c>
      <c r="C22" s="29"/>
      <c r="D22" s="194"/>
      <c r="E22" s="30"/>
      <c r="F22" s="184"/>
      <c r="G22" s="29"/>
      <c r="H22" s="194"/>
      <c r="I22" s="168"/>
      <c r="J22" s="184"/>
      <c r="K22" s="177"/>
      <c r="L22" s="194"/>
      <c r="M22" s="168"/>
      <c r="N22" s="184"/>
      <c r="O22" s="177"/>
      <c r="P22" s="168"/>
      <c r="Q22" s="184"/>
      <c r="R22" s="177">
        <v>-20430</v>
      </c>
      <c r="S22" s="194"/>
      <c r="T22" s="30">
        <v>-19704</v>
      </c>
    </row>
    <row r="23" spans="1:20" s="24" customFormat="1" ht="14.25" customHeight="1" x14ac:dyDescent="0.2">
      <c r="A23" s="36"/>
      <c r="B23" s="44" t="s">
        <v>175</v>
      </c>
      <c r="C23" s="29"/>
      <c r="D23" s="194"/>
      <c r="E23" s="30"/>
      <c r="F23" s="184"/>
      <c r="G23" s="29"/>
      <c r="H23" s="194"/>
      <c r="I23" s="168"/>
      <c r="J23" s="184"/>
      <c r="K23" s="177"/>
      <c r="L23" s="194"/>
      <c r="M23" s="168"/>
      <c r="N23" s="184"/>
      <c r="O23" s="177"/>
      <c r="P23" s="168"/>
      <c r="Q23" s="184"/>
      <c r="R23" s="177">
        <v>2930</v>
      </c>
      <c r="S23" s="194"/>
      <c r="T23" s="30">
        <v>3879</v>
      </c>
    </row>
    <row r="24" spans="1:20" s="24" customFormat="1" ht="14.25" customHeight="1" x14ac:dyDescent="0.2">
      <c r="A24" s="36"/>
      <c r="B24" s="44" t="s">
        <v>176</v>
      </c>
      <c r="C24" s="29"/>
      <c r="D24" s="194"/>
      <c r="E24" s="30"/>
      <c r="F24" s="184"/>
      <c r="G24" s="29"/>
      <c r="H24" s="194"/>
      <c r="I24" s="168"/>
      <c r="J24" s="184"/>
      <c r="K24" s="177"/>
      <c r="L24" s="194"/>
      <c r="M24" s="168"/>
      <c r="N24" s="184"/>
      <c r="O24" s="177"/>
      <c r="P24" s="168"/>
      <c r="Q24" s="184"/>
      <c r="R24" s="177">
        <v>-6195</v>
      </c>
      <c r="S24" s="194"/>
      <c r="T24" s="30">
        <v>-3414</v>
      </c>
    </row>
    <row r="25" spans="1:20" s="24" customFormat="1" ht="14.25" customHeight="1" x14ac:dyDescent="0.2">
      <c r="A25" s="36"/>
      <c r="B25" s="18" t="s">
        <v>38</v>
      </c>
      <c r="C25" s="20"/>
      <c r="D25" s="197"/>
      <c r="E25" s="21"/>
      <c r="F25" s="184"/>
      <c r="G25" s="20"/>
      <c r="H25" s="197"/>
      <c r="I25" s="166"/>
      <c r="J25" s="184"/>
      <c r="K25" s="175"/>
      <c r="L25" s="197"/>
      <c r="M25" s="166"/>
      <c r="N25" s="184"/>
      <c r="O25" s="175"/>
      <c r="P25" s="166"/>
      <c r="Q25" s="184"/>
      <c r="R25" s="175">
        <v>-2705</v>
      </c>
      <c r="S25" s="197"/>
      <c r="T25" s="21">
        <v>-2230</v>
      </c>
    </row>
    <row r="26" spans="1:20" s="24" customFormat="1" ht="14.25" customHeight="1" thickBot="1" x14ac:dyDescent="0.3">
      <c r="A26" s="36"/>
      <c r="B26" s="45" t="s">
        <v>177</v>
      </c>
      <c r="C26" s="87"/>
      <c r="D26" s="198"/>
      <c r="E26" s="221"/>
      <c r="F26" s="184"/>
      <c r="G26" s="87"/>
      <c r="H26" s="198"/>
      <c r="I26" s="170"/>
      <c r="J26" s="184"/>
      <c r="K26" s="180"/>
      <c r="L26" s="198"/>
      <c r="M26" s="170"/>
      <c r="N26" s="184"/>
      <c r="O26" s="180"/>
      <c r="P26" s="170"/>
      <c r="Q26" s="184"/>
      <c r="R26" s="176">
        <f>SUM(R21:R25)</f>
        <v>63244</v>
      </c>
      <c r="S26" s="198"/>
      <c r="T26" s="47">
        <f>SUM(T21:T25)</f>
        <v>80604</v>
      </c>
    </row>
    <row r="27" spans="1:20" s="24" customFormat="1" ht="14.25" customHeight="1" x14ac:dyDescent="0.2">
      <c r="A27" s="36"/>
      <c r="B27" s="44" t="s">
        <v>179</v>
      </c>
      <c r="C27" s="29"/>
      <c r="D27" s="194"/>
      <c r="E27" s="30"/>
      <c r="F27" s="184"/>
      <c r="G27" s="29"/>
      <c r="H27" s="194"/>
      <c r="I27" s="168"/>
      <c r="J27" s="184"/>
      <c r="K27" s="177"/>
      <c r="L27" s="194"/>
      <c r="M27" s="168"/>
      <c r="N27" s="184"/>
      <c r="O27" s="177"/>
      <c r="P27" s="168"/>
      <c r="Q27" s="184"/>
      <c r="R27" s="177">
        <v>3662</v>
      </c>
      <c r="S27" s="194"/>
      <c r="T27" s="30">
        <v>2645</v>
      </c>
    </row>
    <row r="28" spans="1:20" s="24" customFormat="1" ht="14.25" customHeight="1" x14ac:dyDescent="0.2">
      <c r="A28" s="36"/>
      <c r="B28" s="18" t="s">
        <v>180</v>
      </c>
      <c r="C28" s="20"/>
      <c r="D28" s="197"/>
      <c r="E28" s="21"/>
      <c r="F28" s="184"/>
      <c r="G28" s="20"/>
      <c r="H28" s="197"/>
      <c r="I28" s="166"/>
      <c r="J28" s="184"/>
      <c r="K28" s="175"/>
      <c r="L28" s="197"/>
      <c r="M28" s="166"/>
      <c r="N28" s="184"/>
      <c r="O28" s="175"/>
      <c r="P28" s="166"/>
      <c r="Q28" s="184"/>
      <c r="R28" s="175">
        <v>-1493</v>
      </c>
      <c r="S28" s="197"/>
      <c r="T28" s="21">
        <v>-1768</v>
      </c>
    </row>
    <row r="29" spans="1:20" s="24" customFormat="1" ht="14.25" customHeight="1" thickBot="1" x14ac:dyDescent="0.3">
      <c r="A29" s="36"/>
      <c r="B29" s="45" t="s">
        <v>178</v>
      </c>
      <c r="C29" s="87"/>
      <c r="D29" s="198"/>
      <c r="E29" s="221"/>
      <c r="F29" s="184"/>
      <c r="G29" s="87"/>
      <c r="H29" s="198"/>
      <c r="I29" s="170"/>
      <c r="J29" s="184"/>
      <c r="K29" s="180"/>
      <c r="L29" s="198"/>
      <c r="M29" s="170"/>
      <c r="N29" s="184"/>
      <c r="O29" s="180"/>
      <c r="P29" s="170"/>
      <c r="Q29" s="184"/>
      <c r="R29" s="176">
        <f>SUM(R27:R28)</f>
        <v>2169</v>
      </c>
      <c r="S29" s="198"/>
      <c r="T29" s="47">
        <f>SUM(T27:T28)</f>
        <v>877</v>
      </c>
    </row>
    <row r="30" spans="1:20" s="24" customFormat="1" ht="14.25" customHeight="1" thickBot="1" x14ac:dyDescent="0.3">
      <c r="A30" s="36"/>
      <c r="B30" s="45" t="s">
        <v>78</v>
      </c>
      <c r="C30" s="87"/>
      <c r="D30" s="198"/>
      <c r="E30" s="221"/>
      <c r="F30" s="184"/>
      <c r="G30" s="87"/>
      <c r="H30" s="198"/>
      <c r="I30" s="170"/>
      <c r="J30" s="184"/>
      <c r="K30" s="180"/>
      <c r="L30" s="198"/>
      <c r="M30" s="170"/>
      <c r="N30" s="184"/>
      <c r="O30" s="180"/>
      <c r="P30" s="170"/>
      <c r="Q30" s="184"/>
      <c r="R30" s="176">
        <f>+R26+R29</f>
        <v>65413</v>
      </c>
      <c r="S30" s="198"/>
      <c r="T30" s="47">
        <f>+T26+T29</f>
        <v>81481</v>
      </c>
    </row>
    <row r="31" spans="1:20" s="24" customFormat="1" ht="14.25" customHeight="1" x14ac:dyDescent="0.2">
      <c r="A31" s="36"/>
      <c r="B31" s="44" t="s">
        <v>40</v>
      </c>
      <c r="C31" s="29"/>
      <c r="D31" s="194"/>
      <c r="E31" s="30"/>
      <c r="F31" s="184"/>
      <c r="G31" s="29"/>
      <c r="H31" s="194"/>
      <c r="I31" s="168"/>
      <c r="J31" s="184"/>
      <c r="K31" s="177"/>
      <c r="L31" s="194"/>
      <c r="M31" s="168"/>
      <c r="N31" s="184"/>
      <c r="O31" s="177"/>
      <c r="P31" s="168"/>
      <c r="Q31" s="184"/>
      <c r="R31" s="177">
        <v>-17201</v>
      </c>
      <c r="S31" s="194"/>
      <c r="T31" s="30">
        <v>-20187</v>
      </c>
    </row>
    <row r="32" spans="1:20" s="8" customFormat="1" ht="14.25" customHeight="1" thickBot="1" x14ac:dyDescent="0.3">
      <c r="A32" s="83"/>
      <c r="B32" s="50" t="s">
        <v>41</v>
      </c>
      <c r="C32" s="31"/>
      <c r="D32" s="199"/>
      <c r="E32" s="32"/>
      <c r="F32" s="186"/>
      <c r="G32" s="31"/>
      <c r="H32" s="199"/>
      <c r="I32" s="171"/>
      <c r="J32" s="186"/>
      <c r="K32" s="179"/>
      <c r="L32" s="199"/>
      <c r="M32" s="171"/>
      <c r="N32" s="186"/>
      <c r="O32" s="179"/>
      <c r="P32" s="171"/>
      <c r="Q32" s="186"/>
      <c r="R32" s="179">
        <f>SUM(R30:R31)</f>
        <v>48212</v>
      </c>
      <c r="S32" s="199"/>
      <c r="T32" s="32">
        <f>SUM(T30:T31)</f>
        <v>61294</v>
      </c>
    </row>
    <row r="34" spans="2:2" x14ac:dyDescent="0.3">
      <c r="B34" s="24" t="s">
        <v>189</v>
      </c>
    </row>
    <row r="35" spans="2:2" x14ac:dyDescent="0.3">
      <c r="B35" s="245"/>
    </row>
  </sheetData>
  <mergeCells count="5">
    <mergeCell ref="R4:T4"/>
    <mergeCell ref="G4:I4"/>
    <mergeCell ref="C4:E4"/>
    <mergeCell ref="K4:M4"/>
    <mergeCell ref="O4:P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Footer>&amp;L© 2019 Software AG. All rights reserved.&amp;C&amp;P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4"/>
  <sheetViews>
    <sheetView showGridLines="0" zoomScaleNormal="100" workbookViewId="0"/>
  </sheetViews>
  <sheetFormatPr defaultColWidth="9.1796875" defaultRowHeight="14" x14ac:dyDescent="0.3"/>
  <cols>
    <col min="1" max="1" width="2.7265625" style="2" customWidth="1"/>
    <col min="2" max="2" width="34.7265625" style="2" bestFit="1" customWidth="1"/>
    <col min="3" max="5" width="10.453125" style="2" customWidth="1"/>
    <col min="6" max="6" width="2.7265625" style="90" customWidth="1"/>
    <col min="7" max="9" width="10.453125" style="2" customWidth="1"/>
    <col min="10" max="10" width="2.7265625" style="90" customWidth="1"/>
    <col min="11" max="13" width="10.453125" style="2" customWidth="1"/>
    <col min="14" max="16384" width="9.1796875" style="2"/>
  </cols>
  <sheetData>
    <row r="1" spans="1:13" s="38" customFormat="1" ht="15" customHeight="1" x14ac:dyDescent="0.35">
      <c r="A1" s="93"/>
      <c r="B1" s="120" t="str">
        <f>Inhaltsverzeichnis!C21</f>
        <v>Segment DBP mit Umsatzaufteilung für die Geschäftsjahre 2019 und 2018</v>
      </c>
      <c r="C1" s="120"/>
      <c r="D1" s="120"/>
      <c r="E1" s="120"/>
      <c r="F1" s="120"/>
      <c r="G1" s="120"/>
      <c r="H1" s="277"/>
      <c r="I1" s="94"/>
      <c r="J1" s="94"/>
      <c r="K1" s="94"/>
      <c r="L1" s="94"/>
      <c r="M1" s="94"/>
    </row>
    <row r="2" spans="1:13" ht="15" customHeight="1" x14ac:dyDescent="0.3">
      <c r="A2" s="90"/>
      <c r="B2" s="263" t="s">
        <v>26</v>
      </c>
      <c r="C2" s="92"/>
      <c r="D2" s="92"/>
      <c r="E2" s="92"/>
      <c r="F2" s="92"/>
      <c r="G2" s="92"/>
      <c r="H2" s="92"/>
      <c r="I2" s="91"/>
      <c r="J2" s="91"/>
      <c r="K2" s="91"/>
      <c r="L2" s="91"/>
      <c r="M2" s="91"/>
    </row>
    <row r="3" spans="1:13" ht="15" customHeight="1" x14ac:dyDescent="0.3">
      <c r="A3" s="33"/>
      <c r="B3" s="40"/>
      <c r="C3" s="172"/>
      <c r="D3" s="35"/>
      <c r="E3" s="163"/>
      <c r="F3" s="181"/>
      <c r="G3" s="172"/>
      <c r="H3" s="35"/>
      <c r="I3" s="163"/>
      <c r="J3" s="181"/>
      <c r="K3" s="172"/>
      <c r="L3" s="35"/>
      <c r="M3" s="35"/>
    </row>
    <row r="4" spans="1:13" s="24" customFormat="1" ht="15" customHeight="1" thickBot="1" x14ac:dyDescent="0.25">
      <c r="A4" s="36"/>
      <c r="B4" s="59" t="s">
        <v>27</v>
      </c>
      <c r="C4" s="299" t="s">
        <v>122</v>
      </c>
      <c r="D4" s="299"/>
      <c r="E4" s="300"/>
      <c r="F4" s="187"/>
      <c r="G4" s="299" t="s">
        <v>147</v>
      </c>
      <c r="H4" s="299"/>
      <c r="I4" s="300"/>
      <c r="J4" s="182"/>
      <c r="K4" s="299" t="s">
        <v>135</v>
      </c>
      <c r="L4" s="299"/>
      <c r="M4" s="300"/>
    </row>
    <row r="5" spans="1:13" s="24" customFormat="1" ht="14.25" customHeight="1" x14ac:dyDescent="0.25">
      <c r="A5" s="36"/>
      <c r="B5" s="95"/>
      <c r="C5" s="96" t="s">
        <v>170</v>
      </c>
      <c r="D5" s="228" t="s">
        <v>170</v>
      </c>
      <c r="E5" s="268" t="s">
        <v>171</v>
      </c>
      <c r="F5" s="183"/>
      <c r="G5" s="96" t="s">
        <v>170</v>
      </c>
      <c r="H5" s="228" t="s">
        <v>170</v>
      </c>
      <c r="I5" s="268" t="s">
        <v>171</v>
      </c>
      <c r="J5" s="183"/>
      <c r="K5" s="96" t="s">
        <v>170</v>
      </c>
      <c r="L5" s="228" t="s">
        <v>170</v>
      </c>
      <c r="M5" s="268" t="s">
        <v>171</v>
      </c>
    </row>
    <row r="6" spans="1:13" s="24" customFormat="1" ht="34.75" customHeight="1" x14ac:dyDescent="0.25">
      <c r="A6" s="36"/>
      <c r="B6" s="150"/>
      <c r="C6" s="174" t="s">
        <v>117</v>
      </c>
      <c r="D6" s="229" t="s">
        <v>121</v>
      </c>
      <c r="E6" s="165" t="s">
        <v>117</v>
      </c>
      <c r="F6" s="183"/>
      <c r="G6" s="174" t="s">
        <v>117</v>
      </c>
      <c r="H6" s="229" t="s">
        <v>121</v>
      </c>
      <c r="I6" s="165" t="s">
        <v>117</v>
      </c>
      <c r="J6" s="183"/>
      <c r="K6" s="174" t="s">
        <v>117</v>
      </c>
      <c r="L6" s="229" t="s">
        <v>121</v>
      </c>
      <c r="M6" s="152" t="s">
        <v>117</v>
      </c>
    </row>
    <row r="7" spans="1:13" s="24" customFormat="1" ht="14.25" customHeight="1" x14ac:dyDescent="0.2">
      <c r="A7" s="36"/>
      <c r="B7" s="18" t="s">
        <v>28</v>
      </c>
      <c r="C7" s="175">
        <v>12624</v>
      </c>
      <c r="D7" s="230">
        <v>12530</v>
      </c>
      <c r="E7" s="166">
        <v>8702</v>
      </c>
      <c r="F7" s="184"/>
      <c r="G7" s="175">
        <f t="shared" ref="G7:I9" si="0">+K7-C7</f>
        <v>151269</v>
      </c>
      <c r="H7" s="230">
        <f t="shared" si="0"/>
        <v>148342</v>
      </c>
      <c r="I7" s="166">
        <f>+M7-E7</f>
        <v>166213</v>
      </c>
      <c r="J7" s="184"/>
      <c r="K7" s="175">
        <f>+'[1]Segment Report ytd'!C7</f>
        <v>163893</v>
      </c>
      <c r="L7" s="230">
        <f>+'[1]Segment Report ytd'!D7</f>
        <v>160872</v>
      </c>
      <c r="M7" s="166">
        <f>+'[1]Segment Report ytd'!E7</f>
        <v>174915</v>
      </c>
    </row>
    <row r="8" spans="1:13" s="24" customFormat="1" ht="14.25" customHeight="1" x14ac:dyDescent="0.2">
      <c r="A8" s="36"/>
      <c r="B8" s="18" t="s">
        <v>29</v>
      </c>
      <c r="C8" s="175">
        <v>6992</v>
      </c>
      <c r="D8" s="230">
        <v>6928</v>
      </c>
      <c r="E8" s="166">
        <v>4061</v>
      </c>
      <c r="F8" s="184"/>
      <c r="G8" s="175">
        <f t="shared" si="0"/>
        <v>280934</v>
      </c>
      <c r="H8" s="230">
        <f t="shared" si="0"/>
        <v>275092</v>
      </c>
      <c r="I8" s="166">
        <f t="shared" si="0"/>
        <v>268170</v>
      </c>
      <c r="J8" s="184"/>
      <c r="K8" s="175">
        <f>+'[1]Segment Report ytd'!C8</f>
        <v>287926</v>
      </c>
      <c r="L8" s="230">
        <f>+'[1]Segment Report ytd'!D8</f>
        <v>282020</v>
      </c>
      <c r="M8" s="166">
        <f>+'[1]Segment Report ytd'!E8</f>
        <v>272231</v>
      </c>
    </row>
    <row r="9" spans="1:13" s="24" customFormat="1" ht="14.25" customHeight="1" x14ac:dyDescent="0.2">
      <c r="A9" s="36"/>
      <c r="B9" s="191" t="s">
        <v>115</v>
      </c>
      <c r="C9" s="193">
        <v>22651</v>
      </c>
      <c r="D9" s="230">
        <v>22259</v>
      </c>
      <c r="E9" s="166">
        <v>17555</v>
      </c>
      <c r="F9" s="184"/>
      <c r="G9" s="175">
        <f t="shared" si="0"/>
        <v>0</v>
      </c>
      <c r="H9" s="230">
        <f t="shared" si="0"/>
        <v>0</v>
      </c>
      <c r="I9" s="166">
        <f t="shared" si="0"/>
        <v>0</v>
      </c>
      <c r="J9" s="184"/>
      <c r="K9" s="193">
        <f>+'[1]Segment Report ytd'!C9</f>
        <v>22651</v>
      </c>
      <c r="L9" s="230">
        <f>+'[1]Segment Report ytd'!D9</f>
        <v>22259</v>
      </c>
      <c r="M9" s="166">
        <f>+'[1]Segment Report ytd'!E9</f>
        <v>17555</v>
      </c>
    </row>
    <row r="10" spans="1:13" s="24" customFormat="1" ht="14.25" customHeight="1" thickBot="1" x14ac:dyDescent="0.3">
      <c r="A10" s="36"/>
      <c r="B10" s="45" t="s">
        <v>74</v>
      </c>
      <c r="C10" s="176">
        <f>SUM(C7:C9)</f>
        <v>42267</v>
      </c>
      <c r="D10" s="232">
        <f>SUM(D7:D9)</f>
        <v>41717</v>
      </c>
      <c r="E10" s="167">
        <f>SUM(E7:E9)</f>
        <v>30318</v>
      </c>
      <c r="F10" s="185"/>
      <c r="G10" s="176">
        <f t="shared" ref="G10:I10" si="1">SUM(G7:G9)</f>
        <v>432203</v>
      </c>
      <c r="H10" s="232">
        <f t="shared" si="1"/>
        <v>423434</v>
      </c>
      <c r="I10" s="167">
        <f t="shared" si="1"/>
        <v>434383</v>
      </c>
      <c r="J10" s="185"/>
      <c r="K10" s="176">
        <f>SUM(K7:K9)</f>
        <v>474470</v>
      </c>
      <c r="L10" s="232">
        <f>SUM(L7:L9)</f>
        <v>465151</v>
      </c>
      <c r="M10" s="167">
        <f>SUM(M7:M9)</f>
        <v>464701</v>
      </c>
    </row>
    <row r="11" spans="1:13" s="24" customFormat="1" ht="14.25" customHeight="1" x14ac:dyDescent="0.2">
      <c r="A11" s="36"/>
      <c r="B11" s="44" t="s">
        <v>30</v>
      </c>
      <c r="C11" s="177">
        <v>0</v>
      </c>
      <c r="D11" s="233">
        <v>0</v>
      </c>
      <c r="E11" s="168">
        <v>0</v>
      </c>
      <c r="F11" s="184"/>
      <c r="G11" s="177">
        <f t="shared" ref="G11:I12" si="2">+K11-C11</f>
        <v>0</v>
      </c>
      <c r="H11" s="233">
        <f t="shared" si="2"/>
        <v>0</v>
      </c>
      <c r="I11" s="168">
        <f t="shared" si="2"/>
        <v>0</v>
      </c>
      <c r="J11" s="184"/>
      <c r="K11" s="177">
        <f>+'[1]Segment Report ytd'!C11</f>
        <v>0</v>
      </c>
      <c r="L11" s="233">
        <f>+'[1]Segment Report ytd'!D11</f>
        <v>0</v>
      </c>
      <c r="M11" s="166">
        <f>+'[1]Segment Report ytd'!E11</f>
        <v>0</v>
      </c>
    </row>
    <row r="12" spans="1:13" s="24" customFormat="1" ht="14.25" customHeight="1" x14ac:dyDescent="0.2">
      <c r="A12" s="36"/>
      <c r="B12" s="18" t="s">
        <v>31</v>
      </c>
      <c r="C12" s="175">
        <v>0</v>
      </c>
      <c r="D12" s="230">
        <v>0</v>
      </c>
      <c r="E12" s="166">
        <v>1</v>
      </c>
      <c r="F12" s="184"/>
      <c r="G12" s="175">
        <f t="shared" si="2"/>
        <v>0</v>
      </c>
      <c r="H12" s="230">
        <f t="shared" si="2"/>
        <v>0</v>
      </c>
      <c r="I12" s="166">
        <f t="shared" si="2"/>
        <v>46</v>
      </c>
      <c r="J12" s="184"/>
      <c r="K12" s="175">
        <f>+'[1]Segment Report ytd'!C12</f>
        <v>0</v>
      </c>
      <c r="L12" s="230">
        <f>+'[1]Segment Report ytd'!D12</f>
        <v>0</v>
      </c>
      <c r="M12" s="166">
        <f>+'[1]Segment Report ytd'!E12</f>
        <v>47</v>
      </c>
    </row>
    <row r="13" spans="1:13" s="24" customFormat="1" ht="14.25" customHeight="1" thickBot="1" x14ac:dyDescent="0.3">
      <c r="A13" s="36"/>
      <c r="B13" s="45" t="s">
        <v>32</v>
      </c>
      <c r="C13" s="176">
        <f t="shared" ref="C13:E13" si="3">SUM(C10:C12)</f>
        <v>42267</v>
      </c>
      <c r="D13" s="232">
        <f t="shared" si="3"/>
        <v>41717</v>
      </c>
      <c r="E13" s="167">
        <f t="shared" si="3"/>
        <v>30319</v>
      </c>
      <c r="F13" s="185"/>
      <c r="G13" s="176">
        <f t="shared" ref="G13:I13" si="4">SUM(G10:G12)</f>
        <v>432203</v>
      </c>
      <c r="H13" s="232">
        <f t="shared" si="4"/>
        <v>423434</v>
      </c>
      <c r="I13" s="167">
        <f t="shared" si="4"/>
        <v>434429</v>
      </c>
      <c r="J13" s="185"/>
      <c r="K13" s="176">
        <f>SUM(K10:K12)</f>
        <v>474470</v>
      </c>
      <c r="L13" s="232">
        <f>SUM(L10:L12)</f>
        <v>465151</v>
      </c>
      <c r="M13" s="167">
        <f>SUM(M10:M12)</f>
        <v>464748</v>
      </c>
    </row>
    <row r="14" spans="1:13" s="24" customFormat="1" ht="14.25" customHeight="1" x14ac:dyDescent="0.2">
      <c r="A14" s="36"/>
      <c r="B14" s="44" t="s">
        <v>33</v>
      </c>
      <c r="C14" s="29"/>
      <c r="D14" s="194"/>
      <c r="E14" s="168"/>
      <c r="F14" s="184"/>
      <c r="G14" s="29"/>
      <c r="H14" s="194"/>
      <c r="I14" s="168"/>
      <c r="J14" s="184"/>
      <c r="K14" s="177">
        <f>+'[1]Segment Report ytd'!C14</f>
        <v>-40579</v>
      </c>
      <c r="L14" s="194">
        <f>+'[1]Segment Report ytd'!D14</f>
        <v>-40254</v>
      </c>
      <c r="M14" s="166">
        <f>+'[1]Segment Report ytd'!E14</f>
        <v>-35945</v>
      </c>
    </row>
    <row r="15" spans="1:13" s="24" customFormat="1" ht="14.25" customHeight="1" thickBot="1" x14ac:dyDescent="0.3">
      <c r="A15" s="36"/>
      <c r="B15" s="45" t="s">
        <v>34</v>
      </c>
      <c r="C15" s="46"/>
      <c r="D15" s="195"/>
      <c r="E15" s="167"/>
      <c r="F15" s="185"/>
      <c r="G15" s="46"/>
      <c r="H15" s="195"/>
      <c r="I15" s="167"/>
      <c r="J15" s="185"/>
      <c r="K15" s="176">
        <f>SUM(K13:K14)</f>
        <v>433891</v>
      </c>
      <c r="L15" s="195">
        <f>SUM(L13:L14)</f>
        <v>424897</v>
      </c>
      <c r="M15" s="167">
        <f>SUM(M13:M14)</f>
        <v>428803</v>
      </c>
    </row>
    <row r="16" spans="1:13" s="24" customFormat="1" ht="10.5" x14ac:dyDescent="0.25">
      <c r="A16" s="36"/>
      <c r="B16" s="52"/>
      <c r="C16" s="85"/>
      <c r="D16" s="196"/>
      <c r="E16" s="169"/>
      <c r="F16" s="185"/>
      <c r="G16" s="85"/>
      <c r="H16" s="196"/>
      <c r="I16" s="169"/>
      <c r="J16" s="185"/>
      <c r="K16" s="178"/>
      <c r="L16" s="196"/>
      <c r="M16" s="169"/>
    </row>
    <row r="17" spans="1:13" s="24" customFormat="1" ht="11.25" customHeight="1" x14ac:dyDescent="0.2">
      <c r="A17" s="36"/>
      <c r="B17" s="84" t="s">
        <v>36</v>
      </c>
      <c r="C17" s="20"/>
      <c r="D17" s="197"/>
      <c r="E17" s="166"/>
      <c r="F17" s="184"/>
      <c r="G17" s="20"/>
      <c r="H17" s="197"/>
      <c r="I17" s="166"/>
      <c r="J17" s="184"/>
      <c r="K17" s="175">
        <f>+'[1]Segment Report ytd'!C17</f>
        <v>-198226</v>
      </c>
      <c r="L17" s="197">
        <f>+'[1]Segment Report ytd'!D17</f>
        <v>-194459</v>
      </c>
      <c r="M17" s="166">
        <f>+'[1]Segment Report ytd'!E17</f>
        <v>-181200</v>
      </c>
    </row>
    <row r="18" spans="1:13" s="24" customFormat="1" ht="14.25" customHeight="1" thickBot="1" x14ac:dyDescent="0.3">
      <c r="A18" s="36"/>
      <c r="B18" s="45" t="s">
        <v>75</v>
      </c>
      <c r="C18" s="46"/>
      <c r="D18" s="195"/>
      <c r="E18" s="167"/>
      <c r="F18" s="185"/>
      <c r="G18" s="46"/>
      <c r="H18" s="195"/>
      <c r="I18" s="167"/>
      <c r="J18" s="185"/>
      <c r="K18" s="176">
        <f>SUM(K15:K17)</f>
        <v>235665</v>
      </c>
      <c r="L18" s="195">
        <f>SUM(L15:L17)</f>
        <v>230438</v>
      </c>
      <c r="M18" s="167">
        <f>SUM(M15:M17)</f>
        <v>247603</v>
      </c>
    </row>
    <row r="19" spans="1:13" s="82" customFormat="1" ht="10.5" x14ac:dyDescent="0.25">
      <c r="A19" s="36"/>
      <c r="B19" s="52"/>
      <c r="C19" s="85"/>
      <c r="D19" s="196"/>
      <c r="E19" s="169"/>
      <c r="F19" s="185"/>
      <c r="G19" s="85"/>
      <c r="H19" s="196"/>
      <c r="I19" s="169"/>
      <c r="J19" s="185"/>
      <c r="K19" s="178"/>
      <c r="L19" s="196"/>
      <c r="M19" s="169"/>
    </row>
    <row r="20" spans="1:13" s="24" customFormat="1" ht="11.25" customHeight="1" x14ac:dyDescent="0.2">
      <c r="A20" s="36"/>
      <c r="B20" s="44" t="s">
        <v>76</v>
      </c>
      <c r="C20" s="29"/>
      <c r="D20" s="194"/>
      <c r="E20" s="168"/>
      <c r="F20" s="184"/>
      <c r="G20" s="29"/>
      <c r="H20" s="194"/>
      <c r="I20" s="168"/>
      <c r="J20" s="184"/>
      <c r="K20" s="177">
        <f>+'[1]Segment Report ytd'!C20</f>
        <v>-105104</v>
      </c>
      <c r="L20" s="194">
        <f>+'[1]Segment Report ytd'!D20</f>
        <v>-104134</v>
      </c>
      <c r="M20" s="166">
        <f>+'[1]Segment Report ytd'!E20</f>
        <v>-100612</v>
      </c>
    </row>
    <row r="21" spans="1:13" s="24" customFormat="1" ht="14.25" customHeight="1" thickBot="1" x14ac:dyDescent="0.3">
      <c r="A21" s="36"/>
      <c r="B21" s="45" t="s">
        <v>77</v>
      </c>
      <c r="C21" s="46"/>
      <c r="D21" s="195"/>
      <c r="E21" s="167"/>
      <c r="F21" s="185"/>
      <c r="G21" s="46"/>
      <c r="H21" s="195"/>
      <c r="I21" s="167"/>
      <c r="J21" s="185"/>
      <c r="K21" s="176">
        <f>SUM(K18:K20)</f>
        <v>130561</v>
      </c>
      <c r="L21" s="195">
        <f>SUM(L18:L20)</f>
        <v>126304</v>
      </c>
      <c r="M21" s="167">
        <f>SUM(M18:M20)</f>
        <v>146991</v>
      </c>
    </row>
    <row r="24" spans="1:13" x14ac:dyDescent="0.3">
      <c r="B24" s="245"/>
    </row>
  </sheetData>
  <mergeCells count="3"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Segment DBP-IoT split ytd</vt:lpstr>
      <vt:lpstr>Segment DBP-IoT split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 DBP-IoT split Quartal'!Print_Area</vt:lpstr>
      <vt:lpstr>'Segment DBP-IoT split ytd'!Print_Area</vt:lpstr>
      <vt:lpstr>'Segmentbericht Quartal'!Print_Area</vt:lpstr>
      <vt:lpstr>'Segmentbericht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2020-01-28T16:17:10Z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