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 codeName="DieseArbeitsmappe" defaultThemeVersion="124226"/>
  <xr:revisionPtr revIDLastSave="0" documentId="13_ncr:1_{C54B4423-B036-4518-9E83-664EE8CFF786}" xr6:coauthVersionLast="36" xr6:coauthVersionMax="36" xr10:uidLastSave="{00000000-0000-0000-0000-000000000000}"/>
  <bookViews>
    <workbookView xWindow="14388" yWindow="48" windowWidth="14436" windowHeight="14148" tabRatio="846" xr2:uid="{00000000-000D-0000-FFFF-FFFF00000000}"/>
  </bookViews>
  <sheets>
    <sheet name="Deckblatt" sheetId="1" r:id="rId1"/>
    <sheet name="Inhaltsverzeichnis" sheetId="11" r:id="rId2"/>
    <sheet name="Eckdaten" sheetId="21" r:id="rId3"/>
    <sheet name="GuV" sheetId="4" r:id="rId4"/>
    <sheet name="Bilanz" sheetId="22" r:id="rId5"/>
    <sheet name="Kapitalflussrechnung" sheetId="10" r:id="rId6"/>
    <sheet name="Segmentbericht ytd" sheetId="24" r:id="rId7"/>
    <sheet name="Segmentbericht Quartal" sheetId="17" r:id="rId8"/>
    <sheet name="Segment DBP-IoT split ytd" sheetId="25" r:id="rId9"/>
    <sheet name="Segment DBP-IoT split Quartal" sheetId="23" r:id="rId10"/>
    <sheet name="Im EK erfasste Erträge + Aufw." sheetId="14" r:id="rId11"/>
    <sheet name="IR Kontakt" sheetId="5" r:id="rId12"/>
    <sheet name="Schlussblatt" sheetId="20" r:id="rId13"/>
  </sheets>
  <externalReferences>
    <externalReference r:id="rId14"/>
  </externalReferences>
  <definedNames>
    <definedName name="_xlnm.Print_Area" localSheetId="4">Bilanz!$A$1:$D$52</definedName>
    <definedName name="_xlnm.Print_Area" localSheetId="0">Deckblatt!$A$1:$H$23</definedName>
    <definedName name="_xlnm.Print_Area" localSheetId="2">Eckdaten!$A$1:$L$54</definedName>
    <definedName name="_xlnm.Print_Area" localSheetId="3">GuV!$A$1:$H$29</definedName>
    <definedName name="_xlnm.Print_Area" localSheetId="10">'Im EK erfasste Erträge + Aufw.'!$A$1:$F$15</definedName>
    <definedName name="_xlnm.Print_Area" localSheetId="1">Inhaltsverzeichnis!$A$1:$J$25</definedName>
    <definedName name="_xlnm.Print_Area" localSheetId="5">Kapitalflussrechnung!$A$1:$F$38</definedName>
    <definedName name="_xlnm.Print_Area" localSheetId="9">'Segment DBP-IoT split Quartal'!$A$1:$M$22</definedName>
    <definedName name="_xlnm.Print_Area" localSheetId="8">'Segment DBP-IoT split ytd'!$A$1:$M$22</definedName>
    <definedName name="_xlnm.Print_Area" localSheetId="7">'Segmentbericht Quartal'!$A$1:$T$31</definedName>
    <definedName name="_xlnm.Print_Area" localSheetId="6">'Segmentbericht ytd'!$A$1:$T$31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1" i="14" l="1"/>
  <c r="E11" i="14"/>
  <c r="D11" i="14"/>
  <c r="C11" i="14"/>
  <c r="F9" i="14"/>
  <c r="F12" i="14" s="1"/>
  <c r="F13" i="14" s="1"/>
  <c r="F14" i="14" s="1"/>
  <c r="E9" i="14"/>
  <c r="E12" i="14" s="1"/>
  <c r="E13" i="14" s="1"/>
  <c r="E14" i="14" s="1"/>
  <c r="D9" i="14"/>
  <c r="D12" i="14" s="1"/>
  <c r="D13" i="14" s="1"/>
  <c r="D14" i="14" s="1"/>
  <c r="C9" i="14"/>
  <c r="C12" i="14" s="1"/>
  <c r="C13" i="14" s="1"/>
  <c r="C14" i="14" s="1"/>
  <c r="M20" i="23"/>
  <c r="L20" i="23"/>
  <c r="K20" i="23"/>
  <c r="M17" i="23"/>
  <c r="L17" i="23"/>
  <c r="K17" i="23"/>
  <c r="M14" i="23"/>
  <c r="L14" i="23"/>
  <c r="K14" i="23"/>
  <c r="M12" i="23"/>
  <c r="L12" i="23"/>
  <c r="K12" i="23"/>
  <c r="M11" i="23"/>
  <c r="L11" i="23"/>
  <c r="K11" i="23"/>
  <c r="M9" i="23"/>
  <c r="L9" i="23"/>
  <c r="K9" i="23"/>
  <c r="M8" i="23"/>
  <c r="L8" i="23"/>
  <c r="K8" i="23"/>
  <c r="M7" i="23"/>
  <c r="L7" i="23"/>
  <c r="K7" i="23"/>
  <c r="E13" i="23"/>
  <c r="E10" i="23"/>
  <c r="D10" i="23"/>
  <c r="D13" i="23" s="1"/>
  <c r="C10" i="23"/>
  <c r="C13" i="23" s="1"/>
  <c r="M20" i="25"/>
  <c r="L20" i="25"/>
  <c r="K20" i="25"/>
  <c r="M17" i="25"/>
  <c r="L17" i="25"/>
  <c r="K17" i="25"/>
  <c r="M14" i="25"/>
  <c r="L14" i="25"/>
  <c r="K14" i="25"/>
  <c r="M12" i="25"/>
  <c r="L12" i="25"/>
  <c r="K12" i="25"/>
  <c r="M11" i="25"/>
  <c r="L11" i="25"/>
  <c r="K11" i="25"/>
  <c r="M9" i="25"/>
  <c r="L9" i="25"/>
  <c r="K9" i="25"/>
  <c r="M8" i="25"/>
  <c r="L8" i="25"/>
  <c r="K8" i="25"/>
  <c r="M7" i="25"/>
  <c r="L7" i="25"/>
  <c r="K7" i="25"/>
  <c r="E13" i="25"/>
  <c r="D13" i="25"/>
  <c r="E10" i="25"/>
  <c r="D10" i="25"/>
  <c r="C10" i="25"/>
  <c r="C13" i="25" s="1"/>
  <c r="T20" i="17"/>
  <c r="C20" i="17"/>
  <c r="R20" i="17" s="1"/>
  <c r="E17" i="17"/>
  <c r="T17" i="17" s="1"/>
  <c r="C17" i="17"/>
  <c r="R17" i="17" s="1"/>
  <c r="T14" i="17"/>
  <c r="R14" i="17"/>
  <c r="O13" i="17"/>
  <c r="O15" i="17" s="1"/>
  <c r="O18" i="17" s="1"/>
  <c r="O21" i="17" s="1"/>
  <c r="H13" i="17"/>
  <c r="H15" i="17" s="1"/>
  <c r="H18" i="17" s="1"/>
  <c r="H21" i="17" s="1"/>
  <c r="T12" i="17"/>
  <c r="R12" i="17"/>
  <c r="T11" i="17"/>
  <c r="R11" i="17"/>
  <c r="P10" i="17"/>
  <c r="P13" i="17" s="1"/>
  <c r="P15" i="17" s="1"/>
  <c r="P18" i="17" s="1"/>
  <c r="P21" i="17" s="1"/>
  <c r="O10" i="17"/>
  <c r="M10" i="17"/>
  <c r="M13" i="17" s="1"/>
  <c r="M15" i="17" s="1"/>
  <c r="M18" i="17" s="1"/>
  <c r="M21" i="17" s="1"/>
  <c r="L10" i="17"/>
  <c r="L13" i="17" s="1"/>
  <c r="L15" i="17" s="1"/>
  <c r="L18" i="17" s="1"/>
  <c r="L21" i="17" s="1"/>
  <c r="K10" i="17"/>
  <c r="K13" i="17" s="1"/>
  <c r="K15" i="17" s="1"/>
  <c r="K18" i="17" s="1"/>
  <c r="K21" i="17" s="1"/>
  <c r="I10" i="17"/>
  <c r="I13" i="17" s="1"/>
  <c r="I15" i="17" s="1"/>
  <c r="I18" i="17" s="1"/>
  <c r="I21" i="17" s="1"/>
  <c r="H10" i="17"/>
  <c r="G10" i="17"/>
  <c r="G13" i="17" s="1"/>
  <c r="G15" i="17" s="1"/>
  <c r="G18" i="17" s="1"/>
  <c r="G21" i="17" s="1"/>
  <c r="C10" i="17"/>
  <c r="C13" i="17" s="1"/>
  <c r="C15" i="17" s="1"/>
  <c r="C18" i="17" s="1"/>
  <c r="C21" i="17" s="1"/>
  <c r="T9" i="17"/>
  <c r="S9" i="17"/>
  <c r="R9" i="17"/>
  <c r="T8" i="17"/>
  <c r="S8" i="17"/>
  <c r="R8" i="17"/>
  <c r="R7" i="17"/>
  <c r="R10" i="17" s="1"/>
  <c r="R13" i="17" s="1"/>
  <c r="R15" i="17" s="1"/>
  <c r="R18" i="17" s="1"/>
  <c r="E7" i="17"/>
  <c r="E10" i="17" s="1"/>
  <c r="E13" i="17" s="1"/>
  <c r="E15" i="17" s="1"/>
  <c r="E18" i="17" s="1"/>
  <c r="E21" i="17" s="1"/>
  <c r="D7" i="17"/>
  <c r="D10" i="17" s="1"/>
  <c r="D13" i="17" s="1"/>
  <c r="D15" i="17" s="1"/>
  <c r="D18" i="17" s="1"/>
  <c r="D21" i="17" s="1"/>
  <c r="C7" i="17"/>
  <c r="T20" i="24"/>
  <c r="R20" i="24"/>
  <c r="T17" i="24"/>
  <c r="C17" i="24"/>
  <c r="R17" i="24" s="1"/>
  <c r="T14" i="24"/>
  <c r="R14" i="24"/>
  <c r="G13" i="24"/>
  <c r="G15" i="24" s="1"/>
  <c r="G18" i="24" s="1"/>
  <c r="G21" i="24" s="1"/>
  <c r="S12" i="24"/>
  <c r="R12" i="24"/>
  <c r="I12" i="24"/>
  <c r="T12" i="24" s="1"/>
  <c r="T11" i="24"/>
  <c r="S11" i="24"/>
  <c r="R11" i="24"/>
  <c r="P10" i="24"/>
  <c r="P13" i="24" s="1"/>
  <c r="P15" i="24" s="1"/>
  <c r="P18" i="24" s="1"/>
  <c r="P21" i="24" s="1"/>
  <c r="O10" i="24"/>
  <c r="O13" i="24" s="1"/>
  <c r="O15" i="24" s="1"/>
  <c r="O18" i="24" s="1"/>
  <c r="O21" i="24" s="1"/>
  <c r="M10" i="24"/>
  <c r="M13" i="24" s="1"/>
  <c r="M15" i="24" s="1"/>
  <c r="M18" i="24" s="1"/>
  <c r="M21" i="24" s="1"/>
  <c r="L10" i="24"/>
  <c r="L13" i="24" s="1"/>
  <c r="L15" i="24" s="1"/>
  <c r="L18" i="24" s="1"/>
  <c r="L21" i="24" s="1"/>
  <c r="K10" i="24"/>
  <c r="K13" i="24" s="1"/>
  <c r="K15" i="24" s="1"/>
  <c r="K18" i="24" s="1"/>
  <c r="K21" i="24" s="1"/>
  <c r="I10" i="24"/>
  <c r="I13" i="24" s="1"/>
  <c r="I15" i="24" s="1"/>
  <c r="I18" i="24" s="1"/>
  <c r="I21" i="24" s="1"/>
  <c r="H10" i="24"/>
  <c r="H13" i="24" s="1"/>
  <c r="H15" i="24" s="1"/>
  <c r="H18" i="24" s="1"/>
  <c r="H21" i="24" s="1"/>
  <c r="G10" i="24"/>
  <c r="E10" i="24"/>
  <c r="E13" i="24" s="1"/>
  <c r="E15" i="24" s="1"/>
  <c r="E18" i="24" s="1"/>
  <c r="E21" i="24" s="1"/>
  <c r="D10" i="24"/>
  <c r="D13" i="24" s="1"/>
  <c r="D15" i="24" s="1"/>
  <c r="D18" i="24" s="1"/>
  <c r="D21" i="24" s="1"/>
  <c r="C10" i="24"/>
  <c r="C13" i="24" s="1"/>
  <c r="C15" i="24" s="1"/>
  <c r="C18" i="24" s="1"/>
  <c r="C21" i="24" s="1"/>
  <c r="T9" i="24"/>
  <c r="S9" i="24"/>
  <c r="R9" i="24"/>
  <c r="T8" i="24"/>
  <c r="S8" i="24"/>
  <c r="R8" i="24"/>
  <c r="T7" i="24"/>
  <c r="T10" i="24" s="1"/>
  <c r="S7" i="24"/>
  <c r="S10" i="24" s="1"/>
  <c r="S13" i="24" s="1"/>
  <c r="R7" i="24"/>
  <c r="R10" i="24" s="1"/>
  <c r="R13" i="24" s="1"/>
  <c r="R15" i="24" s="1"/>
  <c r="R18" i="24" s="1"/>
  <c r="R21" i="24" s="1"/>
  <c r="R24" i="24" s="1"/>
  <c r="R27" i="24" s="1"/>
  <c r="R29" i="24" s="1"/>
  <c r="F38" i="10"/>
  <c r="E36" i="10"/>
  <c r="C36" i="10"/>
  <c r="E34" i="10"/>
  <c r="C34" i="10"/>
  <c r="F31" i="10"/>
  <c r="E31" i="10"/>
  <c r="D31" i="10"/>
  <c r="C31" i="10"/>
  <c r="F24" i="10"/>
  <c r="E24" i="10"/>
  <c r="D24" i="10"/>
  <c r="C24" i="10"/>
  <c r="F16" i="10"/>
  <c r="F32" i="10" s="1"/>
  <c r="F34" i="10" s="1"/>
  <c r="F36" i="10" s="1"/>
  <c r="E16" i="10"/>
  <c r="E38" i="10" s="1"/>
  <c r="D16" i="10"/>
  <c r="D32" i="10" s="1"/>
  <c r="D34" i="10" s="1"/>
  <c r="D36" i="10" s="1"/>
  <c r="C16" i="10"/>
  <c r="C38" i="10" s="1"/>
  <c r="D49" i="22"/>
  <c r="D51" i="22" s="1"/>
  <c r="C49" i="22"/>
  <c r="C51" i="22" s="1"/>
  <c r="D42" i="22"/>
  <c r="C42" i="22"/>
  <c r="D32" i="22"/>
  <c r="C32" i="22"/>
  <c r="C22" i="22"/>
  <c r="D21" i="22"/>
  <c r="C21" i="22"/>
  <c r="D11" i="22"/>
  <c r="D22" i="22" s="1"/>
  <c r="C11" i="22"/>
  <c r="F21" i="4"/>
  <c r="H21" i="4" s="1"/>
  <c r="D21" i="4"/>
  <c r="C21" i="4"/>
  <c r="E21" i="4" s="1"/>
  <c r="H19" i="4"/>
  <c r="E19" i="4"/>
  <c r="E18" i="4"/>
  <c r="H16" i="4"/>
  <c r="E16" i="4"/>
  <c r="H15" i="4"/>
  <c r="E15" i="4"/>
  <c r="F14" i="4"/>
  <c r="H14" i="4" s="1"/>
  <c r="D14" i="4"/>
  <c r="C14" i="4"/>
  <c r="E14" i="4" s="1"/>
  <c r="H13" i="4"/>
  <c r="E13" i="4"/>
  <c r="H11" i="4"/>
  <c r="E11" i="4"/>
  <c r="H10" i="4"/>
  <c r="G10" i="4"/>
  <c r="G12" i="4" s="1"/>
  <c r="G17" i="4" s="1"/>
  <c r="G20" i="4" s="1"/>
  <c r="G22" i="4" s="1"/>
  <c r="G23" i="4" s="1"/>
  <c r="F10" i="4"/>
  <c r="F12" i="4" s="1"/>
  <c r="D10" i="4"/>
  <c r="D12" i="4" s="1"/>
  <c r="D17" i="4" s="1"/>
  <c r="D20" i="4" s="1"/>
  <c r="D22" i="4" s="1"/>
  <c r="D23" i="4" s="1"/>
  <c r="C10" i="4"/>
  <c r="C12" i="4" s="1"/>
  <c r="H9" i="4"/>
  <c r="E9" i="4"/>
  <c r="H8" i="4"/>
  <c r="E8" i="4"/>
  <c r="H7" i="4"/>
  <c r="E7" i="4"/>
  <c r="H6" i="4"/>
  <c r="E6" i="4"/>
  <c r="H5" i="4"/>
  <c r="E5" i="4"/>
  <c r="E47" i="21"/>
  <c r="E46" i="21"/>
  <c r="E45" i="21"/>
  <c r="E44" i="21"/>
  <c r="F41" i="21"/>
  <c r="C41" i="21"/>
  <c r="F40" i="21"/>
  <c r="C40" i="21"/>
  <c r="H37" i="21"/>
  <c r="E37" i="21"/>
  <c r="H34" i="21"/>
  <c r="E34" i="21"/>
  <c r="H22" i="21"/>
  <c r="G22" i="21"/>
  <c r="E22" i="21"/>
  <c r="H21" i="21"/>
  <c r="G21" i="21"/>
  <c r="E21" i="21"/>
  <c r="J8" i="21"/>
  <c r="H8" i="21"/>
  <c r="C8" i="21"/>
  <c r="R21" i="17" l="1"/>
  <c r="R24" i="17" s="1"/>
  <c r="R27" i="17" s="1"/>
  <c r="R29" i="17" s="1"/>
  <c r="S7" i="17"/>
  <c r="S10" i="17" s="1"/>
  <c r="S13" i="17" s="1"/>
  <c r="T7" i="17"/>
  <c r="T10" i="17" s="1"/>
  <c r="T13" i="17" s="1"/>
  <c r="T15" i="17" s="1"/>
  <c r="T18" i="17" s="1"/>
  <c r="T21" i="17" s="1"/>
  <c r="T24" i="17" s="1"/>
  <c r="T27" i="17" s="1"/>
  <c r="T29" i="17" s="1"/>
  <c r="T13" i="24"/>
  <c r="T15" i="24" s="1"/>
  <c r="T18" i="24" s="1"/>
  <c r="T21" i="24" s="1"/>
  <c r="T24" i="24" s="1"/>
  <c r="T27" i="24" s="1"/>
  <c r="T29" i="24" s="1"/>
  <c r="D38" i="10"/>
  <c r="C52" i="22"/>
  <c r="D52" i="22"/>
  <c r="C17" i="4"/>
  <c r="E12" i="4"/>
  <c r="D26" i="4"/>
  <c r="D25" i="4"/>
  <c r="F17" i="4"/>
  <c r="H12" i="4"/>
  <c r="G26" i="4"/>
  <c r="G25" i="4"/>
  <c r="E10" i="4"/>
  <c r="E17" i="4" l="1"/>
  <c r="C20" i="4"/>
  <c r="H17" i="4"/>
  <c r="F20" i="4"/>
  <c r="E20" i="4" l="1"/>
  <c r="C22" i="4"/>
  <c r="F22" i="4"/>
  <c r="H20" i="4"/>
  <c r="H22" i="4" l="1"/>
  <c r="F23" i="4"/>
  <c r="C23" i="4"/>
  <c r="E22" i="4"/>
  <c r="C25" i="4" l="1"/>
  <c r="E25" i="4" s="1"/>
  <c r="C26" i="4"/>
  <c r="E26" i="4" s="1"/>
  <c r="E23" i="4"/>
  <c r="F25" i="4"/>
  <c r="H25" i="4" s="1"/>
  <c r="H23" i="4"/>
  <c r="F26" i="4"/>
  <c r="H26" i="4" s="1"/>
  <c r="C20" i="21" l="1"/>
  <c r="D20" i="21"/>
  <c r="I12" i="23" l="1"/>
  <c r="H12" i="23"/>
  <c r="G12" i="23"/>
  <c r="I11" i="23"/>
  <c r="H11" i="23"/>
  <c r="G11" i="23"/>
  <c r="M10" i="23"/>
  <c r="M13" i="23" s="1"/>
  <c r="M15" i="23" s="1"/>
  <c r="M18" i="23" s="1"/>
  <c r="M21" i="23" s="1"/>
  <c r="L10" i="23"/>
  <c r="L13" i="23" s="1"/>
  <c r="L15" i="23" s="1"/>
  <c r="L18" i="23" s="1"/>
  <c r="L21" i="23" s="1"/>
  <c r="I9" i="23"/>
  <c r="H9" i="23"/>
  <c r="G9" i="23"/>
  <c r="G8" i="23"/>
  <c r="I8" i="23"/>
  <c r="H8" i="23"/>
  <c r="I7" i="23"/>
  <c r="H7" i="23"/>
  <c r="G7" i="23"/>
  <c r="I12" i="25"/>
  <c r="H12" i="25"/>
  <c r="G12" i="25"/>
  <c r="I11" i="25"/>
  <c r="H11" i="25"/>
  <c r="G11" i="25"/>
  <c r="M10" i="25"/>
  <c r="M13" i="25" s="1"/>
  <c r="M15" i="25" s="1"/>
  <c r="M18" i="25" s="1"/>
  <c r="M21" i="25" s="1"/>
  <c r="L10" i="25"/>
  <c r="L13" i="25" s="1"/>
  <c r="L15" i="25" s="1"/>
  <c r="L18" i="25" s="1"/>
  <c r="L21" i="25" s="1"/>
  <c r="K10" i="25"/>
  <c r="K13" i="25" s="1"/>
  <c r="K15" i="25" s="1"/>
  <c r="K18" i="25" s="1"/>
  <c r="K21" i="25" s="1"/>
  <c r="I9" i="25"/>
  <c r="H9" i="25"/>
  <c r="G9" i="25"/>
  <c r="I8" i="25"/>
  <c r="H8" i="25"/>
  <c r="G8" i="25"/>
  <c r="I7" i="25"/>
  <c r="H7" i="25"/>
  <c r="G7" i="25"/>
  <c r="H10" i="23" l="1"/>
  <c r="H13" i="23" s="1"/>
  <c r="I10" i="23"/>
  <c r="I13" i="23" s="1"/>
  <c r="G10" i="23"/>
  <c r="G13" i="23" s="1"/>
  <c r="I10" i="25"/>
  <c r="I13" i="25" s="1"/>
  <c r="G10" i="25"/>
  <c r="G13" i="25" s="1"/>
  <c r="H10" i="25"/>
  <c r="H13" i="25" s="1"/>
  <c r="K10" i="23"/>
  <c r="K13" i="23" s="1"/>
  <c r="K15" i="23" s="1"/>
  <c r="K18" i="23" s="1"/>
  <c r="K21" i="23" s="1"/>
  <c r="B1" i="14" l="1"/>
  <c r="B1" i="23"/>
  <c r="B1" i="25"/>
  <c r="B1" i="17"/>
  <c r="B1" i="24"/>
  <c r="B1" i="10" l="1"/>
  <c r="B1" i="22"/>
  <c r="B1" i="4"/>
  <c r="B1" i="21"/>
</calcChain>
</file>

<file path=xl/sharedStrings.xml><?xml version="1.0" encoding="utf-8"?>
<sst xmlns="http://schemas.openxmlformats.org/spreadsheetml/2006/main" count="421" uniqueCount="198">
  <si>
    <t>Free Cash Flow</t>
  </si>
  <si>
    <t>.</t>
  </si>
  <si>
    <t>-</t>
  </si>
  <si>
    <t>Investor Relations</t>
  </si>
  <si>
    <t>64297 Darmstadt</t>
  </si>
  <si>
    <t>Uhlandstraße 12</t>
  </si>
  <si>
    <t>www.softwareag.com</t>
  </si>
  <si>
    <t xml:space="preserve">Fax: </t>
  </si>
  <si>
    <t xml:space="preserve">E-Mail: </t>
  </si>
  <si>
    <t>investor.relations@softwareag.com</t>
  </si>
  <si>
    <t>A&amp;N</t>
  </si>
  <si>
    <t xml:space="preserve">Finanzinformationen </t>
  </si>
  <si>
    <t>(nicht testiert)</t>
  </si>
  <si>
    <t>Inhaltsverzeichnis</t>
  </si>
  <si>
    <t>S. 3</t>
  </si>
  <si>
    <t>S. 4</t>
  </si>
  <si>
    <t>S. 5</t>
  </si>
  <si>
    <t>S. 6</t>
  </si>
  <si>
    <t>S. 8</t>
  </si>
  <si>
    <t>in Mio. EUR</t>
  </si>
  <si>
    <t>(soweit nicht anders vermerkt)</t>
  </si>
  <si>
    <t>Umsatz</t>
  </si>
  <si>
    <t>Operatives Ergebnis</t>
  </si>
  <si>
    <t>in % vom Umsatz</t>
  </si>
  <si>
    <t>Bilanz</t>
  </si>
  <si>
    <t>Bilanzsumme</t>
  </si>
  <si>
    <t>Zahlungsmittel und Zahlungsmitteläquivalente</t>
  </si>
  <si>
    <t>(IFRS, nicht testiert)</t>
  </si>
  <si>
    <t>in TEUR</t>
  </si>
  <si>
    <t>Lizenzen</t>
  </si>
  <si>
    <t>Wartung</t>
  </si>
  <si>
    <t>Dienstleistungen</t>
  </si>
  <si>
    <t>Sonstige</t>
  </si>
  <si>
    <t>Umsatzerlöse</t>
  </si>
  <si>
    <t>Herstellkosten</t>
  </si>
  <si>
    <t>Bruttoergebnis vom Umsatz</t>
  </si>
  <si>
    <t>Forschungs- und Entwicklungsaufwendungen</t>
  </si>
  <si>
    <t>Vertriebsaufwendungen</t>
  </si>
  <si>
    <t>Allgemeine Verwaltungsaufwendungen</t>
  </si>
  <si>
    <t>Sonstige Steuern</t>
  </si>
  <si>
    <t>Finanzergebnis</t>
  </si>
  <si>
    <t>Ertragsteuern</t>
  </si>
  <si>
    <t>Konzernüberschuss</t>
  </si>
  <si>
    <t>Davon auf Aktionäre der Software AG entfallend</t>
  </si>
  <si>
    <t>Davon auf nicht beherrschende Anteile entfallend</t>
  </si>
  <si>
    <t>Ergebnis je Aktie in EUR (unverwässert)</t>
  </si>
  <si>
    <t>Ergebnis je Aktie in EUR (verwässert)</t>
  </si>
  <si>
    <t>Durchschnittliche im Umlauf befindliche Aktien (unverwässert)</t>
  </si>
  <si>
    <t>Durchschnittliche im Umlauf befindliche Aktien (verwässert)</t>
  </si>
  <si>
    <t>Aktiva (in TEUR)</t>
  </si>
  <si>
    <t>Sonstige finanzielle Vermögenswerte</t>
  </si>
  <si>
    <t>Forderungen aus Lieferungen und Leistungen und sonstige Forderungen</t>
  </si>
  <si>
    <t>Ertragsteuererstattungsansprüche</t>
  </si>
  <si>
    <t>Immaterielle Vermögenswerte</t>
  </si>
  <si>
    <t>Geschäfts- oder Firmenwerte</t>
  </si>
  <si>
    <t>Sachanlagen</t>
  </si>
  <si>
    <t>Latente Steueransprüche</t>
  </si>
  <si>
    <t>Summe Vermögenswerte</t>
  </si>
  <si>
    <t>Passiva (in TEUR)</t>
  </si>
  <si>
    <t xml:space="preserve">Finanzielle Verbindlichkeiten </t>
  </si>
  <si>
    <t>Verbindlichkeiten aus Lieferungen und Leistungen und sonstige Verbindlichkeiten</t>
  </si>
  <si>
    <t>Sonstige Rückstellungen</t>
  </si>
  <si>
    <t>Ertragsteuerschulden</t>
  </si>
  <si>
    <t>Passive Abgrenzungsposten</t>
  </si>
  <si>
    <t xml:space="preserve">Rückstellungen für Pensionen und ähnliche Verpflichtungen </t>
  </si>
  <si>
    <t xml:space="preserve">Latente Steuerschulden </t>
  </si>
  <si>
    <t>Eigenkapital</t>
  </si>
  <si>
    <t>Gezeichnetes Kapital der Software AG</t>
  </si>
  <si>
    <t>Kapitalrücklage der Software AG</t>
  </si>
  <si>
    <t>Gewinnrücklagen</t>
  </si>
  <si>
    <t>Sonstige Rücklagen</t>
  </si>
  <si>
    <t>Eigene Aktien</t>
  </si>
  <si>
    <t>Aktionären der Software AG zurechenbarer Anteil</t>
  </si>
  <si>
    <t>Nicht beherrschende Anteile</t>
  </si>
  <si>
    <t>Summe Eigenkapital und Schulden</t>
  </si>
  <si>
    <t>Überleitung</t>
  </si>
  <si>
    <t>Produktumsätze</t>
  </si>
  <si>
    <t>Segmentbeitrag</t>
  </si>
  <si>
    <t>Forschungs- und 
Entwicklungsaufwendungen</t>
  </si>
  <si>
    <t>Segmentergebnis</t>
  </si>
  <si>
    <t>Finanzergebnis, netto</t>
  </si>
  <si>
    <t>Ergebnis vor Ertragsteuern</t>
  </si>
  <si>
    <t>Differenzen aus der Währungsumrechnung ausländischer Geschäftsbetriebe</t>
  </si>
  <si>
    <t>Anpassung aus der Marktbewertung von Finanzinstrumenten</t>
  </si>
  <si>
    <t>Währungseffekte aus Nettoinvestitionsdarlehen in ausländische Geschäftsbetriebe</t>
  </si>
  <si>
    <t>Anpassung aus der Bewertung von Pensionsverpflichtungen</t>
  </si>
  <si>
    <t>Im Eigenkapital direkt erfasste Wertänderungen</t>
  </si>
  <si>
    <t>Gesamtergebnis</t>
  </si>
  <si>
    <t>Deutschland</t>
  </si>
  <si>
    <t>Telefon:</t>
  </si>
  <si>
    <t>Gesamt</t>
  </si>
  <si>
    <t>Kurzfristige Vermögenswerte</t>
  </si>
  <si>
    <t>Langfristige Vermögenswerte</t>
  </si>
  <si>
    <t>Nettoergebnis (Non-IFRS)</t>
  </si>
  <si>
    <t>Operatives EBITA (Non-IFRS)</t>
  </si>
  <si>
    <t>Segmentergebnis DBP</t>
  </si>
  <si>
    <t>Segmentmarge</t>
  </si>
  <si>
    <t>Segmentergebnis A&amp;N</t>
  </si>
  <si>
    <t>Mitarbeiter (Vollzeitäquivalent)</t>
  </si>
  <si>
    <t>S. 7</t>
  </si>
  <si>
    <t>Netto-Cash-Position</t>
  </si>
  <si>
    <t>Abschreibungen auf Gegenstände des Anlagevermögens</t>
  </si>
  <si>
    <t>Sonstige zahlungsunwirksame Aufwendungen und Erträge</t>
  </si>
  <si>
    <t>Veränderungen der Forderungen sowie anderer Aktiva</t>
  </si>
  <si>
    <t>Veränderungen der Verbindlichkeiten sowie anderer Passiva</t>
  </si>
  <si>
    <t>Gezahlte Zinsen</t>
  </si>
  <si>
    <t>Erhaltene Zinsen</t>
  </si>
  <si>
    <t>Investitionen in kurzfristige finanzielle Vermögenswerte</t>
  </si>
  <si>
    <t>Nettoauszahlungen für Akquisitionen</t>
  </si>
  <si>
    <t>Cashflow aus Investitionstätigkeit</t>
  </si>
  <si>
    <t xml:space="preserve">Gezahlte Dividenden </t>
  </si>
  <si>
    <t>Cashflow aus Finanzierungstätigkeit</t>
  </si>
  <si>
    <t>Zahlungswirksame Veränderungen der Zahlungsmittel und Zahlungsmitteläquivalente</t>
  </si>
  <si>
    <t>Nettoveränderung der Zahlungsmittel und Zahlungsmitteläquivalente</t>
  </si>
  <si>
    <t>Zahlungsmittel und Zahlungsmitteläquivalente am Anfang der Periode</t>
  </si>
  <si>
    <t>Zahlungsmittel und Zahlungsmitteläquivalente am Ende der Periode</t>
  </si>
  <si>
    <t>Cashflow aus betrieblicher Tätigkeit</t>
  </si>
  <si>
    <t>Kurzfristige Schulden</t>
  </si>
  <si>
    <t>Langfristige Schulden</t>
  </si>
  <si>
    <t>SaaS</t>
  </si>
  <si>
    <t>Rundungen können in Einzelfällen dazu führen, dass sich Werte in diesem Bericht nicht exakt zur angegebenen Summe aufaddieren und Prozentangaben sich nicht aus den dargestellten Werten ergeben.</t>
  </si>
  <si>
    <t>IFRS</t>
  </si>
  <si>
    <t>S. 9</t>
  </si>
  <si>
    <t>Bewertungsbedingte Veränderungen der Zahlungsmittel und Zahlungsmitteläquivalente</t>
  </si>
  <si>
    <t>Investitionen in langfristige finanzielle Vermögenswerte</t>
  </si>
  <si>
    <t>Währungs-
kurs-
bereinigt</t>
  </si>
  <si>
    <t>DBP (Cloud &amp; IoT)</t>
  </si>
  <si>
    <t>Mittelzufluss aus dem Abgang von Sachanlagen/immateriellen Vermögenswerten</t>
  </si>
  <si>
    <t>Investitionen in Sachanlagen/immaterielle Vermögenswerte</t>
  </si>
  <si>
    <t>31. Dez. 2018</t>
  </si>
  <si>
    <t xml:space="preserve">Ertragsteuerschulden </t>
  </si>
  <si>
    <t>Software AG</t>
  </si>
  <si>
    <t>Sonstige Erträge/Aufwendungen, netto</t>
  </si>
  <si>
    <t>+49 (0) 6151 92 1900</t>
  </si>
  <si>
    <t xml:space="preserve">+49 (0) 6151 9234 1900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</si>
  <si>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   acc = at constant currency (um Wechselkurseffekte bereinigt)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</si>
  <si>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   Cashflow aus Investitionstätigkeit bereinigt um Akquisitionen und Anlagen in Schuldtiteln</t>
    </r>
  </si>
  <si>
    <r>
      <rPr>
        <vertAlign val="superscript"/>
        <sz val="8"/>
        <rFont val="Arial"/>
        <family val="2"/>
      </rPr>
      <t xml:space="preserve">4 </t>
    </r>
    <r>
      <rPr>
        <sz val="8"/>
        <rFont val="Arial"/>
        <family val="2"/>
      </rPr>
      <t xml:space="preserve">    Annual recurring revenue (jährlich wiederkehrende Umsätze).</t>
    </r>
  </si>
  <si>
    <r>
      <t>Ergebnis je Aktie (Non-IFRS)</t>
    </r>
    <r>
      <rPr>
        <b/>
        <vertAlign val="superscript"/>
        <sz val="8"/>
        <color rgb="FF0899CC"/>
        <rFont val="Arial"/>
        <family val="2"/>
      </rPr>
      <t>2</t>
    </r>
  </si>
  <si>
    <r>
      <t>CapEx</t>
    </r>
    <r>
      <rPr>
        <vertAlign val="superscript"/>
        <sz val="8"/>
        <color theme="1"/>
        <rFont val="Arial"/>
        <family val="2"/>
      </rPr>
      <t>3</t>
    </r>
  </si>
  <si>
    <t>DBP (inkl. Cloud &amp; IoT)</t>
  </si>
  <si>
    <t xml:space="preserve">   davon DBP (Cloud &amp; IoT)</t>
  </si>
  <si>
    <t>+/- in %</t>
  </si>
  <si>
    <r>
      <t>+/- in % acc</t>
    </r>
    <r>
      <rPr>
        <b/>
        <vertAlign val="superscript"/>
        <sz val="8"/>
        <color rgb="FF000000"/>
        <rFont val="Arial"/>
        <family val="2"/>
      </rPr>
      <t>1</t>
    </r>
  </si>
  <si>
    <t>Free Cashflow</t>
  </si>
  <si>
    <t>davon auf Aktionäre der Software AG entfallend</t>
  </si>
  <si>
    <t>davon auf nicht beherrschende Anteile entfallend</t>
  </si>
  <si>
    <t>Sonstige nichtfinanzielle Vermögenswerte</t>
  </si>
  <si>
    <t>Sonstige nichtfinanzielle Verbindlichkeiten</t>
  </si>
  <si>
    <t>Gezahlte/erhaltene Ertragsteuern</t>
  </si>
  <si>
    <t xml:space="preserve">Mittelzufluss aus dem Abgang langfristiger finanzieller Vermögenswerte </t>
  </si>
  <si>
    <t>Mittelzufluss aus dem Verkauf kurzfristiger finanzieller Vermögenswerte</t>
  </si>
  <si>
    <t xml:space="preserve">Aufnahme langfristiger finanzieller Verbindlichkeiten </t>
  </si>
  <si>
    <t xml:space="preserve">Tilgung langfristiger finanzieller Verbindlichkeiten </t>
  </si>
  <si>
    <t>DBP (exkl. Cloud &amp; IoT)</t>
  </si>
  <si>
    <t>Posten, die anschließend in den Gewinn oder Verlust umgegliedert werden, sofern bestimmte Bedingungen erfüllt sind</t>
  </si>
  <si>
    <t>Posten, die anschließend nicht in den Gewinn oder Verlust umgegliedert werden</t>
  </si>
  <si>
    <r>
      <t>ARR DBP (inkl. Cloud &amp; IoT)</t>
    </r>
    <r>
      <rPr>
        <vertAlign val="superscript"/>
        <sz val="8"/>
        <rFont val="Arial"/>
        <family val="2"/>
      </rPr>
      <t>4</t>
    </r>
  </si>
  <si>
    <r>
      <t xml:space="preserve">   davon ARR DBP (Cloud &amp; IoT)</t>
    </r>
    <r>
      <rPr>
        <vertAlign val="superscript"/>
        <sz val="8"/>
        <color theme="1"/>
        <rFont val="Arial"/>
        <family val="2"/>
      </rPr>
      <t>4</t>
    </r>
  </si>
  <si>
    <t xml:space="preserve">Tilgung von Leasingverbindlichkeiten </t>
  </si>
  <si>
    <t>Tilgung von Leasingverbindlichkeiten</t>
  </si>
  <si>
    <t xml:space="preserve">Zahlungen aus der Veränderung von kurzfristigen sonstigen finanziellen Verbindlichkeiten </t>
  </si>
  <si>
    <r>
      <t>Professional Services</t>
    </r>
    <r>
      <rPr>
        <b/>
        <vertAlign val="superscript"/>
        <sz val="8"/>
        <rFont val="Arial"/>
        <family val="2"/>
      </rPr>
      <t>1</t>
    </r>
  </si>
  <si>
    <r>
      <rPr>
        <vertAlign val="superscript"/>
        <sz val="11"/>
        <rFont val="Arial"/>
        <family val="2"/>
      </rPr>
      <t xml:space="preserve">1 </t>
    </r>
    <r>
      <rPr>
        <sz val="11"/>
        <rFont val="Arial"/>
        <family val="2"/>
      </rPr>
      <t>Consulting bis 2018; seit 2019 Neuausrichtung auf Implementierung von Lösungen in Kooperation mit Kunden und Partnern.</t>
    </r>
  </si>
  <si>
    <t>Angepasster betrieblicher Free Cashflow</t>
  </si>
  <si>
    <t>Angepasster operativer Free Cashflow je Aktie</t>
  </si>
  <si>
    <t>Anteil wiederkehrender Umsätze DBP (inkl. Cloud &amp; IoT)</t>
  </si>
  <si>
    <t>Auftragseingang DBP (inkl. Cloud &amp; IoT)</t>
  </si>
  <si>
    <t>S. 10</t>
  </si>
  <si>
    <t>S. 11</t>
  </si>
  <si>
    <t>Mittelabfluss für in bar ausgeglichene Ansprüche anteilsbasierter Vergütung mit Erfüllungswahlrecht</t>
  </si>
  <si>
    <t>Verwendung eigener Aktien</t>
  </si>
  <si>
    <t>Q3 / 2019</t>
  </si>
  <si>
    <t>Kennzahlen im Überblick zum 30. September 2019</t>
  </si>
  <si>
    <t>Konzern Gewinn-und-Verlustrechnung für neun Monate und 3. Quartal 2019</t>
  </si>
  <si>
    <t>Konzernbilanz zum 30. September 2019</t>
  </si>
  <si>
    <t>Kapitalflussrechnung für neun Monate und 3. Quartal 2019</t>
  </si>
  <si>
    <t>Segmentbericht für neun Monate 2019</t>
  </si>
  <si>
    <t>Segmentbericht für das 3. Quartal 2019</t>
  </si>
  <si>
    <t>Segment DBP mit Umsatzaufteilung für neun Monate 2019</t>
  </si>
  <si>
    <t>Segment DBP mit Umsatzaufteilung für das 3. Quartal 2019</t>
  </si>
  <si>
    <t>Gesamtergebnisrechnung für das 3. Quartal 2019</t>
  </si>
  <si>
    <t xml:space="preserve">9M 2019
 (IFRS) </t>
  </si>
  <si>
    <r>
      <t>9M 2019 
acc</t>
    </r>
    <r>
      <rPr>
        <b/>
        <i/>
        <vertAlign val="superscript"/>
        <sz val="8"/>
        <color theme="1"/>
        <rFont val="Arial"/>
        <family val="2"/>
      </rPr>
      <t>1</t>
    </r>
  </si>
  <si>
    <t>9M 2018
(IFRS)</t>
  </si>
  <si>
    <t xml:space="preserve">Q3 2019
 (IFRS) </t>
  </si>
  <si>
    <r>
      <t>Q3 2019 
acc</t>
    </r>
    <r>
      <rPr>
        <b/>
        <i/>
        <vertAlign val="superscript"/>
        <sz val="8"/>
        <color theme="1"/>
        <rFont val="Arial"/>
        <family val="2"/>
      </rPr>
      <t>1</t>
    </r>
  </si>
  <si>
    <t>Q3 2018
(IFRS)</t>
  </si>
  <si>
    <t>9M 2019</t>
  </si>
  <si>
    <t>9M 2018</t>
  </si>
  <si>
    <t>Q3 2019</t>
  </si>
  <si>
    <t>Q3 2018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</si>
  <si>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   Basierend auf durchschnittlich ausstehenden Aktien (unverwässert) 9M 2019: 74,0m / 9M 2018: 74,0m / Q3 2019: 74,0m / Q3 2018: 74,0m</t>
    </r>
  </si>
  <si>
    <t xml:space="preserve">   davon DBP (exkl. Cloud &amp; IoT)</t>
  </si>
  <si>
    <t>09/19-12/18
+/- in %</t>
  </si>
  <si>
    <t>12/18-09/18
+/- in %</t>
  </si>
  <si>
    <t>09/19-09/18
'+/- in %</t>
  </si>
  <si>
    <t>30. Sep.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</si>
</sst>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0.0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28"/>
      <color rgb="FF0899CC"/>
      <name val="Arial"/>
      <family val="2"/>
    </font>
    <font>
      <sz val="11"/>
      <color rgb="FF0899CC"/>
      <name val="Arial"/>
      <family val="2"/>
    </font>
    <font>
      <b/>
      <sz val="14"/>
      <color rgb="FF0899CC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rgb="FF0899CC"/>
      <name val="Arial"/>
      <family val="2"/>
    </font>
    <font>
      <sz val="11"/>
      <color rgb="FF7F7F7F"/>
      <name val="Arial"/>
      <family val="2"/>
    </font>
    <font>
      <i/>
      <sz val="14"/>
      <color rgb="FF7F7F7F"/>
      <name val="Arial"/>
      <family val="2"/>
    </font>
    <font>
      <sz val="14"/>
      <color rgb="FF7F7F7F"/>
      <name val="Arial"/>
      <family val="2"/>
    </font>
    <font>
      <b/>
      <sz val="12"/>
      <color rgb="FF0899CC"/>
      <name val="Arial"/>
      <family val="2"/>
    </font>
    <font>
      <sz val="12"/>
      <name val="Arial"/>
      <family val="2"/>
    </font>
    <font>
      <b/>
      <sz val="8"/>
      <color rgb="FF0899CC"/>
      <name val="Arial"/>
      <family val="2"/>
    </font>
    <font>
      <b/>
      <sz val="8"/>
      <color theme="1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i/>
      <sz val="8"/>
      <color theme="1"/>
      <name val="Arial"/>
      <family val="2"/>
    </font>
    <font>
      <sz val="10"/>
      <color theme="1"/>
      <name val="Arial"/>
      <family val="2"/>
    </font>
    <font>
      <b/>
      <i/>
      <sz val="8"/>
      <color theme="1"/>
      <name val="Arial"/>
      <family val="2"/>
    </font>
    <font>
      <b/>
      <i/>
      <sz val="8"/>
      <color rgb="FF0899CC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rgb="FFFF0000"/>
      <name val="Arial"/>
      <family val="2"/>
    </font>
    <font>
      <b/>
      <i/>
      <vertAlign val="superscript"/>
      <sz val="8"/>
      <color theme="1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color rgb="FF0899CC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8"/>
      <color rgb="FF000000"/>
      <name val="Arial"/>
      <family val="2"/>
    </font>
    <font>
      <b/>
      <vertAlign val="superscript"/>
      <sz val="8"/>
      <name val="Arial"/>
      <family val="2"/>
    </font>
    <font>
      <vertAlign val="superscript"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7F5F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rgb="FF0899CC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rgb="FF0899CC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 style="medium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medium">
        <color rgb="FF0899CC"/>
      </bottom>
      <diagonal/>
    </border>
    <border>
      <left style="thick">
        <color rgb="FFFFFFFF"/>
      </left>
      <right style="thick">
        <color rgb="FFFFFFFF"/>
      </right>
      <top/>
      <bottom style="medium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/>
      <bottom style="thick">
        <color rgb="FF0899CC"/>
      </bottom>
      <diagonal/>
    </border>
    <border>
      <left/>
      <right style="thick">
        <color rgb="FFFFFFFF"/>
      </right>
      <top/>
      <bottom style="thick">
        <color rgb="FF0899CC"/>
      </bottom>
      <diagonal/>
    </border>
    <border>
      <left style="thick">
        <color rgb="FFFFFFFF"/>
      </left>
      <right style="thick">
        <color rgb="FFFFFFFF"/>
      </right>
      <top style="thin">
        <color theme="1"/>
      </top>
      <bottom style="thin">
        <color theme="1"/>
      </bottom>
      <diagonal/>
    </border>
    <border>
      <left/>
      <right style="thick">
        <color rgb="FFFFFFFF"/>
      </right>
      <top style="thin">
        <color theme="1"/>
      </top>
      <bottom style="thin">
        <color theme="1"/>
      </bottom>
      <diagonal/>
    </border>
    <border>
      <left style="thick">
        <color rgb="FFFFFFFF"/>
      </left>
      <right style="thick">
        <color rgb="FFFFFFFF"/>
      </right>
      <top style="thin">
        <color auto="1"/>
      </top>
      <bottom style="thin">
        <color auto="1"/>
      </bottom>
      <diagonal/>
    </border>
    <border>
      <left/>
      <right style="thick">
        <color rgb="FFFFFFFF"/>
      </right>
      <top style="thin">
        <color auto="1"/>
      </top>
      <bottom style="thin">
        <color auto="1"/>
      </bottom>
      <diagonal/>
    </border>
    <border>
      <left/>
      <right style="thick">
        <color theme="0"/>
      </right>
      <top/>
      <bottom/>
      <diagonal/>
    </border>
    <border>
      <left style="thick">
        <color rgb="FFFFFFFF"/>
      </left>
      <right style="thick">
        <color rgb="FFFFFFFF"/>
      </right>
      <top style="thick">
        <color auto="1"/>
      </top>
      <bottom style="thick">
        <color rgb="FF0899CC"/>
      </bottom>
      <diagonal/>
    </border>
    <border>
      <left/>
      <right style="thick">
        <color rgb="FFFFFFFF"/>
      </right>
      <top style="thick">
        <color auto="1"/>
      </top>
      <bottom style="thick">
        <color rgb="FF0899CC"/>
      </bottom>
      <diagonal/>
    </border>
    <border>
      <left style="thick">
        <color rgb="FFFFFFFF"/>
      </left>
      <right style="thick">
        <color rgb="FFFFFFFF"/>
      </right>
      <top style="thick">
        <color rgb="FF0899CC"/>
      </top>
      <bottom style="thin">
        <color auto="1"/>
      </bottom>
      <diagonal/>
    </border>
    <border>
      <left/>
      <right style="thick">
        <color rgb="FFFFFFFF"/>
      </right>
      <top style="thick">
        <color rgb="FF0899CC"/>
      </top>
      <bottom style="thin">
        <color auto="1"/>
      </bottom>
      <diagonal/>
    </border>
    <border>
      <left/>
      <right style="thick">
        <color rgb="FFFFFFFF"/>
      </right>
      <top/>
      <bottom style="thin">
        <color auto="1"/>
      </bottom>
      <diagonal/>
    </border>
    <border>
      <left style="thick">
        <color theme="0"/>
      </left>
      <right/>
      <top/>
      <bottom style="medium">
        <color indexed="64"/>
      </bottom>
      <diagonal/>
    </border>
    <border>
      <left/>
      <right style="thick">
        <color theme="0"/>
      </right>
      <top/>
      <bottom style="medium">
        <color indexed="64"/>
      </bottom>
      <diagonal/>
    </border>
    <border>
      <left style="thick">
        <color rgb="FFFFFFFF"/>
      </left>
      <right style="thick">
        <color rgb="FFFFFFFF"/>
      </right>
      <top/>
      <bottom style="thick">
        <color auto="1"/>
      </bottom>
      <diagonal/>
    </border>
    <border>
      <left/>
      <right style="thick">
        <color rgb="FFFFFFFF"/>
      </right>
      <top/>
      <bottom style="thick">
        <color auto="1"/>
      </bottom>
      <diagonal/>
    </border>
    <border>
      <left style="thick">
        <color theme="0"/>
      </left>
      <right/>
      <top style="medium">
        <color indexed="64"/>
      </top>
      <bottom style="thin">
        <color indexed="64"/>
      </bottom>
      <diagonal/>
    </border>
    <border>
      <left style="thick">
        <color theme="0"/>
      </left>
      <right/>
      <top/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medium">
        <color indexed="64"/>
      </bottom>
      <diagonal/>
    </border>
    <border>
      <left style="thick">
        <color theme="0"/>
      </left>
      <right/>
      <top style="thin">
        <color indexed="64"/>
      </top>
      <bottom style="medium">
        <color rgb="FF0899CC"/>
      </bottom>
      <diagonal/>
    </border>
    <border>
      <left/>
      <right style="thick">
        <color theme="0"/>
      </right>
      <top style="medium">
        <color indexed="64"/>
      </top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medium">
        <color indexed="64"/>
      </bottom>
      <diagonal/>
    </border>
    <border>
      <left/>
      <right style="thick">
        <color theme="0"/>
      </right>
      <top style="thin">
        <color indexed="64"/>
      </top>
      <bottom style="medium">
        <color rgb="FF0899CC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/>
      <right style="thick">
        <color theme="0"/>
      </right>
      <top style="thin">
        <color indexed="64"/>
      </top>
      <bottom/>
      <diagonal/>
    </border>
    <border>
      <left style="thick">
        <color rgb="FFFFFFFF"/>
      </left>
      <right style="thick">
        <color rgb="FFFFFFFF"/>
      </right>
      <top/>
      <bottom style="thin">
        <color indexed="64"/>
      </bottom>
      <diagonal/>
    </border>
    <border>
      <left style="thick">
        <color rgb="FFFFFFFF"/>
      </left>
      <right style="thick">
        <color rgb="FFFFFFFF"/>
      </right>
      <top style="thin">
        <color indexed="64"/>
      </top>
      <bottom style="medium">
        <color rgb="FF0899CC"/>
      </bottom>
      <diagonal/>
    </border>
    <border>
      <left style="thick">
        <color theme="0"/>
      </left>
      <right/>
      <top style="thin">
        <color indexed="64"/>
      </top>
      <bottom/>
      <diagonal/>
    </border>
    <border>
      <left/>
      <right style="thick">
        <color rgb="FFFFFFFF"/>
      </right>
      <top/>
      <bottom style="thin">
        <color theme="1"/>
      </bottom>
      <diagonal/>
    </border>
    <border>
      <left/>
      <right style="thick">
        <color rgb="FFFFFFFF"/>
      </right>
      <top/>
      <bottom style="medium">
        <color auto="1"/>
      </bottom>
      <diagonal/>
    </border>
  </borders>
  <cellStyleXfs count="8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07">
    <xf numFmtId="0" fontId="0" fillId="0" borderId="0" xfId="0"/>
    <xf numFmtId="0" fontId="0" fillId="0" borderId="0" xfId="0" applyAlignment="1">
      <alignment horizontal="right" vertical="top"/>
    </xf>
    <xf numFmtId="0" fontId="4" fillId="0" borderId="0" xfId="0" applyFont="1"/>
    <xf numFmtId="0" fontId="5" fillId="0" borderId="0" xfId="0" applyFont="1"/>
    <xf numFmtId="0" fontId="8" fillId="0" borderId="0" xfId="0" applyFont="1"/>
    <xf numFmtId="0" fontId="1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top"/>
    </xf>
    <xf numFmtId="0" fontId="6" fillId="0" borderId="0" xfId="0" applyFont="1"/>
    <xf numFmtId="0" fontId="6" fillId="0" borderId="0" xfId="3" applyFont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14" fontId="15" fillId="0" borderId="0" xfId="0" applyNumberFormat="1" applyFont="1"/>
    <xf numFmtId="14" fontId="16" fillId="0" borderId="0" xfId="0" applyNumberFormat="1" applyFont="1"/>
    <xf numFmtId="0" fontId="12" fillId="0" borderId="2" xfId="0" applyFont="1" applyBorder="1" applyAlignment="1">
      <alignment horizontal="left"/>
    </xf>
    <xf numFmtId="4" fontId="12" fillId="2" borderId="2" xfId="0" applyNumberFormat="1" applyFont="1" applyFill="1" applyBorder="1" applyAlignment="1">
      <alignment horizontal="right"/>
    </xf>
    <xf numFmtId="3" fontId="12" fillId="2" borderId="2" xfId="0" applyNumberFormat="1" applyFont="1" applyFill="1" applyBorder="1" applyAlignment="1">
      <alignment horizontal="right"/>
    </xf>
    <xf numFmtId="3" fontId="12" fillId="0" borderId="2" xfId="0" applyNumberFormat="1" applyFont="1" applyBorder="1" applyAlignment="1">
      <alignment horizontal="right"/>
    </xf>
    <xf numFmtId="3" fontId="11" fillId="2" borderId="2" xfId="0" applyNumberFormat="1" applyFont="1" applyFill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0" fontId="12" fillId="0" borderId="0" xfId="0" applyFont="1"/>
    <xf numFmtId="9" fontId="12" fillId="0" borderId="2" xfId="0" applyNumberFormat="1" applyFont="1" applyBorder="1" applyAlignment="1">
      <alignment horizontal="right"/>
    </xf>
    <xf numFmtId="9" fontId="11" fillId="0" borderId="2" xfId="0" applyNumberFormat="1" applyFont="1" applyBorder="1" applyAlignment="1">
      <alignment horizontal="right"/>
    </xf>
    <xf numFmtId="9" fontId="12" fillId="0" borderId="1" xfId="0" applyNumberFormat="1" applyFont="1" applyBorder="1" applyAlignment="1">
      <alignment horizontal="right"/>
    </xf>
    <xf numFmtId="9" fontId="11" fillId="0" borderId="4" xfId="0" applyNumberFormat="1" applyFont="1" applyBorder="1" applyAlignment="1">
      <alignment horizontal="right"/>
    </xf>
    <xf numFmtId="3" fontId="12" fillId="2" borderId="1" xfId="0" applyNumberFormat="1" applyFont="1" applyFill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19" fillId="2" borderId="6" xfId="0" applyNumberFormat="1" applyFont="1" applyFill="1" applyBorder="1" applyAlignment="1">
      <alignment horizontal="right"/>
    </xf>
    <xf numFmtId="3" fontId="19" fillId="0" borderId="6" xfId="0" applyNumberFormat="1" applyFont="1" applyBorder="1" applyAlignment="1">
      <alignment horizontal="right"/>
    </xf>
    <xf numFmtId="0" fontId="4" fillId="0" borderId="7" xfId="0" applyFont="1" applyBorder="1"/>
    <xf numFmtId="0" fontId="10" fillId="0" borderId="7" xfId="0" applyFont="1" applyBorder="1" applyAlignment="1"/>
    <xf numFmtId="0" fontId="10" fillId="0" borderId="7" xfId="0" applyFont="1" applyBorder="1"/>
    <xf numFmtId="0" fontId="12" fillId="0" borderId="7" xfId="0" applyFont="1" applyBorder="1"/>
    <xf numFmtId="0" fontId="4" fillId="0" borderId="8" xfId="0" applyFont="1" applyBorder="1"/>
    <xf numFmtId="0" fontId="18" fillId="0" borderId="0" xfId="0" applyFont="1"/>
    <xf numFmtId="0" fontId="18" fillId="0" borderId="7" xfId="0" applyFont="1" applyBorder="1"/>
    <xf numFmtId="0" fontId="10" fillId="0" borderId="7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2" borderId="3" xfId="0" applyFont="1" applyFill="1" applyBorder="1" applyAlignment="1">
      <alignment horizontal="right" wrapText="1"/>
    </xf>
    <xf numFmtId="0" fontId="11" fillId="0" borderId="3" xfId="0" applyFont="1" applyBorder="1" applyAlignment="1">
      <alignment horizontal="right" wrapText="1"/>
    </xf>
    <xf numFmtId="0" fontId="12" fillId="0" borderId="1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3" fontId="11" fillId="2" borderId="4" xfId="0" applyNumberFormat="1" applyFont="1" applyFill="1" applyBorder="1" applyAlignment="1">
      <alignment horizontal="right"/>
    </xf>
    <xf numFmtId="3" fontId="11" fillId="0" borderId="4" xfId="0" applyNumberFormat="1" applyFont="1" applyBorder="1" applyAlignment="1">
      <alignment horizontal="right"/>
    </xf>
    <xf numFmtId="3" fontId="12" fillId="2" borderId="2" xfId="2" applyNumberFormat="1" applyFont="1" applyFill="1" applyBorder="1" applyAlignment="1">
      <alignment horizontal="right"/>
    </xf>
    <xf numFmtId="3" fontId="12" fillId="0" borderId="2" xfId="2" applyNumberFormat="1" applyFont="1" applyBorder="1" applyAlignment="1">
      <alignment horizontal="right"/>
    </xf>
    <xf numFmtId="0" fontId="19" fillId="0" borderId="6" xfId="0" applyFont="1" applyBorder="1" applyAlignment="1">
      <alignment horizontal="left"/>
    </xf>
    <xf numFmtId="9" fontId="19" fillId="0" borderId="6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1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12" fillId="0" borderId="7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49" fontId="19" fillId="0" borderId="5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3" fontId="11" fillId="2" borderId="3" xfId="0" applyNumberFormat="1" applyFont="1" applyFill="1" applyBorder="1" applyAlignment="1">
      <alignment horizontal="right" vertical="center"/>
    </xf>
    <xf numFmtId="3" fontId="11" fillId="0" borderId="3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3" fontId="12" fillId="2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left" vertical="center"/>
    </xf>
    <xf numFmtId="3" fontId="12" fillId="2" borderId="2" xfId="0" applyNumberFormat="1" applyFont="1" applyFill="1" applyBorder="1" applyAlignment="1">
      <alignment horizontal="right" vertical="center"/>
    </xf>
    <xf numFmtId="3" fontId="12" fillId="0" borderId="2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3" fontId="11" fillId="2" borderId="4" xfId="0" applyNumberFormat="1" applyFont="1" applyFill="1" applyBorder="1" applyAlignment="1">
      <alignment horizontal="right" vertical="center"/>
    </xf>
    <xf numFmtId="3" fontId="11" fillId="0" borderId="4" xfId="0" applyNumberFormat="1" applyFont="1" applyBorder="1" applyAlignment="1">
      <alignment horizontal="right" vertical="center"/>
    </xf>
    <xf numFmtId="0" fontId="19" fillId="0" borderId="6" xfId="0" applyFont="1" applyBorder="1" applyAlignment="1">
      <alignment horizontal="left" vertical="center"/>
    </xf>
    <xf numFmtId="3" fontId="19" fillId="2" borderId="6" xfId="0" applyNumberFormat="1" applyFont="1" applyFill="1" applyBorder="1" applyAlignment="1">
      <alignment horizontal="right" vertical="center"/>
    </xf>
    <xf numFmtId="3" fontId="19" fillId="0" borderId="6" xfId="0" applyNumberFormat="1" applyFont="1" applyBorder="1" applyAlignment="1">
      <alignment horizontal="right" vertical="center"/>
    </xf>
    <xf numFmtId="0" fontId="12" fillId="0" borderId="7" xfId="0" applyFont="1" applyBorder="1" applyAlignment="1">
      <alignment horizontal="left" vertical="center"/>
    </xf>
    <xf numFmtId="4" fontId="12" fillId="0" borderId="7" xfId="0" applyNumberFormat="1" applyFont="1" applyBorder="1" applyAlignment="1">
      <alignment horizontal="left" vertical="center"/>
    </xf>
    <xf numFmtId="9" fontId="12" fillId="0" borderId="7" xfId="0" applyNumberFormat="1" applyFont="1" applyBorder="1" applyAlignment="1">
      <alignment horizontal="left" vertical="center"/>
    </xf>
    <xf numFmtId="3" fontId="12" fillId="2" borderId="1" xfId="2" applyNumberFormat="1" applyFont="1" applyFill="1" applyBorder="1" applyAlignment="1">
      <alignment horizontal="right" vertical="center"/>
    </xf>
    <xf numFmtId="0" fontId="19" fillId="0" borderId="5" xfId="0" applyFont="1" applyBorder="1" applyAlignment="1">
      <alignment horizontal="left" vertical="center"/>
    </xf>
    <xf numFmtId="3" fontId="19" fillId="2" borderId="5" xfId="0" applyNumberFormat="1" applyFont="1" applyFill="1" applyBorder="1" applyAlignment="1">
      <alignment horizontal="right" vertical="center"/>
    </xf>
    <xf numFmtId="3" fontId="19" fillId="0" borderId="5" xfId="0" applyNumberFormat="1" applyFont="1" applyBorder="1" applyAlignment="1">
      <alignment horizontal="right" vertical="center"/>
    </xf>
    <xf numFmtId="0" fontId="17" fillId="0" borderId="0" xfId="0" applyFont="1" applyAlignment="1"/>
    <xf numFmtId="0" fontId="12" fillId="0" borderId="0" xfId="0" applyFont="1" applyBorder="1"/>
    <xf numFmtId="0" fontId="11" fillId="0" borderId="7" xfId="0" applyFont="1" applyBorder="1" applyAlignment="1">
      <alignment vertical="center"/>
    </xf>
    <xf numFmtId="0" fontId="12" fillId="0" borderId="2" xfId="0" applyFont="1" applyBorder="1" applyAlignment="1">
      <alignment horizontal="left" wrapText="1"/>
    </xf>
    <xf numFmtId="3" fontId="11" fillId="2" borderId="1" xfId="0" applyNumberFormat="1" applyFont="1" applyFill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12" fillId="2" borderId="4" xfId="0" applyNumberFormat="1" applyFont="1" applyFill="1" applyBorder="1" applyAlignment="1">
      <alignment horizontal="right"/>
    </xf>
    <xf numFmtId="0" fontId="11" fillId="0" borderId="7" xfId="0" applyFont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4" fillId="0" borderId="0" xfId="0" applyFont="1" applyBorder="1"/>
    <xf numFmtId="0" fontId="11" fillId="0" borderId="0" xfId="0" applyFont="1" applyBorder="1" applyAlignment="1"/>
    <xf numFmtId="0" fontId="13" fillId="0" borderId="0" xfId="0" applyFont="1" applyBorder="1" applyAlignment="1">
      <alignment horizontal="left"/>
    </xf>
    <xf numFmtId="0" fontId="18" fillId="0" borderId="0" xfId="0" applyFont="1" applyBorder="1"/>
    <xf numFmtId="0" fontId="21" fillId="0" borderId="0" xfId="0" applyFont="1" applyBorder="1" applyAlignment="1"/>
    <xf numFmtId="0" fontId="12" fillId="0" borderId="9" xfId="0" applyFont="1" applyBorder="1"/>
    <xf numFmtId="1" fontId="11" fillId="2" borderId="9" xfId="0" applyNumberFormat="1" applyFont="1" applyFill="1" applyBorder="1" applyAlignment="1">
      <alignment horizontal="center"/>
    </xf>
    <xf numFmtId="0" fontId="11" fillId="0" borderId="0" xfId="0" applyFont="1"/>
    <xf numFmtId="0" fontId="11" fillId="0" borderId="7" xfId="0" applyFont="1" applyBorder="1"/>
    <xf numFmtId="0" fontId="19" fillId="0" borderId="10" xfId="0" applyFont="1" applyBorder="1" applyAlignment="1">
      <alignment horizontal="left"/>
    </xf>
    <xf numFmtId="0" fontId="11" fillId="0" borderId="4" xfId="0" applyFont="1" applyBorder="1" applyAlignment="1">
      <alignment horizontal="left" wrapText="1"/>
    </xf>
    <xf numFmtId="0" fontId="22" fillId="0" borderId="12" xfId="0" applyFont="1" applyBorder="1" applyAlignment="1">
      <alignment horizontal="right" vertical="center"/>
    </xf>
    <xf numFmtId="0" fontId="22" fillId="0" borderId="13" xfId="0" applyFont="1" applyBorder="1" applyAlignment="1">
      <alignment horizontal="right" vertical="center"/>
    </xf>
    <xf numFmtId="0" fontId="22" fillId="0" borderId="13" xfId="0" applyFont="1" applyBorder="1" applyAlignment="1">
      <alignment horizontal="right" vertical="center" wrapText="1"/>
    </xf>
    <xf numFmtId="0" fontId="19" fillId="0" borderId="15" xfId="0" applyFont="1" applyBorder="1" applyAlignment="1">
      <alignment horizontal="right"/>
    </xf>
    <xf numFmtId="0" fontId="22" fillId="0" borderId="19" xfId="0" applyFont="1" applyBorder="1" applyAlignment="1">
      <alignment horizontal="right"/>
    </xf>
    <xf numFmtId="0" fontId="19" fillId="0" borderId="14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2" fillId="0" borderId="18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164" fontId="22" fillId="2" borderId="17" xfId="0" applyNumberFormat="1" applyFont="1" applyFill="1" applyBorder="1" applyAlignment="1">
      <alignment horizontal="right"/>
    </xf>
    <xf numFmtId="164" fontId="22" fillId="0" borderId="17" xfId="0" applyNumberFormat="1" applyFont="1" applyBorder="1" applyAlignment="1">
      <alignment horizontal="right"/>
    </xf>
    <xf numFmtId="9" fontId="19" fillId="0" borderId="15" xfId="0" applyNumberFormat="1" applyFont="1" applyBorder="1" applyAlignment="1">
      <alignment horizontal="right"/>
    </xf>
    <xf numFmtId="9" fontId="22" fillId="0" borderId="17" xfId="0" applyNumberFormat="1" applyFont="1" applyBorder="1" applyAlignment="1">
      <alignment horizontal="right"/>
    </xf>
    <xf numFmtId="0" fontId="14" fillId="0" borderId="8" xfId="0" applyFont="1" applyBorder="1" applyAlignment="1"/>
    <xf numFmtId="0" fontId="14" fillId="0" borderId="0" xfId="0" applyFont="1" applyBorder="1" applyAlignment="1"/>
    <xf numFmtId="0" fontId="14" fillId="0" borderId="8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7" fillId="0" borderId="0" xfId="0" applyFont="1" applyBorder="1" applyAlignment="1"/>
    <xf numFmtId="164" fontId="19" fillId="2" borderId="15" xfId="0" applyNumberFormat="1" applyFont="1" applyFill="1" applyBorder="1" applyAlignment="1">
      <alignment horizontal="right"/>
    </xf>
    <xf numFmtId="9" fontId="19" fillId="0" borderId="14" xfId="0" applyNumberFormat="1" applyFont="1" applyBorder="1" applyAlignment="1">
      <alignment horizontal="right"/>
    </xf>
    <xf numFmtId="0" fontId="19" fillId="2" borderId="14" xfId="0" applyFont="1" applyFill="1" applyBorder="1" applyAlignment="1">
      <alignment horizontal="right"/>
    </xf>
    <xf numFmtId="0" fontId="19" fillId="0" borderId="21" xfId="0" applyFont="1" applyBorder="1" applyAlignment="1">
      <alignment horizontal="left"/>
    </xf>
    <xf numFmtId="164" fontId="19" fillId="2" borderId="22" xfId="0" applyNumberFormat="1" applyFont="1" applyFill="1" applyBorder="1" applyAlignment="1">
      <alignment horizontal="right"/>
    </xf>
    <xf numFmtId="164" fontId="19" fillId="0" borderId="22" xfId="0" applyNumberFormat="1" applyFont="1" applyBorder="1" applyAlignment="1">
      <alignment horizontal="right"/>
    </xf>
    <xf numFmtId="0" fontId="24" fillId="0" borderId="23" xfId="0" applyFont="1" applyBorder="1" applyAlignment="1">
      <alignment horizontal="left"/>
    </xf>
    <xf numFmtId="165" fontId="24" fillId="2" borderId="24" xfId="0" applyNumberFormat="1" applyFont="1" applyFill="1" applyBorder="1" applyAlignment="1">
      <alignment horizontal="right"/>
    </xf>
    <xf numFmtId="0" fontId="24" fillId="0" borderId="24" xfId="0" applyFont="1" applyBorder="1" applyAlignment="1">
      <alignment horizontal="right"/>
    </xf>
    <xf numFmtId="9" fontId="22" fillId="0" borderId="19" xfId="0" applyNumberFormat="1" applyFont="1" applyBorder="1" applyAlignment="1">
      <alignment horizontal="right"/>
    </xf>
    <xf numFmtId="0" fontId="24" fillId="0" borderId="18" xfId="0" applyFont="1" applyBorder="1" applyAlignment="1">
      <alignment horizontal="left"/>
    </xf>
    <xf numFmtId="165" fontId="24" fillId="2" borderId="19" xfId="0" applyNumberFormat="1" applyFont="1" applyFill="1" applyBorder="1" applyAlignment="1">
      <alignment horizontal="right"/>
    </xf>
    <xf numFmtId="0" fontId="24" fillId="0" borderId="19" xfId="0" applyFont="1" applyBorder="1" applyAlignment="1">
      <alignment horizontal="right"/>
    </xf>
    <xf numFmtId="4" fontId="19" fillId="2" borderId="15" xfId="0" applyNumberFormat="1" applyFont="1" applyFill="1" applyBorder="1" applyAlignment="1">
      <alignment horizontal="right"/>
    </xf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right"/>
    </xf>
    <xf numFmtId="0" fontId="19" fillId="0" borderId="14" xfId="0" applyFont="1" applyBorder="1" applyAlignment="1">
      <alignment horizontal="right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 wrapText="1"/>
    </xf>
    <xf numFmtId="166" fontId="22" fillId="2" borderId="19" xfId="0" applyNumberFormat="1" applyFont="1" applyFill="1" applyBorder="1" applyAlignment="1">
      <alignment horizontal="right"/>
    </xf>
    <xf numFmtId="0" fontId="22" fillId="0" borderId="25" xfId="0" applyFont="1" applyBorder="1" applyAlignment="1">
      <alignment horizontal="right"/>
    </xf>
    <xf numFmtId="3" fontId="19" fillId="2" borderId="14" xfId="0" applyNumberFormat="1" applyFont="1" applyFill="1" applyBorder="1" applyAlignment="1">
      <alignment horizontal="right"/>
    </xf>
    <xf numFmtId="3" fontId="19" fillId="0" borderId="14" xfId="0" applyNumberFormat="1" applyFont="1" applyBorder="1" applyAlignment="1">
      <alignment horizontal="right"/>
    </xf>
    <xf numFmtId="0" fontId="17" fillId="0" borderId="8" xfId="0" applyFont="1" applyBorder="1" applyAlignment="1"/>
    <xf numFmtId="166" fontId="19" fillId="0" borderId="15" xfId="0" applyNumberFormat="1" applyFont="1" applyBorder="1" applyAlignment="1">
      <alignment horizontal="right"/>
    </xf>
    <xf numFmtId="49" fontId="11" fillId="2" borderId="3" xfId="0" applyNumberFormat="1" applyFont="1" applyFill="1" applyBorder="1" applyAlignment="1">
      <alignment horizontal="right"/>
    </xf>
    <xf numFmtId="49" fontId="11" fillId="0" borderId="3" xfId="0" applyNumberFormat="1" applyFont="1" applyBorder="1" applyAlignment="1">
      <alignment horizontal="right"/>
    </xf>
    <xf numFmtId="0" fontId="22" fillId="0" borderId="12" xfId="0" applyFont="1" applyBorder="1" applyAlignment="1">
      <alignment horizontal="left"/>
    </xf>
    <xf numFmtId="9" fontId="22" fillId="0" borderId="0" xfId="0" applyNumberFormat="1" applyFont="1" applyBorder="1" applyAlignment="1">
      <alignment horizontal="right" wrapText="1"/>
    </xf>
    <xf numFmtId="0" fontId="12" fillId="0" borderId="1" xfId="0" applyFont="1" applyBorder="1"/>
    <xf numFmtId="1" fontId="11" fillId="2" borderId="1" xfId="0" applyNumberFormat="1" applyFont="1" applyFill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9" fontId="27" fillId="0" borderId="15" xfId="0" applyNumberFormat="1" applyFont="1" applyBorder="1" applyAlignment="1">
      <alignment horizontal="right"/>
    </xf>
    <xf numFmtId="9" fontId="24" fillId="0" borderId="17" xfId="0" applyNumberFormat="1" applyFont="1" applyBorder="1" applyAlignment="1">
      <alignment horizontal="right" wrapText="1"/>
    </xf>
    <xf numFmtId="9" fontId="19" fillId="0" borderId="22" xfId="0" applyNumberFormat="1" applyFont="1" applyBorder="1" applyAlignment="1">
      <alignment horizontal="right"/>
    </xf>
    <xf numFmtId="9" fontId="20" fillId="0" borderId="25" xfId="0" applyNumberFormat="1" applyFont="1" applyBorder="1" applyAlignment="1">
      <alignment horizontal="right"/>
    </xf>
    <xf numFmtId="9" fontId="20" fillId="0" borderId="19" xfId="0" applyNumberFormat="1" applyFont="1" applyBorder="1" applyAlignment="1">
      <alignment horizontal="right"/>
    </xf>
    <xf numFmtId="0" fontId="11" fillId="0" borderId="28" xfId="0" applyFont="1" applyBorder="1" applyAlignment="1">
      <alignment horizontal="left"/>
    </xf>
    <xf numFmtId="15" fontId="11" fillId="2" borderId="29" xfId="0" applyNumberFormat="1" applyFont="1" applyFill="1" applyBorder="1" applyAlignment="1">
      <alignment horizontal="right" wrapText="1"/>
    </xf>
    <xf numFmtId="15" fontId="11" fillId="0" borderId="29" xfId="0" applyNumberFormat="1" applyFont="1" applyBorder="1" applyAlignment="1">
      <alignment horizontal="right" wrapText="1"/>
    </xf>
    <xf numFmtId="0" fontId="11" fillId="0" borderId="29" xfId="0" applyFont="1" applyBorder="1" applyAlignment="1">
      <alignment horizontal="right"/>
    </xf>
    <xf numFmtId="4" fontId="12" fillId="0" borderId="2" xfId="0" applyNumberFormat="1" applyFont="1" applyFill="1" applyBorder="1" applyAlignment="1">
      <alignment horizontal="right"/>
    </xf>
    <xf numFmtId="0" fontId="10" fillId="0" borderId="8" xfId="0" applyFont="1" applyBorder="1"/>
    <xf numFmtId="1" fontId="11" fillId="0" borderId="30" xfId="0" applyNumberFormat="1" applyFont="1" applyBorder="1" applyAlignment="1">
      <alignment horizontal="center"/>
    </xf>
    <xf numFmtId="1" fontId="11" fillId="0" borderId="31" xfId="0" applyNumberFormat="1" applyFont="1" applyBorder="1" applyAlignment="1">
      <alignment horizontal="center"/>
    </xf>
    <xf numFmtId="3" fontId="12" fillId="0" borderId="32" xfId="0" applyNumberFormat="1" applyFont="1" applyBorder="1" applyAlignment="1">
      <alignment horizontal="right"/>
    </xf>
    <xf numFmtId="3" fontId="11" fillId="0" borderId="33" xfId="0" applyNumberFormat="1" applyFont="1" applyBorder="1" applyAlignment="1">
      <alignment horizontal="right"/>
    </xf>
    <xf numFmtId="3" fontId="12" fillId="0" borderId="31" xfId="0" applyNumberFormat="1" applyFont="1" applyBorder="1" applyAlignment="1">
      <alignment horizontal="right"/>
    </xf>
    <xf numFmtId="3" fontId="11" fillId="0" borderId="31" xfId="0" applyNumberFormat="1" applyFont="1" applyBorder="1" applyAlignment="1">
      <alignment horizontal="right"/>
    </xf>
    <xf numFmtId="3" fontId="12" fillId="0" borderId="33" xfId="0" applyNumberFormat="1" applyFont="1" applyBorder="1" applyAlignment="1">
      <alignment horizontal="right"/>
    </xf>
    <xf numFmtId="3" fontId="19" fillId="0" borderId="34" xfId="0" applyNumberFormat="1" applyFont="1" applyBorder="1" applyAlignment="1">
      <alignment horizontal="right"/>
    </xf>
    <xf numFmtId="0" fontId="10" fillId="0" borderId="20" xfId="0" applyFont="1" applyBorder="1"/>
    <xf numFmtId="1" fontId="11" fillId="2" borderId="35" xfId="0" applyNumberFormat="1" applyFont="1" applyFill="1" applyBorder="1" applyAlignment="1">
      <alignment horizontal="center"/>
    </xf>
    <xf numFmtId="1" fontId="11" fillId="2" borderId="36" xfId="0" applyNumberFormat="1" applyFont="1" applyFill="1" applyBorder="1" applyAlignment="1">
      <alignment horizontal="center"/>
    </xf>
    <xf numFmtId="3" fontId="12" fillId="2" borderId="37" xfId="0" applyNumberFormat="1" applyFont="1" applyFill="1" applyBorder="1" applyAlignment="1">
      <alignment horizontal="right"/>
    </xf>
    <xf numFmtId="3" fontId="11" fillId="2" borderId="38" xfId="0" applyNumberFormat="1" applyFont="1" applyFill="1" applyBorder="1" applyAlignment="1">
      <alignment horizontal="right"/>
    </xf>
    <xf numFmtId="3" fontId="12" fillId="2" borderId="36" xfId="0" applyNumberFormat="1" applyFont="1" applyFill="1" applyBorder="1" applyAlignment="1">
      <alignment horizontal="right"/>
    </xf>
    <xf numFmtId="3" fontId="11" fillId="2" borderId="36" xfId="0" applyNumberFormat="1" applyFont="1" applyFill="1" applyBorder="1" applyAlignment="1">
      <alignment horizontal="right"/>
    </xf>
    <xf numFmtId="3" fontId="19" fillId="2" borderId="39" xfId="0" applyNumberFormat="1" applyFont="1" applyFill="1" applyBorder="1" applyAlignment="1">
      <alignment horizontal="right"/>
    </xf>
    <xf numFmtId="3" fontId="12" fillId="2" borderId="38" xfId="0" applyNumberFormat="1" applyFont="1" applyFill="1" applyBorder="1" applyAlignment="1">
      <alignment horizontal="right"/>
    </xf>
    <xf numFmtId="0" fontId="10" fillId="0" borderId="0" xfId="0" applyFont="1" applyBorder="1"/>
    <xf numFmtId="0" fontId="11" fillId="0" borderId="0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 vertical="top"/>
    </xf>
    <xf numFmtId="3" fontId="29" fillId="2" borderId="2" xfId="0" applyNumberFormat="1" applyFont="1" applyFill="1" applyBorder="1" applyAlignment="1">
      <alignment horizontal="right"/>
    </xf>
    <xf numFmtId="2" fontId="19" fillId="0" borderId="15" xfId="0" applyNumberFormat="1" applyFont="1" applyBorder="1" applyAlignment="1">
      <alignment horizontal="right"/>
    </xf>
    <xf numFmtId="165" fontId="24" fillId="0" borderId="24" xfId="0" applyNumberFormat="1" applyFont="1" applyFill="1" applyBorder="1" applyAlignment="1">
      <alignment horizontal="right"/>
    </xf>
    <xf numFmtId="0" fontId="12" fillId="0" borderId="40" xfId="0" applyFont="1" applyBorder="1" applyAlignment="1">
      <alignment horizontal="left"/>
    </xf>
    <xf numFmtId="3" fontId="12" fillId="2" borderId="40" xfId="0" applyNumberFormat="1" applyFont="1" applyFill="1" applyBorder="1" applyAlignment="1">
      <alignment horizontal="right"/>
    </xf>
    <xf numFmtId="3" fontId="12" fillId="2" borderId="41" xfId="0" applyNumberFormat="1" applyFont="1" applyFill="1" applyBorder="1" applyAlignment="1">
      <alignment horizontal="right"/>
    </xf>
    <xf numFmtId="3" fontId="12" fillId="3" borderId="1" xfId="0" applyNumberFormat="1" applyFont="1" applyFill="1" applyBorder="1" applyAlignment="1">
      <alignment horizontal="right"/>
    </xf>
    <xf numFmtId="3" fontId="11" fillId="3" borderId="4" xfId="0" applyNumberFormat="1" applyFont="1" applyFill="1" applyBorder="1" applyAlignment="1">
      <alignment horizontal="right"/>
    </xf>
    <xf numFmtId="3" fontId="11" fillId="3" borderId="1" xfId="0" applyNumberFormat="1" applyFont="1" applyFill="1" applyBorder="1" applyAlignment="1">
      <alignment horizontal="right"/>
    </xf>
    <xf numFmtId="3" fontId="12" fillId="3" borderId="2" xfId="0" applyNumberFormat="1" applyFont="1" applyFill="1" applyBorder="1" applyAlignment="1">
      <alignment horizontal="right"/>
    </xf>
    <xf numFmtId="3" fontId="12" fillId="3" borderId="4" xfId="0" applyNumberFormat="1" applyFont="1" applyFill="1" applyBorder="1" applyAlignment="1">
      <alignment horizontal="right"/>
    </xf>
    <xf numFmtId="3" fontId="19" fillId="3" borderId="6" xfId="0" applyNumberFormat="1" applyFont="1" applyFill="1" applyBorder="1" applyAlignment="1">
      <alignment horizontal="right"/>
    </xf>
    <xf numFmtId="0" fontId="12" fillId="0" borderId="40" xfId="0" applyFont="1" applyBorder="1" applyAlignment="1">
      <alignment horizontal="left" vertical="center"/>
    </xf>
    <xf numFmtId="3" fontId="11" fillId="2" borderId="40" xfId="0" applyNumberFormat="1" applyFont="1" applyFill="1" applyBorder="1" applyAlignment="1">
      <alignment horizontal="right" vertical="center"/>
    </xf>
    <xf numFmtId="3" fontId="11" fillId="0" borderId="40" xfId="0" applyNumberFormat="1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wrapText="1"/>
    </xf>
    <xf numFmtId="0" fontId="17" fillId="0" borderId="0" xfId="0" applyFont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4" fillId="0" borderId="0" xfId="0" applyFont="1" applyFill="1" applyBorder="1"/>
    <xf numFmtId="0" fontId="12" fillId="0" borderId="18" xfId="0" applyFont="1" applyFill="1" applyBorder="1" applyAlignment="1">
      <alignment horizontal="left"/>
    </xf>
    <xf numFmtId="0" fontId="12" fillId="0" borderId="42" xfId="0" applyFont="1" applyFill="1" applyBorder="1" applyAlignment="1">
      <alignment horizontal="left"/>
    </xf>
    <xf numFmtId="0" fontId="19" fillId="0" borderId="43" xfId="0" applyFont="1" applyFill="1" applyBorder="1" applyAlignment="1">
      <alignment horizontal="left"/>
    </xf>
    <xf numFmtId="164" fontId="22" fillId="0" borderId="13" xfId="0" applyNumberFormat="1" applyFont="1" applyBorder="1" applyAlignment="1">
      <alignment horizontal="right"/>
    </xf>
    <xf numFmtId="9" fontId="22" fillId="0" borderId="13" xfId="0" applyNumberFormat="1" applyFont="1" applyBorder="1" applyAlignment="1">
      <alignment horizontal="right"/>
    </xf>
    <xf numFmtId="165" fontId="24" fillId="0" borderId="19" xfId="0" applyNumberFormat="1" applyFont="1" applyBorder="1" applyAlignment="1">
      <alignment horizontal="right"/>
    </xf>
    <xf numFmtId="166" fontId="22" fillId="0" borderId="19" xfId="0" applyNumberFormat="1" applyFont="1" applyBorder="1" applyAlignment="1">
      <alignment horizontal="right"/>
    </xf>
    <xf numFmtId="166" fontId="19" fillId="2" borderId="15" xfId="0" applyNumberFormat="1" applyFont="1" applyFill="1" applyBorder="1" applyAlignment="1">
      <alignment horizontal="right"/>
    </xf>
    <xf numFmtId="166" fontId="22" fillId="2" borderId="24" xfId="0" applyNumberFormat="1" applyFont="1" applyFill="1" applyBorder="1" applyAlignment="1">
      <alignment horizontal="right"/>
    </xf>
    <xf numFmtId="3" fontId="29" fillId="2" borderId="40" xfId="0" applyNumberFormat="1" applyFont="1" applyFill="1" applyBorder="1" applyAlignment="1">
      <alignment horizontal="right"/>
    </xf>
    <xf numFmtId="3" fontId="12" fillId="0" borderId="44" xfId="0" applyNumberFormat="1" applyFont="1" applyBorder="1" applyAlignment="1">
      <alignment horizontal="right"/>
    </xf>
    <xf numFmtId="3" fontId="12" fillId="0" borderId="40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3" fontId="19" fillId="2" borderId="10" xfId="0" applyNumberFormat="1" applyFont="1" applyFill="1" applyBorder="1" applyAlignment="1">
      <alignment horizontal="right"/>
    </xf>
    <xf numFmtId="3" fontId="19" fillId="0" borderId="10" xfId="0" applyNumberFormat="1" applyFont="1" applyBorder="1" applyAlignment="1">
      <alignment horizontal="right"/>
    </xf>
    <xf numFmtId="3" fontId="11" fillId="2" borderId="3" xfId="0" applyNumberFormat="1" applyFont="1" applyFill="1" applyBorder="1" applyAlignment="1">
      <alignment horizontal="right"/>
    </xf>
    <xf numFmtId="3" fontId="11" fillId="0" borderId="3" xfId="0" applyNumberFormat="1" applyFont="1" applyBorder="1" applyAlignment="1">
      <alignment horizontal="right"/>
    </xf>
    <xf numFmtId="3" fontId="12" fillId="2" borderId="1" xfId="2" applyNumberFormat="1" applyFont="1" applyFill="1" applyBorder="1" applyAlignment="1">
      <alignment horizontal="right"/>
    </xf>
    <xf numFmtId="3" fontId="12" fillId="0" borderId="1" xfId="2" applyNumberFormat="1" applyFont="1" applyBorder="1" applyAlignment="1">
      <alignment horizontal="right"/>
    </xf>
    <xf numFmtId="1" fontId="28" fillId="3" borderId="9" xfId="0" applyNumberFormat="1" applyFont="1" applyFill="1" applyBorder="1" applyAlignment="1">
      <alignment horizontal="center"/>
    </xf>
    <xf numFmtId="1" fontId="28" fillId="3" borderId="1" xfId="0" applyNumberFormat="1" applyFont="1" applyFill="1" applyBorder="1" applyAlignment="1">
      <alignment horizontal="center" wrapText="1"/>
    </xf>
    <xf numFmtId="3" fontId="29" fillId="3" borderId="2" xfId="0" applyNumberFormat="1" applyFont="1" applyFill="1" applyBorder="1" applyAlignment="1">
      <alignment horizontal="right"/>
    </xf>
    <xf numFmtId="3" fontId="29" fillId="3" borderId="40" xfId="0" applyNumberFormat="1" applyFont="1" applyFill="1" applyBorder="1" applyAlignment="1">
      <alignment horizontal="right"/>
    </xf>
    <xf numFmtId="3" fontId="28" fillId="3" borderId="4" xfId="0" applyNumberFormat="1" applyFont="1" applyFill="1" applyBorder="1" applyAlignment="1">
      <alignment horizontal="right"/>
    </xf>
    <xf numFmtId="3" fontId="29" fillId="3" borderId="1" xfId="0" applyNumberFormat="1" applyFont="1" applyFill="1" applyBorder="1" applyAlignment="1">
      <alignment horizontal="right"/>
    </xf>
    <xf numFmtId="3" fontId="12" fillId="3" borderId="36" xfId="0" applyNumberFormat="1" applyFont="1" applyFill="1" applyBorder="1" applyAlignment="1">
      <alignment horizontal="right"/>
    </xf>
    <xf numFmtId="164" fontId="27" fillId="3" borderId="15" xfId="0" applyNumberFormat="1" applyFont="1" applyFill="1" applyBorder="1" applyAlignment="1">
      <alignment horizontal="right"/>
    </xf>
    <xf numFmtId="164" fontId="24" fillId="3" borderId="17" xfId="0" applyNumberFormat="1" applyFont="1" applyFill="1" applyBorder="1" applyAlignment="1">
      <alignment horizontal="right"/>
    </xf>
    <xf numFmtId="0" fontId="12" fillId="4" borderId="0" xfId="0" applyFont="1" applyFill="1" applyBorder="1"/>
    <xf numFmtId="0" fontId="12" fillId="4" borderId="0" xfId="0" applyFont="1" applyFill="1" applyBorder="1" applyAlignment="1">
      <alignment horizontal="left"/>
    </xf>
    <xf numFmtId="3" fontId="12" fillId="4" borderId="0" xfId="0" applyNumberFormat="1" applyFont="1" applyFill="1" applyBorder="1" applyAlignment="1">
      <alignment horizontal="right"/>
    </xf>
    <xf numFmtId="9" fontId="12" fillId="4" borderId="0" xfId="0" applyNumberFormat="1" applyFont="1" applyFill="1" applyBorder="1" applyAlignment="1">
      <alignment horizontal="right"/>
    </xf>
    <xf numFmtId="166" fontId="22" fillId="2" borderId="25" xfId="0" applyNumberFormat="1" applyFont="1" applyFill="1" applyBorder="1" applyAlignment="1">
      <alignment horizontal="right"/>
    </xf>
    <xf numFmtId="0" fontId="12" fillId="0" borderId="42" xfId="0" applyFont="1" applyFill="1" applyBorder="1" applyAlignment="1">
      <alignment horizontal="left" wrapText="1"/>
    </xf>
    <xf numFmtId="49" fontId="19" fillId="2" borderId="5" xfId="0" applyNumberFormat="1" applyFont="1" applyFill="1" applyBorder="1" applyAlignment="1">
      <alignment horizontal="center" vertical="center"/>
    </xf>
    <xf numFmtId="0" fontId="17" fillId="0" borderId="20" xfId="0" applyFont="1" applyBorder="1" applyAlignment="1"/>
    <xf numFmtId="0" fontId="30" fillId="0" borderId="0" xfId="0" applyFont="1"/>
    <xf numFmtId="0" fontId="30" fillId="4" borderId="0" xfId="0" applyFont="1" applyFill="1" applyBorder="1" applyAlignment="1">
      <alignment horizontal="left"/>
    </xf>
    <xf numFmtId="49" fontId="6" fillId="0" borderId="0" xfId="0" applyNumberFormat="1" applyFont="1"/>
    <xf numFmtId="0" fontId="11" fillId="0" borderId="2" xfId="0" applyFont="1" applyBorder="1" applyAlignment="1">
      <alignment horizontal="left" indent="2"/>
    </xf>
    <xf numFmtId="0" fontId="11" fillId="0" borderId="4" xfId="0" applyFont="1" applyBorder="1" applyAlignment="1">
      <alignment horizontal="left" indent="2"/>
    </xf>
    <xf numFmtId="0" fontId="12" fillId="0" borderId="16" xfId="0" applyFont="1" applyBorder="1" applyAlignment="1">
      <alignment horizontal="left"/>
    </xf>
    <xf numFmtId="0" fontId="20" fillId="0" borderId="3" xfId="0" quotePrefix="1" applyFont="1" applyBorder="1" applyAlignment="1">
      <alignment horizontal="right"/>
    </xf>
    <xf numFmtId="0" fontId="22" fillId="0" borderId="42" xfId="0" applyFont="1" applyBorder="1" applyAlignment="1">
      <alignment horizontal="left"/>
    </xf>
    <xf numFmtId="9" fontId="22" fillId="0" borderId="25" xfId="0" applyNumberFormat="1" applyFont="1" applyBorder="1" applyAlignment="1">
      <alignment horizontal="right"/>
    </xf>
    <xf numFmtId="9" fontId="22" fillId="0" borderId="24" xfId="0" applyNumberFormat="1" applyFont="1" applyBorder="1" applyAlignment="1">
      <alignment horizontal="right"/>
    </xf>
    <xf numFmtId="0" fontId="19" fillId="0" borderId="12" xfId="0" applyFont="1" applyFill="1" applyBorder="1" applyAlignment="1">
      <alignment horizontal="left"/>
    </xf>
    <xf numFmtId="0" fontId="19" fillId="0" borderId="13" xfId="0" applyFont="1" applyFill="1" applyBorder="1" applyAlignment="1">
      <alignment horizontal="right"/>
    </xf>
    <xf numFmtId="166" fontId="19" fillId="0" borderId="13" xfId="0" applyNumberFormat="1" applyFont="1" applyFill="1" applyBorder="1" applyAlignment="1">
      <alignment horizontal="right"/>
    </xf>
    <xf numFmtId="9" fontId="19" fillId="0" borderId="13" xfId="0" applyNumberFormat="1" applyFont="1" applyFill="1" applyBorder="1" applyAlignment="1">
      <alignment horizontal="right"/>
    </xf>
    <xf numFmtId="0" fontId="12" fillId="0" borderId="0" xfId="0" applyFont="1" applyBorder="1" applyAlignment="1">
      <alignment vertical="center"/>
    </xf>
    <xf numFmtId="4" fontId="24" fillId="2" borderId="19" xfId="0" applyNumberFormat="1" applyFont="1" applyFill="1" applyBorder="1" applyAlignment="1">
      <alignment horizontal="right"/>
    </xf>
    <xf numFmtId="166" fontId="22" fillId="0" borderId="25" xfId="0" applyNumberFormat="1" applyFont="1" applyBorder="1" applyAlignment="1">
      <alignment horizontal="right"/>
    </xf>
    <xf numFmtId="164" fontId="22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11" fillId="2" borderId="11" xfId="0" applyFont="1" applyFill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1" fillId="0" borderId="11" xfId="0" quotePrefix="1" applyFont="1" applyBorder="1" applyAlignment="1">
      <alignment horizontal="right"/>
    </xf>
    <xf numFmtId="9" fontId="4" fillId="0" borderId="0" xfId="2" applyFont="1"/>
    <xf numFmtId="1" fontId="11" fillId="0" borderId="9" xfId="0" applyNumberFormat="1" applyFont="1" applyBorder="1" applyAlignment="1">
      <alignment horizontal="center"/>
    </xf>
    <xf numFmtId="9" fontId="24" fillId="2" borderId="19" xfId="0" applyNumberFormat="1" applyFont="1" applyFill="1" applyBorder="1" applyAlignment="1">
      <alignment horizontal="right"/>
    </xf>
    <xf numFmtId="166" fontId="22" fillId="0" borderId="24" xfId="0" applyNumberFormat="1" applyFont="1" applyBorder="1" applyAlignment="1">
      <alignment horizontal="right"/>
    </xf>
    <xf numFmtId="0" fontId="11" fillId="0" borderId="11" xfId="0" quotePrefix="1" applyFont="1" applyBorder="1" applyAlignment="1">
      <alignment horizontal="center" wrapText="1"/>
    </xf>
    <xf numFmtId="164" fontId="22" fillId="2" borderId="45" xfId="0" applyNumberFormat="1" applyFont="1" applyFill="1" applyBorder="1" applyAlignment="1">
      <alignment horizontal="right"/>
    </xf>
    <xf numFmtId="164" fontId="24" fillId="0" borderId="45" xfId="0" applyNumberFormat="1" applyFont="1" applyFill="1" applyBorder="1" applyAlignment="1">
      <alignment horizontal="right"/>
    </xf>
    <xf numFmtId="164" fontId="24" fillId="0" borderId="17" xfId="0" applyNumberFormat="1" applyFont="1" applyFill="1" applyBorder="1" applyAlignment="1">
      <alignment horizontal="right"/>
    </xf>
    <xf numFmtId="15" fontId="11" fillId="2" borderId="46" xfId="0" applyNumberFormat="1" applyFont="1" applyFill="1" applyBorder="1" applyAlignment="1">
      <alignment horizontal="right" wrapText="1"/>
    </xf>
    <xf numFmtId="15" fontId="11" fillId="0" borderId="46" xfId="0" applyNumberFormat="1" applyFont="1" applyBorder="1" applyAlignment="1">
      <alignment horizontal="right" wrapText="1"/>
    </xf>
    <xf numFmtId="3" fontId="12" fillId="0" borderId="0" xfId="0" applyNumberFormat="1" applyFont="1"/>
    <xf numFmtId="15" fontId="11" fillId="2" borderId="46" xfId="0" applyNumberFormat="1" applyFont="1" applyFill="1" applyBorder="1" applyAlignment="1">
      <alignment horizontal="center" wrapText="1"/>
    </xf>
    <xf numFmtId="9" fontId="22" fillId="2" borderId="45" xfId="0" applyNumberFormat="1" applyFont="1" applyFill="1" applyBorder="1" applyAlignment="1">
      <alignment horizontal="right"/>
    </xf>
    <xf numFmtId="9" fontId="22" fillId="2" borderId="17" xfId="0" applyNumberFormat="1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23" fillId="0" borderId="12" xfId="0" quotePrefix="1" applyFont="1" applyBorder="1" applyAlignment="1">
      <alignment horizontal="right"/>
    </xf>
    <xf numFmtId="0" fontId="23" fillId="0" borderId="11" xfId="0" applyFont="1" applyBorder="1" applyAlignment="1">
      <alignment horizontal="right"/>
    </xf>
    <xf numFmtId="0" fontId="23" fillId="0" borderId="12" xfId="0" quotePrefix="1" applyFont="1" applyBorder="1" applyAlignment="1">
      <alignment horizontal="right" wrapText="1"/>
    </xf>
    <xf numFmtId="0" fontId="23" fillId="0" borderId="11" xfId="0" applyFont="1" applyBorder="1" applyAlignment="1">
      <alignment horizontal="right" wrapText="1"/>
    </xf>
    <xf numFmtId="0" fontId="20" fillId="2" borderId="12" xfId="0" applyFont="1" applyFill="1" applyBorder="1" applyAlignment="1">
      <alignment horizontal="right" wrapText="1"/>
    </xf>
    <xf numFmtId="0" fontId="20" fillId="2" borderId="11" xfId="0" applyFont="1" applyFill="1" applyBorder="1" applyAlignment="1">
      <alignment horizontal="right" wrapText="1"/>
    </xf>
    <xf numFmtId="0" fontId="26" fillId="3" borderId="12" xfId="0" applyFont="1" applyFill="1" applyBorder="1" applyAlignment="1">
      <alignment horizontal="right" wrapText="1"/>
    </xf>
    <xf numFmtId="0" fontId="26" fillId="3" borderId="11" xfId="0" applyFont="1" applyFill="1" applyBorder="1" applyAlignment="1">
      <alignment horizontal="right" wrapText="1"/>
    </xf>
    <xf numFmtId="0" fontId="20" fillId="0" borderId="12" xfId="0" applyFont="1" applyBorder="1" applyAlignment="1">
      <alignment horizontal="right" wrapText="1"/>
    </xf>
    <xf numFmtId="0" fontId="20" fillId="0" borderId="11" xfId="0" applyFont="1" applyBorder="1" applyAlignment="1">
      <alignment horizontal="right" wrapText="1"/>
    </xf>
    <xf numFmtId="0" fontId="12" fillId="0" borderId="0" xfId="0" applyFont="1" applyAlignment="1">
      <alignment horizontal="left" wrapText="1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0" xfId="0" applyFont="1" applyBorder="1" applyAlignment="1">
      <alignment horizontal="left"/>
    </xf>
    <xf numFmtId="0" fontId="17" fillId="0" borderId="0" xfId="0" applyFont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11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</cellXfs>
  <cellStyles count="8">
    <cellStyle name="Hyperlink" xfId="3" builtinId="8"/>
    <cellStyle name="Normal" xfId="0" builtinId="0"/>
    <cellStyle name="Normal 2" xfId="5" xr:uid="{00000000-0005-0000-0000-000001000000}"/>
    <cellStyle name="Percent" xfId="2" builtinId="5"/>
    <cellStyle name="Percent 2" xfId="6" xr:uid="{00000000-0005-0000-0000-000003000000}"/>
    <cellStyle name="Standard 2" xfId="1" xr:uid="{00000000-0005-0000-0000-000006000000}"/>
    <cellStyle name="Standard 3" xfId="4" xr:uid="{00000000-0005-0000-0000-000007000000}"/>
    <cellStyle name="Standard 4" xfId="7" xr:uid="{00000000-0005-0000-0000-000008000000}"/>
  </cellStyles>
  <dxfs count="0"/>
  <tableStyles count="0" defaultTableStyle="TableStyleMedium2" defaultPivotStyle="PivotStyleMedium9"/>
  <colors>
    <mruColors>
      <color rgb="FF0899CC"/>
      <color rgb="FFE7F5FB"/>
      <color rgb="FF7F7F7F"/>
      <color rgb="FF233356"/>
      <color rgb="FF0070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_Financial_Template_Software_AG_Q3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Table of contents"/>
      <sheetName val="Key Figures"/>
      <sheetName val="Income Statement"/>
      <sheetName val="Balance Sheet"/>
      <sheetName val="Statement of Cash Flows"/>
      <sheetName val="Segment Report ytd"/>
      <sheetName val="Segment Report quarter"/>
      <sheetName val="Segment DBP-IoT split ytd"/>
      <sheetName val="Segment DBP-IoT split quarter"/>
      <sheetName val="Comp. Income"/>
      <sheetName val="IR Contact"/>
      <sheetName val="Back Banner"/>
    </sheetNames>
    <sheetDataSet>
      <sheetData sheetId="0" refreshError="1"/>
      <sheetData sheetId="1" refreshError="1"/>
      <sheetData sheetId="2" refreshError="1"/>
      <sheetData sheetId="3">
        <row r="27">
          <cell r="C27">
            <v>73979889</v>
          </cell>
          <cell r="F27">
            <v>73979889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investor.relations@softwareag.com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8:G23"/>
  <sheetViews>
    <sheetView showGridLines="0" tabSelected="1" zoomScaleNormal="100" workbookViewId="0"/>
  </sheetViews>
  <sheetFormatPr defaultColWidth="9.109375" defaultRowHeight="13.8" x14ac:dyDescent="0.25"/>
  <cols>
    <col min="1" max="1" width="2.6640625" style="90" customWidth="1"/>
    <col min="2" max="2" width="16.109375" style="2" bestFit="1" customWidth="1"/>
    <col min="3" max="16384" width="9.109375" style="2"/>
  </cols>
  <sheetData>
    <row r="8" spans="2:7" ht="35.4" x14ac:dyDescent="0.6">
      <c r="B8" s="282" t="s">
        <v>131</v>
      </c>
      <c r="C8" s="282"/>
      <c r="D8" s="282"/>
      <c r="E8" s="282"/>
      <c r="F8" s="4"/>
      <c r="G8" s="4"/>
    </row>
    <row r="9" spans="2:7" ht="35.4" x14ac:dyDescent="0.6">
      <c r="B9" s="282" t="s">
        <v>11</v>
      </c>
      <c r="C9" s="282"/>
      <c r="D9" s="282"/>
      <c r="E9" s="282"/>
      <c r="F9" s="282"/>
      <c r="G9" s="282"/>
    </row>
    <row r="10" spans="2:7" ht="35.4" x14ac:dyDescent="0.6">
      <c r="B10" s="282" t="s">
        <v>172</v>
      </c>
      <c r="C10" s="282"/>
      <c r="D10" s="282"/>
      <c r="E10" s="282"/>
      <c r="F10" s="4"/>
      <c r="G10" s="4"/>
    </row>
    <row r="11" spans="2:7" ht="24.6" x14ac:dyDescent="0.4">
      <c r="B11" s="3"/>
    </row>
    <row r="20" spans="2:2" ht="18" x14ac:dyDescent="0.35">
      <c r="B20" s="16">
        <v>43760</v>
      </c>
    </row>
    <row r="21" spans="2:2" ht="17.399999999999999" x14ac:dyDescent="0.3">
      <c r="B21" s="17" t="s">
        <v>12</v>
      </c>
    </row>
    <row r="23" spans="2:2" x14ac:dyDescent="0.25">
      <c r="B23" s="15"/>
    </row>
  </sheetData>
  <mergeCells count="3">
    <mergeCell ref="B10:E10"/>
    <mergeCell ref="B9:G9"/>
    <mergeCell ref="B8:E8"/>
  </mergeCells>
  <pageMargins left="0.55118110236220474" right="0.23622047244094491" top="0.74803149606299213" bottom="0.74803149606299213" header="0.31496062992125984" footer="0.31496062992125984"/>
  <pageSetup paperSize="9" orientation="portrait" r:id="rId1"/>
  <headerFooter>
    <oddHeader>&amp;L       &amp;G</oddHeader>
    <oddFooter>&amp;L© 2019 Software AG. All rights reserved.&amp;C&amp;P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24"/>
  <sheetViews>
    <sheetView showGridLines="0" zoomScaleNormal="100" workbookViewId="0"/>
  </sheetViews>
  <sheetFormatPr defaultColWidth="9.109375" defaultRowHeight="13.8" x14ac:dyDescent="0.25"/>
  <cols>
    <col min="1" max="1" width="2.6640625" style="2" customWidth="1"/>
    <col min="2" max="2" width="34.6640625" style="2" bestFit="1" customWidth="1"/>
    <col min="3" max="5" width="10.44140625" style="2" customWidth="1"/>
    <col min="6" max="6" width="2.6640625" style="90" customWidth="1"/>
    <col min="7" max="9" width="10.44140625" style="2" customWidth="1"/>
    <col min="10" max="10" width="2.6640625" style="90" customWidth="1"/>
    <col min="11" max="13" width="10.44140625" style="2" customWidth="1"/>
    <col min="14" max="16384" width="9.109375" style="2"/>
  </cols>
  <sheetData>
    <row r="1" spans="1:13" s="38" customFormat="1" ht="15" customHeight="1" x14ac:dyDescent="0.3">
      <c r="A1" s="93"/>
      <c r="B1" s="295" t="str">
        <f>Inhaltsverzeichnis!C23</f>
        <v>Segment DBP mit Umsatzaufteilung für das 3. Quartal 2019</v>
      </c>
      <c r="C1" s="295"/>
      <c r="D1" s="295"/>
      <c r="E1" s="295"/>
      <c r="F1" s="295"/>
      <c r="G1" s="295"/>
      <c r="H1" s="205"/>
      <c r="I1" s="94"/>
      <c r="J1" s="94"/>
      <c r="K1" s="94"/>
      <c r="L1" s="94"/>
      <c r="M1" s="94"/>
    </row>
    <row r="2" spans="1:13" ht="15" customHeight="1" x14ac:dyDescent="0.25">
      <c r="A2" s="90"/>
      <c r="B2" s="203" t="s">
        <v>27</v>
      </c>
      <c r="C2" s="92"/>
      <c r="D2" s="92"/>
      <c r="E2" s="92"/>
      <c r="F2" s="92"/>
      <c r="G2" s="92"/>
      <c r="H2" s="92"/>
      <c r="I2" s="91"/>
      <c r="J2" s="91"/>
      <c r="K2" s="91"/>
      <c r="L2" s="91"/>
      <c r="M2" s="91"/>
    </row>
    <row r="3" spans="1:13" ht="15" customHeight="1" x14ac:dyDescent="0.25">
      <c r="A3" s="33"/>
      <c r="B3" s="40"/>
      <c r="C3" s="172"/>
      <c r="D3" s="35"/>
      <c r="E3" s="163"/>
      <c r="F3" s="181"/>
      <c r="G3" s="172"/>
      <c r="H3" s="35"/>
      <c r="I3" s="163"/>
      <c r="J3" s="181"/>
      <c r="K3" s="172"/>
      <c r="L3" s="35"/>
      <c r="M3" s="35"/>
    </row>
    <row r="4" spans="1:13" s="24" customFormat="1" ht="15" customHeight="1" thickBot="1" x14ac:dyDescent="0.25">
      <c r="A4" s="36"/>
      <c r="B4" s="59" t="s">
        <v>28</v>
      </c>
      <c r="C4" s="302" t="s">
        <v>126</v>
      </c>
      <c r="D4" s="302"/>
      <c r="E4" s="303"/>
      <c r="F4" s="187"/>
      <c r="G4" s="302" t="s">
        <v>154</v>
      </c>
      <c r="H4" s="302"/>
      <c r="I4" s="303"/>
      <c r="J4" s="182"/>
      <c r="K4" s="302" t="s">
        <v>140</v>
      </c>
      <c r="L4" s="302"/>
      <c r="M4" s="303"/>
    </row>
    <row r="5" spans="1:13" s="24" customFormat="1" ht="14.25" customHeight="1" x14ac:dyDescent="0.2">
      <c r="A5" s="36"/>
      <c r="B5" s="95"/>
      <c r="C5" s="96" t="s">
        <v>190</v>
      </c>
      <c r="D5" s="228" t="s">
        <v>190</v>
      </c>
      <c r="E5" s="269" t="s">
        <v>191</v>
      </c>
      <c r="F5" s="183"/>
      <c r="G5" s="96" t="s">
        <v>190</v>
      </c>
      <c r="H5" s="228" t="s">
        <v>190</v>
      </c>
      <c r="I5" s="269" t="s">
        <v>191</v>
      </c>
      <c r="J5" s="183"/>
      <c r="K5" s="96" t="s">
        <v>190</v>
      </c>
      <c r="L5" s="228" t="s">
        <v>190</v>
      </c>
      <c r="M5" s="269" t="s">
        <v>191</v>
      </c>
    </row>
    <row r="6" spans="1:13" s="24" customFormat="1" ht="34.65" customHeight="1" x14ac:dyDescent="0.2">
      <c r="A6" s="36"/>
      <c r="B6" s="150"/>
      <c r="C6" s="174" t="s">
        <v>121</v>
      </c>
      <c r="D6" s="229" t="s">
        <v>125</v>
      </c>
      <c r="E6" s="165" t="s">
        <v>121</v>
      </c>
      <c r="F6" s="183"/>
      <c r="G6" s="174" t="s">
        <v>121</v>
      </c>
      <c r="H6" s="229" t="s">
        <v>125</v>
      </c>
      <c r="I6" s="165" t="s">
        <v>121</v>
      </c>
      <c r="J6" s="183"/>
      <c r="K6" s="174" t="s">
        <v>121</v>
      </c>
      <c r="L6" s="229" t="s">
        <v>125</v>
      </c>
      <c r="M6" s="152" t="s">
        <v>121</v>
      </c>
    </row>
    <row r="7" spans="1:13" s="24" customFormat="1" ht="14.25" customHeight="1" x14ac:dyDescent="0.2">
      <c r="A7" s="36"/>
      <c r="B7" s="18" t="s">
        <v>29</v>
      </c>
      <c r="C7" s="175">
        <v>1241</v>
      </c>
      <c r="D7" s="230">
        <v>1221</v>
      </c>
      <c r="E7" s="166">
        <v>3565</v>
      </c>
      <c r="F7" s="184"/>
      <c r="G7" s="175">
        <f t="shared" ref="G7:I9" si="0">+K7-C7</f>
        <v>37918</v>
      </c>
      <c r="H7" s="230">
        <f t="shared" si="0"/>
        <v>36593</v>
      </c>
      <c r="I7" s="166">
        <f>+M7-E7</f>
        <v>37065</v>
      </c>
      <c r="J7" s="184"/>
      <c r="K7" s="20">
        <f>+'Segmentbericht Quartal'!C7</f>
        <v>39159</v>
      </c>
      <c r="L7" s="230">
        <f>+'Segmentbericht Quartal'!D7</f>
        <v>37814</v>
      </c>
      <c r="M7" s="21">
        <f>+'Segmentbericht Quartal'!E7</f>
        <v>40630</v>
      </c>
    </row>
    <row r="8" spans="1:13" s="24" customFormat="1" ht="14.25" customHeight="1" x14ac:dyDescent="0.2">
      <c r="A8" s="36"/>
      <c r="B8" s="18" t="s">
        <v>30</v>
      </c>
      <c r="C8" s="175">
        <v>1630</v>
      </c>
      <c r="D8" s="230">
        <v>1617</v>
      </c>
      <c r="E8" s="166">
        <v>996</v>
      </c>
      <c r="F8" s="184"/>
      <c r="G8" s="175">
        <f t="shared" si="0"/>
        <v>70803</v>
      </c>
      <c r="H8" s="230">
        <f t="shared" si="0"/>
        <v>69394</v>
      </c>
      <c r="I8" s="166">
        <f t="shared" si="0"/>
        <v>67660</v>
      </c>
      <c r="J8" s="184"/>
      <c r="K8" s="20">
        <f>+'Segmentbericht Quartal'!C8</f>
        <v>72433</v>
      </c>
      <c r="L8" s="230">
        <f>+'Segmentbericht Quartal'!D8</f>
        <v>71011</v>
      </c>
      <c r="M8" s="21">
        <f>+'Segmentbericht Quartal'!E8</f>
        <v>68656</v>
      </c>
    </row>
    <row r="9" spans="1:13" s="24" customFormat="1" ht="14.25" customHeight="1" x14ac:dyDescent="0.2">
      <c r="A9" s="36"/>
      <c r="B9" s="191" t="s">
        <v>119</v>
      </c>
      <c r="C9" s="193">
        <v>5765</v>
      </c>
      <c r="D9" s="230">
        <v>5684</v>
      </c>
      <c r="E9" s="166">
        <v>4515</v>
      </c>
      <c r="F9" s="184"/>
      <c r="G9" s="175">
        <f t="shared" si="0"/>
        <v>0</v>
      </c>
      <c r="H9" s="230">
        <f t="shared" si="0"/>
        <v>0</v>
      </c>
      <c r="I9" s="166">
        <f t="shared" si="0"/>
        <v>0</v>
      </c>
      <c r="J9" s="184"/>
      <c r="K9" s="192">
        <f>+'Segmentbericht Quartal'!C9</f>
        <v>5765</v>
      </c>
      <c r="L9" s="231">
        <f>+'Segmentbericht Quartal'!D9</f>
        <v>5684</v>
      </c>
      <c r="M9" s="220">
        <f>+'Segmentbericht Quartal'!E9</f>
        <v>4515</v>
      </c>
    </row>
    <row r="10" spans="1:13" s="24" customFormat="1" ht="14.25" customHeight="1" thickBot="1" x14ac:dyDescent="0.25">
      <c r="A10" s="36"/>
      <c r="B10" s="45" t="s">
        <v>76</v>
      </c>
      <c r="C10" s="176">
        <f>SUM(C7:C9)</f>
        <v>8636</v>
      </c>
      <c r="D10" s="232">
        <f>SUM(D7:D9)</f>
        <v>8522</v>
      </c>
      <c r="E10" s="167">
        <f>SUM(E7:E9)</f>
        <v>9076</v>
      </c>
      <c r="F10" s="185"/>
      <c r="G10" s="176">
        <f t="shared" ref="G10:I10" si="1">SUM(G7:G9)</f>
        <v>108721</v>
      </c>
      <c r="H10" s="232">
        <f t="shared" si="1"/>
        <v>105987</v>
      </c>
      <c r="I10" s="167">
        <f t="shared" si="1"/>
        <v>104725</v>
      </c>
      <c r="J10" s="185"/>
      <c r="K10" s="46">
        <f>SUM(K7:K9)</f>
        <v>117357</v>
      </c>
      <c r="L10" s="232">
        <f>SUM(L7:L9)</f>
        <v>114509</v>
      </c>
      <c r="M10" s="47">
        <f>SUM(M7:M9)</f>
        <v>113801</v>
      </c>
    </row>
    <row r="11" spans="1:13" s="24" customFormat="1" ht="14.25" customHeight="1" x14ac:dyDescent="0.2">
      <c r="A11" s="36"/>
      <c r="B11" s="44" t="s">
        <v>31</v>
      </c>
      <c r="C11" s="177">
        <v>0</v>
      </c>
      <c r="D11" s="233">
        <v>0</v>
      </c>
      <c r="E11" s="168">
        <v>0</v>
      </c>
      <c r="F11" s="184"/>
      <c r="G11" s="177">
        <f t="shared" ref="G11:I12" si="2">+K11-C11</f>
        <v>0</v>
      </c>
      <c r="H11" s="233">
        <f t="shared" si="2"/>
        <v>0</v>
      </c>
      <c r="I11" s="168">
        <f t="shared" si="2"/>
        <v>0</v>
      </c>
      <c r="J11" s="184"/>
      <c r="K11" s="29">
        <f>+'Segmentbericht Quartal'!C11</f>
        <v>0</v>
      </c>
      <c r="L11" s="233">
        <f>+'Segmentbericht Quartal'!D11</f>
        <v>0</v>
      </c>
      <c r="M11" s="30">
        <f>+'Segmentbericht Quartal'!E11</f>
        <v>0</v>
      </c>
    </row>
    <row r="12" spans="1:13" s="24" customFormat="1" ht="14.25" customHeight="1" x14ac:dyDescent="0.2">
      <c r="A12" s="36"/>
      <c r="B12" s="18" t="s">
        <v>32</v>
      </c>
      <c r="C12" s="175">
        <v>0</v>
      </c>
      <c r="D12" s="230">
        <v>0</v>
      </c>
      <c r="E12" s="166">
        <v>0</v>
      </c>
      <c r="F12" s="184"/>
      <c r="G12" s="175">
        <f t="shared" si="2"/>
        <v>0</v>
      </c>
      <c r="H12" s="230">
        <f t="shared" si="2"/>
        <v>0</v>
      </c>
      <c r="I12" s="166">
        <f t="shared" si="2"/>
        <v>0</v>
      </c>
      <c r="J12" s="184"/>
      <c r="K12" s="20">
        <f>+'Segmentbericht Quartal'!C12</f>
        <v>0</v>
      </c>
      <c r="L12" s="230">
        <f>+'Segmentbericht Quartal'!D12</f>
        <v>0</v>
      </c>
      <c r="M12" s="21">
        <f>+'Segmentbericht Quartal'!E12</f>
        <v>0</v>
      </c>
    </row>
    <row r="13" spans="1:13" s="24" customFormat="1" ht="14.25" customHeight="1" thickBot="1" x14ac:dyDescent="0.25">
      <c r="A13" s="36"/>
      <c r="B13" s="45" t="s">
        <v>33</v>
      </c>
      <c r="C13" s="176">
        <f t="shared" ref="C13:D13" si="3">SUM(C10:C12)</f>
        <v>8636</v>
      </c>
      <c r="D13" s="232">
        <f t="shared" si="3"/>
        <v>8522</v>
      </c>
      <c r="E13" s="167">
        <f>SUM(E10:E12)</f>
        <v>9076</v>
      </c>
      <c r="F13" s="185"/>
      <c r="G13" s="176">
        <f t="shared" ref="G13:I13" si="4">SUM(G10:G12)</f>
        <v>108721</v>
      </c>
      <c r="H13" s="232">
        <f t="shared" si="4"/>
        <v>105987</v>
      </c>
      <c r="I13" s="167">
        <f t="shared" si="4"/>
        <v>104725</v>
      </c>
      <c r="J13" s="185"/>
      <c r="K13" s="46">
        <f t="shared" ref="K13:L13" si="5">SUM(K10:K12)</f>
        <v>117357</v>
      </c>
      <c r="L13" s="232">
        <f t="shared" si="5"/>
        <v>114509</v>
      </c>
      <c r="M13" s="47">
        <f t="shared" ref="M13" si="6">SUM(M10:M12)</f>
        <v>113801</v>
      </c>
    </row>
    <row r="14" spans="1:13" s="24" customFormat="1" ht="14.25" customHeight="1" x14ac:dyDescent="0.2">
      <c r="A14" s="36"/>
      <c r="B14" s="44" t="s">
        <v>34</v>
      </c>
      <c r="C14" s="29"/>
      <c r="D14" s="194"/>
      <c r="E14" s="168"/>
      <c r="F14" s="184"/>
      <c r="G14" s="29"/>
      <c r="H14" s="194"/>
      <c r="I14" s="168"/>
      <c r="J14" s="184"/>
      <c r="K14" s="29">
        <f>+'Segmentbericht Quartal'!C14</f>
        <v>-9962</v>
      </c>
      <c r="L14" s="194">
        <f>+'Segmentbericht Quartal'!D14</f>
        <v>-9886</v>
      </c>
      <c r="M14" s="30">
        <f>+'Segmentbericht Quartal'!E14</f>
        <v>-8471</v>
      </c>
    </row>
    <row r="15" spans="1:13" s="24" customFormat="1" ht="14.25" customHeight="1" thickBot="1" x14ac:dyDescent="0.25">
      <c r="A15" s="36"/>
      <c r="B15" s="45" t="s">
        <v>35</v>
      </c>
      <c r="C15" s="46"/>
      <c r="D15" s="195"/>
      <c r="E15" s="167"/>
      <c r="F15" s="185"/>
      <c r="G15" s="46"/>
      <c r="H15" s="195"/>
      <c r="I15" s="167"/>
      <c r="J15" s="185"/>
      <c r="K15" s="46">
        <f t="shared" ref="K15:L15" si="7">SUM(K13:K14)</f>
        <v>107395</v>
      </c>
      <c r="L15" s="195">
        <f t="shared" si="7"/>
        <v>104623</v>
      </c>
      <c r="M15" s="47">
        <f t="shared" ref="M15" si="8">SUM(M13:M14)</f>
        <v>105330</v>
      </c>
    </row>
    <row r="16" spans="1:13" s="24" customFormat="1" ht="10.199999999999999" x14ac:dyDescent="0.2">
      <c r="A16" s="36"/>
      <c r="B16" s="52"/>
      <c r="C16" s="85"/>
      <c r="D16" s="196"/>
      <c r="E16" s="169"/>
      <c r="F16" s="185"/>
      <c r="G16" s="85"/>
      <c r="H16" s="196"/>
      <c r="I16" s="169"/>
      <c r="J16" s="185"/>
      <c r="K16" s="85"/>
      <c r="L16" s="196"/>
      <c r="M16" s="86"/>
    </row>
    <row r="17" spans="1:13" s="24" customFormat="1" ht="11.25" customHeight="1" x14ac:dyDescent="0.2">
      <c r="A17" s="36"/>
      <c r="B17" s="84" t="s">
        <v>37</v>
      </c>
      <c r="C17" s="20"/>
      <c r="D17" s="197"/>
      <c r="E17" s="166"/>
      <c r="F17" s="184"/>
      <c r="G17" s="20"/>
      <c r="H17" s="197"/>
      <c r="I17" s="166"/>
      <c r="J17" s="184"/>
      <c r="K17" s="20">
        <f>+'Segmentbericht Quartal'!C17</f>
        <v>-46436</v>
      </c>
      <c r="L17" s="197">
        <f>+'Segmentbericht Quartal'!D17</f>
        <v>-45607</v>
      </c>
      <c r="M17" s="21">
        <f>+'Segmentbericht Quartal'!E17</f>
        <v>-42854</v>
      </c>
    </row>
    <row r="18" spans="1:13" s="24" customFormat="1" ht="14.25" customHeight="1" thickBot="1" x14ac:dyDescent="0.25">
      <c r="A18" s="36"/>
      <c r="B18" s="45" t="s">
        <v>77</v>
      </c>
      <c r="C18" s="46"/>
      <c r="D18" s="195"/>
      <c r="E18" s="167"/>
      <c r="F18" s="185"/>
      <c r="G18" s="46"/>
      <c r="H18" s="195"/>
      <c r="I18" s="167"/>
      <c r="J18" s="185"/>
      <c r="K18" s="46">
        <f t="shared" ref="K18:L18" si="9">SUM(K15:K17)</f>
        <v>60959</v>
      </c>
      <c r="L18" s="195">
        <f t="shared" si="9"/>
        <v>59016</v>
      </c>
      <c r="M18" s="47">
        <f t="shared" ref="M18" si="10">SUM(M15:M17)</f>
        <v>62476</v>
      </c>
    </row>
    <row r="19" spans="1:13" s="82" customFormat="1" ht="10.199999999999999" x14ac:dyDescent="0.2">
      <c r="A19" s="36"/>
      <c r="B19" s="52"/>
      <c r="C19" s="85"/>
      <c r="D19" s="196"/>
      <c r="E19" s="169"/>
      <c r="F19" s="185"/>
      <c r="G19" s="85"/>
      <c r="H19" s="196"/>
      <c r="I19" s="169"/>
      <c r="J19" s="185"/>
      <c r="K19" s="85"/>
      <c r="L19" s="196"/>
      <c r="M19" s="86"/>
    </row>
    <row r="20" spans="1:13" s="24" customFormat="1" ht="11.25" customHeight="1" x14ac:dyDescent="0.2">
      <c r="A20" s="36"/>
      <c r="B20" s="44" t="s">
        <v>78</v>
      </c>
      <c r="C20" s="29"/>
      <c r="D20" s="194"/>
      <c r="E20" s="168"/>
      <c r="F20" s="184"/>
      <c r="G20" s="29"/>
      <c r="H20" s="194"/>
      <c r="I20" s="168"/>
      <c r="J20" s="184"/>
      <c r="K20" s="29">
        <f>+'Segmentbericht Quartal'!C20</f>
        <v>-25636</v>
      </c>
      <c r="L20" s="194">
        <f>+'Segmentbericht Quartal'!D20</f>
        <v>-22480</v>
      </c>
      <c r="M20" s="30">
        <f>+'Segmentbericht Quartal'!E20</f>
        <v>-24248</v>
      </c>
    </row>
    <row r="21" spans="1:13" s="24" customFormat="1" ht="14.25" customHeight="1" thickBot="1" x14ac:dyDescent="0.25">
      <c r="A21" s="36"/>
      <c r="B21" s="45" t="s">
        <v>79</v>
      </c>
      <c r="C21" s="46"/>
      <c r="D21" s="195"/>
      <c r="E21" s="167"/>
      <c r="F21" s="185"/>
      <c r="G21" s="46"/>
      <c r="H21" s="195"/>
      <c r="I21" s="167"/>
      <c r="J21" s="185"/>
      <c r="K21" s="46">
        <f t="shared" ref="K21:L21" si="11">SUM(K18:K20)</f>
        <v>35323</v>
      </c>
      <c r="L21" s="195">
        <f t="shared" si="11"/>
        <v>36536</v>
      </c>
      <c r="M21" s="47">
        <f t="shared" ref="M21" si="12">SUM(M18:M20)</f>
        <v>38228</v>
      </c>
    </row>
    <row r="24" spans="1:13" x14ac:dyDescent="0.25">
      <c r="B24" s="245"/>
    </row>
  </sheetData>
  <mergeCells count="4">
    <mergeCell ref="B1:G1"/>
    <mergeCell ref="C4:E4"/>
    <mergeCell ref="G4:I4"/>
    <mergeCell ref="K4:M4"/>
  </mergeCells>
  <pageMargins left="0.55118110236220474" right="0.23622047244094491" top="0.74803149606299213" bottom="0.74803149606299213" header="0.31496062992125984" footer="0.31496062992125984"/>
  <pageSetup paperSize="9" orientation="landscape" r:id="rId1"/>
  <headerFooter>
    <oddFooter>&amp;L© 2019 Software AG. All rights reserved.&amp;C&amp;P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9">
    <pageSetUpPr fitToPage="1"/>
  </sheetPr>
  <dimension ref="A1:I15"/>
  <sheetViews>
    <sheetView showGridLines="0" zoomScaleNormal="100" workbookViewId="0"/>
  </sheetViews>
  <sheetFormatPr defaultColWidth="9.109375" defaultRowHeight="13.8" x14ac:dyDescent="0.25"/>
  <cols>
    <col min="1" max="1" width="2.6640625" style="2" customWidth="1"/>
    <col min="2" max="2" width="66.33203125" style="2" customWidth="1"/>
    <col min="3" max="6" width="12.88671875" style="2" customWidth="1"/>
    <col min="7" max="16384" width="9.109375" style="2"/>
  </cols>
  <sheetData>
    <row r="1" spans="1:9" s="38" customFormat="1" ht="15.6" x14ac:dyDescent="0.3">
      <c r="B1" s="81" t="str">
        <f>Inhaltsverzeichnis!C25</f>
        <v>Gesamtergebnisrechnung für das 3. Quartal 2019</v>
      </c>
      <c r="C1" s="81"/>
      <c r="D1" s="81"/>
    </row>
    <row r="2" spans="1:9" s="38" customFormat="1" ht="15" x14ac:dyDescent="0.25">
      <c r="B2" s="89" t="s">
        <v>27</v>
      </c>
      <c r="C2" s="206"/>
      <c r="D2" s="206"/>
    </row>
    <row r="3" spans="1:9" s="24" customFormat="1" ht="10.199999999999999" x14ac:dyDescent="0.2">
      <c r="A3" s="36"/>
      <c r="B3" s="88"/>
      <c r="C3" s="207"/>
      <c r="D3" s="207"/>
      <c r="E3" s="82"/>
    </row>
    <row r="4" spans="1:9" s="24" customFormat="1" ht="10.8" thickBot="1" x14ac:dyDescent="0.25">
      <c r="A4" s="36"/>
      <c r="B4" s="41" t="s">
        <v>28</v>
      </c>
      <c r="C4" s="146" t="s">
        <v>188</v>
      </c>
      <c r="D4" s="147" t="s">
        <v>189</v>
      </c>
      <c r="E4" s="146" t="s">
        <v>190</v>
      </c>
      <c r="F4" s="147" t="s">
        <v>191</v>
      </c>
    </row>
    <row r="5" spans="1:9" s="24" customFormat="1" ht="10.8" thickBot="1" x14ac:dyDescent="0.25">
      <c r="A5" s="36"/>
      <c r="B5" s="99" t="s">
        <v>42</v>
      </c>
      <c r="C5" s="222">
        <v>107105</v>
      </c>
      <c r="D5" s="223">
        <v>103901</v>
      </c>
      <c r="E5" s="222">
        <v>44008</v>
      </c>
      <c r="F5" s="223">
        <v>38127</v>
      </c>
    </row>
    <row r="6" spans="1:9" s="24" customFormat="1" ht="10.199999999999999" x14ac:dyDescent="0.2">
      <c r="A6" s="36"/>
      <c r="B6" s="44" t="s">
        <v>82</v>
      </c>
      <c r="C6" s="29">
        <v>54627</v>
      </c>
      <c r="D6" s="30">
        <v>7275</v>
      </c>
      <c r="E6" s="29">
        <v>40769</v>
      </c>
      <c r="F6" s="30">
        <v>2990</v>
      </c>
    </row>
    <row r="7" spans="1:9" s="24" customFormat="1" ht="10.199999999999999" x14ac:dyDescent="0.2">
      <c r="A7" s="36"/>
      <c r="B7" s="18" t="s">
        <v>83</v>
      </c>
      <c r="C7" s="29">
        <v>-2348</v>
      </c>
      <c r="D7" s="21">
        <v>-9883</v>
      </c>
      <c r="E7" s="29">
        <v>-1289</v>
      </c>
      <c r="F7" s="21">
        <v>-553</v>
      </c>
      <c r="I7" s="278"/>
    </row>
    <row r="8" spans="1:9" s="24" customFormat="1" ht="10.199999999999999" x14ac:dyDescent="0.2">
      <c r="A8" s="36"/>
      <c r="B8" s="18" t="s">
        <v>84</v>
      </c>
      <c r="C8" s="29">
        <v>846</v>
      </c>
      <c r="D8" s="21">
        <v>1343</v>
      </c>
      <c r="E8" s="29">
        <v>0</v>
      </c>
      <c r="F8" s="21">
        <v>272</v>
      </c>
    </row>
    <row r="9" spans="1:9" s="97" customFormat="1" ht="21" thickBot="1" x14ac:dyDescent="0.25">
      <c r="A9" s="98"/>
      <c r="B9" s="100" t="s">
        <v>155</v>
      </c>
      <c r="C9" s="46">
        <f>SUM(C6:C8)</f>
        <v>53125</v>
      </c>
      <c r="D9" s="47">
        <f>SUM(D6:D8)</f>
        <v>-1265</v>
      </c>
      <c r="E9" s="46">
        <f>SUM(E6:E8)</f>
        <v>39480</v>
      </c>
      <c r="F9" s="47">
        <f>SUM(F6:F8)</f>
        <v>2709</v>
      </c>
    </row>
    <row r="10" spans="1:9" s="24" customFormat="1" ht="10.199999999999999" x14ac:dyDescent="0.2">
      <c r="A10" s="36"/>
      <c r="B10" s="44" t="s">
        <v>85</v>
      </c>
      <c r="C10" s="29">
        <v>65</v>
      </c>
      <c r="D10" s="30">
        <v>44</v>
      </c>
      <c r="E10" s="29">
        <v>-48</v>
      </c>
      <c r="F10" s="30">
        <v>78</v>
      </c>
    </row>
    <row r="11" spans="1:9" s="24" customFormat="1" ht="10.8" thickBot="1" x14ac:dyDescent="0.25">
      <c r="A11" s="36"/>
      <c r="B11" s="45" t="s">
        <v>156</v>
      </c>
      <c r="C11" s="46">
        <f>SUM(C10)</f>
        <v>65</v>
      </c>
      <c r="D11" s="47">
        <f>SUM(D10)</f>
        <v>44</v>
      </c>
      <c r="E11" s="46">
        <f>SUM(E10)</f>
        <v>-48</v>
      </c>
      <c r="F11" s="47">
        <f>SUM(F10)</f>
        <v>78</v>
      </c>
    </row>
    <row r="12" spans="1:9" s="24" customFormat="1" ht="10.8" thickBot="1" x14ac:dyDescent="0.25">
      <c r="A12" s="36"/>
      <c r="B12" s="41" t="s">
        <v>86</v>
      </c>
      <c r="C12" s="224">
        <f>C9+C11</f>
        <v>53190</v>
      </c>
      <c r="D12" s="225">
        <f>D9+D11</f>
        <v>-1221</v>
      </c>
      <c r="E12" s="224">
        <f>E9+E11</f>
        <v>39432</v>
      </c>
      <c r="F12" s="225">
        <f>F9+F11</f>
        <v>2787</v>
      </c>
    </row>
    <row r="13" spans="1:9" s="24" customFormat="1" ht="10.8" thickBot="1" x14ac:dyDescent="0.25">
      <c r="A13" s="36"/>
      <c r="B13" s="99" t="s">
        <v>87</v>
      </c>
      <c r="C13" s="222">
        <f>C5+C12</f>
        <v>160295</v>
      </c>
      <c r="D13" s="223">
        <f>D5+D12</f>
        <v>102680</v>
      </c>
      <c r="E13" s="222">
        <f>E5+E12</f>
        <v>83440</v>
      </c>
      <c r="F13" s="223">
        <f>F5+F12</f>
        <v>40914</v>
      </c>
    </row>
    <row r="14" spans="1:9" s="97" customFormat="1" ht="10.199999999999999" x14ac:dyDescent="0.2">
      <c r="A14" s="98"/>
      <c r="B14" s="44" t="s">
        <v>43</v>
      </c>
      <c r="C14" s="226">
        <f>C13-C15</f>
        <v>160099</v>
      </c>
      <c r="D14" s="227">
        <f>D13-D15</f>
        <v>102488</v>
      </c>
      <c r="E14" s="226">
        <f>E13-E15</f>
        <v>83414</v>
      </c>
      <c r="F14" s="227">
        <f>F13-F15</f>
        <v>40831</v>
      </c>
    </row>
    <row r="15" spans="1:9" s="24" customFormat="1" ht="10.199999999999999" x14ac:dyDescent="0.2">
      <c r="A15" s="36"/>
      <c r="B15" s="18" t="s">
        <v>44</v>
      </c>
      <c r="C15" s="20">
        <v>196</v>
      </c>
      <c r="D15" s="21">
        <v>192</v>
      </c>
      <c r="E15" s="20">
        <v>26</v>
      </c>
      <c r="F15" s="21">
        <v>83</v>
      </c>
    </row>
  </sheetData>
  <pageMargins left="0.55118110236220474" right="0.23622047244094491" top="0.74803149606299213" bottom="0.74803149606299213" header="0.31496062992125984" footer="0.31496062992125984"/>
  <pageSetup paperSize="9" scale="79" orientation="portrait" r:id="rId1"/>
  <headerFooter>
    <oddFooter>&amp;L© 2019 Software AG. All rights reserved.&amp;C&amp;P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0">
    <pageSetUpPr fitToPage="1"/>
  </sheetPr>
  <dimension ref="B1:K20"/>
  <sheetViews>
    <sheetView showGridLines="0" zoomScaleNormal="100" workbookViewId="0"/>
  </sheetViews>
  <sheetFormatPr defaultColWidth="11.44140625" defaultRowHeight="13.8" x14ac:dyDescent="0.25"/>
  <cols>
    <col min="1" max="1" width="2.6640625" style="2" customWidth="1"/>
    <col min="2" max="2" width="14.33203125" style="2" customWidth="1"/>
    <col min="3" max="16384" width="11.44140625" style="2"/>
  </cols>
  <sheetData>
    <row r="1" spans="2:11" x14ac:dyDescent="0.25">
      <c r="K1" s="10"/>
    </row>
    <row r="9" spans="2:11" ht="17.399999999999999" x14ac:dyDescent="0.3">
      <c r="B9" s="6" t="s">
        <v>3</v>
      </c>
    </row>
    <row r="10" spans="2:11" ht="17.399999999999999" x14ac:dyDescent="0.3">
      <c r="B10" s="11" t="s">
        <v>5</v>
      </c>
    </row>
    <row r="11" spans="2:11" ht="17.399999999999999" x14ac:dyDescent="0.3">
      <c r="B11" s="11" t="s">
        <v>4</v>
      </c>
    </row>
    <row r="12" spans="2:11" ht="17.399999999999999" x14ac:dyDescent="0.3">
      <c r="B12" s="11" t="s">
        <v>88</v>
      </c>
    </row>
    <row r="14" spans="2:11" ht="17.399999999999999" x14ac:dyDescent="0.3">
      <c r="B14" s="11"/>
    </row>
    <row r="15" spans="2:11" ht="17.399999999999999" x14ac:dyDescent="0.3">
      <c r="B15" s="11"/>
    </row>
    <row r="16" spans="2:11" ht="17.399999999999999" x14ac:dyDescent="0.3">
      <c r="B16" s="11" t="s">
        <v>89</v>
      </c>
      <c r="C16" s="247" t="s">
        <v>133</v>
      </c>
    </row>
    <row r="17" spans="2:3" ht="17.399999999999999" x14ac:dyDescent="0.3">
      <c r="B17" s="11" t="s">
        <v>7</v>
      </c>
      <c r="C17" s="247" t="s">
        <v>134</v>
      </c>
    </row>
    <row r="18" spans="2:3" ht="17.399999999999999" x14ac:dyDescent="0.3">
      <c r="B18" s="11" t="s">
        <v>8</v>
      </c>
      <c r="C18" s="12" t="s">
        <v>9</v>
      </c>
    </row>
    <row r="20" spans="2:3" ht="17.399999999999999" x14ac:dyDescent="0.3">
      <c r="B20" s="11" t="s">
        <v>6</v>
      </c>
    </row>
  </sheetData>
  <hyperlinks>
    <hyperlink ref="C18" r:id="rId1" xr:uid="{00000000-0004-0000-0B00-000000000000}"/>
  </hyperlinks>
  <pageMargins left="0.55118110236220474" right="0.23622047244094491" top="0.74803149606299213" bottom="0.74803149606299213" header="0.31496062992125984" footer="0.31496062992125984"/>
  <pageSetup paperSize="9" orientation="portrait" r:id="rId2"/>
  <headerFooter>
    <oddHeader>&amp;L     &amp;G</oddHeader>
    <oddFooter>&amp;L© 2019 Software AG. All rights reserved.&amp;C&amp;P</oddFooter>
  </headerFooter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1">
    <pageSetUpPr fitToPage="1"/>
  </sheetPr>
  <dimension ref="K1"/>
  <sheetViews>
    <sheetView showGridLines="0" showRuler="0" zoomScaleNormal="100" zoomScalePageLayoutView="55" workbookViewId="0"/>
  </sheetViews>
  <sheetFormatPr defaultColWidth="11.44140625" defaultRowHeight="14.4" x14ac:dyDescent="0.3"/>
  <sheetData>
    <row r="1" spans="11:11" x14ac:dyDescent="0.3">
      <c r="K1" s="1" t="s">
        <v>1</v>
      </c>
    </row>
  </sheetData>
  <pageMargins left="0.55118110236220474" right="0.23622047244094491" top="0.74803149606299213" bottom="0.74803149606299213" header="0.31496062992125984" footer="0.31496062992125984"/>
  <pageSetup paperSize="9" scale="75" orientation="portrait" r:id="rId1"/>
  <headerFooter>
    <oddHeader>&amp;C
&amp;G</oddHeader>
    <oddFooter>&amp;L© 2019 Software AG. All rights reserved.&amp;C&amp;P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B6:E29"/>
  <sheetViews>
    <sheetView showGridLines="0" zoomScaleNormal="100" workbookViewId="0"/>
  </sheetViews>
  <sheetFormatPr defaultColWidth="11.44140625" defaultRowHeight="13.8" x14ac:dyDescent="0.25"/>
  <cols>
    <col min="1" max="1" width="2.6640625" style="2" customWidth="1"/>
    <col min="2" max="2" width="7.109375" style="2" customWidth="1"/>
    <col min="3" max="16384" width="11.44140625" style="2"/>
  </cols>
  <sheetData>
    <row r="6" spans="2:3" ht="17.399999999999999" x14ac:dyDescent="0.3">
      <c r="B6" s="6" t="s">
        <v>13</v>
      </c>
    </row>
    <row r="9" spans="2:3" x14ac:dyDescent="0.25">
      <c r="B9" s="5" t="s">
        <v>14</v>
      </c>
      <c r="C9" s="5" t="s">
        <v>173</v>
      </c>
    </row>
    <row r="10" spans="2:3" x14ac:dyDescent="0.25">
      <c r="B10" s="5"/>
      <c r="C10" s="5"/>
    </row>
    <row r="11" spans="2:3" x14ac:dyDescent="0.25">
      <c r="B11" s="5" t="s">
        <v>15</v>
      </c>
      <c r="C11" s="5" t="s">
        <v>174</v>
      </c>
    </row>
    <row r="12" spans="2:3" x14ac:dyDescent="0.25">
      <c r="B12" s="5"/>
      <c r="C12" s="5"/>
    </row>
    <row r="13" spans="2:3" x14ac:dyDescent="0.25">
      <c r="B13" s="5" t="s">
        <v>16</v>
      </c>
      <c r="C13" s="5" t="s">
        <v>175</v>
      </c>
    </row>
    <row r="14" spans="2:3" x14ac:dyDescent="0.25">
      <c r="B14" s="5"/>
      <c r="C14" s="5"/>
    </row>
    <row r="15" spans="2:3" x14ac:dyDescent="0.25">
      <c r="B15" s="5" t="s">
        <v>17</v>
      </c>
      <c r="C15" s="5" t="s">
        <v>176</v>
      </c>
    </row>
    <row r="16" spans="2:3" x14ac:dyDescent="0.25">
      <c r="B16" s="5"/>
      <c r="C16" s="5"/>
    </row>
    <row r="17" spans="2:5" x14ac:dyDescent="0.25">
      <c r="B17" s="5" t="s">
        <v>99</v>
      </c>
      <c r="C17" s="5" t="s">
        <v>177</v>
      </c>
    </row>
    <row r="18" spans="2:5" x14ac:dyDescent="0.25">
      <c r="B18" s="5"/>
      <c r="C18" s="5"/>
    </row>
    <row r="19" spans="2:5" x14ac:dyDescent="0.25">
      <c r="B19" s="5" t="s">
        <v>18</v>
      </c>
      <c r="C19" s="5" t="s">
        <v>178</v>
      </c>
    </row>
    <row r="20" spans="2:5" x14ac:dyDescent="0.25">
      <c r="B20" s="5"/>
      <c r="C20" s="5"/>
    </row>
    <row r="21" spans="2:5" x14ac:dyDescent="0.25">
      <c r="B21" s="5" t="s">
        <v>122</v>
      </c>
      <c r="C21" s="5" t="s">
        <v>179</v>
      </c>
    </row>
    <row r="22" spans="2:5" x14ac:dyDescent="0.25">
      <c r="B22" s="5"/>
      <c r="C22" s="5"/>
    </row>
    <row r="23" spans="2:5" x14ac:dyDescent="0.25">
      <c r="B23" s="5" t="s">
        <v>168</v>
      </c>
      <c r="C23" s="5" t="s">
        <v>180</v>
      </c>
    </row>
    <row r="24" spans="2:5" x14ac:dyDescent="0.25">
      <c r="B24" s="5"/>
      <c r="C24" s="5"/>
    </row>
    <row r="25" spans="2:5" x14ac:dyDescent="0.25">
      <c r="B25" s="5" t="s">
        <v>169</v>
      </c>
      <c r="C25" s="5" t="s">
        <v>181</v>
      </c>
      <c r="D25" s="5"/>
      <c r="E25" s="5"/>
    </row>
    <row r="26" spans="2:5" x14ac:dyDescent="0.25">
      <c r="B26" s="5"/>
      <c r="C26" s="5"/>
      <c r="D26" s="5"/>
      <c r="E26" s="5"/>
    </row>
    <row r="27" spans="2:5" x14ac:dyDescent="0.25">
      <c r="B27" s="5"/>
      <c r="C27" s="5"/>
      <c r="D27" s="5"/>
      <c r="E27" s="5"/>
    </row>
    <row r="28" spans="2:5" x14ac:dyDescent="0.25">
      <c r="B28" s="5"/>
      <c r="D28" s="5"/>
      <c r="E28" s="5"/>
    </row>
    <row r="29" spans="2:5" x14ac:dyDescent="0.25">
      <c r="B29" s="5"/>
      <c r="C29" s="5"/>
      <c r="D29" s="5"/>
      <c r="E29" s="5"/>
    </row>
  </sheetData>
  <pageMargins left="0.55118110236220474" right="0.23622047244094491" top="0.74803149606299213" bottom="0.74803149606299213" header="0.31496062992125984" footer="0.31496062992125984"/>
  <pageSetup paperSize="9" scale="94" orientation="portrait" r:id="rId1"/>
  <headerFooter>
    <oddHeader>&amp;C&amp;G</oddHeader>
    <oddFooter>&amp;L© 2019 Software AG. All rights reserved.&amp;C&amp;P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55"/>
  <sheetViews>
    <sheetView showGridLines="0" zoomScaleNormal="100" workbookViewId="0"/>
  </sheetViews>
  <sheetFormatPr defaultColWidth="9.109375" defaultRowHeight="13.8" x14ac:dyDescent="0.25"/>
  <cols>
    <col min="1" max="1" width="2.6640625" style="2" customWidth="1"/>
    <col min="2" max="2" width="37.88671875" style="2" customWidth="1"/>
    <col min="3" max="12" width="9.6640625" style="2" customWidth="1"/>
    <col min="13" max="16384" width="9.109375" style="2"/>
  </cols>
  <sheetData>
    <row r="1" spans="1:12" ht="15.6" x14ac:dyDescent="0.3">
      <c r="B1" s="144" t="str">
        <f>Inhaltsverzeichnis!C9</f>
        <v>Kennzahlen im Überblick zum 30. September 2019</v>
      </c>
      <c r="C1" s="120"/>
      <c r="D1" s="120"/>
      <c r="E1" s="120"/>
      <c r="F1" s="120"/>
      <c r="G1" s="120"/>
      <c r="H1" s="120"/>
      <c r="I1" s="120"/>
      <c r="J1" s="244"/>
    </row>
    <row r="2" spans="1:12" x14ac:dyDescent="0.25">
      <c r="B2" s="115" t="s">
        <v>27</v>
      </c>
      <c r="C2" s="116"/>
      <c r="D2" s="116"/>
      <c r="E2" s="116"/>
      <c r="F2" s="116"/>
      <c r="G2" s="116"/>
    </row>
    <row r="3" spans="1:12" ht="12.75" customHeight="1" x14ac:dyDescent="0.25">
      <c r="A3" s="37"/>
      <c r="B3" s="34"/>
      <c r="C3" s="35"/>
      <c r="D3" s="35"/>
      <c r="E3" s="35"/>
      <c r="F3" s="33"/>
      <c r="G3" s="33"/>
    </row>
    <row r="4" spans="1:12" ht="14.25" customHeight="1" x14ac:dyDescent="0.25">
      <c r="B4" s="109" t="s">
        <v>19</v>
      </c>
      <c r="C4" s="287" t="s">
        <v>182</v>
      </c>
      <c r="D4" s="289" t="s">
        <v>183</v>
      </c>
      <c r="E4" s="291" t="s">
        <v>184</v>
      </c>
      <c r="F4" s="283" t="s">
        <v>142</v>
      </c>
      <c r="G4" s="285" t="s">
        <v>143</v>
      </c>
      <c r="H4" s="287" t="s">
        <v>185</v>
      </c>
      <c r="I4" s="289" t="s">
        <v>186</v>
      </c>
      <c r="J4" s="291" t="s">
        <v>187</v>
      </c>
      <c r="K4" s="283" t="s">
        <v>142</v>
      </c>
      <c r="L4" s="285" t="s">
        <v>143</v>
      </c>
    </row>
    <row r="5" spans="1:12" ht="14.4" thickBot="1" x14ac:dyDescent="0.3">
      <c r="B5" s="110" t="s">
        <v>20</v>
      </c>
      <c r="C5" s="288"/>
      <c r="D5" s="290"/>
      <c r="E5" s="292"/>
      <c r="F5" s="284"/>
      <c r="G5" s="286"/>
      <c r="H5" s="288"/>
      <c r="I5" s="290"/>
      <c r="J5" s="292"/>
      <c r="K5" s="284"/>
      <c r="L5" s="286"/>
    </row>
    <row r="6" spans="1:12" ht="14.4" thickBot="1" x14ac:dyDescent="0.3">
      <c r="B6" s="106" t="s">
        <v>21</v>
      </c>
      <c r="C6" s="121">
        <v>635.6</v>
      </c>
      <c r="D6" s="235">
        <v>623.4</v>
      </c>
      <c r="E6" s="104">
        <v>601.20000000000005</v>
      </c>
      <c r="F6" s="113">
        <v>0.06</v>
      </c>
      <c r="G6" s="153">
        <v>0.04</v>
      </c>
      <c r="H6" s="121">
        <v>224.2</v>
      </c>
      <c r="I6" s="235">
        <v>218.3</v>
      </c>
      <c r="J6" s="121">
        <v>208.8</v>
      </c>
      <c r="K6" s="113">
        <v>7.0000000000000007E-2</v>
      </c>
      <c r="L6" s="153">
        <v>0.05</v>
      </c>
    </row>
    <row r="7" spans="1:12" ht="14.4" thickTop="1" x14ac:dyDescent="0.25">
      <c r="B7" s="250" t="s">
        <v>140</v>
      </c>
      <c r="C7" s="111">
        <v>327.60000000000002</v>
      </c>
      <c r="D7" s="236">
        <v>320.5</v>
      </c>
      <c r="E7" s="112">
        <v>316.7</v>
      </c>
      <c r="F7" s="114">
        <v>0.03</v>
      </c>
      <c r="G7" s="154">
        <v>0.01</v>
      </c>
      <c r="H7" s="111">
        <v>117.4</v>
      </c>
      <c r="I7" s="236">
        <v>114.5</v>
      </c>
      <c r="J7" s="111">
        <v>113.8</v>
      </c>
      <c r="K7" s="114">
        <v>0.03</v>
      </c>
      <c r="L7" s="154">
        <v>0.01</v>
      </c>
    </row>
    <row r="8" spans="1:12" x14ac:dyDescent="0.25">
      <c r="B8" s="250" t="s">
        <v>193</v>
      </c>
      <c r="C8" s="111">
        <f>+C7-C9</f>
        <v>296.60000000000002</v>
      </c>
      <c r="D8" s="236">
        <v>290</v>
      </c>
      <c r="E8" s="112">
        <v>296</v>
      </c>
      <c r="F8" s="114">
        <v>0</v>
      </c>
      <c r="G8" s="154">
        <v>-0.02</v>
      </c>
      <c r="H8" s="111">
        <f>+H7-H9</f>
        <v>108.80000000000001</v>
      </c>
      <c r="I8" s="236">
        <v>106</v>
      </c>
      <c r="J8" s="111">
        <f>+J7-J9</f>
        <v>104.7</v>
      </c>
      <c r="K8" s="114">
        <v>0.04</v>
      </c>
      <c r="L8" s="154">
        <v>0.01</v>
      </c>
    </row>
    <row r="9" spans="1:12" x14ac:dyDescent="0.25">
      <c r="B9" s="250" t="s">
        <v>141</v>
      </c>
      <c r="C9" s="111">
        <v>31</v>
      </c>
      <c r="D9" s="236">
        <v>30.5</v>
      </c>
      <c r="E9" s="112">
        <v>20.7</v>
      </c>
      <c r="F9" s="114">
        <v>0.5</v>
      </c>
      <c r="G9" s="154">
        <v>0.47</v>
      </c>
      <c r="H9" s="111">
        <v>8.6</v>
      </c>
      <c r="I9" s="236">
        <v>8.5</v>
      </c>
      <c r="J9" s="111">
        <v>9.1</v>
      </c>
      <c r="K9" s="114">
        <v>-0.05</v>
      </c>
      <c r="L9" s="154">
        <v>-0.06</v>
      </c>
    </row>
    <row r="10" spans="1:12" x14ac:dyDescent="0.25">
      <c r="B10" s="107" t="s">
        <v>10</v>
      </c>
      <c r="C10" s="111">
        <v>169.7</v>
      </c>
      <c r="D10" s="236">
        <v>167</v>
      </c>
      <c r="E10" s="112">
        <v>149.6</v>
      </c>
      <c r="F10" s="114">
        <v>0.13</v>
      </c>
      <c r="G10" s="154">
        <v>0.12</v>
      </c>
      <c r="H10" s="111">
        <v>62</v>
      </c>
      <c r="I10" s="236">
        <v>60</v>
      </c>
      <c r="J10" s="111">
        <v>52.3</v>
      </c>
      <c r="K10" s="114">
        <v>0.19</v>
      </c>
      <c r="L10" s="154">
        <v>0.15</v>
      </c>
    </row>
    <row r="11" spans="1:12" x14ac:dyDescent="0.25">
      <c r="B11" s="107"/>
      <c r="C11" s="111"/>
      <c r="D11" s="236"/>
      <c r="E11" s="112"/>
      <c r="F11" s="114"/>
      <c r="G11" s="154"/>
      <c r="H11" s="111"/>
      <c r="I11" s="236"/>
      <c r="J11" s="111"/>
      <c r="K11" s="114"/>
      <c r="L11" s="154"/>
    </row>
    <row r="12" spans="1:12" x14ac:dyDescent="0.25">
      <c r="B12" s="107" t="s">
        <v>29</v>
      </c>
      <c r="C12" s="111">
        <v>156.9</v>
      </c>
      <c r="D12" s="236">
        <v>154</v>
      </c>
      <c r="E12" s="112">
        <v>144.4</v>
      </c>
      <c r="F12" s="114">
        <v>0.09</v>
      </c>
      <c r="G12" s="154">
        <v>7.0000000000000007E-2</v>
      </c>
      <c r="H12" s="111">
        <v>64.099999999999994</v>
      </c>
      <c r="I12" s="236">
        <v>61.6</v>
      </c>
      <c r="J12" s="111">
        <v>56.7</v>
      </c>
      <c r="K12" s="114">
        <v>0.13</v>
      </c>
      <c r="L12" s="154">
        <v>0.09</v>
      </c>
    </row>
    <row r="13" spans="1:12" x14ac:dyDescent="0.25">
      <c r="B13" s="107" t="s">
        <v>30</v>
      </c>
      <c r="C13" s="111">
        <v>323.89999999999998</v>
      </c>
      <c r="D13" s="236">
        <v>317.3</v>
      </c>
      <c r="E13" s="112">
        <v>308.8</v>
      </c>
      <c r="F13" s="114">
        <v>0.05</v>
      </c>
      <c r="G13" s="154">
        <v>0.03</v>
      </c>
      <c r="H13" s="111">
        <v>109.3</v>
      </c>
      <c r="I13" s="236">
        <v>107</v>
      </c>
      <c r="J13" s="111">
        <v>104.7</v>
      </c>
      <c r="K13" s="114">
        <v>0.04</v>
      </c>
      <c r="L13" s="154">
        <v>0.02</v>
      </c>
    </row>
    <row r="14" spans="1:12" x14ac:dyDescent="0.25">
      <c r="B14" s="107" t="s">
        <v>119</v>
      </c>
      <c r="C14" s="111">
        <v>16</v>
      </c>
      <c r="D14" s="236">
        <v>15.7</v>
      </c>
      <c r="E14" s="112">
        <v>12.6</v>
      </c>
      <c r="F14" s="114">
        <v>0.27</v>
      </c>
      <c r="G14" s="154">
        <v>0.25</v>
      </c>
      <c r="H14" s="111">
        <v>5.8</v>
      </c>
      <c r="I14" s="236">
        <v>5.7</v>
      </c>
      <c r="J14" s="111">
        <v>4.5</v>
      </c>
      <c r="K14" s="114">
        <v>0.28000000000000003</v>
      </c>
      <c r="L14" s="154">
        <v>0.26</v>
      </c>
    </row>
    <row r="15" spans="1:12" ht="12" customHeight="1" x14ac:dyDescent="0.25">
      <c r="C15" s="212"/>
      <c r="D15" s="212"/>
      <c r="E15" s="212"/>
    </row>
    <row r="16" spans="1:12" x14ac:dyDescent="0.25">
      <c r="B16" s="107" t="s">
        <v>166</v>
      </c>
      <c r="C16" s="270">
        <v>0.82</v>
      </c>
      <c r="D16" s="236"/>
      <c r="E16" s="112"/>
      <c r="F16" s="114"/>
      <c r="G16" s="154"/>
      <c r="H16" s="270">
        <v>0.79</v>
      </c>
    </row>
    <row r="17" spans="2:8" x14ac:dyDescent="0.25">
      <c r="B17" s="107" t="s">
        <v>167</v>
      </c>
      <c r="C17" s="111">
        <v>196.5</v>
      </c>
      <c r="D17" s="236"/>
      <c r="E17" s="112"/>
      <c r="F17" s="114"/>
      <c r="G17" s="154"/>
      <c r="H17" s="111">
        <v>86.3</v>
      </c>
    </row>
    <row r="18" spans="2:8" ht="12" customHeight="1" x14ac:dyDescent="0.25">
      <c r="C18" s="212"/>
      <c r="D18" s="212"/>
      <c r="E18" s="212"/>
    </row>
    <row r="19" spans="2:8" ht="12" customHeight="1" x14ac:dyDescent="0.25">
      <c r="C19" s="212"/>
      <c r="D19" s="212"/>
      <c r="E19" s="212"/>
    </row>
    <row r="20" spans="2:8" ht="28.5" customHeight="1" thickBot="1" x14ac:dyDescent="0.3">
      <c r="C20" s="276">
        <f t="shared" ref="C20:D20" si="0">C43</f>
        <v>43738</v>
      </c>
      <c r="D20" s="277">
        <f t="shared" si="0"/>
        <v>43465</v>
      </c>
      <c r="E20" s="272" t="s">
        <v>194</v>
      </c>
      <c r="F20" s="276">
        <v>43373</v>
      </c>
      <c r="G20" s="272" t="s">
        <v>195</v>
      </c>
      <c r="H20" s="279" t="s">
        <v>196</v>
      </c>
    </row>
    <row r="21" spans="2:8" x14ac:dyDescent="0.25">
      <c r="B21" s="250" t="s">
        <v>157</v>
      </c>
      <c r="C21" s="273">
        <v>334</v>
      </c>
      <c r="D21" s="274">
        <v>305.39999999999998</v>
      </c>
      <c r="E21" s="27">
        <f t="shared" ref="E21:E22" si="1">(C21-D21)/D21</f>
        <v>9.3647675180091761E-2</v>
      </c>
      <c r="F21" s="111">
        <v>290.3</v>
      </c>
      <c r="G21" s="27">
        <f>(D21-F21)/F21</f>
        <v>5.2015156734412558E-2</v>
      </c>
      <c r="H21" s="280">
        <f>(C21-F21)/F21</f>
        <v>0.15053393041681015</v>
      </c>
    </row>
    <row r="22" spans="2:8" x14ac:dyDescent="0.25">
      <c r="B22" s="107" t="s">
        <v>158</v>
      </c>
      <c r="C22" s="111">
        <v>42.9</v>
      </c>
      <c r="D22" s="275">
        <v>30.1</v>
      </c>
      <c r="E22" s="27">
        <f t="shared" si="1"/>
        <v>0.42524916943521585</v>
      </c>
      <c r="F22" s="111">
        <v>27</v>
      </c>
      <c r="G22" s="27">
        <f>(D22-F22)/F22</f>
        <v>0.11481481481481487</v>
      </c>
      <c r="H22" s="281">
        <f>(C22-F22)/F22</f>
        <v>0.5888888888888888</v>
      </c>
    </row>
    <row r="23" spans="2:8" ht="12" customHeight="1" x14ac:dyDescent="0.25">
      <c r="B23" s="148"/>
    </row>
    <row r="24" spans="2:8" ht="12" customHeight="1" x14ac:dyDescent="0.25">
      <c r="B24" s="148"/>
      <c r="C24" s="212"/>
      <c r="D24" s="213"/>
      <c r="E24" s="149"/>
      <c r="F24" s="149"/>
      <c r="G24" s="262"/>
    </row>
    <row r="25" spans="2:8" ht="14.4" thickBot="1" x14ac:dyDescent="0.3">
      <c r="B25" s="148"/>
      <c r="C25" s="265" t="s">
        <v>188</v>
      </c>
      <c r="D25" s="266" t="s">
        <v>189</v>
      </c>
      <c r="E25" s="267" t="s">
        <v>142</v>
      </c>
      <c r="F25" s="265" t="s">
        <v>190</v>
      </c>
      <c r="G25" s="266" t="s">
        <v>191</v>
      </c>
      <c r="H25" s="267" t="s">
        <v>142</v>
      </c>
    </row>
    <row r="26" spans="2:8" ht="23.25" customHeight="1" thickBot="1" x14ac:dyDescent="0.3">
      <c r="B26" s="106" t="s">
        <v>94</v>
      </c>
      <c r="C26" s="123">
        <v>176.1</v>
      </c>
      <c r="D26" s="137">
        <v>176.5</v>
      </c>
      <c r="E26" s="122">
        <v>0</v>
      </c>
      <c r="F26" s="123">
        <v>68.400000000000006</v>
      </c>
      <c r="G26" s="137">
        <v>63.8</v>
      </c>
      <c r="H26" s="122">
        <v>7.0000000000000007E-2</v>
      </c>
    </row>
    <row r="27" spans="2:8" ht="14.4" thickTop="1" x14ac:dyDescent="0.25">
      <c r="B27" s="127" t="s">
        <v>23</v>
      </c>
      <c r="C27" s="128">
        <v>0.27700000000000002</v>
      </c>
      <c r="D27" s="190">
        <v>0.29399999999999998</v>
      </c>
      <c r="E27" s="129"/>
      <c r="F27" s="128">
        <v>0.30499999999999999</v>
      </c>
      <c r="G27" s="190">
        <v>0.30499999999999999</v>
      </c>
      <c r="H27" s="129"/>
    </row>
    <row r="28" spans="2:8" x14ac:dyDescent="0.25">
      <c r="B28" s="108" t="s">
        <v>95</v>
      </c>
      <c r="C28" s="140">
        <v>80.3</v>
      </c>
      <c r="D28" s="105">
        <v>95.7</v>
      </c>
      <c r="E28" s="130">
        <v>-0.16</v>
      </c>
      <c r="F28" s="140">
        <v>35.299999999999997</v>
      </c>
      <c r="G28" s="105">
        <v>38.200000000000003</v>
      </c>
      <c r="H28" s="130">
        <v>-0.08</v>
      </c>
    </row>
    <row r="29" spans="2:8" x14ac:dyDescent="0.25">
      <c r="B29" s="131" t="s">
        <v>96</v>
      </c>
      <c r="C29" s="132">
        <v>0.245</v>
      </c>
      <c r="D29" s="214">
        <v>0.30199999999999999</v>
      </c>
      <c r="E29" s="133"/>
      <c r="F29" s="132">
        <v>0.30099999999999999</v>
      </c>
      <c r="G29" s="214">
        <v>0.33600000000000002</v>
      </c>
      <c r="H29" s="133"/>
    </row>
    <row r="30" spans="2:8" x14ac:dyDescent="0.25">
      <c r="B30" s="108" t="s">
        <v>97</v>
      </c>
      <c r="C30" s="140">
        <v>119.6</v>
      </c>
      <c r="D30" s="215">
        <v>104.5</v>
      </c>
      <c r="E30" s="130">
        <v>0.14000000000000001</v>
      </c>
      <c r="F30" s="140">
        <v>43.7</v>
      </c>
      <c r="G30" s="215">
        <v>35.799999999999997</v>
      </c>
      <c r="H30" s="130">
        <v>0.22</v>
      </c>
    </row>
    <row r="31" spans="2:8" x14ac:dyDescent="0.25">
      <c r="B31" s="131" t="s">
        <v>96</v>
      </c>
      <c r="C31" s="132">
        <v>0.70499999999999996</v>
      </c>
      <c r="D31" s="214">
        <v>0.69799999999999995</v>
      </c>
      <c r="E31" s="133"/>
      <c r="F31" s="132">
        <v>0.70499999999999996</v>
      </c>
      <c r="G31" s="214">
        <v>0.68400000000000005</v>
      </c>
      <c r="H31" s="133"/>
    </row>
    <row r="32" spans="2:8" ht="23.25" customHeight="1" thickBot="1" x14ac:dyDescent="0.3">
      <c r="B32" s="106" t="s">
        <v>93</v>
      </c>
      <c r="C32" s="121">
        <v>126.6</v>
      </c>
      <c r="D32" s="104">
        <v>123.4</v>
      </c>
      <c r="E32" s="113">
        <v>0.03</v>
      </c>
      <c r="F32" s="121">
        <v>51</v>
      </c>
      <c r="G32" s="104">
        <v>44.7</v>
      </c>
      <c r="H32" s="113">
        <v>0.14000000000000001</v>
      </c>
    </row>
    <row r="33" spans="2:11" ht="23.25" customHeight="1" thickTop="1" thickBot="1" x14ac:dyDescent="0.3">
      <c r="B33" s="106" t="s">
        <v>138</v>
      </c>
      <c r="C33" s="134">
        <v>1.71</v>
      </c>
      <c r="D33" s="189">
        <v>1.67</v>
      </c>
      <c r="E33" s="113">
        <v>0.03</v>
      </c>
      <c r="F33" s="134">
        <v>0.69</v>
      </c>
      <c r="G33" s="189">
        <v>0.6</v>
      </c>
      <c r="H33" s="113">
        <v>0.14000000000000001</v>
      </c>
    </row>
    <row r="34" spans="2:11" ht="23.25" customHeight="1" thickTop="1" thickBot="1" x14ac:dyDescent="0.3">
      <c r="B34" s="106" t="s">
        <v>116</v>
      </c>
      <c r="C34" s="216">
        <v>124</v>
      </c>
      <c r="D34" s="145">
        <v>133.69999999999999</v>
      </c>
      <c r="E34" s="113">
        <f t="shared" ref="E34:E37" si="2">(C34-D34)/D34</f>
        <v>-7.2550486163051528E-2</v>
      </c>
      <c r="F34" s="216">
        <v>33.4</v>
      </c>
      <c r="G34" s="145">
        <v>38.6</v>
      </c>
      <c r="H34" s="113">
        <f t="shared" ref="H34" si="3">(F34-G34)/G34</f>
        <v>-0.13471502590673581</v>
      </c>
    </row>
    <row r="35" spans="2:11" ht="14.4" thickTop="1" x14ac:dyDescent="0.25">
      <c r="B35" s="135" t="s">
        <v>139</v>
      </c>
      <c r="C35" s="217">
        <v>9.5</v>
      </c>
      <c r="D35" s="136">
        <v>8.6999999999999993</v>
      </c>
      <c r="E35" s="254"/>
      <c r="F35" s="217">
        <v>3.5</v>
      </c>
      <c r="G35" s="271">
        <v>2.2000000000000002</v>
      </c>
      <c r="H35" s="254"/>
    </row>
    <row r="36" spans="2:11" x14ac:dyDescent="0.25">
      <c r="B36" s="252" t="s">
        <v>159</v>
      </c>
      <c r="C36" s="241">
        <v>11.6</v>
      </c>
      <c r="D36" s="261"/>
      <c r="E36" s="253"/>
      <c r="F36" s="241">
        <v>3.9</v>
      </c>
      <c r="G36" s="261"/>
      <c r="H36" s="253"/>
    </row>
    <row r="37" spans="2:11" ht="23.25" customHeight="1" thickBot="1" x14ac:dyDescent="0.3">
      <c r="B37" s="106" t="s">
        <v>144</v>
      </c>
      <c r="C37" s="216">
        <v>102.9</v>
      </c>
      <c r="D37" s="145">
        <v>125</v>
      </c>
      <c r="E37" s="113">
        <f t="shared" si="2"/>
        <v>-0.17679999999999996</v>
      </c>
      <c r="F37" s="216">
        <v>26</v>
      </c>
      <c r="G37" s="145">
        <v>36.4</v>
      </c>
      <c r="H37" s="113">
        <f t="shared" ref="H37" si="4">(F37-G37)/G37</f>
        <v>-0.2857142857142857</v>
      </c>
    </row>
    <row r="38" spans="2:11" ht="12" customHeight="1" thickTop="1" x14ac:dyDescent="0.25">
      <c r="B38" s="255"/>
      <c r="C38" s="212"/>
      <c r="D38" s="213"/>
      <c r="E38" s="149"/>
      <c r="F38" s="212"/>
      <c r="G38" s="213"/>
      <c r="H38" s="149"/>
    </row>
    <row r="39" spans="2:11" ht="15.75" customHeight="1" thickBot="1" x14ac:dyDescent="0.3">
      <c r="B39" s="106" t="s">
        <v>164</v>
      </c>
      <c r="C39" s="216">
        <v>118.9</v>
      </c>
      <c r="D39" s="145"/>
      <c r="E39" s="113"/>
      <c r="F39" s="216">
        <v>26.3</v>
      </c>
      <c r="H39" s="268"/>
    </row>
    <row r="40" spans="2:11" ht="14.4" thickTop="1" x14ac:dyDescent="0.25">
      <c r="B40" s="108" t="s">
        <v>23</v>
      </c>
      <c r="C40" s="128">
        <f>+C39/C6</f>
        <v>0.18706733794839522</v>
      </c>
      <c r="D40" s="136"/>
      <c r="E40" s="254"/>
      <c r="F40" s="128">
        <f>+F39/H6</f>
        <v>0.11730597680642285</v>
      </c>
    </row>
    <row r="41" spans="2:11" x14ac:dyDescent="0.25">
      <c r="B41" s="131" t="s">
        <v>165</v>
      </c>
      <c r="C41" s="260">
        <f>+C39/'[1]Income Statement'!C27*1000000</f>
        <v>1.6071935441806353</v>
      </c>
      <c r="D41" s="261"/>
      <c r="E41" s="253"/>
      <c r="F41" s="260">
        <f>+F39/'[1]Income Statement'!F27*1000000</f>
        <v>0.35550202028554007</v>
      </c>
    </row>
    <row r="42" spans="2:11" ht="12" customHeight="1" x14ac:dyDescent="0.25">
      <c r="B42" s="255"/>
      <c r="C42" s="256"/>
      <c r="D42" s="257"/>
      <c r="E42" s="258"/>
    </row>
    <row r="43" spans="2:11" ht="23.25" customHeight="1" thickBot="1" x14ac:dyDescent="0.3">
      <c r="B43" s="158" t="s">
        <v>24</v>
      </c>
      <c r="C43" s="159">
        <v>43738</v>
      </c>
      <c r="D43" s="160">
        <v>43465</v>
      </c>
      <c r="E43" s="161" t="s">
        <v>142</v>
      </c>
    </row>
    <row r="44" spans="2:11" ht="15" thickTop="1" thickBot="1" x14ac:dyDescent="0.3">
      <c r="B44" s="124" t="s">
        <v>25</v>
      </c>
      <c r="C44" s="125">
        <v>2103.9</v>
      </c>
      <c r="D44" s="126">
        <v>2007.9</v>
      </c>
      <c r="E44" s="155">
        <f t="shared" ref="E44:E47" si="5">(C44-D44)/D44</f>
        <v>4.781114597340505E-2</v>
      </c>
    </row>
    <row r="45" spans="2:11" ht="14.4" thickTop="1" x14ac:dyDescent="0.25">
      <c r="B45" s="108" t="s">
        <v>26</v>
      </c>
      <c r="C45" s="241">
        <v>518.9</v>
      </c>
      <c r="D45" s="141">
        <v>462.3</v>
      </c>
      <c r="E45" s="156">
        <f t="shared" si="5"/>
        <v>0.12243132165260645</v>
      </c>
    </row>
    <row r="46" spans="2:11" x14ac:dyDescent="0.25">
      <c r="B46" s="108" t="s">
        <v>100</v>
      </c>
      <c r="C46" s="140">
        <v>178.4</v>
      </c>
      <c r="D46" s="215">
        <v>149</v>
      </c>
      <c r="E46" s="157">
        <f t="shared" si="5"/>
        <v>0.19731543624161077</v>
      </c>
    </row>
    <row r="47" spans="2:11" ht="21.75" customHeight="1" thickBot="1" x14ac:dyDescent="0.3">
      <c r="B47" s="106" t="s">
        <v>98</v>
      </c>
      <c r="C47" s="142">
        <v>4883</v>
      </c>
      <c r="D47" s="143">
        <v>4763</v>
      </c>
      <c r="E47" s="122">
        <f t="shared" si="5"/>
        <v>2.5194205332773462E-2</v>
      </c>
      <c r="H47" s="24"/>
      <c r="I47" s="24"/>
      <c r="J47" s="24"/>
      <c r="K47" s="24"/>
    </row>
    <row r="48" spans="2:11" ht="14.4" thickTop="1" x14ac:dyDescent="0.25">
      <c r="B48" s="101"/>
      <c r="C48" s="102"/>
      <c r="D48" s="102"/>
      <c r="E48" s="102"/>
      <c r="F48" s="103"/>
      <c r="H48" s="24"/>
      <c r="I48" s="24"/>
      <c r="J48" s="24"/>
      <c r="K48" s="24"/>
    </row>
    <row r="49" spans="2:11" x14ac:dyDescent="0.25">
      <c r="B49" s="24" t="s">
        <v>135</v>
      </c>
      <c r="C49" s="138"/>
      <c r="D49" s="138"/>
      <c r="E49" s="138"/>
      <c r="F49" s="139"/>
      <c r="G49" s="245"/>
      <c r="H49" s="24"/>
      <c r="I49" s="24"/>
      <c r="J49" s="24"/>
      <c r="K49" s="24"/>
    </row>
    <row r="50" spans="2:11" s="24" customFormat="1" ht="11.4" x14ac:dyDescent="0.2">
      <c r="B50" s="24" t="s">
        <v>192</v>
      </c>
    </row>
    <row r="51" spans="2:11" s="24" customFormat="1" x14ac:dyDescent="0.25">
      <c r="B51" s="24" t="s">
        <v>136</v>
      </c>
      <c r="H51" s="2"/>
      <c r="I51" s="2"/>
      <c r="J51" s="2"/>
      <c r="K51" s="2"/>
    </row>
    <row r="52" spans="2:11" s="24" customFormat="1" x14ac:dyDescent="0.25">
      <c r="B52" s="24" t="s">
        <v>137</v>
      </c>
      <c r="H52" s="2"/>
      <c r="I52" s="2"/>
      <c r="J52" s="2"/>
      <c r="K52" s="2"/>
    </row>
    <row r="53" spans="2:11" s="24" customFormat="1" x14ac:dyDescent="0.25">
      <c r="H53" s="2"/>
      <c r="I53" s="2"/>
      <c r="J53" s="2"/>
      <c r="K53" s="2"/>
    </row>
    <row r="54" spans="2:11" ht="26.25" customHeight="1" x14ac:dyDescent="0.25">
      <c r="B54" s="293" t="s">
        <v>120</v>
      </c>
      <c r="C54" s="293"/>
      <c r="D54" s="293"/>
      <c r="E54" s="293"/>
      <c r="F54" s="293"/>
    </row>
    <row r="55" spans="2:11" x14ac:dyDescent="0.25">
      <c r="B55" s="204"/>
      <c r="C55" s="204"/>
      <c r="D55" s="204"/>
      <c r="E55" s="204"/>
      <c r="F55" s="204"/>
    </row>
  </sheetData>
  <mergeCells count="11">
    <mergeCell ref="G4:G5"/>
    <mergeCell ref="B54:F54"/>
    <mergeCell ref="C4:C5"/>
    <mergeCell ref="D4:D5"/>
    <mergeCell ref="E4:E5"/>
    <mergeCell ref="F4:F5"/>
    <mergeCell ref="K4:K5"/>
    <mergeCell ref="L4:L5"/>
    <mergeCell ref="H4:H5"/>
    <mergeCell ref="I4:I5"/>
    <mergeCell ref="J4:J5"/>
  </mergeCells>
  <pageMargins left="0.55118110236220474" right="0.23622047244094491" top="0.74803149606299213" bottom="0.74803149606299213" header="0.31496062992125984" footer="0.31496062992125984"/>
  <pageSetup paperSize="9" scale="69" orientation="portrait" r:id="rId1"/>
  <headerFooter>
    <oddFooter>&amp;L© 2019 Software AG. All rights reserved.&amp;C&amp;P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H32"/>
  <sheetViews>
    <sheetView showGridLines="0" zoomScaleNormal="100" workbookViewId="0"/>
  </sheetViews>
  <sheetFormatPr defaultColWidth="9.109375" defaultRowHeight="13.8" x14ac:dyDescent="0.25"/>
  <cols>
    <col min="1" max="1" width="2.6640625" style="2" customWidth="1"/>
    <col min="2" max="2" width="44.109375" style="2" customWidth="1"/>
    <col min="3" max="8" width="11.6640625" style="2" customWidth="1"/>
    <col min="9" max="16384" width="9.109375" style="2"/>
  </cols>
  <sheetData>
    <row r="1" spans="1:8" s="38" customFormat="1" ht="15.6" x14ac:dyDescent="0.3">
      <c r="A1" s="39"/>
      <c r="B1" s="294" t="str">
        <f>Inhaltsverzeichnis!C11</f>
        <v>Konzern Gewinn-und-Verlustrechnung für neun Monate und 3. Quartal 2019</v>
      </c>
      <c r="C1" s="295"/>
      <c r="D1" s="295"/>
      <c r="E1" s="295"/>
      <c r="F1" s="295"/>
      <c r="G1" s="295"/>
      <c r="H1" s="296"/>
    </row>
    <row r="2" spans="1:8" ht="15" customHeight="1" x14ac:dyDescent="0.25">
      <c r="A2" s="33"/>
      <c r="B2" s="117" t="s">
        <v>27</v>
      </c>
      <c r="C2" s="118"/>
      <c r="D2" s="118"/>
      <c r="E2" s="118"/>
      <c r="F2" s="118"/>
      <c r="G2" s="118"/>
      <c r="H2" s="119"/>
    </row>
    <row r="3" spans="1:8" x14ac:dyDescent="0.25">
      <c r="A3" s="33"/>
      <c r="B3" s="40"/>
      <c r="C3" s="33"/>
      <c r="D3" s="33"/>
      <c r="E3" s="33"/>
      <c r="F3" s="33"/>
      <c r="G3" s="33"/>
      <c r="H3" s="33"/>
    </row>
    <row r="4" spans="1:8" s="24" customFormat="1" ht="20.25" customHeight="1" thickBot="1" x14ac:dyDescent="0.25">
      <c r="A4" s="36"/>
      <c r="B4" s="41" t="s">
        <v>28</v>
      </c>
      <c r="C4" s="42" t="s">
        <v>188</v>
      </c>
      <c r="D4" s="43" t="s">
        <v>189</v>
      </c>
      <c r="E4" s="251" t="s">
        <v>142</v>
      </c>
      <c r="F4" s="42" t="s">
        <v>190</v>
      </c>
      <c r="G4" s="43" t="s">
        <v>191</v>
      </c>
      <c r="H4" s="251" t="s">
        <v>142</v>
      </c>
    </row>
    <row r="5" spans="1:8" s="24" customFormat="1" ht="10.199999999999999" x14ac:dyDescent="0.2">
      <c r="A5" s="36"/>
      <c r="B5" s="44" t="s">
        <v>29</v>
      </c>
      <c r="C5" s="29">
        <v>156896</v>
      </c>
      <c r="D5" s="30">
        <v>144378</v>
      </c>
      <c r="E5" s="27">
        <f t="shared" ref="E5:E22" si="0">(C5-D5)/D5</f>
        <v>8.6702960284807937E-2</v>
      </c>
      <c r="F5" s="29">
        <v>64142</v>
      </c>
      <c r="G5" s="30">
        <v>56743</v>
      </c>
      <c r="H5" s="27">
        <f t="shared" ref="H5:H22" si="1">(F5-G5)/G5</f>
        <v>0.13039493858273268</v>
      </c>
    </row>
    <row r="6" spans="1:8" s="24" customFormat="1" ht="10.199999999999999" x14ac:dyDescent="0.2">
      <c r="A6" s="36"/>
      <c r="B6" s="18" t="s">
        <v>30</v>
      </c>
      <c r="C6" s="20">
        <v>323937</v>
      </c>
      <c r="D6" s="21">
        <v>308848</v>
      </c>
      <c r="E6" s="25">
        <f t="shared" si="0"/>
        <v>4.8855747811221054E-2</v>
      </c>
      <c r="F6" s="20">
        <v>109273</v>
      </c>
      <c r="G6" s="21">
        <v>104680</v>
      </c>
      <c r="H6" s="25">
        <f t="shared" si="1"/>
        <v>4.3876576232327096E-2</v>
      </c>
    </row>
    <row r="7" spans="1:8" s="24" customFormat="1" ht="10.199999999999999" x14ac:dyDescent="0.2">
      <c r="A7" s="36"/>
      <c r="B7" s="18" t="s">
        <v>119</v>
      </c>
      <c r="C7" s="20">
        <v>16021</v>
      </c>
      <c r="D7" s="21">
        <v>12577</v>
      </c>
      <c r="E7" s="25">
        <f t="shared" si="0"/>
        <v>0.27383318756460207</v>
      </c>
      <c r="F7" s="20">
        <v>5765</v>
      </c>
      <c r="G7" s="21">
        <v>4515</v>
      </c>
      <c r="H7" s="25">
        <f t="shared" si="1"/>
        <v>0.27685492801771872</v>
      </c>
    </row>
    <row r="8" spans="1:8" s="24" customFormat="1" ht="10.199999999999999" x14ac:dyDescent="0.2">
      <c r="A8" s="36"/>
      <c r="B8" s="18" t="s">
        <v>31</v>
      </c>
      <c r="C8" s="20">
        <v>138241</v>
      </c>
      <c r="D8" s="21">
        <v>134814</v>
      </c>
      <c r="E8" s="25">
        <f t="shared" si="0"/>
        <v>2.5420208583678255E-2</v>
      </c>
      <c r="F8" s="20">
        <v>44801</v>
      </c>
      <c r="G8" s="21">
        <v>42714</v>
      </c>
      <c r="H8" s="25">
        <f t="shared" si="1"/>
        <v>4.885985859437187E-2</v>
      </c>
    </row>
    <row r="9" spans="1:8" s="24" customFormat="1" ht="10.199999999999999" x14ac:dyDescent="0.2">
      <c r="A9" s="36"/>
      <c r="B9" s="18" t="s">
        <v>32</v>
      </c>
      <c r="C9" s="20">
        <v>496</v>
      </c>
      <c r="D9" s="21">
        <v>534</v>
      </c>
      <c r="E9" s="25">
        <f t="shared" si="0"/>
        <v>-7.116104868913857E-2</v>
      </c>
      <c r="F9" s="20">
        <v>176</v>
      </c>
      <c r="G9" s="21">
        <v>165</v>
      </c>
      <c r="H9" s="25">
        <f t="shared" si="1"/>
        <v>6.6666666666666666E-2</v>
      </c>
    </row>
    <row r="10" spans="1:8" s="24" customFormat="1" ht="15" customHeight="1" thickBot="1" x14ac:dyDescent="0.25">
      <c r="A10" s="36"/>
      <c r="B10" s="50" t="s">
        <v>33</v>
      </c>
      <c r="C10" s="31">
        <f>SUM(C5:C9)</f>
        <v>635591</v>
      </c>
      <c r="D10" s="32">
        <f>SUM(D5:D9)</f>
        <v>601151</v>
      </c>
      <c r="E10" s="51">
        <f t="shared" si="0"/>
        <v>5.7290098494388264E-2</v>
      </c>
      <c r="F10" s="31">
        <f>SUM(F5:F9)</f>
        <v>224157</v>
      </c>
      <c r="G10" s="32">
        <f>SUM(G5:G9)</f>
        <v>208817</v>
      </c>
      <c r="H10" s="51">
        <f t="shared" si="1"/>
        <v>7.3461451893284554E-2</v>
      </c>
    </row>
    <row r="11" spans="1:8" s="24" customFormat="1" ht="10.199999999999999" x14ac:dyDescent="0.2">
      <c r="A11" s="36"/>
      <c r="B11" s="44" t="s">
        <v>34</v>
      </c>
      <c r="C11" s="29">
        <v>-148058</v>
      </c>
      <c r="D11" s="30">
        <v>-143721</v>
      </c>
      <c r="E11" s="27">
        <f t="shared" si="0"/>
        <v>3.0176522568031116E-2</v>
      </c>
      <c r="F11" s="29">
        <v>-49455</v>
      </c>
      <c r="G11" s="30">
        <v>-45845</v>
      </c>
      <c r="H11" s="27">
        <f t="shared" si="1"/>
        <v>7.8743592540080704E-2</v>
      </c>
    </row>
    <row r="12" spans="1:8" s="24" customFormat="1" ht="15" customHeight="1" thickBot="1" x14ac:dyDescent="0.25">
      <c r="A12" s="36"/>
      <c r="B12" s="50" t="s">
        <v>35</v>
      </c>
      <c r="C12" s="31">
        <f>+C10+C11</f>
        <v>487533</v>
      </c>
      <c r="D12" s="32">
        <f>+D10+D11</f>
        <v>457430</v>
      </c>
      <c r="E12" s="51">
        <f t="shared" si="0"/>
        <v>6.5808976236801264E-2</v>
      </c>
      <c r="F12" s="31">
        <f>+F10+F11</f>
        <v>174702</v>
      </c>
      <c r="G12" s="32">
        <f>+G10+G11</f>
        <v>162972</v>
      </c>
      <c r="H12" s="51">
        <f t="shared" si="1"/>
        <v>7.1975554082909954E-2</v>
      </c>
    </row>
    <row r="13" spans="1:8" s="24" customFormat="1" ht="10.199999999999999" x14ac:dyDescent="0.2">
      <c r="A13" s="36"/>
      <c r="B13" s="44" t="s">
        <v>36</v>
      </c>
      <c r="C13" s="29">
        <v>-96444</v>
      </c>
      <c r="D13" s="30">
        <v>-88545</v>
      </c>
      <c r="E13" s="27">
        <f t="shared" si="0"/>
        <v>8.9208876842283583E-2</v>
      </c>
      <c r="F13" s="29">
        <v>-32450</v>
      </c>
      <c r="G13" s="30">
        <v>-30167</v>
      </c>
      <c r="H13" s="27">
        <f t="shared" si="1"/>
        <v>7.5678721782079753E-2</v>
      </c>
    </row>
    <row r="14" spans="1:8" s="24" customFormat="1" ht="10.199999999999999" x14ac:dyDescent="0.2">
      <c r="A14" s="36"/>
      <c r="B14" s="18" t="s">
        <v>37</v>
      </c>
      <c r="C14" s="20">
        <f>-149172-12763-27567</f>
        <v>-189502</v>
      </c>
      <c r="D14" s="21">
        <f>-130676-12583-26097</f>
        <v>-169356</v>
      </c>
      <c r="E14" s="25">
        <f t="shared" si="0"/>
        <v>0.11895651763149814</v>
      </c>
      <c r="F14" s="20">
        <f>-51422-4272-8250</f>
        <v>-63944</v>
      </c>
      <c r="G14" s="21">
        <v>-58894</v>
      </c>
      <c r="H14" s="25">
        <f t="shared" si="1"/>
        <v>8.5747274764831738E-2</v>
      </c>
    </row>
    <row r="15" spans="1:8" s="24" customFormat="1" ht="10.199999999999999" x14ac:dyDescent="0.2">
      <c r="A15" s="36"/>
      <c r="B15" s="18" t="s">
        <v>38</v>
      </c>
      <c r="C15" s="48">
        <v>-54337</v>
      </c>
      <c r="D15" s="49">
        <v>-54248</v>
      </c>
      <c r="E15" s="25">
        <f t="shared" si="0"/>
        <v>1.6406134788379296E-3</v>
      </c>
      <c r="F15" s="48">
        <v>-19125</v>
      </c>
      <c r="G15" s="49">
        <v>-19218</v>
      </c>
      <c r="H15" s="25">
        <f t="shared" si="1"/>
        <v>-4.8392132375897597E-3</v>
      </c>
    </row>
    <row r="16" spans="1:8" s="24" customFormat="1" ht="10.199999999999999" x14ac:dyDescent="0.2">
      <c r="A16" s="36"/>
      <c r="B16" s="18" t="s">
        <v>39</v>
      </c>
      <c r="C16" s="20">
        <v>-4100</v>
      </c>
      <c r="D16" s="21">
        <v>-4813</v>
      </c>
      <c r="E16" s="25">
        <f t="shared" si="0"/>
        <v>-0.14814045293995429</v>
      </c>
      <c r="F16" s="20">
        <v>-1188</v>
      </c>
      <c r="G16" s="21">
        <v>-1602</v>
      </c>
      <c r="H16" s="25">
        <f t="shared" si="1"/>
        <v>-0.25842696629213485</v>
      </c>
    </row>
    <row r="17" spans="1:8" s="24" customFormat="1" ht="15" customHeight="1" thickBot="1" x14ac:dyDescent="0.25">
      <c r="A17" s="36"/>
      <c r="B17" s="50" t="s">
        <v>22</v>
      </c>
      <c r="C17" s="31">
        <f>SUM(C12:C16)</f>
        <v>143150</v>
      </c>
      <c r="D17" s="32">
        <f>SUM(D12:D16)</f>
        <v>140468</v>
      </c>
      <c r="E17" s="51">
        <f t="shared" si="0"/>
        <v>1.909331662727454E-2</v>
      </c>
      <c r="F17" s="31">
        <f>SUM(F12:F16)</f>
        <v>57995</v>
      </c>
      <c r="G17" s="32">
        <f>SUM(G12:G16)</f>
        <v>53091</v>
      </c>
      <c r="H17" s="51">
        <f t="shared" si="1"/>
        <v>9.2369704846395811E-2</v>
      </c>
    </row>
    <row r="18" spans="1:8" s="24" customFormat="1" ht="10.199999999999999" x14ac:dyDescent="0.2">
      <c r="A18" s="36"/>
      <c r="B18" s="44" t="s">
        <v>132</v>
      </c>
      <c r="C18" s="29">
        <v>1644</v>
      </c>
      <c r="D18" s="30">
        <v>3477</v>
      </c>
      <c r="E18" s="25">
        <f t="shared" si="0"/>
        <v>-0.52717860224331325</v>
      </c>
      <c r="F18" s="29">
        <v>-229</v>
      </c>
      <c r="G18" s="30">
        <v>-208</v>
      </c>
      <c r="H18" s="25"/>
    </row>
    <row r="19" spans="1:8" s="24" customFormat="1" ht="10.199999999999999" x14ac:dyDescent="0.2">
      <c r="A19" s="36"/>
      <c r="B19" s="18" t="s">
        <v>40</v>
      </c>
      <c r="C19" s="20">
        <v>4912</v>
      </c>
      <c r="D19" s="21">
        <v>3444</v>
      </c>
      <c r="E19" s="25">
        <f t="shared" si="0"/>
        <v>0.42624854819976771</v>
      </c>
      <c r="F19" s="20">
        <v>2027</v>
      </c>
      <c r="G19" s="21">
        <v>1357</v>
      </c>
      <c r="H19" s="25">
        <f t="shared" si="1"/>
        <v>0.49373618275607961</v>
      </c>
    </row>
    <row r="20" spans="1:8" s="24" customFormat="1" ht="15" customHeight="1" thickBot="1" x14ac:dyDescent="0.25">
      <c r="A20" s="36"/>
      <c r="B20" s="50" t="s">
        <v>81</v>
      </c>
      <c r="C20" s="31">
        <f>SUM(C17:C19)</f>
        <v>149706</v>
      </c>
      <c r="D20" s="32">
        <f>SUM(D17:D19)</f>
        <v>147389</v>
      </c>
      <c r="E20" s="51">
        <f t="shared" si="0"/>
        <v>1.572030477172652E-2</v>
      </c>
      <c r="F20" s="31">
        <f>SUM(F17:F19)</f>
        <v>59793</v>
      </c>
      <c r="G20" s="32">
        <f>SUM(G17:G19)</f>
        <v>54240</v>
      </c>
      <c r="H20" s="51">
        <f t="shared" si="1"/>
        <v>0.1023783185840708</v>
      </c>
    </row>
    <row r="21" spans="1:8" s="24" customFormat="1" ht="10.199999999999999" x14ac:dyDescent="0.2">
      <c r="A21" s="36"/>
      <c r="B21" s="44" t="s">
        <v>41</v>
      </c>
      <c r="C21" s="29">
        <f>-41636-965</f>
        <v>-42601</v>
      </c>
      <c r="D21" s="30">
        <f>-43354-134</f>
        <v>-43488</v>
      </c>
      <c r="E21" s="27">
        <f t="shared" si="0"/>
        <v>-2.0396431199411331E-2</v>
      </c>
      <c r="F21" s="29">
        <f>-16380+594+1</f>
        <v>-15785</v>
      </c>
      <c r="G21" s="30">
        <v>-16113</v>
      </c>
      <c r="H21" s="27">
        <f t="shared" si="1"/>
        <v>-2.0356234096692113E-2</v>
      </c>
    </row>
    <row r="22" spans="1:8" s="24" customFormat="1" ht="15" customHeight="1" thickBot="1" x14ac:dyDescent="0.25">
      <c r="A22" s="36"/>
      <c r="B22" s="50" t="s">
        <v>42</v>
      </c>
      <c r="C22" s="31">
        <f>SUM(C20:C21)</f>
        <v>107105</v>
      </c>
      <c r="D22" s="32">
        <f>SUM(D20:D21)</f>
        <v>103901</v>
      </c>
      <c r="E22" s="51">
        <f t="shared" si="0"/>
        <v>3.0837046804169353E-2</v>
      </c>
      <c r="F22" s="31">
        <f>SUM(F20:F21)</f>
        <v>44008</v>
      </c>
      <c r="G22" s="32">
        <f>SUM(G20:G21)</f>
        <v>38127</v>
      </c>
      <c r="H22" s="51">
        <f t="shared" si="1"/>
        <v>0.15424764602512656</v>
      </c>
    </row>
    <row r="23" spans="1:8" s="24" customFormat="1" ht="15" customHeight="1" x14ac:dyDescent="0.2">
      <c r="A23" s="36"/>
      <c r="B23" s="248" t="s">
        <v>145</v>
      </c>
      <c r="C23" s="22">
        <f>+C22-C24</f>
        <v>106909</v>
      </c>
      <c r="D23" s="23">
        <f>+D22-D24</f>
        <v>103709</v>
      </c>
      <c r="E23" s="26">
        <f>(C23-D23)/D23</f>
        <v>3.0855567019255802E-2</v>
      </c>
      <c r="F23" s="22">
        <f>+F22-F24</f>
        <v>43982</v>
      </c>
      <c r="G23" s="23">
        <f>+G22-G24</f>
        <v>38044</v>
      </c>
      <c r="H23" s="26">
        <f>(F23-G23)/G23</f>
        <v>0.15608243086951951</v>
      </c>
    </row>
    <row r="24" spans="1:8" s="24" customFormat="1" ht="15" customHeight="1" thickBot="1" x14ac:dyDescent="0.25">
      <c r="A24" s="36"/>
      <c r="B24" s="249" t="s">
        <v>146</v>
      </c>
      <c r="C24" s="46">
        <v>196</v>
      </c>
      <c r="D24" s="47">
        <v>192</v>
      </c>
      <c r="E24" s="28"/>
      <c r="F24" s="46">
        <v>26</v>
      </c>
      <c r="G24" s="47">
        <v>83</v>
      </c>
      <c r="H24" s="28"/>
    </row>
    <row r="25" spans="1:8" s="24" customFormat="1" ht="10.199999999999999" x14ac:dyDescent="0.2">
      <c r="A25" s="36"/>
      <c r="B25" s="18" t="s">
        <v>45</v>
      </c>
      <c r="C25" s="19">
        <f>ROUND((C23/C27*1000),2)</f>
        <v>1.45</v>
      </c>
      <c r="D25" s="162">
        <f>ROUND((D23/D27*1000),2)</f>
        <v>1.4</v>
      </c>
      <c r="E25" s="25">
        <f>(C25-D25)/D25</f>
        <v>3.5714285714285747E-2</v>
      </c>
      <c r="F25" s="19">
        <f>ROUND((F23/F27*1000),2)</f>
        <v>0.59</v>
      </c>
      <c r="G25" s="162">
        <f>ROUND((G23/G27*1000),2)</f>
        <v>0.51</v>
      </c>
      <c r="H25" s="25">
        <f>(F25-G25)/G25</f>
        <v>0.15686274509803913</v>
      </c>
    </row>
    <row r="26" spans="1:8" s="24" customFormat="1" ht="10.199999999999999" x14ac:dyDescent="0.2">
      <c r="A26" s="36"/>
      <c r="B26" s="18" t="s">
        <v>46</v>
      </c>
      <c r="C26" s="19">
        <f>ROUND((C23/C28*1000),2)</f>
        <v>1.45</v>
      </c>
      <c r="D26" s="162">
        <f>ROUND((D23/D28*1000),2)</f>
        <v>1.4</v>
      </c>
      <c r="E26" s="25">
        <f>(C26-D26)/D26</f>
        <v>3.5714285714285747E-2</v>
      </c>
      <c r="F26" s="19">
        <f>ROUND((F23/F28*1000),2)</f>
        <v>0.59</v>
      </c>
      <c r="G26" s="162">
        <f>ROUND((G23/G28*1000),2)</f>
        <v>0.51</v>
      </c>
      <c r="H26" s="25">
        <f>(F26-G26)/G26</f>
        <v>0.15686274509803913</v>
      </c>
    </row>
    <row r="27" spans="1:8" s="24" customFormat="1" ht="10.199999999999999" x14ac:dyDescent="0.2">
      <c r="A27" s="36"/>
      <c r="B27" s="18" t="s">
        <v>47</v>
      </c>
      <c r="C27" s="20">
        <v>73979889</v>
      </c>
      <c r="D27" s="21">
        <v>73978064</v>
      </c>
      <c r="E27" s="25" t="s">
        <v>2</v>
      </c>
      <c r="F27" s="20">
        <v>73979889</v>
      </c>
      <c r="G27" s="21">
        <v>73979889</v>
      </c>
      <c r="H27" s="25" t="s">
        <v>2</v>
      </c>
    </row>
    <row r="28" spans="1:8" s="24" customFormat="1" ht="10.199999999999999" x14ac:dyDescent="0.2">
      <c r="A28" s="36"/>
      <c r="B28" s="18" t="s">
        <v>48</v>
      </c>
      <c r="C28" s="20">
        <v>73979889</v>
      </c>
      <c r="D28" s="21">
        <v>73980545</v>
      </c>
      <c r="E28" s="25" t="s">
        <v>2</v>
      </c>
      <c r="F28" s="20">
        <v>73979889</v>
      </c>
      <c r="G28" s="21">
        <v>73982289</v>
      </c>
      <c r="H28" s="25" t="s">
        <v>2</v>
      </c>
    </row>
    <row r="30" spans="1:8" s="237" customFormat="1" ht="10.199999999999999" x14ac:dyDescent="0.2">
      <c r="B30" s="238"/>
      <c r="C30" s="239"/>
      <c r="D30" s="239"/>
      <c r="E30" s="240"/>
      <c r="F30" s="239"/>
      <c r="G30" s="239"/>
      <c r="H30" s="240"/>
    </row>
    <row r="31" spans="1:8" s="237" customFormat="1" x14ac:dyDescent="0.25">
      <c r="B31" s="246"/>
      <c r="C31" s="239"/>
      <c r="D31" s="239"/>
      <c r="E31" s="240"/>
      <c r="F31" s="239"/>
      <c r="G31" s="239"/>
      <c r="H31" s="240"/>
    </row>
    <row r="32" spans="1:8" s="237" customFormat="1" ht="10.199999999999999" x14ac:dyDescent="0.2">
      <c r="B32" s="238"/>
      <c r="C32" s="239"/>
      <c r="D32" s="239"/>
      <c r="E32" s="240"/>
      <c r="F32" s="239"/>
      <c r="G32" s="239"/>
      <c r="H32" s="240"/>
    </row>
  </sheetData>
  <mergeCells count="1">
    <mergeCell ref="B1:H1"/>
  </mergeCells>
  <pageMargins left="0.55118110236220474" right="0.23622047244094491" top="0.74803149606299213" bottom="0.74803149606299213" header="0.31496062992125984" footer="0.31496062992125984"/>
  <pageSetup paperSize="9" scale="81" orientation="portrait" r:id="rId1"/>
  <headerFooter>
    <oddFooter>&amp;L© 2019 Software AG. All rights reserved.&amp;C&amp;P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58"/>
  <sheetViews>
    <sheetView showGridLines="0" zoomScaleNormal="100" workbookViewId="0"/>
  </sheetViews>
  <sheetFormatPr defaultColWidth="9.109375" defaultRowHeight="13.8" x14ac:dyDescent="0.3"/>
  <cols>
    <col min="1" max="1" width="2.6640625" style="9" customWidth="1"/>
    <col min="2" max="2" width="58.109375" style="9" bestFit="1" customWidth="1"/>
    <col min="3" max="4" width="17.33203125" style="9" customWidth="1"/>
    <col min="5" max="16384" width="9.109375" style="9"/>
  </cols>
  <sheetData>
    <row r="1" spans="1:6" s="53" customFormat="1" ht="15" customHeight="1" x14ac:dyDescent="0.3">
      <c r="B1" s="297" t="str">
        <f>Inhaltsverzeichnis!C13</f>
        <v>Konzernbilanz zum 30. September 2019</v>
      </c>
      <c r="C1" s="297"/>
      <c r="D1" s="297"/>
    </row>
    <row r="2" spans="1:6" ht="15" customHeight="1" x14ac:dyDescent="0.3">
      <c r="B2" s="298" t="s">
        <v>27</v>
      </c>
      <c r="C2" s="299"/>
      <c r="D2" s="299"/>
    </row>
    <row r="3" spans="1:6" ht="15" customHeight="1" x14ac:dyDescent="0.3">
      <c r="B3" s="13"/>
      <c r="C3" s="7"/>
      <c r="D3" s="7"/>
    </row>
    <row r="4" spans="1:6" s="54" customFormat="1" ht="20.25" customHeight="1" thickBot="1" x14ac:dyDescent="0.35">
      <c r="A4" s="56"/>
      <c r="B4" s="57" t="s">
        <v>49</v>
      </c>
      <c r="C4" s="243" t="s">
        <v>197</v>
      </c>
      <c r="D4" s="58" t="s">
        <v>129</v>
      </c>
    </row>
    <row r="5" spans="1:6" s="54" customFormat="1" ht="15" customHeight="1" thickBot="1" x14ac:dyDescent="0.35">
      <c r="A5" s="56"/>
      <c r="B5" s="59" t="s">
        <v>91</v>
      </c>
      <c r="C5" s="60"/>
      <c r="D5" s="61"/>
    </row>
    <row r="6" spans="1:6" s="54" customFormat="1" ht="14.25" customHeight="1" x14ac:dyDescent="0.3">
      <c r="A6" s="56"/>
      <c r="B6" s="62" t="s">
        <v>26</v>
      </c>
      <c r="C6" s="63">
        <v>518922</v>
      </c>
      <c r="D6" s="64">
        <v>462362</v>
      </c>
      <c r="F6" s="55"/>
    </row>
    <row r="7" spans="1:6" s="54" customFormat="1" ht="14.25" customHeight="1" x14ac:dyDescent="0.3">
      <c r="A7" s="56"/>
      <c r="B7" s="65" t="s">
        <v>50</v>
      </c>
      <c r="C7" s="66">
        <v>7633</v>
      </c>
      <c r="D7" s="67">
        <v>15302</v>
      </c>
    </row>
    <row r="8" spans="1:6" s="54" customFormat="1" ht="14.25" customHeight="1" x14ac:dyDescent="0.3">
      <c r="A8" s="56"/>
      <c r="B8" s="65" t="s">
        <v>51</v>
      </c>
      <c r="C8" s="66">
        <v>190496</v>
      </c>
      <c r="D8" s="67">
        <v>207494</v>
      </c>
    </row>
    <row r="9" spans="1:6" s="54" customFormat="1" ht="14.25" customHeight="1" x14ac:dyDescent="0.3">
      <c r="A9" s="56"/>
      <c r="B9" s="65" t="s">
        <v>147</v>
      </c>
      <c r="C9" s="66">
        <v>24176</v>
      </c>
      <c r="D9" s="67">
        <v>20109</v>
      </c>
    </row>
    <row r="10" spans="1:6" s="54" customFormat="1" ht="14.25" customHeight="1" x14ac:dyDescent="0.3">
      <c r="A10" s="56"/>
      <c r="B10" s="65" t="s">
        <v>52</v>
      </c>
      <c r="C10" s="66">
        <v>21815</v>
      </c>
      <c r="D10" s="67">
        <v>19680</v>
      </c>
    </row>
    <row r="11" spans="1:6" s="54" customFormat="1" ht="14.25" customHeight="1" x14ac:dyDescent="0.3">
      <c r="A11" s="56"/>
      <c r="B11" s="200"/>
      <c r="C11" s="201">
        <f>SUM(C6:C10)</f>
        <v>763042</v>
      </c>
      <c r="D11" s="202">
        <f>SUM(D6:D10)</f>
        <v>724947</v>
      </c>
    </row>
    <row r="12" spans="1:6" s="54" customFormat="1" ht="15" customHeight="1" thickBot="1" x14ac:dyDescent="0.35">
      <c r="A12" s="56"/>
      <c r="B12" s="68" t="s">
        <v>92</v>
      </c>
      <c r="C12" s="69"/>
      <c r="D12" s="70"/>
    </row>
    <row r="13" spans="1:6" s="54" customFormat="1" ht="14.25" customHeight="1" x14ac:dyDescent="0.3">
      <c r="A13" s="56"/>
      <c r="B13" s="62" t="s">
        <v>53</v>
      </c>
      <c r="C13" s="63">
        <v>123663</v>
      </c>
      <c r="D13" s="64">
        <v>136972</v>
      </c>
    </row>
    <row r="14" spans="1:6" s="54" customFormat="1" ht="14.25" customHeight="1" x14ac:dyDescent="0.3">
      <c r="A14" s="56"/>
      <c r="B14" s="65" t="s">
        <v>54</v>
      </c>
      <c r="C14" s="66">
        <v>992399</v>
      </c>
      <c r="D14" s="67">
        <v>964377</v>
      </c>
    </row>
    <row r="15" spans="1:6" s="54" customFormat="1" ht="14.25" customHeight="1" x14ac:dyDescent="0.3">
      <c r="A15" s="56"/>
      <c r="B15" s="65" t="s">
        <v>55</v>
      </c>
      <c r="C15" s="66">
        <v>103984</v>
      </c>
      <c r="D15" s="67">
        <v>71023</v>
      </c>
    </row>
    <row r="16" spans="1:6" s="54" customFormat="1" ht="14.25" customHeight="1" x14ac:dyDescent="0.3">
      <c r="A16" s="56"/>
      <c r="B16" s="65" t="s">
        <v>50</v>
      </c>
      <c r="C16" s="66">
        <v>15691</v>
      </c>
      <c r="D16" s="67">
        <v>19563</v>
      </c>
    </row>
    <row r="17" spans="1:4" s="54" customFormat="1" ht="14.25" customHeight="1" x14ac:dyDescent="0.3">
      <c r="A17" s="56"/>
      <c r="B17" s="65" t="s">
        <v>51</v>
      </c>
      <c r="C17" s="66">
        <v>72983</v>
      </c>
      <c r="D17" s="67">
        <v>68675</v>
      </c>
    </row>
    <row r="18" spans="1:4" s="54" customFormat="1" ht="14.25" customHeight="1" x14ac:dyDescent="0.3">
      <c r="A18" s="56"/>
      <c r="B18" s="65" t="s">
        <v>147</v>
      </c>
      <c r="C18" s="66">
        <v>3696</v>
      </c>
      <c r="D18" s="67">
        <v>2924</v>
      </c>
    </row>
    <row r="19" spans="1:4" s="54" customFormat="1" ht="14.25" customHeight="1" x14ac:dyDescent="0.3">
      <c r="A19" s="56"/>
      <c r="B19" s="65" t="s">
        <v>52</v>
      </c>
      <c r="C19" s="66">
        <v>11226</v>
      </c>
      <c r="D19" s="67">
        <v>9416</v>
      </c>
    </row>
    <row r="20" spans="1:4" s="54" customFormat="1" ht="14.25" customHeight="1" x14ac:dyDescent="0.3">
      <c r="A20" s="56"/>
      <c r="B20" s="65" t="s">
        <v>56</v>
      </c>
      <c r="C20" s="66">
        <v>17220</v>
      </c>
      <c r="D20" s="67">
        <v>10007</v>
      </c>
    </row>
    <row r="21" spans="1:4" s="54" customFormat="1" ht="14.25" customHeight="1" x14ac:dyDescent="0.3">
      <c r="A21" s="56"/>
      <c r="B21" s="200"/>
      <c r="C21" s="201">
        <f>SUM(C13:C20)</f>
        <v>1340862</v>
      </c>
      <c r="D21" s="202">
        <f>SUM(D13:D20)</f>
        <v>1282957</v>
      </c>
    </row>
    <row r="22" spans="1:4" s="54" customFormat="1" ht="15" customHeight="1" thickBot="1" x14ac:dyDescent="0.35">
      <c r="A22" s="56"/>
      <c r="B22" s="71" t="s">
        <v>57</v>
      </c>
      <c r="C22" s="72">
        <f>+C11+C21</f>
        <v>2103904</v>
      </c>
      <c r="D22" s="73">
        <f>+D11+D21</f>
        <v>2007904</v>
      </c>
    </row>
    <row r="23" spans="1:4" s="54" customFormat="1" ht="14.25" customHeight="1" x14ac:dyDescent="0.3">
      <c r="A23" s="56"/>
      <c r="B23" s="74"/>
      <c r="C23" s="75"/>
      <c r="D23" s="76"/>
    </row>
    <row r="24" spans="1:4" s="54" customFormat="1" ht="20.25" customHeight="1" thickBot="1" x14ac:dyDescent="0.35">
      <c r="A24" s="56"/>
      <c r="B24" s="57" t="s">
        <v>58</v>
      </c>
      <c r="C24" s="243" t="s">
        <v>197</v>
      </c>
      <c r="D24" s="58" t="s">
        <v>129</v>
      </c>
    </row>
    <row r="25" spans="1:4" s="54" customFormat="1" ht="15" customHeight="1" thickBot="1" x14ac:dyDescent="0.35">
      <c r="A25" s="56"/>
      <c r="B25" s="59" t="s">
        <v>117</v>
      </c>
      <c r="C25" s="60"/>
      <c r="D25" s="61"/>
    </row>
    <row r="26" spans="1:4" s="54" customFormat="1" ht="14.25" customHeight="1" x14ac:dyDescent="0.3">
      <c r="A26" s="56"/>
      <c r="B26" s="62" t="s">
        <v>59</v>
      </c>
      <c r="C26" s="77">
        <v>139198</v>
      </c>
      <c r="D26" s="64">
        <v>111888</v>
      </c>
    </row>
    <row r="27" spans="1:4" s="54" customFormat="1" ht="14.25" customHeight="1" x14ac:dyDescent="0.3">
      <c r="A27" s="56"/>
      <c r="B27" s="65" t="s">
        <v>60</v>
      </c>
      <c r="C27" s="66">
        <v>31278</v>
      </c>
      <c r="D27" s="67">
        <v>38831</v>
      </c>
    </row>
    <row r="28" spans="1:4" s="54" customFormat="1" ht="14.25" customHeight="1" x14ac:dyDescent="0.3">
      <c r="A28" s="56"/>
      <c r="B28" s="65" t="s">
        <v>148</v>
      </c>
      <c r="C28" s="66">
        <v>105542</v>
      </c>
      <c r="D28" s="67">
        <v>145839</v>
      </c>
    </row>
    <row r="29" spans="1:4" s="54" customFormat="1" ht="14.25" customHeight="1" x14ac:dyDescent="0.3">
      <c r="A29" s="56"/>
      <c r="B29" s="65" t="s">
        <v>61</v>
      </c>
      <c r="C29" s="66">
        <v>26765</v>
      </c>
      <c r="D29" s="67">
        <v>30630</v>
      </c>
    </row>
    <row r="30" spans="1:4" s="54" customFormat="1" ht="14.25" customHeight="1" x14ac:dyDescent="0.3">
      <c r="A30" s="56"/>
      <c r="B30" s="65" t="s">
        <v>62</v>
      </c>
      <c r="C30" s="66">
        <v>38090</v>
      </c>
      <c r="D30" s="67">
        <v>37953</v>
      </c>
    </row>
    <row r="31" spans="1:4" s="54" customFormat="1" ht="14.25" customHeight="1" x14ac:dyDescent="0.3">
      <c r="A31" s="56"/>
      <c r="B31" s="65" t="s">
        <v>63</v>
      </c>
      <c r="C31" s="66">
        <v>145430</v>
      </c>
      <c r="D31" s="67">
        <v>123276</v>
      </c>
    </row>
    <row r="32" spans="1:4" s="54" customFormat="1" ht="14.25" customHeight="1" x14ac:dyDescent="0.3">
      <c r="A32" s="56"/>
      <c r="B32" s="200"/>
      <c r="C32" s="201">
        <f>SUM(C26:C31)</f>
        <v>486303</v>
      </c>
      <c r="D32" s="202">
        <f>SUM(D26:D31)</f>
        <v>488417</v>
      </c>
    </row>
    <row r="33" spans="1:6" s="54" customFormat="1" ht="15" customHeight="1" thickBot="1" x14ac:dyDescent="0.35">
      <c r="A33" s="56"/>
      <c r="B33" s="68" t="s">
        <v>118</v>
      </c>
      <c r="C33" s="69"/>
      <c r="D33" s="70"/>
    </row>
    <row r="34" spans="1:6" s="54" customFormat="1" ht="14.25" customHeight="1" x14ac:dyDescent="0.3">
      <c r="A34" s="56"/>
      <c r="B34" s="62" t="s">
        <v>59</v>
      </c>
      <c r="C34" s="77">
        <v>201288</v>
      </c>
      <c r="D34" s="64">
        <v>201432</v>
      </c>
    </row>
    <row r="35" spans="1:6" s="54" customFormat="1" ht="14.25" customHeight="1" x14ac:dyDescent="0.3">
      <c r="A35" s="56"/>
      <c r="B35" s="65" t="s">
        <v>60</v>
      </c>
      <c r="C35" s="66">
        <v>24</v>
      </c>
      <c r="D35" s="67">
        <v>3245</v>
      </c>
    </row>
    <row r="36" spans="1:6" s="54" customFormat="1" ht="14.25" customHeight="1" x14ac:dyDescent="0.3">
      <c r="A36" s="56"/>
      <c r="B36" s="65" t="s">
        <v>148</v>
      </c>
      <c r="C36" s="66">
        <v>448</v>
      </c>
      <c r="D36" s="67">
        <v>266</v>
      </c>
    </row>
    <row r="37" spans="1:6" s="54" customFormat="1" ht="14.25" customHeight="1" x14ac:dyDescent="0.3">
      <c r="A37" s="56"/>
      <c r="B37" s="65" t="s">
        <v>61</v>
      </c>
      <c r="C37" s="66">
        <v>6738</v>
      </c>
      <c r="D37" s="67">
        <v>10320</v>
      </c>
    </row>
    <row r="38" spans="1:6" s="54" customFormat="1" ht="14.25" customHeight="1" x14ac:dyDescent="0.3">
      <c r="A38" s="56"/>
      <c r="B38" s="65" t="s">
        <v>64</v>
      </c>
      <c r="C38" s="66">
        <v>34377</v>
      </c>
      <c r="D38" s="67">
        <v>34621</v>
      </c>
    </row>
    <row r="39" spans="1:6" s="54" customFormat="1" ht="14.25" customHeight="1" x14ac:dyDescent="0.3">
      <c r="A39" s="56"/>
      <c r="B39" s="65" t="s">
        <v>130</v>
      </c>
      <c r="C39" s="66">
        <v>3048</v>
      </c>
      <c r="D39" s="67">
        <v>2898</v>
      </c>
    </row>
    <row r="40" spans="1:6" s="54" customFormat="1" ht="14.25" customHeight="1" x14ac:dyDescent="0.3">
      <c r="A40" s="56"/>
      <c r="B40" s="65" t="s">
        <v>65</v>
      </c>
      <c r="C40" s="66">
        <v>19487</v>
      </c>
      <c r="D40" s="67">
        <v>11398</v>
      </c>
    </row>
    <row r="41" spans="1:6" s="54" customFormat="1" ht="14.25" customHeight="1" x14ac:dyDescent="0.3">
      <c r="A41" s="56"/>
      <c r="B41" s="65" t="s">
        <v>63</v>
      </c>
      <c r="C41" s="66">
        <v>8740</v>
      </c>
      <c r="D41" s="67">
        <v>16245</v>
      </c>
    </row>
    <row r="42" spans="1:6" s="54" customFormat="1" ht="14.25" customHeight="1" x14ac:dyDescent="0.3">
      <c r="A42" s="56"/>
      <c r="B42" s="200"/>
      <c r="C42" s="201">
        <f>SUM(C34:C41)</f>
        <v>274150</v>
      </c>
      <c r="D42" s="202">
        <f>SUM(D34:D41)</f>
        <v>280425</v>
      </c>
    </row>
    <row r="43" spans="1:6" s="54" customFormat="1" ht="15" customHeight="1" thickBot="1" x14ac:dyDescent="0.35">
      <c r="A43" s="56"/>
      <c r="B43" s="68" t="s">
        <v>66</v>
      </c>
      <c r="C43" s="69"/>
      <c r="D43" s="70"/>
    </row>
    <row r="44" spans="1:6" s="54" customFormat="1" ht="14.25" customHeight="1" x14ac:dyDescent="0.3">
      <c r="A44" s="56"/>
      <c r="B44" s="62" t="s">
        <v>67</v>
      </c>
      <c r="C44" s="63">
        <v>74000</v>
      </c>
      <c r="D44" s="64">
        <v>74000</v>
      </c>
    </row>
    <row r="45" spans="1:6" s="54" customFormat="1" ht="14.25" customHeight="1" x14ac:dyDescent="0.3">
      <c r="A45" s="56"/>
      <c r="B45" s="65" t="s">
        <v>68</v>
      </c>
      <c r="C45" s="66">
        <v>22580</v>
      </c>
      <c r="D45" s="67">
        <v>22612</v>
      </c>
    </row>
    <row r="46" spans="1:6" s="54" customFormat="1" ht="14.25" customHeight="1" x14ac:dyDescent="0.3">
      <c r="A46" s="56"/>
      <c r="B46" s="65" t="s">
        <v>69</v>
      </c>
      <c r="C46" s="66">
        <v>1253174</v>
      </c>
      <c r="D46" s="67">
        <v>1201689</v>
      </c>
    </row>
    <row r="47" spans="1:6" s="54" customFormat="1" ht="14.25" customHeight="1" x14ac:dyDescent="0.3">
      <c r="A47" s="56"/>
      <c r="B47" s="65" t="s">
        <v>70</v>
      </c>
      <c r="C47" s="66">
        <v>-6078</v>
      </c>
      <c r="D47" s="67">
        <v>-59138</v>
      </c>
      <c r="F47" s="55"/>
    </row>
    <row r="48" spans="1:6" s="54" customFormat="1" ht="14.25" customHeight="1" x14ac:dyDescent="0.3">
      <c r="A48" s="56"/>
      <c r="B48" s="65" t="s">
        <v>71</v>
      </c>
      <c r="C48" s="66">
        <v>-757</v>
      </c>
      <c r="D48" s="67">
        <v>-757</v>
      </c>
    </row>
    <row r="49" spans="1:4" s="54" customFormat="1" ht="15" customHeight="1" thickBot="1" x14ac:dyDescent="0.35">
      <c r="A49" s="56"/>
      <c r="B49" s="68" t="s">
        <v>72</v>
      </c>
      <c r="C49" s="69">
        <f>SUM(C44:C48)</f>
        <v>1342919</v>
      </c>
      <c r="D49" s="70">
        <f>SUM(D44:D48)</f>
        <v>1238406</v>
      </c>
    </row>
    <row r="50" spans="1:4" s="54" customFormat="1" ht="15" customHeight="1" thickBot="1" x14ac:dyDescent="0.35">
      <c r="A50" s="56"/>
      <c r="B50" s="59" t="s">
        <v>73</v>
      </c>
      <c r="C50" s="60">
        <v>532</v>
      </c>
      <c r="D50" s="61">
        <v>656</v>
      </c>
    </row>
    <row r="51" spans="1:4" s="54" customFormat="1" ht="15" customHeight="1" thickBot="1" x14ac:dyDescent="0.35">
      <c r="A51" s="56"/>
      <c r="B51" s="59"/>
      <c r="C51" s="60">
        <f>SUM(C49:C50)</f>
        <v>1343451</v>
      </c>
      <c r="D51" s="61">
        <f>SUM(D49:D50)</f>
        <v>1239062</v>
      </c>
    </row>
    <row r="52" spans="1:4" s="54" customFormat="1" ht="15" customHeight="1" thickBot="1" x14ac:dyDescent="0.35">
      <c r="A52" s="56"/>
      <c r="B52" s="78" t="s">
        <v>74</v>
      </c>
      <c r="C52" s="79">
        <f>+C32+C42+C51</f>
        <v>2103904</v>
      </c>
      <c r="D52" s="80">
        <f>+D32+D42+D51</f>
        <v>2007904</v>
      </c>
    </row>
    <row r="53" spans="1:4" s="54" customFormat="1" ht="10.199999999999999" x14ac:dyDescent="0.3"/>
    <row r="54" spans="1:4" s="54" customFormat="1" ht="10.199999999999999" x14ac:dyDescent="0.3"/>
    <row r="55" spans="1:4" s="54" customFormat="1" ht="10.199999999999999" x14ac:dyDescent="0.3"/>
    <row r="56" spans="1:4" s="54" customFormat="1" ht="10.199999999999999" x14ac:dyDescent="0.3"/>
    <row r="57" spans="1:4" s="54" customFormat="1" ht="10.199999999999999" x14ac:dyDescent="0.3"/>
    <row r="58" spans="1:4" s="54" customFormat="1" ht="10.199999999999999" x14ac:dyDescent="0.3"/>
  </sheetData>
  <mergeCells count="2">
    <mergeCell ref="B1:D1"/>
    <mergeCell ref="B2:D2"/>
  </mergeCells>
  <pageMargins left="0.55118110236220474" right="0.23622047244094491" top="0.74803149606299213" bottom="0.74803149606299213" header="0.31496062992125984" footer="0.31496062992125984"/>
  <pageSetup paperSize="9" scale="99" orientation="portrait" r:id="rId1"/>
  <headerFooter>
    <oddFooter>&amp;L© 2019 Software AG. All rights reserved.&amp;C&amp;P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H40"/>
  <sheetViews>
    <sheetView showGridLines="0" zoomScaleNormal="100" workbookViewId="0"/>
  </sheetViews>
  <sheetFormatPr defaultColWidth="9.109375" defaultRowHeight="13.8" x14ac:dyDescent="0.25"/>
  <cols>
    <col min="1" max="1" width="2.6640625" style="2" customWidth="1"/>
    <col min="2" max="2" width="71.6640625" style="2" customWidth="1"/>
    <col min="3" max="5" width="11.6640625" style="2" customWidth="1"/>
    <col min="6" max="16384" width="9.109375" style="2"/>
  </cols>
  <sheetData>
    <row r="1" spans="1:8" s="38" customFormat="1" ht="15.6" x14ac:dyDescent="0.3">
      <c r="B1" s="300" t="str">
        <f>Inhaltsverzeichnis!C15</f>
        <v>Kapitalflussrechnung für neun Monate und 3. Quartal 2019</v>
      </c>
      <c r="C1" s="300"/>
      <c r="D1" s="300"/>
      <c r="E1" s="300"/>
      <c r="F1" s="300"/>
    </row>
    <row r="2" spans="1:8" x14ac:dyDescent="0.25">
      <c r="B2" s="301" t="s">
        <v>27</v>
      </c>
      <c r="C2" s="301"/>
      <c r="D2" s="301"/>
      <c r="E2" s="301"/>
      <c r="F2" s="301"/>
      <c r="H2" s="24"/>
    </row>
    <row r="3" spans="1:8" x14ac:dyDescent="0.25">
      <c r="B3" s="14"/>
      <c r="C3" s="14"/>
      <c r="D3" s="14"/>
      <c r="H3" s="54"/>
    </row>
    <row r="4" spans="1:8" s="24" customFormat="1" ht="14.25" customHeight="1" thickBot="1" x14ac:dyDescent="0.25">
      <c r="A4" s="36"/>
      <c r="B4" s="41" t="s">
        <v>28</v>
      </c>
      <c r="C4" s="146" t="s">
        <v>188</v>
      </c>
      <c r="D4" s="147" t="s">
        <v>189</v>
      </c>
      <c r="E4" s="146" t="s">
        <v>190</v>
      </c>
      <c r="F4" s="147" t="s">
        <v>191</v>
      </c>
    </row>
    <row r="5" spans="1:8" s="54" customFormat="1" ht="14.25" customHeight="1" x14ac:dyDescent="0.2">
      <c r="A5" s="56"/>
      <c r="B5" s="210" t="s">
        <v>42</v>
      </c>
      <c r="C5" s="29">
        <v>107105</v>
      </c>
      <c r="D5" s="30">
        <v>103901</v>
      </c>
      <c r="E5" s="29">
        <v>44008</v>
      </c>
      <c r="F5" s="30">
        <v>38127</v>
      </c>
      <c r="G5" s="55"/>
    </row>
    <row r="6" spans="1:8" s="54" customFormat="1" ht="14.25" customHeight="1" x14ac:dyDescent="0.2">
      <c r="A6" s="56"/>
      <c r="B6" s="209" t="s">
        <v>41</v>
      </c>
      <c r="C6" s="20">
        <v>42601</v>
      </c>
      <c r="D6" s="21">
        <v>43488</v>
      </c>
      <c r="E6" s="20">
        <v>15785</v>
      </c>
      <c r="F6" s="21">
        <v>16113</v>
      </c>
      <c r="G6" s="55"/>
    </row>
    <row r="7" spans="1:8" s="54" customFormat="1" ht="14.25" customHeight="1" x14ac:dyDescent="0.2">
      <c r="A7" s="56"/>
      <c r="B7" s="209" t="s">
        <v>40</v>
      </c>
      <c r="C7" s="20">
        <v>-4912</v>
      </c>
      <c r="D7" s="21">
        <v>-3444</v>
      </c>
      <c r="E7" s="20">
        <v>-2027</v>
      </c>
      <c r="F7" s="21">
        <v>-1357</v>
      </c>
      <c r="G7" s="55"/>
    </row>
    <row r="8" spans="1:8" s="54" customFormat="1" ht="14.25" customHeight="1" x14ac:dyDescent="0.2">
      <c r="A8" s="56"/>
      <c r="B8" s="209" t="s">
        <v>101</v>
      </c>
      <c r="C8" s="20">
        <v>35526</v>
      </c>
      <c r="D8" s="21">
        <v>24174</v>
      </c>
      <c r="E8" s="20">
        <v>13022</v>
      </c>
      <c r="F8" s="21">
        <v>8203</v>
      </c>
      <c r="G8" s="55"/>
    </row>
    <row r="9" spans="1:8" s="54" customFormat="1" ht="14.25" customHeight="1" x14ac:dyDescent="0.2">
      <c r="A9" s="56"/>
      <c r="B9" s="209" t="s">
        <v>170</v>
      </c>
      <c r="C9" s="20">
        <v>-32</v>
      </c>
      <c r="D9" s="21">
        <v>-53</v>
      </c>
      <c r="E9" s="20">
        <v>-9</v>
      </c>
      <c r="F9" s="21">
        <v>-53</v>
      </c>
      <c r="G9" s="55"/>
    </row>
    <row r="10" spans="1:8" s="54" customFormat="1" ht="14.25" customHeight="1" x14ac:dyDescent="0.2">
      <c r="A10" s="56"/>
      <c r="B10" s="209" t="s">
        <v>102</v>
      </c>
      <c r="C10" s="20">
        <v>73</v>
      </c>
      <c r="D10" s="21">
        <v>-1925</v>
      </c>
      <c r="E10" s="20">
        <v>17</v>
      </c>
      <c r="F10" s="21">
        <v>-4</v>
      </c>
      <c r="G10" s="55"/>
    </row>
    <row r="11" spans="1:8" s="54" customFormat="1" ht="14.25" customHeight="1" x14ac:dyDescent="0.2">
      <c r="A11" s="56"/>
      <c r="B11" s="210" t="s">
        <v>103</v>
      </c>
      <c r="C11" s="29">
        <v>20132</v>
      </c>
      <c r="D11" s="30">
        <v>54165</v>
      </c>
      <c r="E11" s="29">
        <v>-31260</v>
      </c>
      <c r="F11" s="30">
        <v>-16165</v>
      </c>
      <c r="G11" s="55"/>
    </row>
    <row r="12" spans="1:8" s="54" customFormat="1" ht="14.25" customHeight="1" x14ac:dyDescent="0.2">
      <c r="A12" s="56"/>
      <c r="B12" s="209" t="s">
        <v>104</v>
      </c>
      <c r="C12" s="20">
        <v>-36735</v>
      </c>
      <c r="D12" s="21">
        <v>-46152</v>
      </c>
      <c r="E12" s="20">
        <v>-2234</v>
      </c>
      <c r="F12" s="21">
        <v>-501</v>
      </c>
      <c r="G12" s="55"/>
    </row>
    <row r="13" spans="1:8" s="54" customFormat="1" ht="14.25" customHeight="1" x14ac:dyDescent="0.2">
      <c r="A13" s="56"/>
      <c r="B13" s="209" t="s">
        <v>149</v>
      </c>
      <c r="C13" s="20">
        <v>-44794</v>
      </c>
      <c r="D13" s="21">
        <v>-43385</v>
      </c>
      <c r="E13" s="20">
        <v>-5887</v>
      </c>
      <c r="F13" s="21">
        <v>-7039</v>
      </c>
      <c r="G13" s="55"/>
    </row>
    <row r="14" spans="1:8" s="54" customFormat="1" ht="14.25" customHeight="1" x14ac:dyDescent="0.2">
      <c r="A14" s="56"/>
      <c r="B14" s="209" t="s">
        <v>105</v>
      </c>
      <c r="C14" s="20">
        <v>-4636</v>
      </c>
      <c r="D14" s="21">
        <v>-4923</v>
      </c>
      <c r="E14" s="20">
        <v>-1456</v>
      </c>
      <c r="F14" s="21">
        <v>-1381</v>
      </c>
      <c r="G14" s="55"/>
    </row>
    <row r="15" spans="1:8" ht="14.25" customHeight="1" x14ac:dyDescent="0.25">
      <c r="B15" s="209" t="s">
        <v>106</v>
      </c>
      <c r="C15" s="20">
        <v>9641</v>
      </c>
      <c r="D15" s="21">
        <v>7835</v>
      </c>
      <c r="E15" s="20">
        <v>3410</v>
      </c>
      <c r="F15" s="21">
        <v>2665</v>
      </c>
      <c r="G15" s="55"/>
    </row>
    <row r="16" spans="1:8" s="54" customFormat="1" ht="14.25" customHeight="1" thickBot="1" x14ac:dyDescent="0.25">
      <c r="A16" s="56"/>
      <c r="B16" s="211" t="s">
        <v>116</v>
      </c>
      <c r="C16" s="31">
        <f>SUM(C5:C15)</f>
        <v>123969</v>
      </c>
      <c r="D16" s="32">
        <f>SUM(D5:D15)</f>
        <v>133681</v>
      </c>
      <c r="E16" s="31">
        <f>SUM(E5:E15)</f>
        <v>33369</v>
      </c>
      <c r="F16" s="32">
        <f>SUM(F5:F15)</f>
        <v>38608</v>
      </c>
      <c r="G16" s="55"/>
    </row>
    <row r="17" spans="1:7" s="54" customFormat="1" ht="14.25" customHeight="1" x14ac:dyDescent="0.2">
      <c r="A17" s="56"/>
      <c r="B17" s="242" t="s">
        <v>127</v>
      </c>
      <c r="C17" s="29">
        <v>1564</v>
      </c>
      <c r="D17" s="30">
        <v>268</v>
      </c>
      <c r="E17" s="29">
        <v>1297</v>
      </c>
      <c r="F17" s="30">
        <v>48</v>
      </c>
      <c r="G17" s="55"/>
    </row>
    <row r="18" spans="1:7" s="54" customFormat="1" ht="14.25" customHeight="1" x14ac:dyDescent="0.2">
      <c r="A18" s="56"/>
      <c r="B18" s="209" t="s">
        <v>128</v>
      </c>
      <c r="C18" s="20">
        <v>-9502</v>
      </c>
      <c r="D18" s="21">
        <v>-6337</v>
      </c>
      <c r="E18" s="20">
        <v>-4420</v>
      </c>
      <c r="F18" s="21">
        <v>-2078</v>
      </c>
      <c r="G18" s="55"/>
    </row>
    <row r="19" spans="1:7" s="54" customFormat="1" ht="14.25" customHeight="1" x14ac:dyDescent="0.2">
      <c r="A19" s="56"/>
      <c r="B19" s="209" t="s">
        <v>150</v>
      </c>
      <c r="C19" s="20">
        <v>490</v>
      </c>
      <c r="D19" s="21">
        <v>250</v>
      </c>
      <c r="E19" s="20">
        <v>59</v>
      </c>
      <c r="F19" s="21">
        <v>0</v>
      </c>
      <c r="G19" s="55"/>
    </row>
    <row r="20" spans="1:7" s="54" customFormat="1" ht="14.25" customHeight="1" x14ac:dyDescent="0.2">
      <c r="A20" s="56"/>
      <c r="B20" s="209" t="s">
        <v>124</v>
      </c>
      <c r="C20" s="20">
        <v>-1938</v>
      </c>
      <c r="D20" s="21">
        <v>-2835</v>
      </c>
      <c r="E20" s="20">
        <v>-364</v>
      </c>
      <c r="F20" s="21">
        <v>-161</v>
      </c>
      <c r="G20" s="55"/>
    </row>
    <row r="21" spans="1:7" s="54" customFormat="1" ht="14.25" customHeight="1" x14ac:dyDescent="0.2">
      <c r="A21" s="56"/>
      <c r="B21" s="209" t="s">
        <v>151</v>
      </c>
      <c r="C21" s="20">
        <v>318</v>
      </c>
      <c r="D21" s="21">
        <v>271</v>
      </c>
      <c r="E21" s="20">
        <v>68</v>
      </c>
      <c r="F21" s="21">
        <v>83</v>
      </c>
      <c r="G21" s="55"/>
    </row>
    <row r="22" spans="1:7" s="54" customFormat="1" ht="14.25" customHeight="1" x14ac:dyDescent="0.2">
      <c r="A22" s="56"/>
      <c r="B22" s="209" t="s">
        <v>107</v>
      </c>
      <c r="C22" s="20">
        <v>-877</v>
      </c>
      <c r="D22" s="21">
        <v>-885</v>
      </c>
      <c r="E22" s="20">
        <v>-75</v>
      </c>
      <c r="F22" s="21">
        <v>-351</v>
      </c>
      <c r="G22" s="55"/>
    </row>
    <row r="23" spans="1:7" ht="14.25" customHeight="1" x14ac:dyDescent="0.25">
      <c r="B23" s="209" t="s">
        <v>108</v>
      </c>
      <c r="C23" s="20">
        <v>-5135</v>
      </c>
      <c r="D23" s="21">
        <v>-46800</v>
      </c>
      <c r="E23" s="20">
        <v>0</v>
      </c>
      <c r="F23" s="21">
        <v>-17191</v>
      </c>
      <c r="G23" s="55"/>
    </row>
    <row r="24" spans="1:7" s="54" customFormat="1" ht="14.25" customHeight="1" thickBot="1" x14ac:dyDescent="0.25">
      <c r="A24" s="56"/>
      <c r="B24" s="211" t="s">
        <v>109</v>
      </c>
      <c r="C24" s="31">
        <f>SUM(C17:C23)</f>
        <v>-15080</v>
      </c>
      <c r="D24" s="32">
        <f>SUM(D17:D23)</f>
        <v>-56068</v>
      </c>
      <c r="E24" s="31">
        <f>SUM(E17:E23)</f>
        <v>-3435</v>
      </c>
      <c r="F24" s="32">
        <f>SUM(F17:F23)</f>
        <v>-19650</v>
      </c>
    </row>
    <row r="25" spans="1:7" s="54" customFormat="1" ht="14.25" customHeight="1" x14ac:dyDescent="0.2">
      <c r="A25" s="56"/>
      <c r="B25" s="210" t="s">
        <v>171</v>
      </c>
      <c r="C25" s="29">
        <v>0</v>
      </c>
      <c r="D25" s="30">
        <v>88</v>
      </c>
      <c r="E25" s="29">
        <v>0</v>
      </c>
      <c r="F25" s="30">
        <v>0</v>
      </c>
    </row>
    <row r="26" spans="1:7" s="54" customFormat="1" ht="14.25" customHeight="1" x14ac:dyDescent="0.2">
      <c r="A26" s="56"/>
      <c r="B26" s="210" t="s">
        <v>110</v>
      </c>
      <c r="C26" s="29">
        <v>-52846</v>
      </c>
      <c r="D26" s="30">
        <v>-48348</v>
      </c>
      <c r="E26" s="29">
        <v>0</v>
      </c>
      <c r="F26" s="30">
        <v>0</v>
      </c>
    </row>
    <row r="27" spans="1:7" s="54" customFormat="1" ht="14.25" customHeight="1" x14ac:dyDescent="0.2">
      <c r="A27" s="56"/>
      <c r="B27" s="209" t="s">
        <v>161</v>
      </c>
      <c r="C27" s="20">
        <v>-9549</v>
      </c>
      <c r="D27" s="30">
        <v>12441</v>
      </c>
      <c r="E27" s="20">
        <v>-33570</v>
      </c>
      <c r="F27" s="30">
        <v>626</v>
      </c>
    </row>
    <row r="28" spans="1:7" s="54" customFormat="1" ht="14.25" customHeight="1" x14ac:dyDescent="0.2">
      <c r="A28" s="259"/>
      <c r="B28" s="209" t="s">
        <v>160</v>
      </c>
      <c r="C28" s="20">
        <v>-11648</v>
      </c>
      <c r="D28" s="30">
        <v>0</v>
      </c>
      <c r="E28" s="20">
        <v>-3913</v>
      </c>
      <c r="F28" s="30">
        <v>0</v>
      </c>
    </row>
    <row r="29" spans="1:7" ht="14.25" customHeight="1" x14ac:dyDescent="0.25">
      <c r="B29" s="209" t="s">
        <v>152</v>
      </c>
      <c r="C29" s="20">
        <v>0</v>
      </c>
      <c r="D29" s="21">
        <v>100028</v>
      </c>
      <c r="E29" s="20">
        <v>0</v>
      </c>
      <c r="F29" s="21">
        <v>15</v>
      </c>
    </row>
    <row r="30" spans="1:7" s="54" customFormat="1" ht="14.25" customHeight="1" x14ac:dyDescent="0.2">
      <c r="A30" s="56"/>
      <c r="B30" s="209" t="s">
        <v>153</v>
      </c>
      <c r="C30" s="20">
        <v>-5</v>
      </c>
      <c r="D30" s="21">
        <v>-100011</v>
      </c>
      <c r="E30" s="20">
        <v>-5</v>
      </c>
      <c r="F30" s="21">
        <v>0</v>
      </c>
    </row>
    <row r="31" spans="1:7" ht="14.25" customHeight="1" thickBot="1" x14ac:dyDescent="0.3">
      <c r="B31" s="211" t="s">
        <v>111</v>
      </c>
      <c r="C31" s="31">
        <f>SUM(C25:C30)</f>
        <v>-74048</v>
      </c>
      <c r="D31" s="32">
        <f>SUM(D25:D30)</f>
        <v>-35802</v>
      </c>
      <c r="E31" s="31">
        <f>SUM(E25:E30)</f>
        <v>-37488</v>
      </c>
      <c r="F31" s="32">
        <f>SUM(F25:F30)</f>
        <v>641</v>
      </c>
    </row>
    <row r="32" spans="1:7" s="54" customFormat="1" ht="14.25" customHeight="1" x14ac:dyDescent="0.2">
      <c r="A32" s="56"/>
      <c r="B32" s="210" t="s">
        <v>112</v>
      </c>
      <c r="C32" s="29">
        <v>34841</v>
      </c>
      <c r="D32" s="30">
        <f>D16+D24+D31</f>
        <v>41811</v>
      </c>
      <c r="E32" s="29">
        <v>-7554</v>
      </c>
      <c r="F32" s="30">
        <f>F16+F24+F31</f>
        <v>19599</v>
      </c>
    </row>
    <row r="33" spans="1:7" ht="14.25" customHeight="1" x14ac:dyDescent="0.25">
      <c r="B33" s="210" t="s">
        <v>123</v>
      </c>
      <c r="C33" s="20">
        <v>21719</v>
      </c>
      <c r="D33" s="21">
        <v>-734</v>
      </c>
      <c r="E33" s="20">
        <v>16562</v>
      </c>
      <c r="F33" s="21">
        <v>-679</v>
      </c>
    </row>
    <row r="34" spans="1:7" s="8" customFormat="1" ht="14.25" customHeight="1" thickBot="1" x14ac:dyDescent="0.25">
      <c r="A34" s="83"/>
      <c r="B34" s="211" t="s">
        <v>113</v>
      </c>
      <c r="C34" s="31">
        <f>SUM(C32:C33)</f>
        <v>56560</v>
      </c>
      <c r="D34" s="32">
        <f>SUM(D32:D33)</f>
        <v>41077</v>
      </c>
      <c r="E34" s="31">
        <f>SUM(E32:E33)</f>
        <v>9008</v>
      </c>
      <c r="F34" s="32">
        <f>SUM(F32:F33)</f>
        <v>18920</v>
      </c>
    </row>
    <row r="35" spans="1:7" ht="14.25" customHeight="1" x14ac:dyDescent="0.25">
      <c r="B35" s="210" t="s">
        <v>114</v>
      </c>
      <c r="C35" s="29">
        <v>462362</v>
      </c>
      <c r="D35" s="30">
        <v>365815</v>
      </c>
      <c r="E35" s="29">
        <v>509914</v>
      </c>
      <c r="F35" s="30">
        <v>387972</v>
      </c>
      <c r="G35" s="55"/>
    </row>
    <row r="36" spans="1:7" ht="14.4" thickBot="1" x14ac:dyDescent="0.3">
      <c r="A36" s="83"/>
      <c r="B36" s="211" t="s">
        <v>115</v>
      </c>
      <c r="C36" s="31">
        <f>SUM(C34:C35)</f>
        <v>518922</v>
      </c>
      <c r="D36" s="32">
        <f>SUM(D34:D35)</f>
        <v>406892</v>
      </c>
      <c r="E36" s="31">
        <f>SUM(E34:E35)</f>
        <v>518922</v>
      </c>
      <c r="F36" s="32">
        <f>SUM(F34:F35)</f>
        <v>406892</v>
      </c>
    </row>
    <row r="37" spans="1:7" s="8" customFormat="1" x14ac:dyDescent="0.25">
      <c r="A37" s="83"/>
      <c r="B37" s="208"/>
      <c r="C37" s="2"/>
      <c r="D37" s="2"/>
      <c r="E37" s="2"/>
      <c r="F37" s="2"/>
    </row>
    <row r="38" spans="1:7" s="8" customFormat="1" ht="14.4" thickBot="1" x14ac:dyDescent="0.3">
      <c r="A38" s="2"/>
      <c r="B38" s="211" t="s">
        <v>0</v>
      </c>
      <c r="C38" s="31">
        <f>C16+C17+C18+C19+C20+C28</f>
        <v>102935</v>
      </c>
      <c r="D38" s="32">
        <f>D16+D17+D18+D19+D20</f>
        <v>125027</v>
      </c>
      <c r="E38" s="31">
        <f>E16+E17+E18+E19+E20+E28</f>
        <v>26028</v>
      </c>
      <c r="F38" s="32">
        <f>F16+F17+F18+F19+F20</f>
        <v>36417</v>
      </c>
    </row>
    <row r="39" spans="1:7" x14ac:dyDescent="0.25">
      <c r="G39" s="8"/>
    </row>
    <row r="40" spans="1:7" x14ac:dyDescent="0.25">
      <c r="G40" s="8"/>
    </row>
  </sheetData>
  <mergeCells count="2">
    <mergeCell ref="B1:F1"/>
    <mergeCell ref="B2:F2"/>
  </mergeCells>
  <pageMargins left="0.55118110236220474" right="0.23622047244094491" top="0.74803149606299213" bottom="0.74803149606299213" header="0.31496062992125984" footer="0.31496062992125984"/>
  <pageSetup paperSize="9" scale="80" orientation="portrait" r:id="rId1"/>
  <headerFooter>
    <oddFooter>&amp;L© 2019 Software AG. All rights reserved.&amp;C&amp;P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32"/>
  <sheetViews>
    <sheetView showGridLines="0" zoomScaleNormal="100" workbookViewId="0"/>
  </sheetViews>
  <sheetFormatPr defaultColWidth="9.109375" defaultRowHeight="13.8" x14ac:dyDescent="0.25"/>
  <cols>
    <col min="1" max="1" width="2.6640625" style="2" customWidth="1"/>
    <col min="2" max="2" width="35.109375" style="2" customWidth="1"/>
    <col min="3" max="5" width="10.44140625" style="2" customWidth="1"/>
    <col min="6" max="6" width="2.6640625" style="90" customWidth="1"/>
    <col min="7" max="9" width="10.44140625" style="2" customWidth="1"/>
    <col min="10" max="10" width="2.6640625" style="90" customWidth="1"/>
    <col min="11" max="13" width="10.44140625" style="2" customWidth="1"/>
    <col min="14" max="14" width="2.6640625" style="90" customWidth="1"/>
    <col min="15" max="16" width="10.44140625" style="2" customWidth="1"/>
    <col min="17" max="17" width="2.6640625" style="90" customWidth="1"/>
    <col min="18" max="20" width="10.44140625" style="2" customWidth="1"/>
    <col min="21" max="16384" width="9.109375" style="2"/>
  </cols>
  <sheetData>
    <row r="1" spans="1:20" s="38" customFormat="1" ht="15" customHeight="1" x14ac:dyDescent="0.3">
      <c r="A1" s="93"/>
      <c r="B1" s="120" t="str">
        <f>Inhaltsverzeichnis!C17</f>
        <v>Segmentbericht für neun Monate 2019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94"/>
      <c r="N1" s="94"/>
      <c r="O1" s="94"/>
      <c r="P1" s="94"/>
      <c r="Q1" s="94"/>
      <c r="R1" s="94"/>
      <c r="S1" s="94"/>
      <c r="T1" s="94"/>
    </row>
    <row r="2" spans="1:20" ht="15" customHeight="1" x14ac:dyDescent="0.25">
      <c r="A2" s="90"/>
      <c r="B2" s="264" t="s">
        <v>27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1"/>
      <c r="N2" s="91"/>
      <c r="O2" s="91"/>
      <c r="P2" s="91"/>
      <c r="Q2" s="91"/>
      <c r="R2" s="91"/>
      <c r="S2" s="91"/>
      <c r="T2" s="91"/>
    </row>
    <row r="3" spans="1:20" ht="15" customHeight="1" x14ac:dyDescent="0.25">
      <c r="A3" s="33"/>
      <c r="B3" s="40"/>
      <c r="C3" s="172"/>
      <c r="D3" s="35"/>
      <c r="E3" s="163"/>
      <c r="F3" s="181"/>
      <c r="G3" s="35"/>
      <c r="H3" s="35"/>
      <c r="I3" s="163"/>
      <c r="J3" s="181"/>
      <c r="K3" s="172"/>
      <c r="L3" s="35"/>
      <c r="M3" s="163"/>
      <c r="N3" s="181"/>
      <c r="O3" s="172"/>
      <c r="P3" s="163"/>
      <c r="Q3" s="181"/>
      <c r="R3" s="172"/>
      <c r="S3" s="35"/>
      <c r="T3" s="35"/>
    </row>
    <row r="4" spans="1:20" s="24" customFormat="1" ht="15" customHeight="1" thickBot="1" x14ac:dyDescent="0.25">
      <c r="A4" s="36"/>
      <c r="B4" s="59" t="s">
        <v>28</v>
      </c>
      <c r="C4" s="302" t="s">
        <v>140</v>
      </c>
      <c r="D4" s="302"/>
      <c r="E4" s="303"/>
      <c r="F4" s="187"/>
      <c r="G4" s="304" t="s">
        <v>10</v>
      </c>
      <c r="H4" s="304"/>
      <c r="I4" s="304"/>
      <c r="J4" s="182"/>
      <c r="K4" s="304" t="s">
        <v>162</v>
      </c>
      <c r="L4" s="304"/>
      <c r="M4" s="304"/>
      <c r="N4" s="182"/>
      <c r="O4" s="305" t="s">
        <v>75</v>
      </c>
      <c r="P4" s="306"/>
      <c r="Q4" s="182"/>
      <c r="R4" s="304" t="s">
        <v>90</v>
      </c>
      <c r="S4" s="304"/>
      <c r="T4" s="304"/>
    </row>
    <row r="5" spans="1:20" s="24" customFormat="1" ht="14.25" customHeight="1" x14ac:dyDescent="0.2">
      <c r="A5" s="36"/>
      <c r="B5" s="95"/>
      <c r="C5" s="96" t="s">
        <v>188</v>
      </c>
      <c r="D5" s="228" t="s">
        <v>188</v>
      </c>
      <c r="E5" s="269" t="s">
        <v>189</v>
      </c>
      <c r="F5" s="183"/>
      <c r="G5" s="96" t="s">
        <v>188</v>
      </c>
      <c r="H5" s="228" t="s">
        <v>188</v>
      </c>
      <c r="I5" s="269" t="s">
        <v>189</v>
      </c>
      <c r="J5" s="183"/>
      <c r="K5" s="96" t="s">
        <v>188</v>
      </c>
      <c r="L5" s="228" t="s">
        <v>188</v>
      </c>
      <c r="M5" s="269" t="s">
        <v>189</v>
      </c>
      <c r="N5" s="183"/>
      <c r="O5" s="173" t="s">
        <v>188</v>
      </c>
      <c r="P5" s="164" t="s">
        <v>189</v>
      </c>
      <c r="Q5" s="183"/>
      <c r="R5" s="96" t="s">
        <v>188</v>
      </c>
      <c r="S5" s="228" t="s">
        <v>188</v>
      </c>
      <c r="T5" s="269" t="s">
        <v>189</v>
      </c>
    </row>
    <row r="6" spans="1:20" s="24" customFormat="1" ht="36" customHeight="1" x14ac:dyDescent="0.2">
      <c r="A6" s="36"/>
      <c r="B6" s="150"/>
      <c r="C6" s="174" t="s">
        <v>121</v>
      </c>
      <c r="D6" s="229" t="s">
        <v>125</v>
      </c>
      <c r="E6" s="165" t="s">
        <v>121</v>
      </c>
      <c r="F6" s="183"/>
      <c r="G6" s="151" t="s">
        <v>121</v>
      </c>
      <c r="H6" s="229" t="s">
        <v>125</v>
      </c>
      <c r="I6" s="165" t="s">
        <v>121</v>
      </c>
      <c r="J6" s="183"/>
      <c r="K6" s="174" t="s">
        <v>121</v>
      </c>
      <c r="L6" s="229" t="s">
        <v>125</v>
      </c>
      <c r="M6" s="165" t="s">
        <v>121</v>
      </c>
      <c r="N6" s="183"/>
      <c r="O6" s="174" t="s">
        <v>121</v>
      </c>
      <c r="P6" s="165" t="s">
        <v>121</v>
      </c>
      <c r="Q6" s="183"/>
      <c r="R6" s="174" t="s">
        <v>121</v>
      </c>
      <c r="S6" s="229" t="s">
        <v>125</v>
      </c>
      <c r="T6" s="152" t="s">
        <v>121</v>
      </c>
    </row>
    <row r="7" spans="1:20" s="24" customFormat="1" ht="14.25" customHeight="1" x14ac:dyDescent="0.2">
      <c r="A7" s="36"/>
      <c r="B7" s="18" t="s">
        <v>29</v>
      </c>
      <c r="C7" s="20">
        <v>97926</v>
      </c>
      <c r="D7" s="230">
        <v>95980</v>
      </c>
      <c r="E7" s="21">
        <v>101728</v>
      </c>
      <c r="F7" s="184"/>
      <c r="G7" s="20">
        <v>58970</v>
      </c>
      <c r="H7" s="230">
        <v>58002</v>
      </c>
      <c r="I7" s="166">
        <v>42650</v>
      </c>
      <c r="J7" s="184"/>
      <c r="K7" s="175"/>
      <c r="L7" s="230"/>
      <c r="M7" s="166"/>
      <c r="N7" s="184"/>
      <c r="O7" s="175"/>
      <c r="P7" s="166"/>
      <c r="Q7" s="184"/>
      <c r="R7" s="188">
        <f>C7+G7+K7+O7</f>
        <v>156896</v>
      </c>
      <c r="S7" s="230">
        <f>+D7+H7</f>
        <v>153982</v>
      </c>
      <c r="T7" s="21">
        <f>E7+I7+M7+P7</f>
        <v>144378</v>
      </c>
    </row>
    <row r="8" spans="1:20" s="24" customFormat="1" ht="14.25" customHeight="1" x14ac:dyDescent="0.2">
      <c r="A8" s="36"/>
      <c r="B8" s="18" t="s">
        <v>30</v>
      </c>
      <c r="C8" s="20">
        <v>213666</v>
      </c>
      <c r="D8" s="230">
        <v>208843</v>
      </c>
      <c r="E8" s="21">
        <v>202352</v>
      </c>
      <c r="F8" s="184"/>
      <c r="G8" s="20">
        <v>110271</v>
      </c>
      <c r="H8" s="230">
        <v>108467</v>
      </c>
      <c r="I8" s="166">
        <v>106496</v>
      </c>
      <c r="J8" s="184"/>
      <c r="K8" s="175"/>
      <c r="L8" s="230"/>
      <c r="M8" s="166"/>
      <c r="N8" s="184"/>
      <c r="O8" s="175"/>
      <c r="P8" s="166"/>
      <c r="Q8" s="184"/>
      <c r="R8" s="188">
        <f>C8+G8+K8+O8</f>
        <v>323937</v>
      </c>
      <c r="S8" s="230">
        <f t="shared" ref="S8:S9" si="0">+D8+H8</f>
        <v>317310</v>
      </c>
      <c r="T8" s="21">
        <f>E8+I8+M8+P8</f>
        <v>308848</v>
      </c>
    </row>
    <row r="9" spans="1:20" s="24" customFormat="1" ht="14.25" customHeight="1" x14ac:dyDescent="0.2">
      <c r="A9" s="36"/>
      <c r="B9" s="191" t="s">
        <v>119</v>
      </c>
      <c r="C9" s="192">
        <v>16021</v>
      </c>
      <c r="D9" s="231">
        <v>15723</v>
      </c>
      <c r="E9" s="220">
        <v>12577</v>
      </c>
      <c r="F9" s="184"/>
      <c r="G9" s="192">
        <v>0</v>
      </c>
      <c r="H9" s="231">
        <v>0</v>
      </c>
      <c r="I9" s="219">
        <v>0</v>
      </c>
      <c r="J9" s="184"/>
      <c r="K9" s="193"/>
      <c r="L9" s="231"/>
      <c r="M9" s="219"/>
      <c r="N9" s="184"/>
      <c r="O9" s="193"/>
      <c r="P9" s="219"/>
      <c r="Q9" s="184"/>
      <c r="R9" s="218">
        <f>G9+C9+K9+O9</f>
        <v>16021</v>
      </c>
      <c r="S9" s="231">
        <f t="shared" si="0"/>
        <v>15723</v>
      </c>
      <c r="T9" s="21">
        <f>I9+E9+M9+Q9</f>
        <v>12577</v>
      </c>
    </row>
    <row r="10" spans="1:20" s="24" customFormat="1" ht="14.25" customHeight="1" thickBot="1" x14ac:dyDescent="0.25">
      <c r="A10" s="36"/>
      <c r="B10" s="45" t="s">
        <v>76</v>
      </c>
      <c r="C10" s="46">
        <f>SUM(C7:C9)</f>
        <v>327613</v>
      </c>
      <c r="D10" s="232">
        <f>SUM(D7:D9)</f>
        <v>320546</v>
      </c>
      <c r="E10" s="47">
        <f>SUM(E7:E9)</f>
        <v>316657</v>
      </c>
      <c r="F10" s="185"/>
      <c r="G10" s="46">
        <f>SUM(G7:G9)</f>
        <v>169241</v>
      </c>
      <c r="H10" s="232">
        <f>SUM(H7:H9)</f>
        <v>166469</v>
      </c>
      <c r="I10" s="167">
        <f>SUM(I7:I9)</f>
        <v>149146</v>
      </c>
      <c r="J10" s="185"/>
      <c r="K10" s="176">
        <f>SUM(K7:K9)</f>
        <v>0</v>
      </c>
      <c r="L10" s="232">
        <f>SUM(L7:L9)</f>
        <v>0</v>
      </c>
      <c r="M10" s="167">
        <f>SUM(M7:M9)</f>
        <v>0</v>
      </c>
      <c r="N10" s="185"/>
      <c r="O10" s="176">
        <f>SUM(O7:O9)</f>
        <v>0</v>
      </c>
      <c r="P10" s="167">
        <f>SUM(P7:P9)</f>
        <v>0</v>
      </c>
      <c r="Q10" s="185"/>
      <c r="R10" s="176">
        <f>SUM(R7:R9)</f>
        <v>496854</v>
      </c>
      <c r="S10" s="232">
        <f>SUM(S7:S9)</f>
        <v>487015</v>
      </c>
      <c r="T10" s="47">
        <f>SUM(T7:T9)</f>
        <v>465803</v>
      </c>
    </row>
    <row r="11" spans="1:20" s="24" customFormat="1" ht="14.25" customHeight="1" x14ac:dyDescent="0.2">
      <c r="A11" s="36"/>
      <c r="B11" s="44" t="s">
        <v>31</v>
      </c>
      <c r="C11" s="29">
        <v>0</v>
      </c>
      <c r="D11" s="233">
        <v>0</v>
      </c>
      <c r="E11" s="30">
        <v>0</v>
      </c>
      <c r="F11" s="184"/>
      <c r="G11" s="29">
        <v>0</v>
      </c>
      <c r="H11" s="233">
        <v>0</v>
      </c>
      <c r="I11" s="168">
        <v>0</v>
      </c>
      <c r="J11" s="184"/>
      <c r="K11" s="177">
        <v>138241</v>
      </c>
      <c r="L11" s="233">
        <v>135918</v>
      </c>
      <c r="M11" s="168">
        <v>134814</v>
      </c>
      <c r="N11" s="184"/>
      <c r="O11" s="177"/>
      <c r="P11" s="168"/>
      <c r="Q11" s="184"/>
      <c r="R11" s="177">
        <f>C11+G11+K11+O11</f>
        <v>138241</v>
      </c>
      <c r="S11" s="234">
        <f>+L11</f>
        <v>135918</v>
      </c>
      <c r="T11" s="30">
        <f>E11+I11+M11+P11</f>
        <v>134814</v>
      </c>
    </row>
    <row r="12" spans="1:20" s="24" customFormat="1" ht="14.25" customHeight="1" x14ac:dyDescent="0.2">
      <c r="A12" s="36"/>
      <c r="B12" s="18" t="s">
        <v>32</v>
      </c>
      <c r="C12" s="20">
        <v>0</v>
      </c>
      <c r="D12" s="230">
        <v>0</v>
      </c>
      <c r="E12" s="21">
        <v>41</v>
      </c>
      <c r="F12" s="184"/>
      <c r="G12" s="20">
        <v>496</v>
      </c>
      <c r="H12" s="230">
        <v>497</v>
      </c>
      <c r="I12" s="166">
        <f>490-1</f>
        <v>489</v>
      </c>
      <c r="J12" s="184"/>
      <c r="K12" s="175">
        <v>0</v>
      </c>
      <c r="L12" s="230">
        <v>0</v>
      </c>
      <c r="M12" s="166">
        <v>4</v>
      </c>
      <c r="N12" s="184"/>
      <c r="O12" s="175"/>
      <c r="P12" s="166"/>
      <c r="Q12" s="184"/>
      <c r="R12" s="175">
        <f>C12+G12+K12+O12</f>
        <v>496</v>
      </c>
      <c r="S12" s="230">
        <f>+H12</f>
        <v>497</v>
      </c>
      <c r="T12" s="21">
        <f>E12+I12+M12+P12</f>
        <v>534</v>
      </c>
    </row>
    <row r="13" spans="1:20" s="24" customFormat="1" ht="14.25" customHeight="1" thickBot="1" x14ac:dyDescent="0.25">
      <c r="A13" s="36"/>
      <c r="B13" s="45" t="s">
        <v>33</v>
      </c>
      <c r="C13" s="46">
        <f t="shared" ref="C13:D13" si="1">SUM(C10:C12)</f>
        <v>327613</v>
      </c>
      <c r="D13" s="232">
        <f t="shared" si="1"/>
        <v>320546</v>
      </c>
      <c r="E13" s="47">
        <f>SUM(E10:E12)</f>
        <v>316698</v>
      </c>
      <c r="F13" s="185"/>
      <c r="G13" s="46">
        <f t="shared" ref="G13:H13" si="2">SUM(G10:G12)</f>
        <v>169737</v>
      </c>
      <c r="H13" s="232">
        <f t="shared" si="2"/>
        <v>166966</v>
      </c>
      <c r="I13" s="167">
        <f>SUM(I10:I12)</f>
        <v>149635</v>
      </c>
      <c r="J13" s="185"/>
      <c r="K13" s="176">
        <f t="shared" ref="K13:L13" si="3">SUM(K10:K12)</f>
        <v>138241</v>
      </c>
      <c r="L13" s="232">
        <f t="shared" si="3"/>
        <v>135918</v>
      </c>
      <c r="M13" s="167">
        <f>SUM(M10:M12)</f>
        <v>134818</v>
      </c>
      <c r="N13" s="185"/>
      <c r="O13" s="176">
        <f t="shared" ref="O13" si="4">SUM(O10:O12)</f>
        <v>0</v>
      </c>
      <c r="P13" s="167">
        <f>SUM(P10:P12)</f>
        <v>0</v>
      </c>
      <c r="Q13" s="185"/>
      <c r="R13" s="176">
        <f>SUM(R10:R12)</f>
        <v>635591</v>
      </c>
      <c r="S13" s="232">
        <f t="shared" ref="S13" si="5">SUM(S10:S12)</f>
        <v>623430</v>
      </c>
      <c r="T13" s="47">
        <f>SUM(T10:T12)</f>
        <v>601151</v>
      </c>
    </row>
    <row r="14" spans="1:20" s="24" customFormat="1" ht="14.25" customHeight="1" x14ac:dyDescent="0.2">
      <c r="A14" s="36"/>
      <c r="B14" s="44" t="s">
        <v>34</v>
      </c>
      <c r="C14" s="29">
        <v>-28898</v>
      </c>
      <c r="D14" s="194">
        <v>-28620</v>
      </c>
      <c r="E14" s="30">
        <v>-26175</v>
      </c>
      <c r="F14" s="184"/>
      <c r="G14" s="29">
        <v>-5733</v>
      </c>
      <c r="H14" s="194">
        <v>-5666</v>
      </c>
      <c r="I14" s="168">
        <v>-4628</v>
      </c>
      <c r="J14" s="184"/>
      <c r="K14" s="177">
        <v>-107213</v>
      </c>
      <c r="L14" s="194">
        <v>-105340</v>
      </c>
      <c r="M14" s="168">
        <v>-106837</v>
      </c>
      <c r="N14" s="184"/>
      <c r="O14" s="177">
        <v>-6214</v>
      </c>
      <c r="P14" s="168">
        <v>-6081</v>
      </c>
      <c r="Q14" s="184"/>
      <c r="R14" s="177">
        <f>C14+G14+K14+O14</f>
        <v>-148058</v>
      </c>
      <c r="S14" s="194"/>
      <c r="T14" s="30">
        <f>E14+I14+M14+P14</f>
        <v>-143721</v>
      </c>
    </row>
    <row r="15" spans="1:20" s="24" customFormat="1" ht="14.25" customHeight="1" thickBot="1" x14ac:dyDescent="0.25">
      <c r="A15" s="36"/>
      <c r="B15" s="45" t="s">
        <v>35</v>
      </c>
      <c r="C15" s="46">
        <f t="shared" ref="C15:D15" si="6">SUM(C13:C14)</f>
        <v>298715</v>
      </c>
      <c r="D15" s="195">
        <f t="shared" si="6"/>
        <v>291926</v>
      </c>
      <c r="E15" s="47">
        <f>SUM(E13:E14)</f>
        <v>290523</v>
      </c>
      <c r="F15" s="185"/>
      <c r="G15" s="46">
        <f t="shared" ref="G15:H15" si="7">SUM(G13:G14)</f>
        <v>164004</v>
      </c>
      <c r="H15" s="195">
        <f t="shared" si="7"/>
        <v>161300</v>
      </c>
      <c r="I15" s="167">
        <f>SUM(I13:I14)</f>
        <v>145007</v>
      </c>
      <c r="J15" s="185"/>
      <c r="K15" s="176">
        <f t="shared" ref="K15:L15" si="8">SUM(K13:K14)</f>
        <v>31028</v>
      </c>
      <c r="L15" s="195">
        <f t="shared" si="8"/>
        <v>30578</v>
      </c>
      <c r="M15" s="167">
        <f>SUM(M13:M14)</f>
        <v>27981</v>
      </c>
      <c r="N15" s="185"/>
      <c r="O15" s="176">
        <f t="shared" ref="O15" si="9">SUM(O13:O14)</f>
        <v>-6214</v>
      </c>
      <c r="P15" s="167">
        <f>SUM(P13:P14)</f>
        <v>-6081</v>
      </c>
      <c r="Q15" s="185"/>
      <c r="R15" s="176">
        <f t="shared" ref="R15:T15" si="10">SUM(R13:R14)</f>
        <v>487533</v>
      </c>
      <c r="S15" s="195"/>
      <c r="T15" s="47">
        <f t="shared" si="10"/>
        <v>457430</v>
      </c>
    </row>
    <row r="16" spans="1:20" s="24" customFormat="1" ht="10.199999999999999" x14ac:dyDescent="0.2">
      <c r="A16" s="36"/>
      <c r="B16" s="52"/>
      <c r="C16" s="85"/>
      <c r="D16" s="196"/>
      <c r="E16" s="86"/>
      <c r="F16" s="185"/>
      <c r="G16" s="85"/>
      <c r="H16" s="196"/>
      <c r="I16" s="169"/>
      <c r="J16" s="185"/>
      <c r="K16" s="178"/>
      <c r="L16" s="196"/>
      <c r="M16" s="169"/>
      <c r="N16" s="185"/>
      <c r="O16" s="178"/>
      <c r="P16" s="169"/>
      <c r="Q16" s="185"/>
      <c r="R16" s="178"/>
      <c r="S16" s="196"/>
      <c r="T16" s="86"/>
    </row>
    <row r="17" spans="1:20" s="24" customFormat="1" ht="11.25" customHeight="1" x14ac:dyDescent="0.2">
      <c r="A17" s="36"/>
      <c r="B17" s="84" t="s">
        <v>37</v>
      </c>
      <c r="C17" s="20">
        <f>-140964+1</f>
        <v>-140963</v>
      </c>
      <c r="D17" s="197">
        <v>-138046</v>
      </c>
      <c r="E17" s="21">
        <v>-123700</v>
      </c>
      <c r="F17" s="184"/>
      <c r="G17" s="20">
        <v>-25400</v>
      </c>
      <c r="H17" s="197">
        <v>-25045</v>
      </c>
      <c r="I17" s="166">
        <v>-23109</v>
      </c>
      <c r="J17" s="184"/>
      <c r="K17" s="175">
        <v>-12906</v>
      </c>
      <c r="L17" s="197">
        <v>-12672</v>
      </c>
      <c r="M17" s="166">
        <v>-12661</v>
      </c>
      <c r="N17" s="184"/>
      <c r="O17" s="175">
        <v>-10233</v>
      </c>
      <c r="P17" s="166">
        <v>-9886</v>
      </c>
      <c r="Q17" s="184"/>
      <c r="R17" s="177">
        <f>C17+G17+K17+O17</f>
        <v>-189502</v>
      </c>
      <c r="S17" s="197"/>
      <c r="T17" s="21">
        <f>E17+I17+M17+P17</f>
        <v>-169356</v>
      </c>
    </row>
    <row r="18" spans="1:20" s="24" customFormat="1" ht="14.25" customHeight="1" thickBot="1" x14ac:dyDescent="0.25">
      <c r="A18" s="36"/>
      <c r="B18" s="45" t="s">
        <v>77</v>
      </c>
      <c r="C18" s="46">
        <f t="shared" ref="C18:D18" si="11">SUM(C15:C17)</f>
        <v>157752</v>
      </c>
      <c r="D18" s="195">
        <f t="shared" si="11"/>
        <v>153880</v>
      </c>
      <c r="E18" s="47">
        <f>SUM(E15:E17)</f>
        <v>166823</v>
      </c>
      <c r="F18" s="185"/>
      <c r="G18" s="46">
        <f t="shared" ref="G18:H18" si="12">SUM(G15:G17)</f>
        <v>138604</v>
      </c>
      <c r="H18" s="195">
        <f t="shared" si="12"/>
        <v>136255</v>
      </c>
      <c r="I18" s="167">
        <f>SUM(I15:I17)</f>
        <v>121898</v>
      </c>
      <c r="J18" s="185"/>
      <c r="K18" s="176">
        <f t="shared" ref="K18:L18" si="13">SUM(K15:K17)</f>
        <v>18122</v>
      </c>
      <c r="L18" s="195">
        <f t="shared" si="13"/>
        <v>17906</v>
      </c>
      <c r="M18" s="167">
        <f>SUM(M15:M17)</f>
        <v>15320</v>
      </c>
      <c r="N18" s="185"/>
      <c r="O18" s="176">
        <f t="shared" ref="O18" si="14">SUM(O15:O17)</f>
        <v>-16447</v>
      </c>
      <c r="P18" s="167">
        <f>SUM(P15:P17)</f>
        <v>-15967</v>
      </c>
      <c r="Q18" s="185"/>
      <c r="R18" s="176">
        <f t="shared" ref="R18:T18" si="15">SUM(R15:R17)</f>
        <v>298031</v>
      </c>
      <c r="S18" s="195"/>
      <c r="T18" s="47">
        <f t="shared" si="15"/>
        <v>288074</v>
      </c>
    </row>
    <row r="19" spans="1:20" s="82" customFormat="1" ht="10.199999999999999" x14ac:dyDescent="0.2">
      <c r="A19" s="36"/>
      <c r="B19" s="52"/>
      <c r="C19" s="85"/>
      <c r="D19" s="196"/>
      <c r="E19" s="86"/>
      <c r="F19" s="185"/>
      <c r="G19" s="85"/>
      <c r="H19" s="196"/>
      <c r="I19" s="169"/>
      <c r="J19" s="185"/>
      <c r="K19" s="178"/>
      <c r="L19" s="196"/>
      <c r="M19" s="169"/>
      <c r="N19" s="185"/>
      <c r="O19" s="178"/>
      <c r="P19" s="169"/>
      <c r="Q19" s="185"/>
      <c r="R19" s="178"/>
      <c r="S19" s="196"/>
      <c r="T19" s="86"/>
    </row>
    <row r="20" spans="1:20" s="24" customFormat="1" ht="11.25" customHeight="1" x14ac:dyDescent="0.2">
      <c r="A20" s="36"/>
      <c r="B20" s="44" t="s">
        <v>78</v>
      </c>
      <c r="C20" s="29">
        <v>-77439</v>
      </c>
      <c r="D20" s="194">
        <v>-71975</v>
      </c>
      <c r="E20" s="30">
        <v>-71115</v>
      </c>
      <c r="F20" s="184"/>
      <c r="G20" s="29">
        <v>-19005</v>
      </c>
      <c r="H20" s="194">
        <v>-18615</v>
      </c>
      <c r="I20" s="168">
        <v>-17430</v>
      </c>
      <c r="J20" s="184"/>
      <c r="K20" s="177">
        <v>0</v>
      </c>
      <c r="L20" s="194">
        <v>0</v>
      </c>
      <c r="M20" s="168">
        <v>0</v>
      </c>
      <c r="N20" s="184"/>
      <c r="O20" s="177">
        <v>0</v>
      </c>
      <c r="P20" s="168">
        <v>0</v>
      </c>
      <c r="Q20" s="184"/>
      <c r="R20" s="177">
        <f>C20+G20+K20+O20</f>
        <v>-96444</v>
      </c>
      <c r="S20" s="194"/>
      <c r="T20" s="30">
        <f>E20+I20+M20+P20</f>
        <v>-88545</v>
      </c>
    </row>
    <row r="21" spans="1:20" s="24" customFormat="1" ht="14.25" customHeight="1" thickBot="1" x14ac:dyDescent="0.25">
      <c r="A21" s="36"/>
      <c r="B21" s="45" t="s">
        <v>79</v>
      </c>
      <c r="C21" s="46">
        <f t="shared" ref="C21:D21" si="16">SUM(C18:C20)</f>
        <v>80313</v>
      </c>
      <c r="D21" s="195">
        <f t="shared" si="16"/>
        <v>81905</v>
      </c>
      <c r="E21" s="47">
        <f>SUM(E18:E20)</f>
        <v>95708</v>
      </c>
      <c r="F21" s="185"/>
      <c r="G21" s="46">
        <f t="shared" ref="G21:H21" si="17">SUM(G18:G20)</f>
        <v>119599</v>
      </c>
      <c r="H21" s="195">
        <f t="shared" si="17"/>
        <v>117640</v>
      </c>
      <c r="I21" s="167">
        <f>SUM(I18:I20)</f>
        <v>104468</v>
      </c>
      <c r="J21" s="185"/>
      <c r="K21" s="176">
        <f t="shared" ref="K21:L21" si="18">SUM(K18:K20)</f>
        <v>18122</v>
      </c>
      <c r="L21" s="195">
        <f t="shared" si="18"/>
        <v>17906</v>
      </c>
      <c r="M21" s="167">
        <f>SUM(M18:M20)</f>
        <v>15320</v>
      </c>
      <c r="N21" s="185"/>
      <c r="O21" s="176">
        <f t="shared" ref="O21" si="19">SUM(O18:O20)</f>
        <v>-16447</v>
      </c>
      <c r="P21" s="167">
        <f>SUM(P18:P20)</f>
        <v>-15967</v>
      </c>
      <c r="Q21" s="185"/>
      <c r="R21" s="176">
        <f>SUM(R18:R20)</f>
        <v>201587</v>
      </c>
      <c r="S21" s="195"/>
      <c r="T21" s="47">
        <f>SUM(T18:T20)</f>
        <v>199529</v>
      </c>
    </row>
    <row r="22" spans="1:20" s="24" customFormat="1" ht="14.25" customHeight="1" x14ac:dyDescent="0.2">
      <c r="A22" s="36"/>
      <c r="B22" s="44" t="s">
        <v>38</v>
      </c>
      <c r="C22" s="29"/>
      <c r="D22" s="194"/>
      <c r="E22" s="30"/>
      <c r="F22" s="184"/>
      <c r="G22" s="29"/>
      <c r="H22" s="194"/>
      <c r="I22" s="168"/>
      <c r="J22" s="184"/>
      <c r="K22" s="177"/>
      <c r="L22" s="194"/>
      <c r="M22" s="168"/>
      <c r="N22" s="184"/>
      <c r="O22" s="177"/>
      <c r="P22" s="168"/>
      <c r="Q22" s="184"/>
      <c r="R22" s="177">
        <v>-54337</v>
      </c>
      <c r="S22" s="194"/>
      <c r="T22" s="30">
        <v>-54248</v>
      </c>
    </row>
    <row r="23" spans="1:20" s="24" customFormat="1" ht="14.25" customHeight="1" x14ac:dyDescent="0.2">
      <c r="A23" s="36"/>
      <c r="B23" s="18" t="s">
        <v>39</v>
      </c>
      <c r="C23" s="20"/>
      <c r="D23" s="197"/>
      <c r="E23" s="21"/>
      <c r="F23" s="184"/>
      <c r="G23" s="20"/>
      <c r="H23" s="197"/>
      <c r="I23" s="166"/>
      <c r="J23" s="184"/>
      <c r="K23" s="175"/>
      <c r="L23" s="197"/>
      <c r="M23" s="166"/>
      <c r="N23" s="184"/>
      <c r="O23" s="175"/>
      <c r="P23" s="166"/>
      <c r="Q23" s="184"/>
      <c r="R23" s="175">
        <v>-4100</v>
      </c>
      <c r="S23" s="197"/>
      <c r="T23" s="21">
        <v>-4813</v>
      </c>
    </row>
    <row r="24" spans="1:20" s="24" customFormat="1" ht="14.25" customHeight="1" thickBot="1" x14ac:dyDescent="0.25">
      <c r="A24" s="36"/>
      <c r="B24" s="45" t="s">
        <v>22</v>
      </c>
      <c r="C24" s="87"/>
      <c r="D24" s="198"/>
      <c r="E24" s="221"/>
      <c r="F24" s="184"/>
      <c r="G24" s="87"/>
      <c r="H24" s="198"/>
      <c r="I24" s="170"/>
      <c r="J24" s="184"/>
      <c r="K24" s="180"/>
      <c r="L24" s="198"/>
      <c r="M24" s="170"/>
      <c r="N24" s="184"/>
      <c r="O24" s="180"/>
      <c r="P24" s="170"/>
      <c r="Q24" s="184"/>
      <c r="R24" s="176">
        <f>SUM(R21:R23)</f>
        <v>143150</v>
      </c>
      <c r="S24" s="198"/>
      <c r="T24" s="47">
        <f>SUM(T21:T23)</f>
        <v>140468</v>
      </c>
    </row>
    <row r="25" spans="1:20" s="24" customFormat="1" ht="14.25" customHeight="1" x14ac:dyDescent="0.2">
      <c r="A25" s="36"/>
      <c r="B25" s="44" t="s">
        <v>132</v>
      </c>
      <c r="C25" s="29"/>
      <c r="D25" s="194"/>
      <c r="E25" s="30"/>
      <c r="F25" s="184"/>
      <c r="G25" s="29"/>
      <c r="H25" s="194"/>
      <c r="I25" s="168"/>
      <c r="J25" s="184"/>
      <c r="K25" s="177"/>
      <c r="L25" s="194"/>
      <c r="M25" s="168"/>
      <c r="N25" s="184"/>
      <c r="O25" s="177"/>
      <c r="P25" s="168"/>
      <c r="Q25" s="184"/>
      <c r="R25" s="177">
        <v>1644</v>
      </c>
      <c r="S25" s="194"/>
      <c r="T25" s="30">
        <v>3477</v>
      </c>
    </row>
    <row r="26" spans="1:20" s="24" customFormat="1" ht="14.25" customHeight="1" x14ac:dyDescent="0.2">
      <c r="A26" s="36"/>
      <c r="B26" s="18" t="s">
        <v>80</v>
      </c>
      <c r="C26" s="20"/>
      <c r="D26" s="197"/>
      <c r="E26" s="21"/>
      <c r="F26" s="184"/>
      <c r="G26" s="20"/>
      <c r="H26" s="197"/>
      <c r="I26" s="166"/>
      <c r="J26" s="184"/>
      <c r="K26" s="175"/>
      <c r="L26" s="197"/>
      <c r="M26" s="166"/>
      <c r="N26" s="184"/>
      <c r="O26" s="175"/>
      <c r="P26" s="166"/>
      <c r="Q26" s="184"/>
      <c r="R26" s="175">
        <v>4912</v>
      </c>
      <c r="S26" s="197"/>
      <c r="T26" s="21">
        <v>3444</v>
      </c>
    </row>
    <row r="27" spans="1:20" s="24" customFormat="1" ht="14.25" customHeight="1" thickBot="1" x14ac:dyDescent="0.25">
      <c r="A27" s="36"/>
      <c r="B27" s="45" t="s">
        <v>81</v>
      </c>
      <c r="C27" s="87"/>
      <c r="D27" s="198"/>
      <c r="E27" s="221"/>
      <c r="F27" s="184"/>
      <c r="G27" s="87"/>
      <c r="H27" s="198"/>
      <c r="I27" s="170"/>
      <c r="J27" s="184"/>
      <c r="K27" s="180"/>
      <c r="L27" s="198"/>
      <c r="M27" s="170"/>
      <c r="N27" s="184"/>
      <c r="O27" s="180"/>
      <c r="P27" s="170"/>
      <c r="Q27" s="184"/>
      <c r="R27" s="176">
        <f>SUM(R24:R26)</f>
        <v>149706</v>
      </c>
      <c r="S27" s="198"/>
      <c r="T27" s="47">
        <f>SUM(T24:T26)</f>
        <v>147389</v>
      </c>
    </row>
    <row r="28" spans="1:20" s="24" customFormat="1" ht="14.25" customHeight="1" x14ac:dyDescent="0.2">
      <c r="A28" s="36"/>
      <c r="B28" s="44" t="s">
        <v>41</v>
      </c>
      <c r="C28" s="29"/>
      <c r="D28" s="194"/>
      <c r="E28" s="30"/>
      <c r="F28" s="184"/>
      <c r="G28" s="29"/>
      <c r="H28" s="194"/>
      <c r="I28" s="168"/>
      <c r="J28" s="184"/>
      <c r="K28" s="177"/>
      <c r="L28" s="194"/>
      <c r="M28" s="168"/>
      <c r="N28" s="184"/>
      <c r="O28" s="177"/>
      <c r="P28" s="168"/>
      <c r="Q28" s="184"/>
      <c r="R28" s="177">
        <v>-42601</v>
      </c>
      <c r="S28" s="194"/>
      <c r="T28" s="30">
        <v>-43488</v>
      </c>
    </row>
    <row r="29" spans="1:20" s="8" customFormat="1" ht="14.25" customHeight="1" thickBot="1" x14ac:dyDescent="0.25">
      <c r="A29" s="83"/>
      <c r="B29" s="50" t="s">
        <v>42</v>
      </c>
      <c r="C29" s="31"/>
      <c r="D29" s="199"/>
      <c r="E29" s="32"/>
      <c r="F29" s="186"/>
      <c r="G29" s="31"/>
      <c r="H29" s="199"/>
      <c r="I29" s="171"/>
      <c r="J29" s="186"/>
      <c r="K29" s="179"/>
      <c r="L29" s="199"/>
      <c r="M29" s="171"/>
      <c r="N29" s="186"/>
      <c r="O29" s="179"/>
      <c r="P29" s="171"/>
      <c r="Q29" s="186"/>
      <c r="R29" s="179">
        <f>SUM(R27:R28)</f>
        <v>107105</v>
      </c>
      <c r="S29" s="199"/>
      <c r="T29" s="32">
        <f>SUM(T27:T28)</f>
        <v>103901</v>
      </c>
    </row>
    <row r="31" spans="1:20" ht="16.2" x14ac:dyDescent="0.25">
      <c r="B31" s="24" t="s">
        <v>163</v>
      </c>
    </row>
    <row r="32" spans="1:20" x14ac:dyDescent="0.25">
      <c r="B32" s="245"/>
    </row>
  </sheetData>
  <mergeCells count="5">
    <mergeCell ref="C4:E4"/>
    <mergeCell ref="G4:I4"/>
    <mergeCell ref="K4:M4"/>
    <mergeCell ref="O4:P4"/>
    <mergeCell ref="R4:T4"/>
  </mergeCells>
  <pageMargins left="0.55118110236220474" right="0.23622047244094491" top="0.74803149606299213" bottom="0.74803149606299213" header="0.31496062992125984" footer="0.31496062992125984"/>
  <pageSetup paperSize="9" scale="71" orientation="landscape" r:id="rId1"/>
  <headerFooter>
    <oddFooter>&amp;L© 2019 Software AG. All rights reserved.&amp;C&amp;P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T32"/>
  <sheetViews>
    <sheetView showGridLines="0" zoomScaleNormal="100" workbookViewId="0"/>
  </sheetViews>
  <sheetFormatPr defaultColWidth="9.109375" defaultRowHeight="13.8" x14ac:dyDescent="0.25"/>
  <cols>
    <col min="1" max="1" width="2.6640625" style="2" customWidth="1"/>
    <col min="2" max="2" width="35.109375" style="2" customWidth="1"/>
    <col min="3" max="5" width="10.44140625" style="2" customWidth="1"/>
    <col min="6" max="6" width="2.6640625" style="90" customWidth="1"/>
    <col min="7" max="9" width="10.44140625" style="2" customWidth="1"/>
    <col min="10" max="10" width="2.6640625" style="90" customWidth="1"/>
    <col min="11" max="13" width="10.44140625" style="2" customWidth="1"/>
    <col min="14" max="14" width="2.6640625" style="90" customWidth="1"/>
    <col min="15" max="16" width="10.44140625" style="2" customWidth="1"/>
    <col min="17" max="17" width="2.6640625" style="90" customWidth="1"/>
    <col min="18" max="20" width="10.44140625" style="2" customWidth="1"/>
    <col min="21" max="16384" width="9.109375" style="2"/>
  </cols>
  <sheetData>
    <row r="1" spans="1:20" s="38" customFormat="1" ht="15" customHeight="1" x14ac:dyDescent="0.3">
      <c r="A1" s="93"/>
      <c r="B1" s="120" t="str">
        <f>Inhaltsverzeichnis!C19</f>
        <v>Segmentbericht für das 3. Quartal 2019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94"/>
      <c r="N1" s="94"/>
      <c r="O1" s="94"/>
      <c r="P1" s="94"/>
      <c r="Q1" s="94"/>
      <c r="R1" s="94"/>
      <c r="S1" s="94"/>
      <c r="T1" s="94"/>
    </row>
    <row r="2" spans="1:20" ht="15" customHeight="1" x14ac:dyDescent="0.25">
      <c r="A2" s="90"/>
      <c r="B2" s="89" t="s">
        <v>27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1"/>
      <c r="N2" s="91"/>
      <c r="O2" s="91"/>
      <c r="P2" s="91"/>
      <c r="Q2" s="91"/>
      <c r="R2" s="91"/>
      <c r="S2" s="91"/>
      <c r="T2" s="91"/>
    </row>
    <row r="3" spans="1:20" ht="15" customHeight="1" x14ac:dyDescent="0.25">
      <c r="A3" s="33"/>
      <c r="B3" s="40"/>
      <c r="C3" s="172"/>
      <c r="D3" s="35"/>
      <c r="E3" s="163"/>
      <c r="F3" s="181"/>
      <c r="G3" s="35"/>
      <c r="H3" s="35"/>
      <c r="I3" s="163"/>
      <c r="J3" s="181"/>
      <c r="K3" s="172"/>
      <c r="L3" s="35"/>
      <c r="M3" s="163"/>
      <c r="N3" s="181"/>
      <c r="O3" s="172"/>
      <c r="P3" s="163"/>
      <c r="Q3" s="181"/>
      <c r="R3" s="172"/>
      <c r="S3" s="35"/>
      <c r="T3" s="35"/>
    </row>
    <row r="4" spans="1:20" s="24" customFormat="1" ht="15" customHeight="1" thickBot="1" x14ac:dyDescent="0.25">
      <c r="A4" s="36"/>
      <c r="B4" s="59" t="s">
        <v>28</v>
      </c>
      <c r="C4" s="302" t="s">
        <v>140</v>
      </c>
      <c r="D4" s="302"/>
      <c r="E4" s="303"/>
      <c r="F4" s="187"/>
      <c r="G4" s="304" t="s">
        <v>10</v>
      </c>
      <c r="H4" s="304"/>
      <c r="I4" s="304"/>
      <c r="J4" s="182"/>
      <c r="K4" s="304" t="s">
        <v>162</v>
      </c>
      <c r="L4" s="304"/>
      <c r="M4" s="304"/>
      <c r="N4" s="182"/>
      <c r="O4" s="305" t="s">
        <v>75</v>
      </c>
      <c r="P4" s="306"/>
      <c r="Q4" s="182"/>
      <c r="R4" s="304" t="s">
        <v>90</v>
      </c>
      <c r="S4" s="304"/>
      <c r="T4" s="304"/>
    </row>
    <row r="5" spans="1:20" s="24" customFormat="1" ht="14.25" customHeight="1" x14ac:dyDescent="0.2">
      <c r="A5" s="36"/>
      <c r="B5" s="95"/>
      <c r="C5" s="96" t="s">
        <v>190</v>
      </c>
      <c r="D5" s="228" t="s">
        <v>190</v>
      </c>
      <c r="E5" s="269" t="s">
        <v>191</v>
      </c>
      <c r="F5" s="183"/>
      <c r="G5" s="96" t="s">
        <v>190</v>
      </c>
      <c r="H5" s="228" t="s">
        <v>190</v>
      </c>
      <c r="I5" s="269" t="s">
        <v>191</v>
      </c>
      <c r="J5" s="183"/>
      <c r="K5" s="96" t="s">
        <v>190</v>
      </c>
      <c r="L5" s="228" t="s">
        <v>190</v>
      </c>
      <c r="M5" s="269" t="s">
        <v>191</v>
      </c>
      <c r="N5" s="183"/>
      <c r="O5" s="173" t="s">
        <v>190</v>
      </c>
      <c r="P5" s="164" t="s">
        <v>191</v>
      </c>
      <c r="Q5" s="183"/>
      <c r="R5" s="96" t="s">
        <v>190</v>
      </c>
      <c r="S5" s="228" t="s">
        <v>190</v>
      </c>
      <c r="T5" s="269" t="s">
        <v>191</v>
      </c>
    </row>
    <row r="6" spans="1:20" s="24" customFormat="1" ht="36" customHeight="1" x14ac:dyDescent="0.2">
      <c r="A6" s="36"/>
      <c r="B6" s="150"/>
      <c r="C6" s="174" t="s">
        <v>121</v>
      </c>
      <c r="D6" s="229" t="s">
        <v>125</v>
      </c>
      <c r="E6" s="165" t="s">
        <v>121</v>
      </c>
      <c r="F6" s="183"/>
      <c r="G6" s="151" t="s">
        <v>121</v>
      </c>
      <c r="H6" s="229" t="s">
        <v>125</v>
      </c>
      <c r="I6" s="165" t="s">
        <v>121</v>
      </c>
      <c r="J6" s="183"/>
      <c r="K6" s="174" t="s">
        <v>121</v>
      </c>
      <c r="L6" s="229" t="s">
        <v>125</v>
      </c>
      <c r="M6" s="165" t="s">
        <v>121</v>
      </c>
      <c r="N6" s="183"/>
      <c r="O6" s="174" t="s">
        <v>121</v>
      </c>
      <c r="P6" s="165" t="s">
        <v>121</v>
      </c>
      <c r="Q6" s="183"/>
      <c r="R6" s="174" t="s">
        <v>121</v>
      </c>
      <c r="S6" s="229" t="s">
        <v>125</v>
      </c>
      <c r="T6" s="152" t="s">
        <v>121</v>
      </c>
    </row>
    <row r="7" spans="1:20" s="24" customFormat="1" ht="14.25" customHeight="1" x14ac:dyDescent="0.2">
      <c r="A7" s="36"/>
      <c r="B7" s="18" t="s">
        <v>29</v>
      </c>
      <c r="C7" s="20">
        <f>39160-1</f>
        <v>39159</v>
      </c>
      <c r="D7" s="230">
        <f>37814</f>
        <v>37814</v>
      </c>
      <c r="E7" s="21">
        <f>40629+1</f>
        <v>40630</v>
      </c>
      <c r="F7" s="184"/>
      <c r="G7" s="20">
        <v>24983</v>
      </c>
      <c r="H7" s="230">
        <v>23810</v>
      </c>
      <c r="I7" s="166">
        <v>16113</v>
      </c>
      <c r="J7" s="184"/>
      <c r="K7" s="175"/>
      <c r="L7" s="230"/>
      <c r="M7" s="166"/>
      <c r="N7" s="184"/>
      <c r="O7" s="175"/>
      <c r="P7" s="166"/>
      <c r="Q7" s="184"/>
      <c r="R7" s="188">
        <f>C7+G7+K7+O7</f>
        <v>64142</v>
      </c>
      <c r="S7" s="230">
        <f>+D7+H7</f>
        <v>61624</v>
      </c>
      <c r="T7" s="21">
        <f>E7+I7+M7+P7</f>
        <v>56743</v>
      </c>
    </row>
    <row r="8" spans="1:20" s="24" customFormat="1" ht="14.25" customHeight="1" x14ac:dyDescent="0.2">
      <c r="A8" s="36"/>
      <c r="B8" s="18" t="s">
        <v>30</v>
      </c>
      <c r="C8" s="20">
        <v>72433</v>
      </c>
      <c r="D8" s="230">
        <v>71011</v>
      </c>
      <c r="E8" s="21">
        <v>68656</v>
      </c>
      <c r="F8" s="184"/>
      <c r="G8" s="20">
        <v>36840</v>
      </c>
      <c r="H8" s="230">
        <v>36012</v>
      </c>
      <c r="I8" s="166">
        <v>36024</v>
      </c>
      <c r="J8" s="184"/>
      <c r="K8" s="175"/>
      <c r="L8" s="230"/>
      <c r="M8" s="166"/>
      <c r="N8" s="184"/>
      <c r="O8" s="175"/>
      <c r="P8" s="166"/>
      <c r="Q8" s="184"/>
      <c r="R8" s="188">
        <f>C8+G8+K8+O8</f>
        <v>109273</v>
      </c>
      <c r="S8" s="230">
        <f t="shared" ref="S8:S9" si="0">+D8+H8</f>
        <v>107023</v>
      </c>
      <c r="T8" s="21">
        <f>E8+I8+M8+P8</f>
        <v>104680</v>
      </c>
    </row>
    <row r="9" spans="1:20" s="24" customFormat="1" ht="14.25" customHeight="1" x14ac:dyDescent="0.2">
      <c r="A9" s="36"/>
      <c r="B9" s="191" t="s">
        <v>119</v>
      </c>
      <c r="C9" s="192">
        <v>5765</v>
      </c>
      <c r="D9" s="231">
        <v>5684</v>
      </c>
      <c r="E9" s="220">
        <v>4515</v>
      </c>
      <c r="F9" s="184"/>
      <c r="G9" s="192">
        <v>0</v>
      </c>
      <c r="H9" s="231">
        <v>0</v>
      </c>
      <c r="I9" s="219">
        <v>0</v>
      </c>
      <c r="J9" s="184"/>
      <c r="K9" s="193"/>
      <c r="L9" s="231"/>
      <c r="M9" s="219"/>
      <c r="N9" s="184"/>
      <c r="O9" s="193"/>
      <c r="P9" s="219"/>
      <c r="Q9" s="184"/>
      <c r="R9" s="218">
        <f>G9+C9+K9+O9</f>
        <v>5765</v>
      </c>
      <c r="S9" s="231">
        <f t="shared" si="0"/>
        <v>5684</v>
      </c>
      <c r="T9" s="21">
        <f>I9+E9+M9+Q9</f>
        <v>4515</v>
      </c>
    </row>
    <row r="10" spans="1:20" s="24" customFormat="1" ht="14.25" customHeight="1" thickBot="1" x14ac:dyDescent="0.25">
      <c r="A10" s="36"/>
      <c r="B10" s="45" t="s">
        <v>76</v>
      </c>
      <c r="C10" s="46">
        <f>SUM(C7:C9)</f>
        <v>117357</v>
      </c>
      <c r="D10" s="232">
        <f>SUM(D7:D9)</f>
        <v>114509</v>
      </c>
      <c r="E10" s="47">
        <f>SUM(E7:E9)</f>
        <v>113801</v>
      </c>
      <c r="F10" s="185"/>
      <c r="G10" s="46">
        <f>SUM(G7:G9)</f>
        <v>61823</v>
      </c>
      <c r="H10" s="232">
        <f>SUM(H7:H9)</f>
        <v>59822</v>
      </c>
      <c r="I10" s="167">
        <f>SUM(I7:I9)</f>
        <v>52137</v>
      </c>
      <c r="J10" s="185"/>
      <c r="K10" s="176">
        <f>SUM(K7:K9)</f>
        <v>0</v>
      </c>
      <c r="L10" s="232">
        <f>SUM(L7:L9)</f>
        <v>0</v>
      </c>
      <c r="M10" s="167">
        <f>SUM(M7:M9)</f>
        <v>0</v>
      </c>
      <c r="N10" s="185"/>
      <c r="O10" s="176">
        <f>SUM(O7:O9)</f>
        <v>0</v>
      </c>
      <c r="P10" s="167">
        <f>SUM(P7:P9)</f>
        <v>0</v>
      </c>
      <c r="Q10" s="185"/>
      <c r="R10" s="176">
        <f>SUM(R7:R9)</f>
        <v>179180</v>
      </c>
      <c r="S10" s="232">
        <f>SUM(S7:S9)</f>
        <v>174331</v>
      </c>
      <c r="T10" s="47">
        <f>SUM(T7:T9)</f>
        <v>165938</v>
      </c>
    </row>
    <row r="11" spans="1:20" s="24" customFormat="1" ht="14.25" customHeight="1" x14ac:dyDescent="0.2">
      <c r="A11" s="36"/>
      <c r="B11" s="44" t="s">
        <v>31</v>
      </c>
      <c r="C11" s="29">
        <v>0</v>
      </c>
      <c r="D11" s="233">
        <v>0</v>
      </c>
      <c r="E11" s="30">
        <v>0</v>
      </c>
      <c r="F11" s="184"/>
      <c r="G11" s="29">
        <v>0</v>
      </c>
      <c r="H11" s="233">
        <v>0</v>
      </c>
      <c r="I11" s="168">
        <v>0</v>
      </c>
      <c r="J11" s="184"/>
      <c r="K11" s="177">
        <v>44801</v>
      </c>
      <c r="L11" s="233">
        <v>43803</v>
      </c>
      <c r="M11" s="168">
        <v>42714</v>
      </c>
      <c r="N11" s="184"/>
      <c r="O11" s="177"/>
      <c r="P11" s="168"/>
      <c r="Q11" s="184"/>
      <c r="R11" s="177">
        <f>C11+G11+K11+O11</f>
        <v>44801</v>
      </c>
      <c r="S11" s="234">
        <v>43803</v>
      </c>
      <c r="T11" s="30">
        <f>E11+I11+M11+P11</f>
        <v>42714</v>
      </c>
    </row>
    <row r="12" spans="1:20" s="24" customFormat="1" ht="14.25" customHeight="1" x14ac:dyDescent="0.2">
      <c r="A12" s="36"/>
      <c r="B12" s="18" t="s">
        <v>32</v>
      </c>
      <c r="C12" s="20">
        <v>0</v>
      </c>
      <c r="D12" s="230">
        <v>0</v>
      </c>
      <c r="E12" s="21">
        <v>0</v>
      </c>
      <c r="F12" s="184"/>
      <c r="G12" s="20">
        <v>176</v>
      </c>
      <c r="H12" s="230">
        <v>176</v>
      </c>
      <c r="I12" s="166">
        <v>165</v>
      </c>
      <c r="J12" s="184"/>
      <c r="K12" s="175">
        <v>0</v>
      </c>
      <c r="L12" s="230">
        <v>0</v>
      </c>
      <c r="M12" s="166">
        <v>0</v>
      </c>
      <c r="N12" s="184"/>
      <c r="O12" s="175"/>
      <c r="P12" s="166"/>
      <c r="Q12" s="184"/>
      <c r="R12" s="175">
        <f>C12+G12+K12+O12</f>
        <v>176</v>
      </c>
      <c r="S12" s="230">
        <v>176</v>
      </c>
      <c r="T12" s="21">
        <f>E12+I12+M12+P12</f>
        <v>165</v>
      </c>
    </row>
    <row r="13" spans="1:20" s="24" customFormat="1" ht="14.25" customHeight="1" thickBot="1" x14ac:dyDescent="0.25">
      <c r="A13" s="36"/>
      <c r="B13" s="45" t="s">
        <v>33</v>
      </c>
      <c r="C13" s="46">
        <f t="shared" ref="C13:D13" si="1">SUM(C10:C12)</f>
        <v>117357</v>
      </c>
      <c r="D13" s="232">
        <f t="shared" si="1"/>
        <v>114509</v>
      </c>
      <c r="E13" s="47">
        <f>SUM(E10:E12)</f>
        <v>113801</v>
      </c>
      <c r="F13" s="185"/>
      <c r="G13" s="46">
        <f t="shared" ref="G13:H13" si="2">SUM(G10:G12)</f>
        <v>61999</v>
      </c>
      <c r="H13" s="232">
        <f t="shared" si="2"/>
        <v>59998</v>
      </c>
      <c r="I13" s="167">
        <f>SUM(I10:I12)</f>
        <v>52302</v>
      </c>
      <c r="J13" s="185"/>
      <c r="K13" s="176">
        <f t="shared" ref="K13:L13" si="3">SUM(K10:K12)</f>
        <v>44801</v>
      </c>
      <c r="L13" s="232">
        <f t="shared" si="3"/>
        <v>43803</v>
      </c>
      <c r="M13" s="167">
        <f>SUM(M10:M12)</f>
        <v>42714</v>
      </c>
      <c r="N13" s="185"/>
      <c r="O13" s="176">
        <f t="shared" ref="O13" si="4">SUM(O10:O12)</f>
        <v>0</v>
      </c>
      <c r="P13" s="167">
        <f>SUM(P10:P12)</f>
        <v>0</v>
      </c>
      <c r="Q13" s="185"/>
      <c r="R13" s="176">
        <f>SUM(R10:R12)</f>
        <v>224157</v>
      </c>
      <c r="S13" s="232">
        <f t="shared" ref="S13" si="5">SUM(S10:S12)</f>
        <v>218310</v>
      </c>
      <c r="T13" s="47">
        <f>SUM(T10:T12)</f>
        <v>208817</v>
      </c>
    </row>
    <row r="14" spans="1:20" s="24" customFormat="1" ht="14.25" customHeight="1" x14ac:dyDescent="0.2">
      <c r="A14" s="36"/>
      <c r="B14" s="44" t="s">
        <v>34</v>
      </c>
      <c r="C14" s="29">
        <v>-9962</v>
      </c>
      <c r="D14" s="194">
        <v>-9886</v>
      </c>
      <c r="E14" s="30">
        <v>-8471</v>
      </c>
      <c r="F14" s="184"/>
      <c r="G14" s="29">
        <v>-1711</v>
      </c>
      <c r="H14" s="194">
        <v>-1684</v>
      </c>
      <c r="I14" s="168">
        <v>-1949</v>
      </c>
      <c r="J14" s="184"/>
      <c r="K14" s="177">
        <v>-35776</v>
      </c>
      <c r="L14" s="194">
        <v>-34987</v>
      </c>
      <c r="M14" s="168">
        <v>-33331</v>
      </c>
      <c r="N14" s="184"/>
      <c r="O14" s="177">
        <v>-2006</v>
      </c>
      <c r="P14" s="168">
        <v>-2094</v>
      </c>
      <c r="Q14" s="184"/>
      <c r="R14" s="177">
        <f>C14+G14+K14+O14</f>
        <v>-49455</v>
      </c>
      <c r="S14" s="194"/>
      <c r="T14" s="30">
        <f>E14+I14+M14+P14</f>
        <v>-45845</v>
      </c>
    </row>
    <row r="15" spans="1:20" s="24" customFormat="1" ht="14.25" customHeight="1" thickBot="1" x14ac:dyDescent="0.25">
      <c r="A15" s="36"/>
      <c r="B15" s="45" t="s">
        <v>35</v>
      </c>
      <c r="C15" s="46">
        <f t="shared" ref="C15:D15" si="6">SUM(C13:C14)</f>
        <v>107395</v>
      </c>
      <c r="D15" s="195">
        <f t="shared" si="6"/>
        <v>104623</v>
      </c>
      <c r="E15" s="47">
        <f>SUM(E13:E14)</f>
        <v>105330</v>
      </c>
      <c r="F15" s="185"/>
      <c r="G15" s="46">
        <f t="shared" ref="G15:H15" si="7">SUM(G13:G14)</f>
        <v>60288</v>
      </c>
      <c r="H15" s="195">
        <f t="shared" si="7"/>
        <v>58314</v>
      </c>
      <c r="I15" s="167">
        <f>SUM(I13:I14)</f>
        <v>50353</v>
      </c>
      <c r="J15" s="185"/>
      <c r="K15" s="176">
        <f t="shared" ref="K15:L15" si="8">SUM(K13:K14)</f>
        <v>9025</v>
      </c>
      <c r="L15" s="195">
        <f t="shared" si="8"/>
        <v>8816</v>
      </c>
      <c r="M15" s="167">
        <f>SUM(M13:M14)</f>
        <v>9383</v>
      </c>
      <c r="N15" s="185"/>
      <c r="O15" s="176">
        <f t="shared" ref="O15" si="9">SUM(O13:O14)</f>
        <v>-2006</v>
      </c>
      <c r="P15" s="167">
        <f>SUM(P13:P14)</f>
        <v>-2094</v>
      </c>
      <c r="Q15" s="185"/>
      <c r="R15" s="176">
        <f t="shared" ref="R15:T15" si="10">SUM(R13:R14)</f>
        <v>174702</v>
      </c>
      <c r="S15" s="195"/>
      <c r="T15" s="47">
        <f t="shared" si="10"/>
        <v>162972</v>
      </c>
    </row>
    <row r="16" spans="1:20" s="24" customFormat="1" ht="10.199999999999999" x14ac:dyDescent="0.2">
      <c r="A16" s="36"/>
      <c r="B16" s="52"/>
      <c r="C16" s="85"/>
      <c r="D16" s="196"/>
      <c r="E16" s="86"/>
      <c r="F16" s="185"/>
      <c r="G16" s="85"/>
      <c r="H16" s="196"/>
      <c r="I16" s="169"/>
      <c r="J16" s="185"/>
      <c r="K16" s="178"/>
      <c r="L16" s="196"/>
      <c r="M16" s="169"/>
      <c r="N16" s="185"/>
      <c r="O16" s="178"/>
      <c r="P16" s="169"/>
      <c r="Q16" s="185"/>
      <c r="R16" s="178"/>
      <c r="S16" s="196"/>
      <c r="T16" s="86"/>
    </row>
    <row r="17" spans="1:20" s="24" customFormat="1" ht="11.25" customHeight="1" x14ac:dyDescent="0.2">
      <c r="A17" s="36"/>
      <c r="B17" s="84" t="s">
        <v>37</v>
      </c>
      <c r="C17" s="20">
        <f>-46437+1</f>
        <v>-46436</v>
      </c>
      <c r="D17" s="197">
        <v>-45607</v>
      </c>
      <c r="E17" s="21">
        <f>-42853-1</f>
        <v>-42854</v>
      </c>
      <c r="F17" s="184"/>
      <c r="G17" s="20">
        <v>-9775</v>
      </c>
      <c r="H17" s="197">
        <v>-9484</v>
      </c>
      <c r="I17" s="166">
        <v>-8651</v>
      </c>
      <c r="J17" s="184"/>
      <c r="K17" s="175">
        <v>-4291</v>
      </c>
      <c r="L17" s="197">
        <v>-4199</v>
      </c>
      <c r="M17" s="166">
        <v>-4023</v>
      </c>
      <c r="N17" s="184"/>
      <c r="O17" s="175">
        <v>-3442</v>
      </c>
      <c r="P17" s="166">
        <v>-3366</v>
      </c>
      <c r="Q17" s="184"/>
      <c r="R17" s="177">
        <f>C17+G17+K17+O17</f>
        <v>-63944</v>
      </c>
      <c r="S17" s="197"/>
      <c r="T17" s="21">
        <f>E17+I17+M17+P17</f>
        <v>-58894</v>
      </c>
    </row>
    <row r="18" spans="1:20" s="24" customFormat="1" ht="14.25" customHeight="1" thickBot="1" x14ac:dyDescent="0.25">
      <c r="A18" s="36"/>
      <c r="B18" s="45" t="s">
        <v>77</v>
      </c>
      <c r="C18" s="46">
        <f t="shared" ref="C18:D18" si="11">SUM(C15:C17)</f>
        <v>60959</v>
      </c>
      <c r="D18" s="195">
        <f t="shared" si="11"/>
        <v>59016</v>
      </c>
      <c r="E18" s="47">
        <f>SUM(E15:E17)</f>
        <v>62476</v>
      </c>
      <c r="F18" s="185"/>
      <c r="G18" s="46">
        <f t="shared" ref="G18:H18" si="12">SUM(G15:G17)</f>
        <v>50513</v>
      </c>
      <c r="H18" s="195">
        <f t="shared" si="12"/>
        <v>48830</v>
      </c>
      <c r="I18" s="167">
        <f>SUM(I15:I17)</f>
        <v>41702</v>
      </c>
      <c r="J18" s="185"/>
      <c r="K18" s="176">
        <f t="shared" ref="K18:L18" si="13">SUM(K15:K17)</f>
        <v>4734</v>
      </c>
      <c r="L18" s="195">
        <f t="shared" si="13"/>
        <v>4617</v>
      </c>
      <c r="M18" s="167">
        <f>SUM(M15:M17)</f>
        <v>5360</v>
      </c>
      <c r="N18" s="185"/>
      <c r="O18" s="176">
        <f t="shared" ref="O18" si="14">SUM(O15:O17)</f>
        <v>-5448</v>
      </c>
      <c r="P18" s="167">
        <f>SUM(P15:P17)</f>
        <v>-5460</v>
      </c>
      <c r="Q18" s="185"/>
      <c r="R18" s="176">
        <f t="shared" ref="R18:T18" si="15">SUM(R15:R17)</f>
        <v>110758</v>
      </c>
      <c r="S18" s="195"/>
      <c r="T18" s="47">
        <f t="shared" si="15"/>
        <v>104078</v>
      </c>
    </row>
    <row r="19" spans="1:20" s="82" customFormat="1" ht="10.199999999999999" x14ac:dyDescent="0.2">
      <c r="A19" s="36"/>
      <c r="B19" s="52"/>
      <c r="C19" s="85"/>
      <c r="D19" s="196"/>
      <c r="E19" s="86"/>
      <c r="F19" s="185"/>
      <c r="G19" s="85"/>
      <c r="H19" s="196"/>
      <c r="I19" s="169"/>
      <c r="J19" s="185"/>
      <c r="K19" s="178"/>
      <c r="L19" s="196"/>
      <c r="M19" s="169"/>
      <c r="N19" s="185"/>
      <c r="O19" s="178"/>
      <c r="P19" s="169"/>
      <c r="Q19" s="185"/>
      <c r="R19" s="178"/>
      <c r="S19" s="196"/>
      <c r="T19" s="86"/>
    </row>
    <row r="20" spans="1:20" s="24" customFormat="1" ht="11.25" customHeight="1" x14ac:dyDescent="0.2">
      <c r="A20" s="36"/>
      <c r="B20" s="44" t="s">
        <v>78</v>
      </c>
      <c r="C20" s="29">
        <f>-25635-1</f>
        <v>-25636</v>
      </c>
      <c r="D20" s="194">
        <v>-22480</v>
      </c>
      <c r="E20" s="30">
        <v>-24248</v>
      </c>
      <c r="F20" s="184"/>
      <c r="G20" s="29">
        <v>-6814</v>
      </c>
      <c r="H20" s="194">
        <v>-6597</v>
      </c>
      <c r="I20" s="168">
        <v>-5919</v>
      </c>
      <c r="J20" s="184"/>
      <c r="K20" s="177">
        <v>0</v>
      </c>
      <c r="L20" s="194">
        <v>0</v>
      </c>
      <c r="M20" s="168">
        <v>0</v>
      </c>
      <c r="N20" s="184"/>
      <c r="O20" s="177">
        <v>0</v>
      </c>
      <c r="P20" s="168">
        <v>0</v>
      </c>
      <c r="Q20" s="184"/>
      <c r="R20" s="177">
        <f>C20+G20+K20+O20</f>
        <v>-32450</v>
      </c>
      <c r="S20" s="194"/>
      <c r="T20" s="30">
        <f>E20+I20+M20+P20</f>
        <v>-30167</v>
      </c>
    </row>
    <row r="21" spans="1:20" s="24" customFormat="1" ht="14.25" customHeight="1" thickBot="1" x14ac:dyDescent="0.25">
      <c r="A21" s="36"/>
      <c r="B21" s="45" t="s">
        <v>79</v>
      </c>
      <c r="C21" s="46">
        <f t="shared" ref="C21:D21" si="16">SUM(C18:C20)</f>
        <v>35323</v>
      </c>
      <c r="D21" s="195">
        <f t="shared" si="16"/>
        <v>36536</v>
      </c>
      <c r="E21" s="47">
        <f>SUM(E18:E20)</f>
        <v>38228</v>
      </c>
      <c r="F21" s="185"/>
      <c r="G21" s="46">
        <f t="shared" ref="G21:H21" si="17">SUM(G18:G20)</f>
        <v>43699</v>
      </c>
      <c r="H21" s="195">
        <f t="shared" si="17"/>
        <v>42233</v>
      </c>
      <c r="I21" s="167">
        <f>SUM(I18:I20)</f>
        <v>35783</v>
      </c>
      <c r="J21" s="185"/>
      <c r="K21" s="176">
        <f t="shared" ref="K21:L21" si="18">SUM(K18:K20)</f>
        <v>4734</v>
      </c>
      <c r="L21" s="195">
        <f t="shared" si="18"/>
        <v>4617</v>
      </c>
      <c r="M21" s="167">
        <f>SUM(M18:M20)</f>
        <v>5360</v>
      </c>
      <c r="N21" s="185"/>
      <c r="O21" s="176">
        <f t="shared" ref="O21" si="19">SUM(O18:O20)</f>
        <v>-5448</v>
      </c>
      <c r="P21" s="167">
        <f>SUM(P18:P20)</f>
        <v>-5460</v>
      </c>
      <c r="Q21" s="185"/>
      <c r="R21" s="176">
        <f>SUM(R18:R20)</f>
        <v>78308</v>
      </c>
      <c r="S21" s="195"/>
      <c r="T21" s="47">
        <f>SUM(T18:T20)</f>
        <v>73911</v>
      </c>
    </row>
    <row r="22" spans="1:20" s="24" customFormat="1" ht="14.25" customHeight="1" x14ac:dyDescent="0.2">
      <c r="A22" s="36"/>
      <c r="B22" s="44" t="s">
        <v>38</v>
      </c>
      <c r="C22" s="29"/>
      <c r="D22" s="194"/>
      <c r="E22" s="30"/>
      <c r="F22" s="184"/>
      <c r="G22" s="29"/>
      <c r="H22" s="194"/>
      <c r="I22" s="168"/>
      <c r="J22" s="184"/>
      <c r="K22" s="177"/>
      <c r="L22" s="194"/>
      <c r="M22" s="168"/>
      <c r="N22" s="184"/>
      <c r="O22" s="177"/>
      <c r="P22" s="168"/>
      <c r="Q22" s="184"/>
      <c r="R22" s="177">
        <v>-19125</v>
      </c>
      <c r="S22" s="194"/>
      <c r="T22" s="30">
        <v>-19218</v>
      </c>
    </row>
    <row r="23" spans="1:20" s="24" customFormat="1" ht="14.25" customHeight="1" x14ac:dyDescent="0.2">
      <c r="A23" s="36"/>
      <c r="B23" s="18" t="s">
        <v>39</v>
      </c>
      <c r="C23" s="20"/>
      <c r="D23" s="197"/>
      <c r="E23" s="21"/>
      <c r="F23" s="184"/>
      <c r="G23" s="20"/>
      <c r="H23" s="197"/>
      <c r="I23" s="166"/>
      <c r="J23" s="184"/>
      <c r="K23" s="175"/>
      <c r="L23" s="197"/>
      <c r="M23" s="166"/>
      <c r="N23" s="184"/>
      <c r="O23" s="175"/>
      <c r="P23" s="166"/>
      <c r="Q23" s="184"/>
      <c r="R23" s="175">
        <v>-1188</v>
      </c>
      <c r="S23" s="197"/>
      <c r="T23" s="21">
        <v>-1602</v>
      </c>
    </row>
    <row r="24" spans="1:20" s="24" customFormat="1" ht="14.25" customHeight="1" thickBot="1" x14ac:dyDescent="0.25">
      <c r="A24" s="36"/>
      <c r="B24" s="45" t="s">
        <v>22</v>
      </c>
      <c r="C24" s="87"/>
      <c r="D24" s="198"/>
      <c r="E24" s="221"/>
      <c r="F24" s="184"/>
      <c r="G24" s="87"/>
      <c r="H24" s="198"/>
      <c r="I24" s="170"/>
      <c r="J24" s="184"/>
      <c r="K24" s="180"/>
      <c r="L24" s="198"/>
      <c r="M24" s="170"/>
      <c r="N24" s="184"/>
      <c r="O24" s="180"/>
      <c r="P24" s="170"/>
      <c r="Q24" s="184"/>
      <c r="R24" s="176">
        <f>SUM(R21:R23)</f>
        <v>57995</v>
      </c>
      <c r="S24" s="198"/>
      <c r="T24" s="47">
        <f>SUM(T21:T23)</f>
        <v>53091</v>
      </c>
    </row>
    <row r="25" spans="1:20" s="24" customFormat="1" ht="14.25" customHeight="1" x14ac:dyDescent="0.2">
      <c r="A25" s="36"/>
      <c r="B25" s="44" t="s">
        <v>132</v>
      </c>
      <c r="C25" s="29"/>
      <c r="D25" s="194"/>
      <c r="E25" s="30"/>
      <c r="F25" s="184"/>
      <c r="G25" s="29"/>
      <c r="H25" s="194"/>
      <c r="I25" s="168"/>
      <c r="J25" s="184"/>
      <c r="K25" s="177"/>
      <c r="L25" s="194"/>
      <c r="M25" s="168"/>
      <c r="N25" s="184"/>
      <c r="O25" s="177"/>
      <c r="P25" s="168"/>
      <c r="Q25" s="184"/>
      <c r="R25" s="177">
        <v>-229</v>
      </c>
      <c r="S25" s="194"/>
      <c r="T25" s="30">
        <v>-208</v>
      </c>
    </row>
    <row r="26" spans="1:20" s="24" customFormat="1" ht="14.25" customHeight="1" x14ac:dyDescent="0.2">
      <c r="A26" s="36"/>
      <c r="B26" s="18" t="s">
        <v>80</v>
      </c>
      <c r="C26" s="20"/>
      <c r="D26" s="197"/>
      <c r="E26" s="21"/>
      <c r="F26" s="184"/>
      <c r="G26" s="20"/>
      <c r="H26" s="197"/>
      <c r="I26" s="166"/>
      <c r="J26" s="184"/>
      <c r="K26" s="175"/>
      <c r="L26" s="197"/>
      <c r="M26" s="166"/>
      <c r="N26" s="184"/>
      <c r="O26" s="175"/>
      <c r="P26" s="166"/>
      <c r="Q26" s="184"/>
      <c r="R26" s="175">
        <v>2027</v>
      </c>
      <c r="S26" s="197"/>
      <c r="T26" s="21">
        <v>1357</v>
      </c>
    </row>
    <row r="27" spans="1:20" s="24" customFormat="1" ht="14.25" customHeight="1" thickBot="1" x14ac:dyDescent="0.25">
      <c r="A27" s="36"/>
      <c r="B27" s="45" t="s">
        <v>81</v>
      </c>
      <c r="C27" s="87"/>
      <c r="D27" s="198"/>
      <c r="E27" s="221"/>
      <c r="F27" s="184"/>
      <c r="G27" s="87"/>
      <c r="H27" s="198"/>
      <c r="I27" s="170"/>
      <c r="J27" s="184"/>
      <c r="K27" s="180"/>
      <c r="L27" s="198"/>
      <c r="M27" s="170"/>
      <c r="N27" s="184"/>
      <c r="O27" s="180"/>
      <c r="P27" s="170"/>
      <c r="Q27" s="184"/>
      <c r="R27" s="176">
        <f>SUM(R24:R26)</f>
        <v>59793</v>
      </c>
      <c r="S27" s="198"/>
      <c r="T27" s="47">
        <f>SUM(T24:T26)</f>
        <v>54240</v>
      </c>
    </row>
    <row r="28" spans="1:20" s="24" customFormat="1" ht="14.25" customHeight="1" x14ac:dyDescent="0.2">
      <c r="A28" s="36"/>
      <c r="B28" s="44" t="s">
        <v>41</v>
      </c>
      <c r="C28" s="29"/>
      <c r="D28" s="194"/>
      <c r="E28" s="30"/>
      <c r="F28" s="184"/>
      <c r="G28" s="29"/>
      <c r="H28" s="194"/>
      <c r="I28" s="168"/>
      <c r="J28" s="184"/>
      <c r="K28" s="177"/>
      <c r="L28" s="194"/>
      <c r="M28" s="168"/>
      <c r="N28" s="184"/>
      <c r="O28" s="177"/>
      <c r="P28" s="168"/>
      <c r="Q28" s="184"/>
      <c r="R28" s="177">
        <v>-15785</v>
      </c>
      <c r="S28" s="194"/>
      <c r="T28" s="30">
        <v>-16113</v>
      </c>
    </row>
    <row r="29" spans="1:20" s="8" customFormat="1" ht="14.25" customHeight="1" thickBot="1" x14ac:dyDescent="0.25">
      <c r="A29" s="83"/>
      <c r="B29" s="50" t="s">
        <v>42</v>
      </c>
      <c r="C29" s="31"/>
      <c r="D29" s="199"/>
      <c r="E29" s="32"/>
      <c r="F29" s="186"/>
      <c r="G29" s="31"/>
      <c r="H29" s="199"/>
      <c r="I29" s="171"/>
      <c r="J29" s="186"/>
      <c r="K29" s="179"/>
      <c r="L29" s="199"/>
      <c r="M29" s="171"/>
      <c r="N29" s="186"/>
      <c r="O29" s="179"/>
      <c r="P29" s="171"/>
      <c r="Q29" s="186"/>
      <c r="R29" s="179">
        <f>SUM(R27:R28)</f>
        <v>44008</v>
      </c>
      <c r="S29" s="199"/>
      <c r="T29" s="32">
        <f>SUM(T27:T28)</f>
        <v>38127</v>
      </c>
    </row>
    <row r="31" spans="1:20" ht="16.2" x14ac:dyDescent="0.25">
      <c r="B31" s="24" t="s">
        <v>163</v>
      </c>
    </row>
    <row r="32" spans="1:20" x14ac:dyDescent="0.25">
      <c r="B32" s="245"/>
    </row>
  </sheetData>
  <mergeCells count="5">
    <mergeCell ref="R4:T4"/>
    <mergeCell ref="G4:I4"/>
    <mergeCell ref="C4:E4"/>
    <mergeCell ref="K4:M4"/>
    <mergeCell ref="O4:P4"/>
  </mergeCells>
  <pageMargins left="0.55118110236220474" right="0.23622047244094491" top="0.74803149606299213" bottom="0.74803149606299213" header="0.31496062992125984" footer="0.31496062992125984"/>
  <pageSetup paperSize="9" scale="71" orientation="landscape" r:id="rId1"/>
  <headerFooter>
    <oddFooter>&amp;L© 2019 Software AG. All rights reserved.&amp;C&amp;P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24"/>
  <sheetViews>
    <sheetView showGridLines="0" zoomScaleNormal="100" workbookViewId="0"/>
  </sheetViews>
  <sheetFormatPr defaultColWidth="9.109375" defaultRowHeight="13.8" x14ac:dyDescent="0.25"/>
  <cols>
    <col min="1" max="1" width="2.6640625" style="2" customWidth="1"/>
    <col min="2" max="2" width="34.6640625" style="2" bestFit="1" customWidth="1"/>
    <col min="3" max="5" width="10.44140625" style="2" customWidth="1"/>
    <col min="6" max="6" width="2.6640625" style="90" customWidth="1"/>
    <col min="7" max="9" width="10.44140625" style="2" customWidth="1"/>
    <col min="10" max="10" width="2.6640625" style="90" customWidth="1"/>
    <col min="11" max="13" width="10.44140625" style="2" customWidth="1"/>
    <col min="14" max="16384" width="9.109375" style="2"/>
  </cols>
  <sheetData>
    <row r="1" spans="1:13" s="38" customFormat="1" ht="15" customHeight="1" x14ac:dyDescent="0.3">
      <c r="A1" s="93"/>
      <c r="B1" s="295" t="str">
        <f>Inhaltsverzeichnis!C21</f>
        <v>Segment DBP mit Umsatzaufteilung für neun Monate 2019</v>
      </c>
      <c r="C1" s="295"/>
      <c r="D1" s="295"/>
      <c r="E1" s="295"/>
      <c r="F1" s="295"/>
      <c r="G1" s="295"/>
      <c r="H1" s="263"/>
      <c r="I1" s="94"/>
      <c r="J1" s="94"/>
      <c r="K1" s="94"/>
      <c r="L1" s="94"/>
      <c r="M1" s="94"/>
    </row>
    <row r="2" spans="1:13" ht="15" customHeight="1" x14ac:dyDescent="0.25">
      <c r="A2" s="90"/>
      <c r="B2" s="264" t="s">
        <v>27</v>
      </c>
      <c r="C2" s="92"/>
      <c r="D2" s="92"/>
      <c r="E2" s="92"/>
      <c r="F2" s="92"/>
      <c r="G2" s="92"/>
      <c r="H2" s="92"/>
      <c r="I2" s="91"/>
      <c r="J2" s="91"/>
      <c r="K2" s="91"/>
      <c r="L2" s="91"/>
      <c r="M2" s="91"/>
    </row>
    <row r="3" spans="1:13" ht="15" customHeight="1" x14ac:dyDescent="0.25">
      <c r="A3" s="33"/>
      <c r="B3" s="40"/>
      <c r="C3" s="172"/>
      <c r="D3" s="35"/>
      <c r="E3" s="163"/>
      <c r="F3" s="181"/>
      <c r="G3" s="172"/>
      <c r="H3" s="35"/>
      <c r="I3" s="163"/>
      <c r="J3" s="181"/>
      <c r="K3" s="172"/>
      <c r="L3" s="35"/>
      <c r="M3" s="35"/>
    </row>
    <row r="4" spans="1:13" s="24" customFormat="1" ht="15" customHeight="1" thickBot="1" x14ac:dyDescent="0.25">
      <c r="A4" s="36"/>
      <c r="B4" s="59" t="s">
        <v>28</v>
      </c>
      <c r="C4" s="302" t="s">
        <v>126</v>
      </c>
      <c r="D4" s="302"/>
      <c r="E4" s="303"/>
      <c r="F4" s="187"/>
      <c r="G4" s="302" t="s">
        <v>154</v>
      </c>
      <c r="H4" s="302"/>
      <c r="I4" s="303"/>
      <c r="J4" s="182"/>
      <c r="K4" s="302" t="s">
        <v>140</v>
      </c>
      <c r="L4" s="302"/>
      <c r="M4" s="303"/>
    </row>
    <row r="5" spans="1:13" s="24" customFormat="1" ht="14.25" customHeight="1" x14ac:dyDescent="0.2">
      <c r="A5" s="36"/>
      <c r="B5" s="95"/>
      <c r="C5" s="96" t="s">
        <v>188</v>
      </c>
      <c r="D5" s="228" t="s">
        <v>188</v>
      </c>
      <c r="E5" s="269" t="s">
        <v>189</v>
      </c>
      <c r="F5" s="183"/>
      <c r="G5" s="96" t="s">
        <v>188</v>
      </c>
      <c r="H5" s="228" t="s">
        <v>188</v>
      </c>
      <c r="I5" s="269" t="s">
        <v>189</v>
      </c>
      <c r="J5" s="183"/>
      <c r="K5" s="96" t="s">
        <v>188</v>
      </c>
      <c r="L5" s="228" t="s">
        <v>188</v>
      </c>
      <c r="M5" s="269" t="s">
        <v>189</v>
      </c>
    </row>
    <row r="6" spans="1:13" s="24" customFormat="1" ht="34.65" customHeight="1" x14ac:dyDescent="0.2">
      <c r="A6" s="36"/>
      <c r="B6" s="150"/>
      <c r="C6" s="174" t="s">
        <v>121</v>
      </c>
      <c r="D6" s="229" t="s">
        <v>125</v>
      </c>
      <c r="E6" s="165" t="s">
        <v>121</v>
      </c>
      <c r="F6" s="183"/>
      <c r="G6" s="174" t="s">
        <v>121</v>
      </c>
      <c r="H6" s="229" t="s">
        <v>125</v>
      </c>
      <c r="I6" s="165" t="s">
        <v>121</v>
      </c>
      <c r="J6" s="183"/>
      <c r="K6" s="174" t="s">
        <v>121</v>
      </c>
      <c r="L6" s="229" t="s">
        <v>125</v>
      </c>
      <c r="M6" s="152" t="s">
        <v>121</v>
      </c>
    </row>
    <row r="7" spans="1:13" s="24" customFormat="1" ht="14.25" customHeight="1" x14ac:dyDescent="0.2">
      <c r="A7" s="36"/>
      <c r="B7" s="18" t="s">
        <v>29</v>
      </c>
      <c r="C7" s="175">
        <v>9983</v>
      </c>
      <c r="D7" s="230">
        <v>9895</v>
      </c>
      <c r="E7" s="166">
        <v>5558</v>
      </c>
      <c r="F7" s="184"/>
      <c r="G7" s="175">
        <f t="shared" ref="G7:I9" si="0">+K7-C7</f>
        <v>87943</v>
      </c>
      <c r="H7" s="230">
        <f t="shared" si="0"/>
        <v>86085</v>
      </c>
      <c r="I7" s="166">
        <f>+M7-E7</f>
        <v>96170</v>
      </c>
      <c r="J7" s="184"/>
      <c r="K7" s="20">
        <f>+'Segmentbericht ytd'!C7</f>
        <v>97926</v>
      </c>
      <c r="L7" s="230">
        <f>+'Segmentbericht ytd'!D7</f>
        <v>95980</v>
      </c>
      <c r="M7" s="21">
        <f>+'Segmentbericht ytd'!E7</f>
        <v>101728</v>
      </c>
    </row>
    <row r="8" spans="1:13" s="24" customFormat="1" ht="14.25" customHeight="1" x14ac:dyDescent="0.2">
      <c r="A8" s="36"/>
      <c r="B8" s="18" t="s">
        <v>30</v>
      </c>
      <c r="C8" s="175">
        <v>4969</v>
      </c>
      <c r="D8" s="230">
        <v>4915</v>
      </c>
      <c r="E8" s="166">
        <v>2571</v>
      </c>
      <c r="F8" s="184"/>
      <c r="G8" s="175">
        <f t="shared" si="0"/>
        <v>208697</v>
      </c>
      <c r="H8" s="230">
        <f t="shared" si="0"/>
        <v>203928</v>
      </c>
      <c r="I8" s="166">
        <f t="shared" si="0"/>
        <v>199781</v>
      </c>
      <c r="J8" s="184"/>
      <c r="K8" s="20">
        <f>+'Segmentbericht ytd'!C8</f>
        <v>213666</v>
      </c>
      <c r="L8" s="230">
        <f>+'Segmentbericht ytd'!D8</f>
        <v>208843</v>
      </c>
      <c r="M8" s="21">
        <f>+'Segmentbericht ytd'!E8</f>
        <v>202352</v>
      </c>
    </row>
    <row r="9" spans="1:13" s="24" customFormat="1" ht="14.25" customHeight="1" x14ac:dyDescent="0.2">
      <c r="A9" s="36"/>
      <c r="B9" s="191" t="s">
        <v>119</v>
      </c>
      <c r="C9" s="193">
        <v>16021</v>
      </c>
      <c r="D9" s="230">
        <v>15723</v>
      </c>
      <c r="E9" s="166">
        <v>12577</v>
      </c>
      <c r="F9" s="184"/>
      <c r="G9" s="175">
        <f t="shared" si="0"/>
        <v>0</v>
      </c>
      <c r="H9" s="230">
        <f t="shared" si="0"/>
        <v>0</v>
      </c>
      <c r="I9" s="166">
        <f t="shared" si="0"/>
        <v>0</v>
      </c>
      <c r="J9" s="184"/>
      <c r="K9" s="192">
        <f>+'Segmentbericht ytd'!C9</f>
        <v>16021</v>
      </c>
      <c r="L9" s="231">
        <f>+'Segmentbericht ytd'!D9</f>
        <v>15723</v>
      </c>
      <c r="M9" s="220">
        <f>+'Segmentbericht ytd'!E9</f>
        <v>12577</v>
      </c>
    </row>
    <row r="10" spans="1:13" s="24" customFormat="1" ht="14.25" customHeight="1" thickBot="1" x14ac:dyDescent="0.25">
      <c r="A10" s="36"/>
      <c r="B10" s="45" t="s">
        <v>76</v>
      </c>
      <c r="C10" s="176">
        <f>SUM(C7:C9)</f>
        <v>30973</v>
      </c>
      <c r="D10" s="232">
        <f>SUM(D7:D9)</f>
        <v>30533</v>
      </c>
      <c r="E10" s="167">
        <f>SUM(E7:E9)</f>
        <v>20706</v>
      </c>
      <c r="F10" s="185"/>
      <c r="G10" s="176">
        <f t="shared" ref="G10:I10" si="1">SUM(G7:G9)</f>
        <v>296640</v>
      </c>
      <c r="H10" s="232">
        <f t="shared" si="1"/>
        <v>290013</v>
      </c>
      <c r="I10" s="167">
        <f t="shared" si="1"/>
        <v>295951</v>
      </c>
      <c r="J10" s="185"/>
      <c r="K10" s="46">
        <f>SUM(K7:K9)</f>
        <v>327613</v>
      </c>
      <c r="L10" s="232">
        <f>SUM(L7:L9)</f>
        <v>320546</v>
      </c>
      <c r="M10" s="47">
        <f>SUM(M7:M9)</f>
        <v>316657</v>
      </c>
    </row>
    <row r="11" spans="1:13" s="24" customFormat="1" ht="14.25" customHeight="1" x14ac:dyDescent="0.2">
      <c r="A11" s="36"/>
      <c r="B11" s="44" t="s">
        <v>31</v>
      </c>
      <c r="C11" s="177">
        <v>0</v>
      </c>
      <c r="D11" s="233">
        <v>0</v>
      </c>
      <c r="E11" s="168">
        <v>0</v>
      </c>
      <c r="F11" s="184"/>
      <c r="G11" s="177">
        <f t="shared" ref="G11:I12" si="2">+K11-C11</f>
        <v>0</v>
      </c>
      <c r="H11" s="233">
        <f t="shared" si="2"/>
        <v>0</v>
      </c>
      <c r="I11" s="168">
        <f t="shared" si="2"/>
        <v>0</v>
      </c>
      <c r="J11" s="184"/>
      <c r="K11" s="29">
        <f>+'Segmentbericht ytd'!C11</f>
        <v>0</v>
      </c>
      <c r="L11" s="233">
        <f>+'Segmentbericht ytd'!D11</f>
        <v>0</v>
      </c>
      <c r="M11" s="30">
        <f>+'Segmentbericht ytd'!E11</f>
        <v>0</v>
      </c>
    </row>
    <row r="12" spans="1:13" s="24" customFormat="1" ht="14.25" customHeight="1" x14ac:dyDescent="0.2">
      <c r="A12" s="36"/>
      <c r="B12" s="18" t="s">
        <v>32</v>
      </c>
      <c r="C12" s="175">
        <v>0</v>
      </c>
      <c r="D12" s="230">
        <v>0</v>
      </c>
      <c r="E12" s="166">
        <v>0</v>
      </c>
      <c r="F12" s="184"/>
      <c r="G12" s="175">
        <f t="shared" si="2"/>
        <v>0</v>
      </c>
      <c r="H12" s="230">
        <f t="shared" si="2"/>
        <v>0</v>
      </c>
      <c r="I12" s="166">
        <f t="shared" si="2"/>
        <v>41</v>
      </c>
      <c r="J12" s="184"/>
      <c r="K12" s="20">
        <f>+'Segmentbericht ytd'!C12</f>
        <v>0</v>
      </c>
      <c r="L12" s="230">
        <f>+'Segmentbericht ytd'!D12</f>
        <v>0</v>
      </c>
      <c r="M12" s="21">
        <f>+'Segmentbericht ytd'!E12</f>
        <v>41</v>
      </c>
    </row>
    <row r="13" spans="1:13" s="24" customFormat="1" ht="14.25" customHeight="1" thickBot="1" x14ac:dyDescent="0.25">
      <c r="A13" s="36"/>
      <c r="B13" s="45" t="s">
        <v>33</v>
      </c>
      <c r="C13" s="176">
        <f t="shared" ref="C13:D13" si="3">SUM(C10:C12)</f>
        <v>30973</v>
      </c>
      <c r="D13" s="232">
        <f t="shared" si="3"/>
        <v>30533</v>
      </c>
      <c r="E13" s="167">
        <f>SUM(E10:E12)</f>
        <v>20706</v>
      </c>
      <c r="F13" s="185"/>
      <c r="G13" s="176">
        <f t="shared" ref="G13:I13" si="4">SUM(G10:G12)</f>
        <v>296640</v>
      </c>
      <c r="H13" s="232">
        <f t="shared" si="4"/>
        <v>290013</v>
      </c>
      <c r="I13" s="167">
        <f t="shared" si="4"/>
        <v>295992</v>
      </c>
      <c r="J13" s="185"/>
      <c r="K13" s="46">
        <f t="shared" ref="K13:M13" si="5">SUM(K10:K12)</f>
        <v>327613</v>
      </c>
      <c r="L13" s="232">
        <f t="shared" si="5"/>
        <v>320546</v>
      </c>
      <c r="M13" s="47">
        <f t="shared" si="5"/>
        <v>316698</v>
      </c>
    </row>
    <row r="14" spans="1:13" s="24" customFormat="1" ht="14.25" customHeight="1" x14ac:dyDescent="0.2">
      <c r="A14" s="36"/>
      <c r="B14" s="44" t="s">
        <v>34</v>
      </c>
      <c r="C14" s="29"/>
      <c r="D14" s="194"/>
      <c r="E14" s="168"/>
      <c r="F14" s="184"/>
      <c r="G14" s="29"/>
      <c r="H14" s="194"/>
      <c r="I14" s="168"/>
      <c r="J14" s="184"/>
      <c r="K14" s="29">
        <f>+'Segmentbericht ytd'!C14</f>
        <v>-28898</v>
      </c>
      <c r="L14" s="194">
        <f>+'Segmentbericht ytd'!D14</f>
        <v>-28620</v>
      </c>
      <c r="M14" s="30">
        <f>+'Segmentbericht ytd'!E14</f>
        <v>-26175</v>
      </c>
    </row>
    <row r="15" spans="1:13" s="24" customFormat="1" ht="14.25" customHeight="1" thickBot="1" x14ac:dyDescent="0.25">
      <c r="A15" s="36"/>
      <c r="B15" s="45" t="s">
        <v>35</v>
      </c>
      <c r="C15" s="46"/>
      <c r="D15" s="195"/>
      <c r="E15" s="167"/>
      <c r="F15" s="185"/>
      <c r="G15" s="46"/>
      <c r="H15" s="195"/>
      <c r="I15" s="167"/>
      <c r="J15" s="185"/>
      <c r="K15" s="46">
        <f t="shared" ref="K15:M15" si="6">SUM(K13:K14)</f>
        <v>298715</v>
      </c>
      <c r="L15" s="195">
        <f t="shared" si="6"/>
        <v>291926</v>
      </c>
      <c r="M15" s="47">
        <f t="shared" si="6"/>
        <v>290523</v>
      </c>
    </row>
    <row r="16" spans="1:13" s="24" customFormat="1" ht="10.199999999999999" x14ac:dyDescent="0.2">
      <c r="A16" s="36"/>
      <c r="B16" s="52"/>
      <c r="C16" s="85"/>
      <c r="D16" s="196"/>
      <c r="E16" s="169"/>
      <c r="F16" s="185"/>
      <c r="G16" s="85"/>
      <c r="H16" s="196"/>
      <c r="I16" s="169"/>
      <c r="J16" s="185"/>
      <c r="K16" s="85"/>
      <c r="L16" s="196"/>
      <c r="M16" s="86"/>
    </row>
    <row r="17" spans="1:13" s="24" customFormat="1" ht="11.25" customHeight="1" x14ac:dyDescent="0.2">
      <c r="A17" s="36"/>
      <c r="B17" s="84" t="s">
        <v>37</v>
      </c>
      <c r="C17" s="20"/>
      <c r="D17" s="197"/>
      <c r="E17" s="166"/>
      <c r="F17" s="184"/>
      <c r="G17" s="20"/>
      <c r="H17" s="197"/>
      <c r="I17" s="166"/>
      <c r="J17" s="184"/>
      <c r="K17" s="20">
        <f>+'Segmentbericht ytd'!C17</f>
        <v>-140963</v>
      </c>
      <c r="L17" s="197">
        <f>+'Segmentbericht ytd'!D17</f>
        <v>-138046</v>
      </c>
      <c r="M17" s="21">
        <f>+'Segmentbericht ytd'!E17</f>
        <v>-123700</v>
      </c>
    </row>
    <row r="18" spans="1:13" s="24" customFormat="1" ht="14.25" customHeight="1" thickBot="1" x14ac:dyDescent="0.25">
      <c r="A18" s="36"/>
      <c r="B18" s="45" t="s">
        <v>77</v>
      </c>
      <c r="C18" s="46"/>
      <c r="D18" s="195"/>
      <c r="E18" s="167"/>
      <c r="F18" s="185"/>
      <c r="G18" s="46"/>
      <c r="H18" s="195"/>
      <c r="I18" s="167"/>
      <c r="J18" s="185"/>
      <c r="K18" s="46">
        <f t="shared" ref="K18:M18" si="7">SUM(K15:K17)</f>
        <v>157752</v>
      </c>
      <c r="L18" s="195">
        <f t="shared" si="7"/>
        <v>153880</v>
      </c>
      <c r="M18" s="47">
        <f t="shared" si="7"/>
        <v>166823</v>
      </c>
    </row>
    <row r="19" spans="1:13" s="82" customFormat="1" ht="10.199999999999999" x14ac:dyDescent="0.2">
      <c r="A19" s="36"/>
      <c r="B19" s="52"/>
      <c r="C19" s="85"/>
      <c r="D19" s="196"/>
      <c r="E19" s="169"/>
      <c r="F19" s="185"/>
      <c r="G19" s="85"/>
      <c r="H19" s="196"/>
      <c r="I19" s="169"/>
      <c r="J19" s="185"/>
      <c r="K19" s="85"/>
      <c r="L19" s="196"/>
      <c r="M19" s="86"/>
    </row>
    <row r="20" spans="1:13" s="24" customFormat="1" ht="11.25" customHeight="1" x14ac:dyDescent="0.2">
      <c r="A20" s="36"/>
      <c r="B20" s="44" t="s">
        <v>78</v>
      </c>
      <c r="C20" s="29"/>
      <c r="D20" s="194"/>
      <c r="E20" s="168"/>
      <c r="F20" s="184"/>
      <c r="G20" s="29"/>
      <c r="H20" s="194"/>
      <c r="I20" s="168"/>
      <c r="J20" s="184"/>
      <c r="K20" s="29">
        <f>+'Segmentbericht ytd'!C20</f>
        <v>-77439</v>
      </c>
      <c r="L20" s="194">
        <f>+'Segmentbericht ytd'!D20</f>
        <v>-71975</v>
      </c>
      <c r="M20" s="30">
        <f>+'Segmentbericht ytd'!E20</f>
        <v>-71115</v>
      </c>
    </row>
    <row r="21" spans="1:13" s="24" customFormat="1" ht="14.25" customHeight="1" thickBot="1" x14ac:dyDescent="0.25">
      <c r="A21" s="36"/>
      <c r="B21" s="45" t="s">
        <v>79</v>
      </c>
      <c r="C21" s="46"/>
      <c r="D21" s="195"/>
      <c r="E21" s="167"/>
      <c r="F21" s="185"/>
      <c r="G21" s="46"/>
      <c r="H21" s="195"/>
      <c r="I21" s="167"/>
      <c r="J21" s="185"/>
      <c r="K21" s="46">
        <f t="shared" ref="K21:M21" si="8">SUM(K18:K20)</f>
        <v>80313</v>
      </c>
      <c r="L21" s="195">
        <f t="shared" si="8"/>
        <v>81905</v>
      </c>
      <c r="M21" s="47">
        <f t="shared" si="8"/>
        <v>95708</v>
      </c>
    </row>
    <row r="24" spans="1:13" x14ac:dyDescent="0.25">
      <c r="B24" s="245"/>
    </row>
  </sheetData>
  <mergeCells count="4">
    <mergeCell ref="B1:G1"/>
    <mergeCell ref="C4:E4"/>
    <mergeCell ref="G4:I4"/>
    <mergeCell ref="K4:M4"/>
  </mergeCells>
  <pageMargins left="0.55118110236220474" right="0.23622047244094491" top="0.74803149606299213" bottom="0.74803149606299213" header="0.31496062992125984" footer="0.31496062992125984"/>
  <pageSetup paperSize="9" orientation="landscape" r:id="rId1"/>
  <headerFooter>
    <oddFooter>&amp;L© 2019 Software AG. All rights reserved.&amp;C&amp;P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Deckblatt</vt:lpstr>
      <vt:lpstr>Inhaltsverzeichnis</vt:lpstr>
      <vt:lpstr>Eckdaten</vt:lpstr>
      <vt:lpstr>GuV</vt:lpstr>
      <vt:lpstr>Bilanz</vt:lpstr>
      <vt:lpstr>Kapitalflussrechnung</vt:lpstr>
      <vt:lpstr>Segmentbericht ytd</vt:lpstr>
      <vt:lpstr>Segmentbericht Quartal</vt:lpstr>
      <vt:lpstr>Segment DBP-IoT split ytd</vt:lpstr>
      <vt:lpstr>Segment DBP-IoT split Quartal</vt:lpstr>
      <vt:lpstr>Im EK erfasste Erträge + Aufw.</vt:lpstr>
      <vt:lpstr>IR Kontakt</vt:lpstr>
      <vt:lpstr>Schlussblatt</vt:lpstr>
      <vt:lpstr>Bilanz!Print_Area</vt:lpstr>
      <vt:lpstr>Deckblatt!Print_Area</vt:lpstr>
      <vt:lpstr>Eckdaten!Print_Area</vt:lpstr>
      <vt:lpstr>GuV!Print_Area</vt:lpstr>
      <vt:lpstr>'Im EK erfasste Erträge + Aufw.'!Print_Area</vt:lpstr>
      <vt:lpstr>Inhaltsverzeichnis!Print_Area</vt:lpstr>
      <vt:lpstr>Kapitalflussrechnung!Print_Area</vt:lpstr>
      <vt:lpstr>'Segment DBP-IoT split Quartal'!Print_Area</vt:lpstr>
      <vt:lpstr>'Segment DBP-IoT split ytd'!Print_Area</vt:lpstr>
      <vt:lpstr>'Segmentbericht Quartal'!Print_Area</vt:lpstr>
      <vt:lpstr>'Segmentbericht ytd'!Print_Area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2019-10-21T18:46:19Z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Financial_Template_Software_AG_DE_Q3_2017.xlsx</vt:lpwstr>
  </property>
</Properties>
</file>