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filterPrivacy="1" codeName="DieseArbeitsmappe" defaultThemeVersion="124226"/>
  <xr:revisionPtr revIDLastSave="0" documentId="11_E81C5920527FE96F06B73D7CD2BAF22B2628F170" xr6:coauthVersionLast="46" xr6:coauthVersionMax="46" xr10:uidLastSave="{00000000-0000-0000-0000-000000000000}"/>
  <bookViews>
    <workbookView xWindow="14385" yWindow="45" windowWidth="14430" windowHeight="14145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4" r:id="rId7"/>
    <sheet name="Segmentbericht Quartal" sheetId="17" r:id="rId8"/>
    <sheet name="Segment DBP-IoT split ytd" sheetId="25" r:id="rId9"/>
    <sheet name="Segment DBP-IoT split Quartal" sheetId="23" r:id="rId10"/>
    <sheet name="Im EK erfasste Erträge + Aufw." sheetId="14" r:id="rId11"/>
    <sheet name="IR Kontakt" sheetId="5" r:id="rId12"/>
    <sheet name="Schlussblatt" sheetId="20" r:id="rId13"/>
  </sheets>
  <definedNames>
    <definedName name="_xlnm.Print_Area" localSheetId="4">Bilanz!$A$1:$D$52</definedName>
    <definedName name="_xlnm.Print_Area" localSheetId="0">Deckblatt!$A$1:$H$23</definedName>
    <definedName name="_xlnm.Print_Area" localSheetId="2">Eckdaten!$A$1:$L$54</definedName>
    <definedName name="_xlnm.Print_Area" localSheetId="3">GuV!$A$1:$H$29</definedName>
    <definedName name="_xlnm.Print_Area" localSheetId="10">'Im EK erfasste Erträge + Aufw.'!$A$1:$F$15</definedName>
    <definedName name="_xlnm.Print_Area" localSheetId="1">Inhaltsverzeichnis!$A$1:$J$25</definedName>
    <definedName name="_xlnm.Print_Area" localSheetId="5">Kapitalflussrechnung!$A$1:$F$38</definedName>
    <definedName name="_xlnm.Print_Area" localSheetId="9">'Segment DBP-IoT split Quartal'!$A$1:$M$22</definedName>
    <definedName name="_xlnm.Print_Area" localSheetId="8">'Segment DBP-IoT split ytd'!$A$1:$M$22</definedName>
    <definedName name="_xlnm.Print_Area" localSheetId="7">'Segmentbericht Quartal'!$A$1:$T$31</definedName>
    <definedName name="_xlnm.Print_Area" localSheetId="6">'Segmentbericht ytd'!$A$1:$T$31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1" l="1"/>
  <c r="D20" i="21"/>
  <c r="H22" i="21" l="1"/>
  <c r="H21" i="21"/>
  <c r="F11" i="14" l="1"/>
  <c r="E11" i="14"/>
  <c r="D11" i="14"/>
  <c r="C11" i="14"/>
  <c r="F9" i="14"/>
  <c r="F12" i="14" s="1"/>
  <c r="F13" i="14" s="1"/>
  <c r="F14" i="14" s="1"/>
  <c r="E9" i="14"/>
  <c r="E12" i="14" s="1"/>
  <c r="E13" i="14" s="1"/>
  <c r="E14" i="14" s="1"/>
  <c r="D9" i="14"/>
  <c r="D12" i="14" s="1"/>
  <c r="D13" i="14" s="1"/>
  <c r="D14" i="14" s="1"/>
  <c r="C9" i="14"/>
  <c r="C12" i="14" s="1"/>
  <c r="C13" i="14" s="1"/>
  <c r="C14" i="14" s="1"/>
  <c r="K20" i="23"/>
  <c r="I12" i="23"/>
  <c r="H12" i="23"/>
  <c r="G12" i="23"/>
  <c r="I11" i="23"/>
  <c r="H11" i="23"/>
  <c r="G11" i="23"/>
  <c r="M10" i="23"/>
  <c r="M13" i="23" s="1"/>
  <c r="M15" i="23" s="1"/>
  <c r="M18" i="23" s="1"/>
  <c r="M21" i="23" s="1"/>
  <c r="L10" i="23"/>
  <c r="L13" i="23" s="1"/>
  <c r="L15" i="23" s="1"/>
  <c r="L18" i="23" s="1"/>
  <c r="L21" i="23" s="1"/>
  <c r="E10" i="23"/>
  <c r="E13" i="23" s="1"/>
  <c r="D10" i="23"/>
  <c r="D13" i="23" s="1"/>
  <c r="C10" i="23"/>
  <c r="C13" i="23" s="1"/>
  <c r="I9" i="23"/>
  <c r="H9" i="23"/>
  <c r="G9" i="23"/>
  <c r="K8" i="23"/>
  <c r="G8" i="23" s="1"/>
  <c r="I8" i="23"/>
  <c r="H8" i="23"/>
  <c r="I7" i="23"/>
  <c r="H7" i="23"/>
  <c r="G7" i="23"/>
  <c r="K20" i="25"/>
  <c r="K17" i="25"/>
  <c r="I12" i="25"/>
  <c r="H12" i="25"/>
  <c r="G12" i="25"/>
  <c r="I11" i="25"/>
  <c r="H11" i="25"/>
  <c r="G11" i="25"/>
  <c r="M10" i="25"/>
  <c r="M13" i="25" s="1"/>
  <c r="M15" i="25" s="1"/>
  <c r="M18" i="25" s="1"/>
  <c r="M21" i="25" s="1"/>
  <c r="L10" i="25"/>
  <c r="L13" i="25" s="1"/>
  <c r="L15" i="25" s="1"/>
  <c r="L18" i="25" s="1"/>
  <c r="L21" i="25" s="1"/>
  <c r="K10" i="25"/>
  <c r="K13" i="25" s="1"/>
  <c r="K15" i="25" s="1"/>
  <c r="K18" i="25" s="1"/>
  <c r="K21" i="25" s="1"/>
  <c r="E10" i="25"/>
  <c r="E13" i="25" s="1"/>
  <c r="D10" i="25"/>
  <c r="D13" i="25" s="1"/>
  <c r="C10" i="25"/>
  <c r="C13" i="25" s="1"/>
  <c r="I9" i="25"/>
  <c r="H9" i="25"/>
  <c r="G9" i="25"/>
  <c r="I8" i="25"/>
  <c r="H8" i="25"/>
  <c r="G8" i="25"/>
  <c r="I7" i="25"/>
  <c r="I10" i="25" s="1"/>
  <c r="I13" i="25" s="1"/>
  <c r="H7" i="25"/>
  <c r="G7" i="25"/>
  <c r="T20" i="17"/>
  <c r="C20" i="17"/>
  <c r="R20" i="17" s="1"/>
  <c r="T17" i="17"/>
  <c r="R17" i="17"/>
  <c r="T14" i="17"/>
  <c r="R14" i="17"/>
  <c r="T12" i="17"/>
  <c r="R12" i="17"/>
  <c r="T11" i="17"/>
  <c r="R11" i="17"/>
  <c r="S10" i="17"/>
  <c r="S13" i="17" s="1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I13" i="17" s="1"/>
  <c r="I15" i="17" s="1"/>
  <c r="I18" i="17" s="1"/>
  <c r="I21" i="17" s="1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E10" i="17"/>
  <c r="E13" i="17" s="1"/>
  <c r="E15" i="17" s="1"/>
  <c r="E18" i="17" s="1"/>
  <c r="E21" i="17" s="1"/>
  <c r="D10" i="17"/>
  <c r="D13" i="17" s="1"/>
  <c r="D15" i="17" s="1"/>
  <c r="D18" i="17" s="1"/>
  <c r="D21" i="17" s="1"/>
  <c r="T9" i="17"/>
  <c r="R9" i="17"/>
  <c r="T8" i="17"/>
  <c r="C8" i="17"/>
  <c r="T7" i="17"/>
  <c r="T10" i="17" s="1"/>
  <c r="T13" i="17" s="1"/>
  <c r="T15" i="17" s="1"/>
  <c r="T18" i="17" s="1"/>
  <c r="T21" i="17" s="1"/>
  <c r="T24" i="17" s="1"/>
  <c r="T27" i="17" s="1"/>
  <c r="T29" i="17" s="1"/>
  <c r="R7" i="17"/>
  <c r="T20" i="24"/>
  <c r="G20" i="24"/>
  <c r="C20" i="24"/>
  <c r="R20" i="24" s="1"/>
  <c r="T17" i="24"/>
  <c r="C17" i="24"/>
  <c r="R17" i="24" s="1"/>
  <c r="T14" i="24"/>
  <c r="R14" i="24"/>
  <c r="R12" i="24"/>
  <c r="I12" i="24"/>
  <c r="T12" i="24" s="1"/>
  <c r="T11" i="24"/>
  <c r="K11" i="24"/>
  <c r="R11" i="24" s="1"/>
  <c r="S10" i="24"/>
  <c r="S13" i="24" s="1"/>
  <c r="P10" i="24"/>
  <c r="P13" i="24" s="1"/>
  <c r="P15" i="24" s="1"/>
  <c r="P18" i="24" s="1"/>
  <c r="P21" i="24" s="1"/>
  <c r="O10" i="24"/>
  <c r="O13" i="24" s="1"/>
  <c r="O15" i="24" s="1"/>
  <c r="O18" i="24" s="1"/>
  <c r="O21" i="24" s="1"/>
  <c r="M10" i="24"/>
  <c r="M13" i="24" s="1"/>
  <c r="M15" i="24" s="1"/>
  <c r="M18" i="24" s="1"/>
  <c r="M21" i="24" s="1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I10" i="24"/>
  <c r="I13" i="24" s="1"/>
  <c r="I15" i="24" s="1"/>
  <c r="I18" i="24" s="1"/>
  <c r="I21" i="24" s="1"/>
  <c r="H10" i="24"/>
  <c r="H13" i="24" s="1"/>
  <c r="H15" i="24" s="1"/>
  <c r="H18" i="24" s="1"/>
  <c r="H21" i="24" s="1"/>
  <c r="G10" i="24"/>
  <c r="G13" i="24" s="1"/>
  <c r="G15" i="24" s="1"/>
  <c r="G18" i="24" s="1"/>
  <c r="G21" i="24" s="1"/>
  <c r="E10" i="24"/>
  <c r="E13" i="24" s="1"/>
  <c r="E15" i="24" s="1"/>
  <c r="E18" i="24" s="1"/>
  <c r="E21" i="24" s="1"/>
  <c r="D10" i="24"/>
  <c r="D13" i="24" s="1"/>
  <c r="D15" i="24" s="1"/>
  <c r="D18" i="24" s="1"/>
  <c r="D21" i="24" s="1"/>
  <c r="C10" i="24"/>
  <c r="C13" i="24" s="1"/>
  <c r="C15" i="24" s="1"/>
  <c r="C18" i="24" s="1"/>
  <c r="C21" i="24" s="1"/>
  <c r="T9" i="24"/>
  <c r="R9" i="24"/>
  <c r="T8" i="24"/>
  <c r="R8" i="24"/>
  <c r="T7" i="24"/>
  <c r="R7" i="24"/>
  <c r="R10" i="24" s="1"/>
  <c r="R13" i="24" s="1"/>
  <c r="R15" i="24" s="1"/>
  <c r="T10" i="24" l="1"/>
  <c r="T13" i="24" s="1"/>
  <c r="T15" i="24" s="1"/>
  <c r="T18" i="24" s="1"/>
  <c r="T21" i="24" s="1"/>
  <c r="T24" i="24" s="1"/>
  <c r="T27" i="24" s="1"/>
  <c r="T29" i="24" s="1"/>
  <c r="C10" i="17"/>
  <c r="C13" i="17" s="1"/>
  <c r="C15" i="17" s="1"/>
  <c r="C18" i="17" s="1"/>
  <c r="C21" i="17" s="1"/>
  <c r="R8" i="17"/>
  <c r="R10" i="17" s="1"/>
  <c r="R13" i="17" s="1"/>
  <c r="R15" i="17" s="1"/>
  <c r="R18" i="17" s="1"/>
  <c r="R21" i="17" s="1"/>
  <c r="R24" i="17" s="1"/>
  <c r="R27" i="17" s="1"/>
  <c r="R29" i="17" s="1"/>
  <c r="G10" i="25"/>
  <c r="G13" i="25" s="1"/>
  <c r="H10" i="25"/>
  <c r="H13" i="25" s="1"/>
  <c r="H10" i="23"/>
  <c r="H13" i="23" s="1"/>
  <c r="I10" i="23"/>
  <c r="I13" i="23" s="1"/>
  <c r="G10" i="23"/>
  <c r="G13" i="23" s="1"/>
  <c r="K10" i="23"/>
  <c r="K13" i="23" s="1"/>
  <c r="K15" i="23" s="1"/>
  <c r="K18" i="23" s="1"/>
  <c r="K21" i="23" s="1"/>
  <c r="R18" i="24"/>
  <c r="R21" i="24" s="1"/>
  <c r="R24" i="24" s="1"/>
  <c r="R27" i="24" s="1"/>
  <c r="R29" i="24" s="1"/>
  <c r="F31" i="10"/>
  <c r="E31" i="10"/>
  <c r="D31" i="10"/>
  <c r="C31" i="10"/>
  <c r="F24" i="10"/>
  <c r="E24" i="10"/>
  <c r="D24" i="10"/>
  <c r="C24" i="10"/>
  <c r="F16" i="10"/>
  <c r="F32" i="10" s="1"/>
  <c r="F34" i="10" s="1"/>
  <c r="F36" i="10" s="1"/>
  <c r="E16" i="10"/>
  <c r="E32" i="10" s="1"/>
  <c r="E34" i="10" s="1"/>
  <c r="E36" i="10" s="1"/>
  <c r="D16" i="10"/>
  <c r="D38" i="10" s="1"/>
  <c r="C16" i="10"/>
  <c r="C38" i="10" s="1"/>
  <c r="D49" i="22"/>
  <c r="D51" i="22" s="1"/>
  <c r="C49" i="22"/>
  <c r="C51" i="22" s="1"/>
  <c r="D42" i="22"/>
  <c r="C42" i="22"/>
  <c r="D32" i="22"/>
  <c r="C32" i="22"/>
  <c r="D21" i="22"/>
  <c r="C21" i="22"/>
  <c r="D11" i="22"/>
  <c r="D22" i="22" s="1"/>
  <c r="C11" i="22"/>
  <c r="H21" i="4"/>
  <c r="C21" i="4"/>
  <c r="E21" i="4" s="1"/>
  <c r="H19" i="4"/>
  <c r="E19" i="4"/>
  <c r="E18" i="4"/>
  <c r="H16" i="4"/>
  <c r="E16" i="4"/>
  <c r="H15" i="4"/>
  <c r="E15" i="4"/>
  <c r="H14" i="4"/>
  <c r="C14" i="4"/>
  <c r="E14" i="4" s="1"/>
  <c r="H13" i="4"/>
  <c r="E13" i="4"/>
  <c r="H11" i="4"/>
  <c r="E11" i="4"/>
  <c r="G10" i="4"/>
  <c r="F10" i="4"/>
  <c r="F12" i="4" s="1"/>
  <c r="D10" i="4"/>
  <c r="D12" i="4" s="1"/>
  <c r="D17" i="4" s="1"/>
  <c r="D20" i="4" s="1"/>
  <c r="D22" i="4" s="1"/>
  <c r="D23" i="4" s="1"/>
  <c r="C10" i="4"/>
  <c r="E10" i="4" s="1"/>
  <c r="H9" i="4"/>
  <c r="E9" i="4"/>
  <c r="H8" i="4"/>
  <c r="E8" i="4"/>
  <c r="H7" i="4"/>
  <c r="E7" i="4"/>
  <c r="H6" i="4"/>
  <c r="E6" i="4"/>
  <c r="H5" i="4"/>
  <c r="E5" i="4"/>
  <c r="E47" i="21"/>
  <c r="E46" i="21"/>
  <c r="E45" i="21"/>
  <c r="E44" i="21"/>
  <c r="F40" i="21"/>
  <c r="C40" i="21"/>
  <c r="H37" i="21"/>
  <c r="E37" i="21"/>
  <c r="H34" i="21"/>
  <c r="E34" i="21"/>
  <c r="G22" i="21"/>
  <c r="E22" i="21"/>
  <c r="G21" i="21"/>
  <c r="E21" i="21"/>
  <c r="H10" i="4" l="1"/>
  <c r="D52" i="22"/>
  <c r="C22" i="22"/>
  <c r="C52" i="22"/>
  <c r="F38" i="10"/>
  <c r="C32" i="10"/>
  <c r="C34" i="10" s="1"/>
  <c r="C36" i="10" s="1"/>
  <c r="D32" i="10"/>
  <c r="D34" i="10" s="1"/>
  <c r="D36" i="10" s="1"/>
  <c r="E38" i="10"/>
  <c r="D25" i="4"/>
  <c r="D26" i="4"/>
  <c r="F17" i="4"/>
  <c r="C12" i="4"/>
  <c r="G12" i="4"/>
  <c r="G17" i="4" s="1"/>
  <c r="G20" i="4" s="1"/>
  <c r="G22" i="4" s="1"/>
  <c r="G23" i="4" s="1"/>
  <c r="C17" i="4" l="1"/>
  <c r="E12" i="4"/>
  <c r="G26" i="4"/>
  <c r="G25" i="4"/>
  <c r="F20" i="4"/>
  <c r="H17" i="4"/>
  <c r="H12" i="4"/>
  <c r="C20" i="4" l="1"/>
  <c r="E17" i="4"/>
  <c r="F22" i="4"/>
  <c r="H20" i="4"/>
  <c r="E20" i="4" l="1"/>
  <c r="C22" i="4"/>
  <c r="H22" i="4"/>
  <c r="F23" i="4"/>
  <c r="F26" i="4" l="1"/>
  <c r="H26" i="4" s="1"/>
  <c r="H23" i="4"/>
  <c r="F25" i="4"/>
  <c r="H25" i="4" s="1"/>
  <c r="C23" i="4"/>
  <c r="E22" i="4"/>
  <c r="B1" i="14"/>
  <c r="B1" i="23"/>
  <c r="B1" i="25"/>
  <c r="B1" i="17"/>
  <c r="B1" i="24"/>
  <c r="C25" i="4" l="1"/>
  <c r="E25" i="4" s="1"/>
  <c r="C26" i="4"/>
  <c r="E26" i="4" s="1"/>
  <c r="E23" i="4"/>
  <c r="B1" i="10" l="1"/>
  <c r="B1" i="22"/>
  <c r="B1" i="4"/>
  <c r="B1" i="21"/>
</calcChain>
</file>

<file path=xl/sharedStrings.xml><?xml version="1.0" encoding="utf-8"?>
<sst xmlns="http://schemas.openxmlformats.org/spreadsheetml/2006/main" count="421" uniqueCount="198">
  <si>
    <t>Software AG</t>
  </si>
  <si>
    <t xml:space="preserve">Finanzinformationen </t>
  </si>
  <si>
    <t>Q2 / 2019</t>
  </si>
  <si>
    <t>(nicht testiert)</t>
  </si>
  <si>
    <t>Inhaltsverzeichnis</t>
  </si>
  <si>
    <t>S. 3</t>
  </si>
  <si>
    <t>Kennzahlen im Überblick zum 30. Juni 2019</t>
  </si>
  <si>
    <t>S. 4</t>
  </si>
  <si>
    <t>Konzern Gewinn-und-Verlustrechnung für sechs Monate und 2. Quartal 2019</t>
  </si>
  <si>
    <t>S. 5</t>
  </si>
  <si>
    <t>Konzernbilanz zum 30. Juni 2019</t>
  </si>
  <si>
    <t>S. 6</t>
  </si>
  <si>
    <t>Kapitalflussrechnung für sechs Monate und 2. Quartal 2019</t>
  </si>
  <si>
    <t>S. 7</t>
  </si>
  <si>
    <t>Segmentbericht für sechs Monate 2019</t>
  </si>
  <si>
    <t>S. 8</t>
  </si>
  <si>
    <t>Segmentbericht für das 2. Quartal 2019</t>
  </si>
  <si>
    <t>S. 9</t>
  </si>
  <si>
    <t>Segment DBP mit Umsatzaufteilung für sechs Monate 2019</t>
  </si>
  <si>
    <t>S. 10</t>
  </si>
  <si>
    <t>Segment DBP mit Umsatzaufteilung für das 2. Quartal 2019</t>
  </si>
  <si>
    <t>S. 11</t>
  </si>
  <si>
    <t>Gesamtergebnisrechnung für das 2. Quartal 2019</t>
  </si>
  <si>
    <t>(IFRS, nicht testiert)</t>
  </si>
  <si>
    <t>in Mio. EUR</t>
  </si>
  <si>
    <t xml:space="preserve">6M 2019
 (IFRS) </t>
  </si>
  <si>
    <r>
      <t>6M 2019 
acc</t>
    </r>
    <r>
      <rPr>
        <b/>
        <i/>
        <vertAlign val="superscript"/>
        <sz val="8"/>
        <color theme="1"/>
        <rFont val="Arial"/>
        <family val="2"/>
      </rPr>
      <t>1</t>
    </r>
  </si>
  <si>
    <t>6M 2018
(IFRS)</t>
  </si>
  <si>
    <t>+/- in %</t>
  </si>
  <si>
    <r>
      <t>+/- in % acc</t>
    </r>
    <r>
      <rPr>
        <b/>
        <vertAlign val="superscript"/>
        <sz val="8"/>
        <color rgb="FF000000"/>
        <rFont val="Arial"/>
        <family val="2"/>
      </rPr>
      <t>1</t>
    </r>
  </si>
  <si>
    <t xml:space="preserve">Q2 2019
 (IFRS) </t>
  </si>
  <si>
    <r>
      <t>Q2 2019 
acc</t>
    </r>
    <r>
      <rPr>
        <b/>
        <i/>
        <vertAlign val="superscript"/>
        <sz val="8"/>
        <color theme="1"/>
        <rFont val="Arial"/>
        <family val="2"/>
      </rPr>
      <t>1</t>
    </r>
  </si>
  <si>
    <t>Q2 2018
(IFRS)</t>
  </si>
  <si>
    <t>(soweit nicht anders vermerkt)</t>
  </si>
  <si>
    <t>Umsatz</t>
  </si>
  <si>
    <t>DBP (inkl. Cloud &amp; IoT)</t>
  </si>
  <si>
    <t xml:space="preserve">   davon DBP (excl. Cloud &amp; IoT)</t>
  </si>
  <si>
    <t xml:space="preserve">   davon DBP (Cloud &amp; IoT)</t>
  </si>
  <si>
    <t>A&amp;N</t>
  </si>
  <si>
    <t>Lizenzen</t>
  </si>
  <si>
    <t>Wartung</t>
  </si>
  <si>
    <t>SaaS</t>
  </si>
  <si>
    <t>Anteil wiederkehrender Umsätze DBP (inkl. Cloud &amp; IoT)</t>
  </si>
  <si>
    <t>Auftragseingang DBP (inkl. Cloud &amp; IoT)</t>
  </si>
  <si>
    <t>06/19-12/18
+/- as %</t>
  </si>
  <si>
    <t>12/18-06/18
+/- as %</t>
  </si>
  <si>
    <t>06/19-06/18
'+/- as %</t>
  </si>
  <si>
    <r>
      <t>ARR DBP (inkl. Cloud &amp; IoT)</t>
    </r>
    <r>
      <rPr>
        <vertAlign val="superscript"/>
        <sz val="8"/>
        <rFont val="Arial"/>
        <family val="2"/>
      </rPr>
      <t>4</t>
    </r>
  </si>
  <si>
    <r>
      <t xml:space="preserve">   davon ARR DBP (Cloud &amp; IoT)</t>
    </r>
    <r>
      <rPr>
        <vertAlign val="superscript"/>
        <sz val="8"/>
        <color theme="1"/>
        <rFont val="Arial"/>
        <family val="2"/>
      </rPr>
      <t>4</t>
    </r>
  </si>
  <si>
    <t>6M 2019</t>
  </si>
  <si>
    <t>6M 2018</t>
  </si>
  <si>
    <t>Q2 2019</t>
  </si>
  <si>
    <t>Q2 2018</t>
  </si>
  <si>
    <t>Operatives EBITA (Non-IFRS)</t>
  </si>
  <si>
    <t>in % vom Umsatz</t>
  </si>
  <si>
    <t>Segmentergebnis DBP</t>
  </si>
  <si>
    <t>Segmentmarge</t>
  </si>
  <si>
    <t>Segmentergebnis A&amp;N</t>
  </si>
  <si>
    <t>Nettoergebnis (Non-IFRS)</t>
  </si>
  <si>
    <r>
      <t>Ergebnis je Aktie (Non-IFRS)</t>
    </r>
    <r>
      <rPr>
        <b/>
        <vertAlign val="superscript"/>
        <sz val="8"/>
        <color rgb="FF0899CC"/>
        <rFont val="Arial"/>
        <family val="2"/>
      </rPr>
      <t>2</t>
    </r>
  </si>
  <si>
    <t>Cashflow aus betrieblicher Tätigkeit</t>
  </si>
  <si>
    <r>
      <t>CapEx</t>
    </r>
    <r>
      <rPr>
        <vertAlign val="superscript"/>
        <sz val="8"/>
        <color theme="1"/>
        <rFont val="Arial"/>
        <family val="2"/>
      </rPr>
      <t>3</t>
    </r>
  </si>
  <si>
    <t xml:space="preserve">Tilgung von Leasingverbindlichkeiten </t>
  </si>
  <si>
    <t>Free Cashflow</t>
  </si>
  <si>
    <t>Angepasster betrieblicher Free Cashflow</t>
  </si>
  <si>
    <t>Angepasster operativer Free Cashflow je Aktie</t>
  </si>
  <si>
    <t>Bilanz</t>
  </si>
  <si>
    <t>Bilanzsumme</t>
  </si>
  <si>
    <t>Zahlungsmittel und Zahlungsmitteläquivalente</t>
  </si>
  <si>
    <t>Netto-Cash-Position</t>
  </si>
  <si>
    <t>Mitarbeiter (Vollzeitäquivalent)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</si>
  <si>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 acc = at constant currency (um Wechselkurseffekte bereinigt)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</si>
  <si>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Basierend auf durchschnittlich ausstehenden Aktien (unverwässert) 6M 2019: 74,0m / 6M 2018: 74,0m / Q2 2019: 74,0m / Q2 2018: 74,0m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</si>
  <si>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Cashflow aus Investitionstätigkeit bereinigt um Akquisitionen und Anlagen in Schuldtiteln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</si>
  <si>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   Annual recurring revenue (jährlich wiederkehrende Umsätze).</t>
    </r>
  </si>
  <si>
    <t>Rundungen können in Einzelfällen dazu führen, dass sich Werte in diesem Bericht nicht exakt zur angegebenen Summe aufaddieren und Prozentangaben sich nicht aus den dargestellten Werten ergeben.</t>
  </si>
  <si>
    <t>in TEUR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</si>
  <si>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</si>
  <si>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</si>
  <si>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</si>
  <si>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</si>
  <si>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</si>
  <si>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</si>
  <si>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</si>
  <si>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</si>
  <si>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</si>
  <si>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Operatives Ergebnis</t>
  </si>
  <si>
    <t>Sonstige Erträge/Aufwendungen, netto</t>
  </si>
  <si>
    <t>Finanzergebnis</t>
  </si>
  <si>
    <t>Ergebnis vor Ertragsteuern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</si>
  <si>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</si>
  <si>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</si>
  <si>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</si>
  <si>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</si>
  <si>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</si>
  <si>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</si>
  <si>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</si>
  <si>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</si>
  <si>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</si>
  <si>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Aktiva (in TEUR)</t>
  </si>
  <si>
    <t>30. Jun. 2019</t>
  </si>
  <si>
    <t>31. Dez. 2018</t>
  </si>
  <si>
    <t>Kurzfristige Vermögenswerte</t>
  </si>
  <si>
    <t>Sonstige finanzielle Vermögenswerte</t>
  </si>
  <si>
    <t>Forderungen aus Lieferungen und Leistungen und sonstige Forderungen</t>
  </si>
  <si>
    <t>Sonstige nichtfinanzielle Vermögenswerte</t>
  </si>
  <si>
    <t>Ertragsteuererstattungsansprüche</t>
  </si>
  <si>
    <t>Langfristige Vermögenswerte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</si>
  <si>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</si>
  <si>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</si>
  <si>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</si>
  <si>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</si>
  <si>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</si>
  <si>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</si>
  <si>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>Kurzfristige Schulden</t>
  </si>
  <si>
    <t xml:space="preserve">Finanzielle Verbindlichkeiten </t>
  </si>
  <si>
    <t>Verbindlichkeiten aus Lieferungen und Leistungen und sonstige Verbindlichkeiten</t>
  </si>
  <si>
    <t>Sonstige nichtfinanzielle Verbindlichkeiten</t>
  </si>
  <si>
    <t>Sonstige Rückstellungen</t>
  </si>
  <si>
    <t>Ertragsteuerschulden</t>
  </si>
  <si>
    <t>Passive Abgrenzungsposten</t>
  </si>
  <si>
    <t>Langfristige Schulden</t>
  </si>
  <si>
    <t xml:space="preserve">Rückstellungen für Pensionen und ähnliche Verpflichtungen </t>
  </si>
  <si>
    <t xml:space="preserve">Ertragsteuerschulden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</si>
  <si>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</si>
  <si>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</si>
  <si>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</si>
  <si>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</si>
  <si>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</si>
  <si>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</si>
  <si>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</si>
  <si>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</si>
  <si>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</si>
  <si>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</si>
  <si>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Abschreibungen auf Gegenstände des Anlagevermögens</t>
  </si>
  <si>
    <t>Mittelabfluss für in bar ausgeglichene Ansprüche anteilsbasierter Vergütung mit Erfüllungswahlrecht</t>
  </si>
  <si>
    <t>Sonstige zahlungsunwirksame Aufwendungen und Erträge</t>
  </si>
  <si>
    <t>Veränderungen der Forderungen sowie anderer Aktiva</t>
  </si>
  <si>
    <t>Veränderungen der Verbindlichkeiten sowie anderer Passiva</t>
  </si>
  <si>
    <t>Gezahlte/erhaltene Ertragsteuern</t>
  </si>
  <si>
    <t>Gezahlte Zinsen</t>
  </si>
  <si>
    <t>Erhaltene Zinsen</t>
  </si>
  <si>
    <t>Mittelzufluss aus dem Abgang von Sachanlagen/immateriellen Vermögenswerten</t>
  </si>
  <si>
    <t>Investitionen in Sachanlagen/immaterielle Vermögenswerte</t>
  </si>
  <si>
    <t xml:space="preserve">Mittelzufluss aus dem Abgang langfristiger finanzieller Vermögenswerte </t>
  </si>
  <si>
    <t>Investitionen in langfristige finanzielle Vermögenswerte</t>
  </si>
  <si>
    <t>Mittelzufluss aus dem Verkauf kurzfristiger finanzieller Vermögenswerte</t>
  </si>
  <si>
    <t>Investitionen in kurzfristige finanzielle Vermögenswerte</t>
  </si>
  <si>
    <t>Nettoauszahlungen für Akquisitionen</t>
  </si>
  <si>
    <t>Cashflow aus Investitionstätigkeit</t>
  </si>
  <si>
    <t>Verwendung eigener Aktien</t>
  </si>
  <si>
    <t xml:space="preserve">Gezahlte Dividenden </t>
  </si>
  <si>
    <t xml:space="preserve">Zahlungen aus der Veränderung von kurzfristigen sonstigen finanziellen Verbindlichkeiten </t>
  </si>
  <si>
    <t>Tilgung von Leasingverbindlichkeiten</t>
  </si>
  <si>
    <t xml:space="preserve">Aufnahme langfristiger finanzieller Verbindlichkeiten </t>
  </si>
  <si>
    <t xml:space="preserve">Tilgung langfristiger finanzieller Verbindlichkeiten </t>
  </si>
  <si>
    <t>Cashflow aus Finanzierungstätigkeit</t>
  </si>
  <si>
    <t>Zahlungswirksame Veränderungen der Zahlungsmittel und Zahlungsmitteläquivalente</t>
  </si>
  <si>
    <t>Bewertungsbedingte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</si>
  <si>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</si>
  <si>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</si>
  <si>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</si>
  <si>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Free Cash Flow</t>
  </si>
  <si>
    <r>
      <t>Professional Services</t>
    </r>
    <r>
      <rPr>
        <b/>
        <vertAlign val="superscript"/>
        <sz val="8"/>
        <rFont val="Arial"/>
        <family val="2"/>
      </rPr>
      <t>1</t>
    </r>
  </si>
  <si>
    <t>Überleitung</t>
  </si>
  <si>
    <t>Gesamt</t>
  </si>
  <si>
    <t>IFRS</t>
  </si>
  <si>
    <t>Währungs-
kurs-
bereinigt</t>
  </si>
  <si>
    <t>Produktumsätze</t>
  </si>
  <si>
    <t>Segmentbeitrag</t>
  </si>
  <si>
    <t>Forschungs- und 
Entwicklungsaufwendungen</t>
  </si>
  <si>
    <t>Segmentergebnis</t>
  </si>
  <si>
    <t>Finanzergebnis, netto</t>
  </si>
  <si>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Consulting bis 2018; seit 2019 Neuausrichtung auf Implementierung von Lösungen in Kooperation mit Kunden und Partnern.</t>
    </r>
  </si>
  <si>
    <t>DBP (Cloud &amp; IoT)</t>
  </si>
  <si>
    <t>DBP (exkl. Cloud &amp; IoT)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</si>
  <si>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</si>
  <si>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</si>
  <si>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</si>
  <si>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Posten, die anschließend in den Gewinn oder Verlust umgegliedert werden, sofern bestimmte Bedingungen erfüllt sind</t>
  </si>
  <si>
    <t>Anpassung aus der Bewertung von Pensionsverpflichtungen</t>
  </si>
  <si>
    <t>Posten, die anschließend nicht in den Gewinn oder Verlust umgegliedert werden</t>
  </si>
  <si>
    <t>Im Eigenkapital direkt erfasste Wertänderungen</t>
  </si>
  <si>
    <t>Gesamtergebnis</t>
  </si>
  <si>
    <t>Davon auf Aktionäre der Software AG entfallend</t>
  </si>
  <si>
    <t>Davon auf nicht beherrschende Anteile entfallend</t>
  </si>
  <si>
    <t>Investor Relations</t>
  </si>
  <si>
    <t>Uhlandstraße 12</t>
  </si>
  <si>
    <t>64297 Darmstadt</t>
  </si>
  <si>
    <t>Deutschland</t>
  </si>
  <si>
    <t>Telefon:</t>
  </si>
  <si>
    <t>+49 (0) 6151 92 1900</t>
  </si>
  <si>
    <t xml:space="preserve">Fax: </t>
  </si>
  <si>
    <t xml:space="preserve">+49 (0) 6151 9234 1900 </t>
  </si>
  <si>
    <t xml:space="preserve">E-Mail: </t>
  </si>
  <si>
    <t>investor.relations@softwareag.com</t>
  </si>
  <si>
    <t>www.softwareag.com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</si>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</sst>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b/>
      <i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rgb="FF0899CC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rgb="FF000000"/>
      <name val="Arial"/>
      <family val="2"/>
    </font>
    <font>
      <b/>
      <vertAlign val="superscript"/>
      <sz val="8"/>
      <name val="Arial"/>
      <family val="2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4" fontId="15" fillId="0" borderId="0" xfId="0" applyNumberFormat="1" applyFont="1"/>
    <xf numFmtId="14" fontId="16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12" fillId="0" borderId="7" xfId="0" applyFont="1" applyBorder="1"/>
    <xf numFmtId="0" fontId="4" fillId="0" borderId="8" xfId="0" applyFont="1" applyBorder="1"/>
    <xf numFmtId="0" fontId="18" fillId="0" borderId="0" xfId="0" applyFont="1"/>
    <xf numFmtId="0" fontId="18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9" fontId="19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49" fontId="19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3" fontId="19" fillId="2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7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8" fillId="0" borderId="0" xfId="0" applyFont="1" applyBorder="1"/>
    <xf numFmtId="0" fontId="21" fillId="0" borderId="0" xfId="0" applyFont="1" applyBorder="1" applyAlignment="1"/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7" xfId="0" applyFont="1" applyBorder="1"/>
    <xf numFmtId="0" fontId="19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4" fontId="22" fillId="2" borderId="17" xfId="0" applyNumberFormat="1" applyFont="1" applyFill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9" fontId="19" fillId="0" borderId="15" xfId="0" applyNumberFormat="1" applyFont="1" applyBorder="1" applyAlignment="1">
      <alignment horizontal="right"/>
    </xf>
    <xf numFmtId="9" fontId="22" fillId="0" borderId="17" xfId="0" applyNumberFormat="1" applyFont="1" applyBorder="1" applyAlignment="1">
      <alignment horizontal="right"/>
    </xf>
    <xf numFmtId="0" fontId="14" fillId="0" borderId="8" xfId="0" applyFont="1" applyBorder="1" applyAlignment="1"/>
    <xf numFmtId="0" fontId="14" fillId="0" borderId="0" xfId="0" applyFont="1" applyBorder="1" applyAlignment="1"/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0" xfId="0" applyFont="1" applyBorder="1" applyAlignment="1"/>
    <xf numFmtId="164" fontId="19" fillId="2" borderId="15" xfId="0" applyNumberFormat="1" applyFont="1" applyFill="1" applyBorder="1" applyAlignment="1">
      <alignment horizontal="right"/>
    </xf>
    <xf numFmtId="9" fontId="19" fillId="0" borderId="14" xfId="0" applyNumberFormat="1" applyFont="1" applyBorder="1" applyAlignment="1">
      <alignment horizontal="right"/>
    </xf>
    <xf numFmtId="0" fontId="19" fillId="2" borderId="14" xfId="0" applyFont="1" applyFill="1" applyBorder="1" applyAlignment="1">
      <alignment horizontal="right"/>
    </xf>
    <xf numFmtId="0" fontId="19" fillId="0" borderId="21" xfId="0" applyFont="1" applyBorder="1" applyAlignment="1">
      <alignment horizontal="left"/>
    </xf>
    <xf numFmtId="164" fontId="19" fillId="2" borderId="22" xfId="0" applyNumberFormat="1" applyFont="1" applyFill="1" applyBorder="1" applyAlignment="1">
      <alignment horizontal="right"/>
    </xf>
    <xf numFmtId="164" fontId="19" fillId="0" borderId="22" xfId="0" applyNumberFormat="1" applyFont="1" applyBorder="1" applyAlignment="1">
      <alignment horizontal="right"/>
    </xf>
    <xf numFmtId="0" fontId="24" fillId="0" borderId="23" xfId="0" applyFont="1" applyBorder="1" applyAlignment="1">
      <alignment horizontal="left"/>
    </xf>
    <xf numFmtId="165" fontId="24" fillId="2" borderId="24" xfId="0" applyNumberFormat="1" applyFont="1" applyFill="1" applyBorder="1" applyAlignment="1">
      <alignment horizontal="right"/>
    </xf>
    <xf numFmtId="0" fontId="24" fillId="0" borderId="24" xfId="0" applyFont="1" applyBorder="1" applyAlignment="1">
      <alignment horizontal="right"/>
    </xf>
    <xf numFmtId="9" fontId="22" fillId="0" borderId="19" xfId="0" applyNumberFormat="1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165" fontId="24" fillId="2" borderId="19" xfId="0" applyNumberFormat="1" applyFont="1" applyFill="1" applyBorder="1" applyAlignment="1">
      <alignment horizontal="right"/>
    </xf>
    <xf numFmtId="0" fontId="24" fillId="0" borderId="19" xfId="0" applyFont="1" applyBorder="1" applyAlignment="1">
      <alignment horizontal="right"/>
    </xf>
    <xf numFmtId="4" fontId="19" fillId="2" borderId="15" xfId="0" applyNumberFormat="1" applyFont="1" applyFill="1" applyBorder="1" applyAlignment="1">
      <alignment horizontal="righ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166" fontId="22" fillId="2" borderId="19" xfId="0" applyNumberFormat="1" applyFont="1" applyFill="1" applyBorder="1" applyAlignment="1">
      <alignment horizontal="right"/>
    </xf>
    <xf numFmtId="0" fontId="22" fillId="0" borderId="25" xfId="0" applyFont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17" fillId="0" borderId="8" xfId="0" applyFont="1" applyBorder="1" applyAlignment="1"/>
    <xf numFmtId="166" fontId="19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9" fontId="22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9" fontId="27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 wrapText="1"/>
    </xf>
    <xf numFmtId="9" fontId="19" fillId="0" borderId="22" xfId="0" applyNumberFormat="1" applyFont="1" applyBorder="1" applyAlignment="1">
      <alignment horizontal="right"/>
    </xf>
    <xf numFmtId="9" fontId="20" fillId="0" borderId="25" xfId="0" applyNumberFormat="1" applyFont="1" applyBorder="1" applyAlignment="1">
      <alignment horizontal="right"/>
    </xf>
    <xf numFmtId="9" fontId="20" fillId="0" borderId="19" xfId="0" applyNumberFormat="1" applyFont="1" applyBorder="1" applyAlignment="1">
      <alignment horizontal="right"/>
    </xf>
    <xf numFmtId="0" fontId="11" fillId="0" borderId="28" xfId="0" applyFont="1" applyBorder="1" applyAlignment="1">
      <alignment horizontal="left"/>
    </xf>
    <xf numFmtId="15" fontId="11" fillId="2" borderId="29" xfId="0" applyNumberFormat="1" applyFont="1" applyFill="1" applyBorder="1" applyAlignment="1">
      <alignment horizontal="right" wrapText="1"/>
    </xf>
    <xf numFmtId="15" fontId="11" fillId="0" borderId="29" xfId="0" applyNumberFormat="1" applyFont="1" applyBorder="1" applyAlignment="1">
      <alignment horizontal="right" wrapText="1"/>
    </xf>
    <xf numFmtId="0" fontId="11" fillId="0" borderId="29" xfId="0" applyFont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0" fontId="10" fillId="0" borderId="20" xfId="0" applyFont="1" applyBorder="1"/>
    <xf numFmtId="1" fontId="11" fillId="2" borderId="35" xfId="0" applyNumberFormat="1" applyFont="1" applyFill="1" applyBorder="1" applyAlignment="1">
      <alignment horizontal="center"/>
    </xf>
    <xf numFmtId="1" fontId="11" fillId="2" borderId="36" xfId="0" applyNumberFormat="1" applyFont="1" applyFill="1" applyBorder="1" applyAlignment="1">
      <alignment horizontal="center"/>
    </xf>
    <xf numFmtId="3" fontId="12" fillId="2" borderId="37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12" fillId="2" borderId="36" xfId="0" applyNumberFormat="1" applyFont="1" applyFill="1" applyBorder="1" applyAlignment="1">
      <alignment horizontal="right"/>
    </xf>
    <xf numFmtId="3" fontId="11" fillId="2" borderId="36" xfId="0" applyNumberFormat="1" applyFont="1" applyFill="1" applyBorder="1" applyAlignment="1">
      <alignment horizontal="right"/>
    </xf>
    <xf numFmtId="3" fontId="19" fillId="2" borderId="39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3" fontId="29" fillId="2" borderId="2" xfId="0" applyNumberFormat="1" applyFont="1" applyFill="1" applyBorder="1" applyAlignment="1">
      <alignment horizontal="right"/>
    </xf>
    <xf numFmtId="2" fontId="19" fillId="0" borderId="15" xfId="0" applyNumberFormat="1" applyFont="1" applyBorder="1" applyAlignment="1">
      <alignment horizontal="right"/>
    </xf>
    <xf numFmtId="165" fontId="24" fillId="0" borderId="24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2" borderId="41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19" fillId="3" borderId="6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 vertical="center"/>
    </xf>
    <xf numFmtId="3" fontId="11" fillId="2" borderId="40" xfId="0" applyNumberFormat="1" applyFont="1" applyFill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0" fontId="4" fillId="0" borderId="0" xfId="0" applyFont="1" applyFill="1" applyBorder="1"/>
    <xf numFmtId="0" fontId="12" fillId="0" borderId="18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9" fontId="22" fillId="0" borderId="13" xfId="0" applyNumberFormat="1" applyFont="1" applyBorder="1" applyAlignment="1">
      <alignment horizontal="right"/>
    </xf>
    <xf numFmtId="165" fontId="24" fillId="0" borderId="19" xfId="0" applyNumberFormat="1" applyFont="1" applyBorder="1" applyAlignment="1">
      <alignment horizontal="right"/>
    </xf>
    <xf numFmtId="166" fontId="22" fillId="0" borderId="19" xfId="0" applyNumberFormat="1" applyFont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6" fontId="22" fillId="2" borderId="24" xfId="0" applyNumberFormat="1" applyFont="1" applyFill="1" applyBorder="1" applyAlignment="1">
      <alignment horizontal="right"/>
    </xf>
    <xf numFmtId="3" fontId="29" fillId="2" borderId="4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9" fillId="2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1" fontId="28" fillId="3" borderId="9" xfId="0" applyNumberFormat="1" applyFont="1" applyFill="1" applyBorder="1" applyAlignment="1">
      <alignment horizontal="center"/>
    </xf>
    <xf numFmtId="1" fontId="28" fillId="3" borderId="1" xfId="0" applyNumberFormat="1" applyFont="1" applyFill="1" applyBorder="1" applyAlignment="1">
      <alignment horizontal="center" wrapText="1"/>
    </xf>
    <xf numFmtId="3" fontId="29" fillId="3" borderId="2" xfId="0" applyNumberFormat="1" applyFont="1" applyFill="1" applyBorder="1" applyAlignment="1">
      <alignment horizontal="right"/>
    </xf>
    <xf numFmtId="3" fontId="29" fillId="3" borderId="40" xfId="0" applyNumberFormat="1" applyFont="1" applyFill="1" applyBorder="1" applyAlignment="1">
      <alignment horizontal="right"/>
    </xf>
    <xf numFmtId="3" fontId="28" fillId="3" borderId="4" xfId="0" applyNumberFormat="1" applyFont="1" applyFill="1" applyBorder="1" applyAlignment="1">
      <alignment horizontal="right"/>
    </xf>
    <xf numFmtId="3" fontId="29" fillId="3" borderId="1" xfId="0" applyNumberFormat="1" applyFont="1" applyFill="1" applyBorder="1" applyAlignment="1">
      <alignment horizontal="right"/>
    </xf>
    <xf numFmtId="3" fontId="12" fillId="3" borderId="36" xfId="0" applyNumberFormat="1" applyFont="1" applyFill="1" applyBorder="1" applyAlignment="1">
      <alignment horizontal="right"/>
    </xf>
    <xf numFmtId="164" fontId="27" fillId="3" borderId="15" xfId="0" applyNumberFormat="1" applyFont="1" applyFill="1" applyBorder="1" applyAlignment="1">
      <alignment horizontal="right"/>
    </xf>
    <xf numFmtId="164" fontId="24" fillId="3" borderId="17" xfId="0" applyNumberFormat="1" applyFont="1" applyFill="1" applyBorder="1" applyAlignment="1">
      <alignment horizontal="right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9" fontId="12" fillId="4" borderId="0" xfId="0" applyNumberFormat="1" applyFont="1" applyFill="1" applyBorder="1" applyAlignment="1">
      <alignment horizontal="right"/>
    </xf>
    <xf numFmtId="166" fontId="22" fillId="2" borderId="25" xfId="0" applyNumberFormat="1" applyFont="1" applyFill="1" applyBorder="1" applyAlignment="1">
      <alignment horizontal="right"/>
    </xf>
    <xf numFmtId="0" fontId="12" fillId="0" borderId="42" xfId="0" applyFont="1" applyFill="1" applyBorder="1" applyAlignment="1">
      <alignment horizontal="left" wrapText="1"/>
    </xf>
    <xf numFmtId="49" fontId="19" fillId="2" borderId="5" xfId="0" applyNumberFormat="1" applyFont="1" applyFill="1" applyBorder="1" applyAlignment="1">
      <alignment horizontal="center" vertical="center"/>
    </xf>
    <xf numFmtId="0" fontId="17" fillId="0" borderId="20" xfId="0" applyFont="1" applyBorder="1" applyAlignment="1"/>
    <xf numFmtId="0" fontId="30" fillId="0" borderId="0" xfId="0" applyFont="1"/>
    <xf numFmtId="0" fontId="30" fillId="4" borderId="0" xfId="0" applyFont="1" applyFill="1" applyBorder="1" applyAlignment="1">
      <alignment horizontal="left"/>
    </xf>
    <xf numFmtId="49" fontId="6" fillId="0" borderId="0" xfId="0" applyNumberFormat="1" applyFont="1"/>
    <xf numFmtId="0" fontId="11" fillId="0" borderId="2" xfId="0" applyFont="1" applyBorder="1" applyAlignment="1">
      <alignment horizontal="left" indent="2"/>
    </xf>
    <xf numFmtId="0" fontId="11" fillId="0" borderId="4" xfId="0" applyFont="1" applyBorder="1" applyAlignment="1">
      <alignment horizontal="left" indent="2"/>
    </xf>
    <xf numFmtId="0" fontId="12" fillId="0" borderId="16" xfId="0" applyFont="1" applyBorder="1" applyAlignment="1">
      <alignment horizontal="left"/>
    </xf>
    <xf numFmtId="0" fontId="20" fillId="0" borderId="3" xfId="0" quotePrefix="1" applyFont="1" applyBorder="1" applyAlignment="1">
      <alignment horizontal="right"/>
    </xf>
    <xf numFmtId="0" fontId="22" fillId="0" borderId="42" xfId="0" applyFont="1" applyBorder="1" applyAlignment="1">
      <alignment horizontal="left"/>
    </xf>
    <xf numFmtId="9" fontId="22" fillId="0" borderId="25" xfId="0" applyNumberFormat="1" applyFont="1" applyBorder="1" applyAlignment="1">
      <alignment horizontal="right"/>
    </xf>
    <xf numFmtId="9" fontId="22" fillId="0" borderId="24" xfId="0" applyNumberFormat="1" applyFont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right"/>
    </xf>
    <xf numFmtId="166" fontId="19" fillId="0" borderId="13" xfId="0" applyNumberFormat="1" applyFont="1" applyFill="1" applyBorder="1" applyAlignment="1">
      <alignment horizontal="right"/>
    </xf>
    <xf numFmtId="9" fontId="19" fillId="0" borderId="13" xfId="0" applyNumberFormat="1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4" fontId="24" fillId="2" borderId="19" xfId="0" applyNumberFormat="1" applyFont="1" applyFill="1" applyBorder="1" applyAlignment="1">
      <alignment horizontal="right"/>
    </xf>
    <xf numFmtId="166" fontId="22" fillId="0" borderId="25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11" fillId="2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1" xfId="0" quotePrefix="1" applyFont="1" applyBorder="1" applyAlignment="1">
      <alignment horizontal="right"/>
    </xf>
    <xf numFmtId="9" fontId="4" fillId="0" borderId="0" xfId="2" applyFont="1"/>
    <xf numFmtId="1" fontId="11" fillId="0" borderId="9" xfId="0" applyNumberFormat="1" applyFont="1" applyBorder="1" applyAlignment="1">
      <alignment horizontal="center"/>
    </xf>
    <xf numFmtId="9" fontId="24" fillId="2" borderId="19" xfId="0" applyNumberFormat="1" applyFont="1" applyFill="1" applyBorder="1" applyAlignment="1">
      <alignment horizontal="right"/>
    </xf>
    <xf numFmtId="166" fontId="22" fillId="0" borderId="24" xfId="0" applyNumberFormat="1" applyFont="1" applyBorder="1" applyAlignment="1">
      <alignment horizontal="right"/>
    </xf>
    <xf numFmtId="0" fontId="11" fillId="0" borderId="11" xfId="0" quotePrefix="1" applyFont="1" applyBorder="1" applyAlignment="1">
      <alignment horizontal="center" wrapText="1"/>
    </xf>
    <xf numFmtId="164" fontId="22" fillId="2" borderId="45" xfId="0" applyNumberFormat="1" applyFont="1" applyFill="1" applyBorder="1" applyAlignment="1">
      <alignment horizontal="right"/>
    </xf>
    <xf numFmtId="164" fontId="24" fillId="0" borderId="45" xfId="0" applyNumberFormat="1" applyFont="1" applyFill="1" applyBorder="1" applyAlignment="1">
      <alignment horizontal="right"/>
    </xf>
    <xf numFmtId="164" fontId="24" fillId="0" borderId="17" xfId="0" applyNumberFormat="1" applyFont="1" applyFill="1" applyBorder="1" applyAlignment="1">
      <alignment horizontal="right"/>
    </xf>
    <xf numFmtId="15" fontId="11" fillId="2" borderId="46" xfId="0" applyNumberFormat="1" applyFont="1" applyFill="1" applyBorder="1" applyAlignment="1">
      <alignment horizontal="right" wrapText="1"/>
    </xf>
    <xf numFmtId="15" fontId="11" fillId="0" borderId="46" xfId="0" applyNumberFormat="1" applyFont="1" applyBorder="1" applyAlignment="1">
      <alignment horizontal="right" wrapText="1"/>
    </xf>
    <xf numFmtId="3" fontId="12" fillId="0" borderId="0" xfId="0" applyNumberFormat="1" applyFont="1"/>
    <xf numFmtId="15" fontId="11" fillId="2" borderId="46" xfId="0" applyNumberFormat="1" applyFont="1" applyFill="1" applyBorder="1" applyAlignment="1">
      <alignment horizontal="center" wrapText="1"/>
    </xf>
    <xf numFmtId="9" fontId="22" fillId="2" borderId="45" xfId="0" applyNumberFormat="1" applyFont="1" applyFill="1" applyBorder="1" applyAlignment="1">
      <alignment horizontal="right"/>
    </xf>
    <xf numFmtId="9" fontId="22" fillId="2" borderId="17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3" fillId="0" borderId="12" xfId="0" quotePrefix="1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20" fillId="2" borderId="12" xfId="0" applyFont="1" applyFill="1" applyBorder="1" applyAlignment="1">
      <alignment horizontal="right" wrapText="1"/>
    </xf>
    <xf numFmtId="0" fontId="20" fillId="2" borderId="11" xfId="0" applyFont="1" applyFill="1" applyBorder="1" applyAlignment="1">
      <alignment horizontal="right" wrapText="1"/>
    </xf>
    <xf numFmtId="0" fontId="26" fillId="3" borderId="12" xfId="0" applyFont="1" applyFill="1" applyBorder="1" applyAlignment="1">
      <alignment horizontal="right" wrapText="1"/>
    </xf>
    <xf numFmtId="0" fontId="26" fillId="3" borderId="11" xfId="0" applyFont="1" applyFill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0" fontId="23" fillId="0" borderId="12" xfId="0" quotePrefix="1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8">
    <cellStyle name="Hyperlink" xfId="3" builtinId="8"/>
    <cellStyle name="Normal" xfId="0" builtinId="0"/>
    <cellStyle name="Normal 2" xfId="5" xr:uid="{00000000-0005-0000-0000-000002000000}"/>
    <cellStyle name="Percent" xfId="2" builtinId="5"/>
    <cellStyle name="Percent 2" xfId="6" xr:uid="{00000000-0005-0000-0000-000004000000}"/>
    <cellStyle name="Standard 2" xfId="1" xr:uid="{00000000-0005-0000-0000-000005000000}"/>
    <cellStyle name="Standard 3" xfId="4" xr:uid="{00000000-0005-0000-0000-000006000000}"/>
    <cellStyle name="Standard 4" xfId="7" xr:uid="{00000000-0005-0000-0000-000007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workbookViewId="0"/>
  </sheetViews>
  <sheetFormatPr defaultColWidth="9.140625" defaultRowHeight="14.25"/>
  <cols>
    <col min="1" max="1" width="2.7109375" style="89" customWidth="1"/>
    <col min="2" max="2" width="16.140625" style="2" bestFit="1" customWidth="1"/>
    <col min="3" max="16384" width="9.140625" style="2"/>
  </cols>
  <sheetData>
    <row r="8" spans="2:7" ht="35.25">
      <c r="B8" s="278" t="s">
        <v>0</v>
      </c>
      <c r="C8" s="278"/>
      <c r="D8" s="278"/>
      <c r="E8" s="278"/>
      <c r="F8" s="4"/>
      <c r="G8" s="4"/>
    </row>
    <row r="9" spans="2:7" ht="35.25">
      <c r="B9" s="278" t="s">
        <v>1</v>
      </c>
      <c r="C9" s="278"/>
      <c r="D9" s="278"/>
      <c r="E9" s="278"/>
      <c r="F9" s="278"/>
      <c r="G9" s="278"/>
    </row>
    <row r="10" spans="2:7" ht="35.25">
      <c r="B10" s="278" t="s">
        <v>2</v>
      </c>
      <c r="C10" s="278"/>
      <c r="D10" s="278"/>
      <c r="E10" s="278"/>
      <c r="F10" s="4"/>
      <c r="G10" s="4"/>
    </row>
    <row r="11" spans="2:7" ht="26.25">
      <c r="B11" s="3"/>
    </row>
    <row r="20" spans="2:2" ht="18.75">
      <c r="B20" s="16">
        <v>43669</v>
      </c>
    </row>
    <row r="21" spans="2:2" ht="18">
      <c r="B21" s="17" t="s">
        <v>3</v>
      </c>
    </row>
    <row r="23" spans="2:2">
      <c r="B23" s="15"/>
    </row>
  </sheetData>
  <mergeCells count="3">
    <mergeCell ref="B10:E10"/>
    <mergeCell ref="B9:G9"/>
    <mergeCell ref="B8:E8"/>
  </mergeCells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2019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4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34.7109375" style="2" bestFit="1" customWidth="1"/>
    <col min="3" max="5" width="10.42578125" style="2" customWidth="1"/>
    <col min="6" max="6" width="2.7109375" style="89" customWidth="1"/>
    <col min="7" max="9" width="10.42578125" style="2" customWidth="1"/>
    <col min="10" max="10" width="2.7109375" style="89" customWidth="1"/>
    <col min="11" max="13" width="10.42578125" style="2" customWidth="1"/>
    <col min="14" max="16384" width="9.140625" style="2"/>
  </cols>
  <sheetData>
    <row r="1" spans="1:13" s="38" customFormat="1" ht="15" customHeight="1">
      <c r="A1" s="92"/>
      <c r="B1" s="291" t="str">
        <f>Inhaltsverzeichnis!C23</f>
        <v>Segment DBP mit Umsatzaufteilung für das 2. Quartal 2019</v>
      </c>
      <c r="C1" s="291"/>
      <c r="D1" s="291"/>
      <c r="E1" s="291"/>
      <c r="F1" s="291"/>
      <c r="G1" s="291"/>
      <c r="H1" s="276"/>
      <c r="I1" s="93"/>
      <c r="J1" s="93"/>
      <c r="K1" s="93"/>
      <c r="L1" s="93"/>
      <c r="M1" s="93"/>
    </row>
    <row r="2" spans="1:13" ht="15" customHeight="1">
      <c r="A2" s="89"/>
      <c r="B2" s="277" t="s">
        <v>23</v>
      </c>
      <c r="C2" s="91"/>
      <c r="D2" s="91"/>
      <c r="E2" s="91"/>
      <c r="F2" s="91"/>
      <c r="G2" s="91"/>
      <c r="H2" s="91"/>
      <c r="I2" s="90"/>
      <c r="J2" s="90"/>
      <c r="K2" s="90"/>
      <c r="L2" s="90"/>
      <c r="M2" s="90"/>
    </row>
    <row r="3" spans="1:13" ht="15" customHeight="1">
      <c r="A3" s="33"/>
      <c r="B3" s="40"/>
      <c r="C3" s="171"/>
      <c r="D3" s="35"/>
      <c r="E3" s="162"/>
      <c r="F3" s="180"/>
      <c r="G3" s="171"/>
      <c r="H3" s="35"/>
      <c r="I3" s="162"/>
      <c r="J3" s="180"/>
      <c r="K3" s="171"/>
      <c r="L3" s="35"/>
      <c r="M3" s="35"/>
    </row>
    <row r="4" spans="1:13" s="24" customFormat="1" ht="15" customHeight="1" thickBot="1">
      <c r="A4" s="36"/>
      <c r="B4" s="59" t="s">
        <v>76</v>
      </c>
      <c r="C4" s="298" t="s">
        <v>174</v>
      </c>
      <c r="D4" s="298"/>
      <c r="E4" s="299"/>
      <c r="F4" s="186"/>
      <c r="G4" s="298" t="s">
        <v>175</v>
      </c>
      <c r="H4" s="298"/>
      <c r="I4" s="299"/>
      <c r="J4" s="181"/>
      <c r="K4" s="298" t="s">
        <v>35</v>
      </c>
      <c r="L4" s="298"/>
      <c r="M4" s="299"/>
    </row>
    <row r="5" spans="1:13" s="24" customFormat="1" ht="14.25" customHeight="1">
      <c r="A5" s="36"/>
      <c r="B5" s="94"/>
      <c r="C5" s="95" t="s">
        <v>51</v>
      </c>
      <c r="D5" s="224" t="s">
        <v>51</v>
      </c>
      <c r="E5" s="163" t="s">
        <v>52</v>
      </c>
      <c r="F5" s="182"/>
      <c r="G5" s="95" t="s">
        <v>51</v>
      </c>
      <c r="H5" s="224" t="s">
        <v>51</v>
      </c>
      <c r="I5" s="163" t="s">
        <v>52</v>
      </c>
      <c r="J5" s="182"/>
      <c r="K5" s="95" t="s">
        <v>51</v>
      </c>
      <c r="L5" s="224" t="s">
        <v>51</v>
      </c>
      <c r="M5" s="163" t="s">
        <v>52</v>
      </c>
    </row>
    <row r="6" spans="1:13" s="24" customFormat="1" ht="34.700000000000003" customHeight="1">
      <c r="A6" s="36"/>
      <c r="B6" s="149"/>
      <c r="C6" s="173" t="s">
        <v>166</v>
      </c>
      <c r="D6" s="225" t="s">
        <v>167</v>
      </c>
      <c r="E6" s="164" t="s">
        <v>166</v>
      </c>
      <c r="F6" s="182"/>
      <c r="G6" s="173" t="s">
        <v>166</v>
      </c>
      <c r="H6" s="225" t="s">
        <v>167</v>
      </c>
      <c r="I6" s="164" t="s">
        <v>166</v>
      </c>
      <c r="J6" s="182"/>
      <c r="K6" s="173" t="s">
        <v>166</v>
      </c>
      <c r="L6" s="225" t="s">
        <v>167</v>
      </c>
      <c r="M6" s="151" t="s">
        <v>166</v>
      </c>
    </row>
    <row r="7" spans="1:13" s="24" customFormat="1" ht="14.25" customHeight="1">
      <c r="A7" s="36"/>
      <c r="B7" s="18" t="s">
        <v>39</v>
      </c>
      <c r="C7" s="174">
        <v>5683</v>
      </c>
      <c r="D7" s="226">
        <v>5633</v>
      </c>
      <c r="E7" s="165">
        <v>206</v>
      </c>
      <c r="F7" s="183"/>
      <c r="G7" s="174">
        <f t="shared" ref="G7:I9" si="0">+K7-C7</f>
        <v>28281</v>
      </c>
      <c r="H7" s="226">
        <f t="shared" si="0"/>
        <v>28039</v>
      </c>
      <c r="I7" s="165">
        <f>+M7-E7</f>
        <v>35695</v>
      </c>
      <c r="J7" s="183"/>
      <c r="K7" s="20">
        <v>33964</v>
      </c>
      <c r="L7" s="226">
        <v>33672</v>
      </c>
      <c r="M7" s="21">
        <v>35901</v>
      </c>
    </row>
    <row r="8" spans="1:13" s="24" customFormat="1" ht="14.25" customHeight="1">
      <c r="A8" s="36"/>
      <c r="B8" s="18" t="s">
        <v>40</v>
      </c>
      <c r="C8" s="174">
        <v>1763</v>
      </c>
      <c r="D8" s="226">
        <v>1745</v>
      </c>
      <c r="E8" s="165">
        <v>752</v>
      </c>
      <c r="F8" s="183"/>
      <c r="G8" s="174">
        <f t="shared" si="0"/>
        <v>69171</v>
      </c>
      <c r="H8" s="226">
        <f t="shared" si="0"/>
        <v>67692</v>
      </c>
      <c r="I8" s="165">
        <f t="shared" si="0"/>
        <v>66142</v>
      </c>
      <c r="J8" s="183"/>
      <c r="K8" s="20">
        <f>70933+1</f>
        <v>70934</v>
      </c>
      <c r="L8" s="226">
        <v>69437</v>
      </c>
      <c r="M8" s="21">
        <v>66894</v>
      </c>
    </row>
    <row r="9" spans="1:13" s="24" customFormat="1" ht="14.25" customHeight="1">
      <c r="A9" s="36"/>
      <c r="B9" s="190" t="s">
        <v>41</v>
      </c>
      <c r="C9" s="192">
        <v>5391</v>
      </c>
      <c r="D9" s="226">
        <v>5296</v>
      </c>
      <c r="E9" s="165">
        <v>4312</v>
      </c>
      <c r="F9" s="183"/>
      <c r="G9" s="174">
        <f t="shared" si="0"/>
        <v>0</v>
      </c>
      <c r="H9" s="226">
        <f t="shared" si="0"/>
        <v>0</v>
      </c>
      <c r="I9" s="165">
        <f t="shared" si="0"/>
        <v>0</v>
      </c>
      <c r="J9" s="183"/>
      <c r="K9" s="191">
        <v>5391</v>
      </c>
      <c r="L9" s="227">
        <v>5296</v>
      </c>
      <c r="M9" s="216">
        <v>4312</v>
      </c>
    </row>
    <row r="10" spans="1:13" s="24" customFormat="1" ht="14.25" customHeight="1" thickBot="1">
      <c r="A10" s="36"/>
      <c r="B10" s="45" t="s">
        <v>168</v>
      </c>
      <c r="C10" s="175">
        <f>SUM(C7:C9)</f>
        <v>12837</v>
      </c>
      <c r="D10" s="228">
        <f>SUM(D7:D9)</f>
        <v>12674</v>
      </c>
      <c r="E10" s="166">
        <f t="shared" ref="E10" si="1">SUM(E7:E9)</f>
        <v>5270</v>
      </c>
      <c r="F10" s="184"/>
      <c r="G10" s="175">
        <f t="shared" ref="G10:I10" si="2">SUM(G7:G9)</f>
        <v>97452</v>
      </c>
      <c r="H10" s="228">
        <f t="shared" si="2"/>
        <v>95731</v>
      </c>
      <c r="I10" s="166">
        <f t="shared" si="2"/>
        <v>101837</v>
      </c>
      <c r="J10" s="184"/>
      <c r="K10" s="46">
        <f>SUM(K7:K9)</f>
        <v>110289</v>
      </c>
      <c r="L10" s="228">
        <f>SUM(L7:L9)</f>
        <v>108405</v>
      </c>
      <c r="M10" s="47">
        <f>SUM(M7:M9)</f>
        <v>107107</v>
      </c>
    </row>
    <row r="11" spans="1:13" s="24" customFormat="1" ht="14.25" customHeight="1">
      <c r="A11" s="36"/>
      <c r="B11" s="44" t="s">
        <v>77</v>
      </c>
      <c r="C11" s="176">
        <v>0</v>
      </c>
      <c r="D11" s="229">
        <v>0</v>
      </c>
      <c r="E11" s="167">
        <v>0</v>
      </c>
      <c r="F11" s="183"/>
      <c r="G11" s="176">
        <f t="shared" ref="G11:I12" si="3">+K11-C11</f>
        <v>0</v>
      </c>
      <c r="H11" s="229">
        <f t="shared" si="3"/>
        <v>0</v>
      </c>
      <c r="I11" s="167">
        <f t="shared" si="3"/>
        <v>0</v>
      </c>
      <c r="J11" s="183"/>
      <c r="K11" s="29">
        <v>0</v>
      </c>
      <c r="L11" s="229">
        <v>0</v>
      </c>
      <c r="M11" s="30">
        <v>0</v>
      </c>
    </row>
    <row r="12" spans="1:13" s="24" customFormat="1" ht="14.25" customHeight="1">
      <c r="A12" s="36"/>
      <c r="B12" s="18" t="s">
        <v>78</v>
      </c>
      <c r="C12" s="174">
        <v>0</v>
      </c>
      <c r="D12" s="226">
        <v>0</v>
      </c>
      <c r="E12" s="165">
        <v>0</v>
      </c>
      <c r="F12" s="183"/>
      <c r="G12" s="174">
        <f t="shared" si="3"/>
        <v>0</v>
      </c>
      <c r="H12" s="226">
        <f t="shared" si="3"/>
        <v>0</v>
      </c>
      <c r="I12" s="165">
        <f t="shared" si="3"/>
        <v>1</v>
      </c>
      <c r="J12" s="183"/>
      <c r="K12" s="20">
        <v>0</v>
      </c>
      <c r="L12" s="226">
        <v>0</v>
      </c>
      <c r="M12" s="21">
        <v>1</v>
      </c>
    </row>
    <row r="13" spans="1:13" s="24" customFormat="1" ht="14.25" customHeight="1" thickBot="1">
      <c r="A13" s="36"/>
      <c r="B13" s="45" t="s">
        <v>79</v>
      </c>
      <c r="C13" s="175">
        <f t="shared" ref="C13:E13" si="4">SUM(C10:C12)</f>
        <v>12837</v>
      </c>
      <c r="D13" s="228">
        <f t="shared" si="4"/>
        <v>12674</v>
      </c>
      <c r="E13" s="166">
        <f t="shared" si="4"/>
        <v>5270</v>
      </c>
      <c r="F13" s="184"/>
      <c r="G13" s="175">
        <f t="shared" ref="G13:I13" si="5">SUM(G10:G12)</f>
        <v>97452</v>
      </c>
      <c r="H13" s="228">
        <f t="shared" si="5"/>
        <v>95731</v>
      </c>
      <c r="I13" s="166">
        <f t="shared" si="5"/>
        <v>101838</v>
      </c>
      <c r="J13" s="184"/>
      <c r="K13" s="46">
        <f t="shared" ref="K13:L13" si="6">SUM(K10:K12)</f>
        <v>110289</v>
      </c>
      <c r="L13" s="228">
        <f t="shared" si="6"/>
        <v>108405</v>
      </c>
      <c r="M13" s="47">
        <f t="shared" ref="M13" si="7">SUM(M10:M12)</f>
        <v>107108</v>
      </c>
    </row>
    <row r="14" spans="1:13" s="24" customFormat="1" ht="14.25" customHeight="1">
      <c r="A14" s="36"/>
      <c r="B14" s="44" t="s">
        <v>80</v>
      </c>
      <c r="C14" s="29"/>
      <c r="D14" s="193"/>
      <c r="E14" s="167"/>
      <c r="F14" s="183"/>
      <c r="G14" s="29"/>
      <c r="H14" s="193"/>
      <c r="I14" s="167"/>
      <c r="J14" s="183"/>
      <c r="K14" s="29">
        <v>-9600</v>
      </c>
      <c r="L14" s="193">
        <v>-9506</v>
      </c>
      <c r="M14" s="30">
        <v>-9144</v>
      </c>
    </row>
    <row r="15" spans="1:13" s="24" customFormat="1" ht="14.25" customHeight="1" thickBot="1">
      <c r="A15" s="36"/>
      <c r="B15" s="45" t="s">
        <v>81</v>
      </c>
      <c r="C15" s="46"/>
      <c r="D15" s="194"/>
      <c r="E15" s="166"/>
      <c r="F15" s="184"/>
      <c r="G15" s="46"/>
      <c r="H15" s="194"/>
      <c r="I15" s="166"/>
      <c r="J15" s="184"/>
      <c r="K15" s="46">
        <f t="shared" ref="K15:L15" si="8">SUM(K13:K14)</f>
        <v>100689</v>
      </c>
      <c r="L15" s="194">
        <f t="shared" si="8"/>
        <v>98899</v>
      </c>
      <c r="M15" s="47">
        <f t="shared" ref="M15" si="9">SUM(M13:M14)</f>
        <v>97964</v>
      </c>
    </row>
    <row r="16" spans="1:13" s="24" customFormat="1" ht="11.25">
      <c r="A16" s="36"/>
      <c r="B16" s="52"/>
      <c r="C16" s="85"/>
      <c r="D16" s="195"/>
      <c r="E16" s="168"/>
      <c r="F16" s="184"/>
      <c r="G16" s="85"/>
      <c r="H16" s="195"/>
      <c r="I16" s="168"/>
      <c r="J16" s="184"/>
      <c r="K16" s="85"/>
      <c r="L16" s="195"/>
      <c r="M16" s="86"/>
    </row>
    <row r="17" spans="1:13" s="24" customFormat="1" ht="11.25" customHeight="1">
      <c r="A17" s="36"/>
      <c r="B17" s="84" t="s">
        <v>83</v>
      </c>
      <c r="C17" s="20"/>
      <c r="D17" s="196"/>
      <c r="E17" s="165"/>
      <c r="F17" s="183"/>
      <c r="G17" s="20"/>
      <c r="H17" s="196"/>
      <c r="I17" s="165"/>
      <c r="J17" s="183"/>
      <c r="K17" s="20">
        <v>-48736</v>
      </c>
      <c r="L17" s="196">
        <v>-47700</v>
      </c>
      <c r="M17" s="21">
        <v>-43077</v>
      </c>
    </row>
    <row r="18" spans="1:13" s="24" customFormat="1" ht="14.25" customHeight="1" thickBot="1">
      <c r="A18" s="36"/>
      <c r="B18" s="45" t="s">
        <v>169</v>
      </c>
      <c r="C18" s="46"/>
      <c r="D18" s="194"/>
      <c r="E18" s="166"/>
      <c r="F18" s="184"/>
      <c r="G18" s="46"/>
      <c r="H18" s="194"/>
      <c r="I18" s="166"/>
      <c r="J18" s="184"/>
      <c r="K18" s="46">
        <f t="shared" ref="K18:L18" si="10">SUM(K15:K17)</f>
        <v>51953</v>
      </c>
      <c r="L18" s="194">
        <f t="shared" si="10"/>
        <v>51199</v>
      </c>
      <c r="M18" s="47">
        <f t="shared" ref="M18" si="11">SUM(M15:M17)</f>
        <v>54887</v>
      </c>
    </row>
    <row r="19" spans="1:13" s="82" customFormat="1" ht="11.25">
      <c r="A19" s="36"/>
      <c r="B19" s="52"/>
      <c r="C19" s="85"/>
      <c r="D19" s="195"/>
      <c r="E19" s="168"/>
      <c r="F19" s="184"/>
      <c r="G19" s="85"/>
      <c r="H19" s="195"/>
      <c r="I19" s="168"/>
      <c r="J19" s="184"/>
      <c r="K19" s="85"/>
      <c r="L19" s="195"/>
      <c r="M19" s="86"/>
    </row>
    <row r="20" spans="1:13" s="24" customFormat="1" ht="11.25" customHeight="1">
      <c r="A20" s="36"/>
      <c r="B20" s="44" t="s">
        <v>170</v>
      </c>
      <c r="C20" s="29"/>
      <c r="D20" s="193"/>
      <c r="E20" s="167"/>
      <c r="F20" s="183"/>
      <c r="G20" s="29"/>
      <c r="H20" s="193"/>
      <c r="I20" s="167"/>
      <c r="J20" s="183"/>
      <c r="K20" s="29">
        <f>-24419+1</f>
        <v>-24418</v>
      </c>
      <c r="L20" s="193">
        <v>-22281</v>
      </c>
      <c r="M20" s="30">
        <v>-24061</v>
      </c>
    </row>
    <row r="21" spans="1:13" s="24" customFormat="1" ht="14.25" customHeight="1" thickBot="1">
      <c r="A21" s="36"/>
      <c r="B21" s="45" t="s">
        <v>171</v>
      </c>
      <c r="C21" s="46"/>
      <c r="D21" s="194"/>
      <c r="E21" s="166"/>
      <c r="F21" s="184"/>
      <c r="G21" s="46"/>
      <c r="H21" s="194"/>
      <c r="I21" s="166"/>
      <c r="J21" s="184"/>
      <c r="K21" s="46">
        <f t="shared" ref="K21:L21" si="12">SUM(K18:K20)</f>
        <v>27535</v>
      </c>
      <c r="L21" s="194">
        <f t="shared" si="12"/>
        <v>28918</v>
      </c>
      <c r="M21" s="47">
        <f t="shared" ref="M21" si="13">SUM(M18:M20)</f>
        <v>30826</v>
      </c>
    </row>
    <row r="24" spans="1:13">
      <c r="B24" s="241"/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I15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66.28515625" style="2" customWidth="1"/>
    <col min="3" max="6" width="12.85546875" style="2" customWidth="1"/>
    <col min="7" max="16384" width="9.140625" style="2"/>
  </cols>
  <sheetData>
    <row r="1" spans="1:9" s="38" customFormat="1" ht="15.75">
      <c r="B1" s="81" t="str">
        <f>Inhaltsverzeichnis!C25</f>
        <v>Gesamtergebnisrechnung für das 2. Quartal 2019</v>
      </c>
      <c r="C1" s="81"/>
      <c r="D1" s="81"/>
    </row>
    <row r="2" spans="1:9" s="38" customFormat="1" ht="15">
      <c r="B2" s="277" t="s">
        <v>23</v>
      </c>
      <c r="C2" s="277"/>
      <c r="D2" s="277"/>
    </row>
    <row r="3" spans="1:9" s="24" customFormat="1" ht="11.25">
      <c r="A3" s="36"/>
      <c r="B3" s="88"/>
      <c r="C3" s="203"/>
      <c r="D3" s="203"/>
      <c r="E3" s="82"/>
    </row>
    <row r="4" spans="1:9" s="24" customFormat="1" ht="12" thickBot="1">
      <c r="A4" s="36"/>
      <c r="B4" s="41" t="s">
        <v>76</v>
      </c>
      <c r="C4" s="145" t="s">
        <v>49</v>
      </c>
      <c r="D4" s="146" t="s">
        <v>50</v>
      </c>
      <c r="E4" s="145" t="s">
        <v>51</v>
      </c>
      <c r="F4" s="146" t="s">
        <v>52</v>
      </c>
    </row>
    <row r="5" spans="1:9" s="24" customFormat="1" ht="12" thickBot="1">
      <c r="A5" s="36"/>
      <c r="B5" s="98" t="s">
        <v>91</v>
      </c>
      <c r="C5" s="218">
        <v>63097</v>
      </c>
      <c r="D5" s="219">
        <v>65774</v>
      </c>
      <c r="E5" s="218">
        <v>33427</v>
      </c>
      <c r="F5" s="219">
        <v>35825</v>
      </c>
    </row>
    <row r="6" spans="1:9" s="24" customFormat="1" ht="11.25">
      <c r="A6" s="36"/>
      <c r="B6" s="44" t="s">
        <v>176</v>
      </c>
      <c r="C6" s="29">
        <v>13858</v>
      </c>
      <c r="D6" s="30">
        <v>4285</v>
      </c>
      <c r="E6" s="29">
        <v>-11949</v>
      </c>
      <c r="F6" s="30">
        <v>26967</v>
      </c>
    </row>
    <row r="7" spans="1:9" s="24" customFormat="1" ht="11.25">
      <c r="A7" s="36"/>
      <c r="B7" s="18" t="s">
        <v>177</v>
      </c>
      <c r="C7" s="29">
        <v>-1059</v>
      </c>
      <c r="D7" s="21">
        <v>-9330</v>
      </c>
      <c r="E7" s="29">
        <v>-1051</v>
      </c>
      <c r="F7" s="21">
        <v>-1430</v>
      </c>
      <c r="I7" s="272"/>
    </row>
    <row r="8" spans="1:9" s="24" customFormat="1" ht="11.25">
      <c r="A8" s="36"/>
      <c r="B8" s="18" t="s">
        <v>178</v>
      </c>
      <c r="C8" s="29">
        <v>846</v>
      </c>
      <c r="D8" s="21">
        <v>1071</v>
      </c>
      <c r="E8" s="29">
        <v>99</v>
      </c>
      <c r="F8" s="21">
        <v>2063</v>
      </c>
    </row>
    <row r="9" spans="1:9" s="96" customFormat="1" ht="23.25" thickBot="1">
      <c r="A9" s="97"/>
      <c r="B9" s="99" t="s">
        <v>179</v>
      </c>
      <c r="C9" s="46">
        <f>SUM(C6:C8)</f>
        <v>13645</v>
      </c>
      <c r="D9" s="47">
        <f>SUM(D6:D8)</f>
        <v>-3974</v>
      </c>
      <c r="E9" s="46">
        <f>SUM(E6:E8)</f>
        <v>-12901</v>
      </c>
      <c r="F9" s="47">
        <f>SUM(F6:F8)</f>
        <v>27600</v>
      </c>
    </row>
    <row r="10" spans="1:9" s="24" customFormat="1" ht="11.25">
      <c r="A10" s="36"/>
      <c r="B10" s="44" t="s">
        <v>180</v>
      </c>
      <c r="C10" s="29">
        <v>113</v>
      </c>
      <c r="D10" s="30">
        <v>-34</v>
      </c>
      <c r="E10" s="29">
        <v>993</v>
      </c>
      <c r="F10" s="30">
        <v>405</v>
      </c>
    </row>
    <row r="11" spans="1:9" s="24" customFormat="1" ht="12" thickBot="1">
      <c r="A11" s="36"/>
      <c r="B11" s="45" t="s">
        <v>181</v>
      </c>
      <c r="C11" s="46">
        <f>SUM(C10)</f>
        <v>113</v>
      </c>
      <c r="D11" s="47">
        <f>SUM(D10)</f>
        <v>-34</v>
      </c>
      <c r="E11" s="46">
        <f>SUM(E10)</f>
        <v>993</v>
      </c>
      <c r="F11" s="47">
        <f>SUM(F10)</f>
        <v>405</v>
      </c>
    </row>
    <row r="12" spans="1:9" s="24" customFormat="1" ht="12" thickBot="1">
      <c r="A12" s="36"/>
      <c r="B12" s="41" t="s">
        <v>182</v>
      </c>
      <c r="C12" s="220">
        <f>C9+C11</f>
        <v>13758</v>
      </c>
      <c r="D12" s="221">
        <f>D9+D11</f>
        <v>-4008</v>
      </c>
      <c r="E12" s="220">
        <f>E9+E11</f>
        <v>-11908</v>
      </c>
      <c r="F12" s="221">
        <f>F9+F11</f>
        <v>28005</v>
      </c>
    </row>
    <row r="13" spans="1:9" s="24" customFormat="1" ht="12" thickBot="1">
      <c r="A13" s="36"/>
      <c r="B13" s="98" t="s">
        <v>183</v>
      </c>
      <c r="C13" s="218">
        <f>C5+C12</f>
        <v>76855</v>
      </c>
      <c r="D13" s="219">
        <f>D5+D12</f>
        <v>61766</v>
      </c>
      <c r="E13" s="218">
        <f>E5+E12</f>
        <v>21519</v>
      </c>
      <c r="F13" s="219">
        <f>F5+F12</f>
        <v>63830</v>
      </c>
    </row>
    <row r="14" spans="1:9" s="96" customFormat="1" ht="11.25">
      <c r="A14" s="97"/>
      <c r="B14" s="44" t="s">
        <v>184</v>
      </c>
      <c r="C14" s="222">
        <f>C13-C15</f>
        <v>76685</v>
      </c>
      <c r="D14" s="223">
        <f>D13-D15</f>
        <v>61657</v>
      </c>
      <c r="E14" s="222">
        <f>E13-E15</f>
        <v>21452</v>
      </c>
      <c r="F14" s="223">
        <f>F13-F15</f>
        <v>63758</v>
      </c>
    </row>
    <row r="15" spans="1:9" s="24" customFormat="1" ht="11.25">
      <c r="A15" s="36"/>
      <c r="B15" s="18" t="s">
        <v>185</v>
      </c>
      <c r="C15" s="20">
        <v>170</v>
      </c>
      <c r="D15" s="21">
        <v>109</v>
      </c>
      <c r="E15" s="20">
        <v>67</v>
      </c>
      <c r="F15" s="21">
        <v>72</v>
      </c>
    </row>
  </sheetData>
  <pageMargins left="0.55118110236220474" right="0.23622047244094491" top="0.74803149606299213" bottom="0.74803149606299213" header="0.31496062992125984" footer="0.31496062992125984"/>
  <pageSetup paperSize="9" scale="79" orientation="portrait" r:id="rId1"/>
  <headerFooter>
    <oddFooter>&amp;L© 2019 Software AG. All rights reserved.&amp;C&amp;P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0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14.28515625" style="2" customWidth="1"/>
    <col min="3" max="16384" width="11.42578125" style="2"/>
  </cols>
  <sheetData>
    <row r="1" spans="2:11">
      <c r="K1" s="10"/>
    </row>
    <row r="9" spans="2:11" ht="18">
      <c r="B9" s="6" t="s">
        <v>186</v>
      </c>
    </row>
    <row r="10" spans="2:11" ht="18">
      <c r="B10" s="11" t="s">
        <v>187</v>
      </c>
    </row>
    <row r="11" spans="2:11" ht="18">
      <c r="B11" s="11" t="s">
        <v>188</v>
      </c>
    </row>
    <row r="12" spans="2:11" ht="18">
      <c r="B12" s="11" t="s">
        <v>189</v>
      </c>
    </row>
    <row r="14" spans="2:11" ht="18">
      <c r="B14" s="11"/>
    </row>
    <row r="15" spans="2:11" ht="18">
      <c r="B15" s="11"/>
    </row>
    <row r="16" spans="2:11" ht="18">
      <c r="B16" s="11" t="s">
        <v>190</v>
      </c>
      <c r="C16" s="243" t="s">
        <v>191</v>
      </c>
    </row>
    <row r="17" spans="2:3" ht="18">
      <c r="B17" s="11" t="s">
        <v>192</v>
      </c>
      <c r="C17" s="243" t="s">
        <v>193</v>
      </c>
    </row>
    <row r="18" spans="2:3" ht="18">
      <c r="B18" s="11" t="s">
        <v>194</v>
      </c>
      <c r="C18" s="12" t="s">
        <v>195</v>
      </c>
    </row>
    <row r="20" spans="2:3" ht="18">
      <c r="B20" s="11" t="s">
        <v>196</v>
      </c>
    </row>
  </sheetData>
  <hyperlinks>
    <hyperlink ref="C18" r:id="rId1" xr:uid="{00000000-0004-0000-0B00-000000000000}"/>
  </hyperlinks>
  <pageMargins left="0.55118110236220474" right="0.23622047244094491" top="0.74803149606299213" bottom="0.74803149606299213" header="0.31496062992125984" footer="0.31496062992125984"/>
  <pageSetup paperSize="9" orientation="portrait" r:id="rId2"/>
  <headerFooter>
    <oddHeader>&amp;L     &amp;G</oddHeader>
    <oddFooter>&amp;L© 2019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/>
  <sheetData>
    <row r="1" spans="11:11">
      <c r="K1" s="1" t="s">
        <v>197</v>
      </c>
    </row>
  </sheetData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&amp;C
&amp;G</oddHeader>
    <oddFooter>&amp;L© 2019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9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7.140625" style="2" customWidth="1"/>
    <col min="3" max="16384" width="11.42578125" style="2"/>
  </cols>
  <sheetData>
    <row r="6" spans="2:3" ht="18">
      <c r="B6" s="6" t="s">
        <v>4</v>
      </c>
    </row>
    <row r="9" spans="2:3">
      <c r="B9" s="5" t="s">
        <v>5</v>
      </c>
      <c r="C9" s="5" t="s">
        <v>6</v>
      </c>
    </row>
    <row r="10" spans="2:3">
      <c r="B10" s="5"/>
      <c r="C10" s="5"/>
    </row>
    <row r="11" spans="2:3">
      <c r="B11" s="5" t="s">
        <v>7</v>
      </c>
      <c r="C11" s="5" t="s">
        <v>8</v>
      </c>
    </row>
    <row r="12" spans="2:3">
      <c r="B12" s="5"/>
      <c r="C12" s="5"/>
    </row>
    <row r="13" spans="2:3">
      <c r="B13" s="5" t="s">
        <v>9</v>
      </c>
      <c r="C13" s="5" t="s">
        <v>10</v>
      </c>
    </row>
    <row r="14" spans="2:3">
      <c r="B14" s="5"/>
      <c r="C14" s="5"/>
    </row>
    <row r="15" spans="2:3">
      <c r="B15" s="5" t="s">
        <v>11</v>
      </c>
      <c r="C15" s="5" t="s">
        <v>12</v>
      </c>
    </row>
    <row r="16" spans="2:3">
      <c r="B16" s="5"/>
      <c r="C16" s="5"/>
    </row>
    <row r="17" spans="2:5">
      <c r="B17" s="5" t="s">
        <v>13</v>
      </c>
      <c r="C17" s="5" t="s">
        <v>14</v>
      </c>
    </row>
    <row r="18" spans="2:5">
      <c r="B18" s="5"/>
      <c r="C18" s="5"/>
    </row>
    <row r="19" spans="2:5">
      <c r="B19" s="5" t="s">
        <v>15</v>
      </c>
      <c r="C19" s="5" t="s">
        <v>16</v>
      </c>
    </row>
    <row r="20" spans="2:5">
      <c r="B20" s="5"/>
      <c r="C20" s="5"/>
    </row>
    <row r="21" spans="2:5">
      <c r="B21" s="5" t="s">
        <v>17</v>
      </c>
      <c r="C21" s="5" t="s">
        <v>18</v>
      </c>
    </row>
    <row r="22" spans="2:5">
      <c r="B22" s="5"/>
      <c r="C22" s="5"/>
    </row>
    <row r="23" spans="2:5">
      <c r="B23" s="5" t="s">
        <v>19</v>
      </c>
      <c r="C23" s="5" t="s">
        <v>20</v>
      </c>
    </row>
    <row r="24" spans="2:5">
      <c r="B24" s="5"/>
      <c r="C24" s="5"/>
    </row>
    <row r="25" spans="2:5">
      <c r="B25" s="5" t="s">
        <v>21</v>
      </c>
      <c r="C25" s="5" t="s">
        <v>22</v>
      </c>
      <c r="D25" s="5"/>
      <c r="E25" s="5"/>
    </row>
    <row r="26" spans="2:5">
      <c r="B26" s="5"/>
      <c r="C26" s="5"/>
      <c r="D26" s="5"/>
      <c r="E26" s="5"/>
    </row>
    <row r="27" spans="2:5">
      <c r="B27" s="5"/>
      <c r="C27" s="5"/>
      <c r="D27" s="5"/>
      <c r="E27" s="5"/>
    </row>
    <row r="28" spans="2:5">
      <c r="B28" s="5"/>
      <c r="D28" s="5"/>
      <c r="E28" s="5"/>
    </row>
    <row r="29" spans="2:5">
      <c r="B29" s="5"/>
      <c r="C29" s="5"/>
      <c r="D29" s="5"/>
      <c r="E29" s="5"/>
    </row>
  </sheetData>
  <pageMargins left="0.55118110236220474" right="0.23622047244094491" top="0.74803149606299213" bottom="0.74803149606299213" header="0.31496062992125984" footer="0.31496062992125984"/>
  <pageSetup paperSize="9" scale="94" orientation="portrait" r:id="rId1"/>
  <headerFooter>
    <oddHeader>&amp;C&amp;G</oddHeader>
    <oddFooter>&amp;L© 2019 Software AG. All rights reserved.&amp;C&amp;P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5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37.85546875" style="2" customWidth="1"/>
    <col min="3" max="12" width="9.7109375" style="2" customWidth="1"/>
    <col min="13" max="16384" width="9.140625" style="2"/>
  </cols>
  <sheetData>
    <row r="1" spans="1:12" ht="15.75">
      <c r="B1" s="143" t="str">
        <f>Inhaltsverzeichnis!C9</f>
        <v>Kennzahlen im Überblick zum 30. Juni 2019</v>
      </c>
      <c r="C1" s="119"/>
      <c r="D1" s="119"/>
      <c r="E1" s="119"/>
      <c r="F1" s="119"/>
      <c r="G1" s="119"/>
      <c r="H1" s="119"/>
      <c r="I1" s="119"/>
      <c r="J1" s="240"/>
    </row>
    <row r="2" spans="1:12">
      <c r="B2" s="114" t="s">
        <v>23</v>
      </c>
      <c r="C2" s="115"/>
      <c r="D2" s="115"/>
      <c r="E2" s="115"/>
      <c r="F2" s="115"/>
      <c r="G2" s="115"/>
    </row>
    <row r="3" spans="1:12" ht="12.75" customHeight="1">
      <c r="A3" s="37"/>
      <c r="B3" s="34"/>
      <c r="C3" s="35"/>
      <c r="D3" s="35"/>
      <c r="E3" s="35"/>
      <c r="F3" s="33"/>
      <c r="G3" s="33"/>
    </row>
    <row r="4" spans="1:12" ht="14.25" customHeight="1">
      <c r="B4" s="108" t="s">
        <v>24</v>
      </c>
      <c r="C4" s="282" t="s">
        <v>25</v>
      </c>
      <c r="D4" s="284" t="s">
        <v>26</v>
      </c>
      <c r="E4" s="286" t="s">
        <v>27</v>
      </c>
      <c r="F4" s="288" t="s">
        <v>28</v>
      </c>
      <c r="G4" s="279" t="s">
        <v>29</v>
      </c>
      <c r="H4" s="282" t="s">
        <v>30</v>
      </c>
      <c r="I4" s="284" t="s">
        <v>31</v>
      </c>
      <c r="J4" s="286" t="s">
        <v>32</v>
      </c>
      <c r="K4" s="288" t="s">
        <v>28</v>
      </c>
      <c r="L4" s="279" t="s">
        <v>29</v>
      </c>
    </row>
    <row r="5" spans="1:12" ht="15" thickBot="1">
      <c r="B5" s="109" t="s">
        <v>33</v>
      </c>
      <c r="C5" s="283"/>
      <c r="D5" s="285"/>
      <c r="E5" s="287"/>
      <c r="F5" s="289"/>
      <c r="G5" s="280"/>
      <c r="H5" s="283"/>
      <c r="I5" s="285"/>
      <c r="J5" s="287"/>
      <c r="K5" s="289"/>
      <c r="L5" s="280"/>
    </row>
    <row r="6" spans="1:12" ht="15" thickBot="1">
      <c r="B6" s="105" t="s">
        <v>34</v>
      </c>
      <c r="C6" s="120">
        <v>411.4</v>
      </c>
      <c r="D6" s="231">
        <v>405.1</v>
      </c>
      <c r="E6" s="103">
        <v>392.3</v>
      </c>
      <c r="F6" s="112">
        <v>0.05</v>
      </c>
      <c r="G6" s="152">
        <v>0.03</v>
      </c>
      <c r="H6" s="120">
        <v>210</v>
      </c>
      <c r="I6" s="231">
        <v>206.9</v>
      </c>
      <c r="J6" s="103">
        <v>205.7</v>
      </c>
      <c r="K6" s="112">
        <v>0.02</v>
      </c>
      <c r="L6" s="152">
        <v>0.01</v>
      </c>
    </row>
    <row r="7" spans="1:12" ht="15" thickTop="1">
      <c r="B7" s="246" t="s">
        <v>35</v>
      </c>
      <c r="C7" s="110">
        <v>210.3</v>
      </c>
      <c r="D7" s="232">
        <v>206</v>
      </c>
      <c r="E7" s="111">
        <v>202.9</v>
      </c>
      <c r="F7" s="113">
        <v>0.04</v>
      </c>
      <c r="G7" s="153">
        <v>0.02</v>
      </c>
      <c r="H7" s="110">
        <v>110.3</v>
      </c>
      <c r="I7" s="232">
        <v>108.4</v>
      </c>
      <c r="J7" s="111">
        <v>107.1</v>
      </c>
      <c r="K7" s="113">
        <v>0.03</v>
      </c>
      <c r="L7" s="153">
        <v>0.01</v>
      </c>
    </row>
    <row r="8" spans="1:12">
      <c r="B8" s="246" t="s">
        <v>36</v>
      </c>
      <c r="C8" s="110">
        <v>187.9</v>
      </c>
      <c r="D8" s="232">
        <v>184</v>
      </c>
      <c r="E8" s="111">
        <v>191.2</v>
      </c>
      <c r="F8" s="113">
        <v>-0.02</v>
      </c>
      <c r="G8" s="153">
        <v>-0.04</v>
      </c>
      <c r="H8" s="110">
        <v>97.5</v>
      </c>
      <c r="I8" s="232">
        <v>95.7</v>
      </c>
      <c r="J8" s="111">
        <v>101.8</v>
      </c>
      <c r="K8" s="113">
        <v>-0.04</v>
      </c>
      <c r="L8" s="153">
        <v>-0.06</v>
      </c>
    </row>
    <row r="9" spans="1:12">
      <c r="B9" s="246" t="s">
        <v>37</v>
      </c>
      <c r="C9" s="110">
        <v>22.3</v>
      </c>
      <c r="D9" s="232">
        <v>22</v>
      </c>
      <c r="E9" s="111">
        <v>11.6</v>
      </c>
      <c r="F9" s="113">
        <v>0.92</v>
      </c>
      <c r="G9" s="153">
        <v>0.89</v>
      </c>
      <c r="H9" s="110">
        <v>12.8</v>
      </c>
      <c r="I9" s="232">
        <v>12.7</v>
      </c>
      <c r="J9" s="111">
        <v>5.3</v>
      </c>
      <c r="K9" s="113">
        <v>1.44</v>
      </c>
      <c r="L9" s="153">
        <v>1.41</v>
      </c>
    </row>
    <row r="10" spans="1:12">
      <c r="B10" s="106" t="s">
        <v>38</v>
      </c>
      <c r="C10" s="110">
        <v>107.7</v>
      </c>
      <c r="D10" s="232">
        <v>107</v>
      </c>
      <c r="E10" s="111">
        <v>97.3</v>
      </c>
      <c r="F10" s="113">
        <v>0.11</v>
      </c>
      <c r="G10" s="153">
        <v>0.1</v>
      </c>
      <c r="H10" s="110">
        <v>53</v>
      </c>
      <c r="I10" s="232">
        <v>52.4</v>
      </c>
      <c r="J10" s="111">
        <v>52.6</v>
      </c>
      <c r="K10" s="113">
        <v>0.01</v>
      </c>
      <c r="L10" s="153">
        <v>0</v>
      </c>
    </row>
    <row r="11" spans="1:12">
      <c r="B11" s="106"/>
      <c r="C11" s="110"/>
      <c r="D11" s="232"/>
      <c r="E11" s="111"/>
      <c r="F11" s="113"/>
      <c r="G11" s="153"/>
      <c r="H11" s="110"/>
      <c r="I11" s="232"/>
      <c r="J11" s="111"/>
      <c r="K11" s="113"/>
      <c r="L11" s="153"/>
    </row>
    <row r="12" spans="1:12">
      <c r="B12" s="106" t="s">
        <v>39</v>
      </c>
      <c r="C12" s="110">
        <v>92.8</v>
      </c>
      <c r="D12" s="232">
        <v>92.4</v>
      </c>
      <c r="E12" s="111">
        <v>87.6</v>
      </c>
      <c r="F12" s="113">
        <v>0.06</v>
      </c>
      <c r="G12" s="153">
        <v>0.05</v>
      </c>
      <c r="H12" s="110">
        <v>50.2</v>
      </c>
      <c r="I12" s="232">
        <v>49.8</v>
      </c>
      <c r="J12" s="111">
        <v>53.5</v>
      </c>
      <c r="K12" s="113">
        <v>-0.06</v>
      </c>
      <c r="L12" s="153">
        <v>-7.0000000000000007E-2</v>
      </c>
    </row>
    <row r="13" spans="1:12">
      <c r="B13" s="106" t="s">
        <v>40</v>
      </c>
      <c r="C13" s="110">
        <v>214.7</v>
      </c>
      <c r="D13" s="232">
        <v>210.3</v>
      </c>
      <c r="E13" s="111">
        <v>204.2</v>
      </c>
      <c r="F13" s="113">
        <v>0.05</v>
      </c>
      <c r="G13" s="153">
        <v>0.03</v>
      </c>
      <c r="H13" s="110">
        <v>107.6</v>
      </c>
      <c r="I13" s="232">
        <v>105.6</v>
      </c>
      <c r="J13" s="111">
        <v>101.7</v>
      </c>
      <c r="K13" s="113">
        <v>0.06</v>
      </c>
      <c r="L13" s="153">
        <v>0.04</v>
      </c>
    </row>
    <row r="14" spans="1:12">
      <c r="B14" s="106" t="s">
        <v>41</v>
      </c>
      <c r="C14" s="110">
        <v>10.3</v>
      </c>
      <c r="D14" s="232">
        <v>10</v>
      </c>
      <c r="E14" s="111">
        <v>8.1</v>
      </c>
      <c r="F14" s="113">
        <v>0.27</v>
      </c>
      <c r="G14" s="153">
        <v>0.25</v>
      </c>
      <c r="H14" s="110">
        <v>5.4</v>
      </c>
      <c r="I14" s="232">
        <v>5.3</v>
      </c>
      <c r="J14" s="111">
        <v>4.3</v>
      </c>
      <c r="K14" s="113">
        <v>0.25</v>
      </c>
      <c r="L14" s="153">
        <v>0.23</v>
      </c>
    </row>
    <row r="15" spans="1:12" ht="12" customHeight="1">
      <c r="C15" s="208"/>
      <c r="D15" s="208"/>
      <c r="E15" s="208"/>
    </row>
    <row r="16" spans="1:12">
      <c r="B16" s="106" t="s">
        <v>42</v>
      </c>
      <c r="C16" s="264">
        <v>0.84</v>
      </c>
      <c r="D16" s="232"/>
      <c r="E16" s="111"/>
      <c r="F16" s="113"/>
      <c r="G16" s="153"/>
      <c r="H16" s="264">
        <v>0.84</v>
      </c>
    </row>
    <row r="17" spans="2:8">
      <c r="B17" s="106" t="s">
        <v>43</v>
      </c>
      <c r="C17" s="110">
        <v>110.2</v>
      </c>
      <c r="D17" s="232"/>
      <c r="E17" s="111"/>
      <c r="F17" s="113"/>
      <c r="G17" s="153"/>
      <c r="H17" s="110">
        <v>67</v>
      </c>
    </row>
    <row r="18" spans="2:8" ht="12" customHeight="1">
      <c r="C18" s="208"/>
      <c r="D18" s="208"/>
      <c r="E18" s="208"/>
    </row>
    <row r="19" spans="2:8" ht="12" customHeight="1">
      <c r="C19" s="208"/>
      <c r="D19" s="208"/>
      <c r="E19" s="208"/>
    </row>
    <row r="20" spans="2:8" ht="28.5" customHeight="1" thickBot="1">
      <c r="C20" s="270">
        <f t="shared" ref="C20:D20" si="0">C43</f>
        <v>43646</v>
      </c>
      <c r="D20" s="271">
        <f t="shared" si="0"/>
        <v>43465</v>
      </c>
      <c r="E20" s="266" t="s">
        <v>44</v>
      </c>
      <c r="F20" s="270">
        <v>43281</v>
      </c>
      <c r="G20" s="266" t="s">
        <v>45</v>
      </c>
      <c r="H20" s="273" t="s">
        <v>46</v>
      </c>
    </row>
    <row r="21" spans="2:8">
      <c r="B21" s="246" t="s">
        <v>47</v>
      </c>
      <c r="C21" s="267">
        <v>315.3</v>
      </c>
      <c r="D21" s="268">
        <v>305.39999999999998</v>
      </c>
      <c r="E21" s="27">
        <f t="shared" ref="E21:E22" si="1">(C21-D21)/D21</f>
        <v>3.2416502946954924E-2</v>
      </c>
      <c r="F21" s="267">
        <v>287.5</v>
      </c>
      <c r="G21" s="27">
        <f>(D21-F21)/F21</f>
        <v>6.2260869565217314E-2</v>
      </c>
      <c r="H21" s="274">
        <f>(C21-F21)/F21</f>
        <v>9.6695652173913085E-2</v>
      </c>
    </row>
    <row r="22" spans="2:8">
      <c r="B22" s="106" t="s">
        <v>48</v>
      </c>
      <c r="C22" s="110">
        <v>39.6</v>
      </c>
      <c r="D22" s="269">
        <v>30.1</v>
      </c>
      <c r="E22" s="27">
        <f t="shared" si="1"/>
        <v>0.31561461794019929</v>
      </c>
      <c r="F22" s="110">
        <v>24.8</v>
      </c>
      <c r="G22" s="27">
        <f>(D22-F22)/F22</f>
        <v>0.21370967741935487</v>
      </c>
      <c r="H22" s="275">
        <f>(C22-F22)/F22</f>
        <v>0.59677419354838712</v>
      </c>
    </row>
    <row r="23" spans="2:8" ht="12" customHeight="1">
      <c r="B23" s="147"/>
    </row>
    <row r="24" spans="2:8" ht="12" customHeight="1">
      <c r="B24" s="147"/>
      <c r="C24" s="208"/>
      <c r="D24" s="209"/>
      <c r="E24" s="148"/>
      <c r="F24" s="148"/>
      <c r="G24" s="258"/>
    </row>
    <row r="25" spans="2:8" ht="15" thickBot="1">
      <c r="B25" s="147"/>
      <c r="C25" s="259" t="s">
        <v>49</v>
      </c>
      <c r="D25" s="260" t="s">
        <v>50</v>
      </c>
      <c r="E25" s="261" t="s">
        <v>28</v>
      </c>
      <c r="F25" s="259" t="s">
        <v>51</v>
      </c>
      <c r="G25" s="260" t="s">
        <v>52</v>
      </c>
      <c r="H25" s="261" t="s">
        <v>28</v>
      </c>
    </row>
    <row r="26" spans="2:8" ht="23.25" customHeight="1" thickBot="1">
      <c r="B26" s="105" t="s">
        <v>53</v>
      </c>
      <c r="C26" s="122">
        <v>107.7</v>
      </c>
      <c r="D26" s="136">
        <v>112.7</v>
      </c>
      <c r="E26" s="121">
        <v>-0.04</v>
      </c>
      <c r="F26" s="122">
        <v>56.1</v>
      </c>
      <c r="G26" s="136">
        <v>61.5</v>
      </c>
      <c r="H26" s="121">
        <v>-0.09</v>
      </c>
    </row>
    <row r="27" spans="2:8" ht="15" thickTop="1">
      <c r="B27" s="126" t="s">
        <v>54</v>
      </c>
      <c r="C27" s="127">
        <v>0.26200000000000001</v>
      </c>
      <c r="D27" s="189">
        <v>0.28699999999999998</v>
      </c>
      <c r="E27" s="128"/>
      <c r="F27" s="127">
        <v>0.26700000000000002</v>
      </c>
      <c r="G27" s="189">
        <v>0.29899999999999999</v>
      </c>
      <c r="H27" s="128"/>
    </row>
    <row r="28" spans="2:8">
      <c r="B28" s="107" t="s">
        <v>55</v>
      </c>
      <c r="C28" s="139">
        <v>45</v>
      </c>
      <c r="D28" s="104">
        <v>57.5</v>
      </c>
      <c r="E28" s="129">
        <v>-0.22</v>
      </c>
      <c r="F28" s="139">
        <v>27.5</v>
      </c>
      <c r="G28" s="104">
        <v>30.8</v>
      </c>
      <c r="H28" s="129">
        <v>-0.11</v>
      </c>
    </row>
    <row r="29" spans="2:8">
      <c r="B29" s="130" t="s">
        <v>56</v>
      </c>
      <c r="C29" s="131">
        <v>0.214</v>
      </c>
      <c r="D29" s="210">
        <v>0.28299999999999997</v>
      </c>
      <c r="E29" s="132"/>
      <c r="F29" s="131">
        <v>0.25</v>
      </c>
      <c r="G29" s="210">
        <v>0.28799999999999998</v>
      </c>
      <c r="H29" s="132"/>
    </row>
    <row r="30" spans="2:8">
      <c r="B30" s="107" t="s">
        <v>57</v>
      </c>
      <c r="C30" s="139">
        <v>75.900000000000006</v>
      </c>
      <c r="D30" s="211">
        <v>68.7</v>
      </c>
      <c r="E30" s="129">
        <v>0.11</v>
      </c>
      <c r="F30" s="139">
        <v>36.6</v>
      </c>
      <c r="G30" s="211">
        <v>37.5</v>
      </c>
      <c r="H30" s="129">
        <v>-0.02</v>
      </c>
    </row>
    <row r="31" spans="2:8">
      <c r="B31" s="130" t="s">
        <v>56</v>
      </c>
      <c r="C31" s="131">
        <v>0.70399999999999996</v>
      </c>
      <c r="D31" s="210">
        <v>0.70599999999999996</v>
      </c>
      <c r="E31" s="132"/>
      <c r="F31" s="131">
        <v>0.69099999999999995</v>
      </c>
      <c r="G31" s="210">
        <v>0.71299999999999997</v>
      </c>
      <c r="H31" s="132"/>
    </row>
    <row r="32" spans="2:8" ht="23.25" customHeight="1" thickBot="1">
      <c r="B32" s="105" t="s">
        <v>58</v>
      </c>
      <c r="C32" s="120">
        <v>75.599999999999994</v>
      </c>
      <c r="D32" s="103">
        <v>78.7</v>
      </c>
      <c r="E32" s="112">
        <v>-0.04</v>
      </c>
      <c r="F32" s="120">
        <v>39.299999999999997</v>
      </c>
      <c r="G32" s="103">
        <v>42.2</v>
      </c>
      <c r="H32" s="112">
        <v>-7.0000000000000007E-2</v>
      </c>
    </row>
    <row r="33" spans="2:11" ht="23.25" customHeight="1" thickTop="1" thickBot="1">
      <c r="B33" s="105" t="s">
        <v>59</v>
      </c>
      <c r="C33" s="133">
        <v>1.02</v>
      </c>
      <c r="D33" s="188">
        <v>1.06</v>
      </c>
      <c r="E33" s="112">
        <v>-0.04</v>
      </c>
      <c r="F33" s="133">
        <v>0.53</v>
      </c>
      <c r="G33" s="188">
        <v>0.56999999999999995</v>
      </c>
      <c r="H33" s="112">
        <v>-7.0000000000000007E-2</v>
      </c>
    </row>
    <row r="34" spans="2:11" ht="23.25" customHeight="1" thickTop="1" thickBot="1">
      <c r="B34" s="105" t="s">
        <v>60</v>
      </c>
      <c r="C34" s="212">
        <v>90.6</v>
      </c>
      <c r="D34" s="144">
        <v>95.1</v>
      </c>
      <c r="E34" s="112">
        <f t="shared" ref="E34:E37" si="2">(C34-D34)/D34</f>
        <v>-4.7318611987381708E-2</v>
      </c>
      <c r="F34" s="212">
        <v>30.6</v>
      </c>
      <c r="G34" s="144">
        <v>33.5</v>
      </c>
      <c r="H34" s="112">
        <f t="shared" ref="H34" si="3">(F34-G34)/G34</f>
        <v>-8.6567164179104442E-2</v>
      </c>
    </row>
    <row r="35" spans="2:11" ht="15" thickTop="1">
      <c r="B35" s="134" t="s">
        <v>61</v>
      </c>
      <c r="C35" s="213">
        <v>6</v>
      </c>
      <c r="D35" s="135">
        <v>6.5</v>
      </c>
      <c r="E35" s="250"/>
      <c r="F35" s="213">
        <v>3.7</v>
      </c>
      <c r="G35" s="265">
        <v>5</v>
      </c>
      <c r="H35" s="250"/>
    </row>
    <row r="36" spans="2:11">
      <c r="B36" s="248" t="s">
        <v>62</v>
      </c>
      <c r="C36" s="237">
        <v>7.7</v>
      </c>
      <c r="D36" s="257"/>
      <c r="E36" s="249"/>
      <c r="F36" s="237">
        <v>4.5</v>
      </c>
      <c r="G36" s="257"/>
      <c r="H36" s="249"/>
    </row>
    <row r="37" spans="2:11" ht="23.25" customHeight="1" thickBot="1">
      <c r="B37" s="105" t="s">
        <v>63</v>
      </c>
      <c r="C37" s="212">
        <v>76.900000000000006</v>
      </c>
      <c r="D37" s="144">
        <v>88.6</v>
      </c>
      <c r="E37" s="112">
        <f t="shared" si="2"/>
        <v>-0.13205417607223463</v>
      </c>
      <c r="F37" s="212">
        <v>22.4</v>
      </c>
      <c r="G37" s="144">
        <v>28.5</v>
      </c>
      <c r="H37" s="112">
        <f t="shared" ref="H37" si="4">(F37-G37)/G37</f>
        <v>-0.2140350877192983</v>
      </c>
    </row>
    <row r="38" spans="2:11" ht="12" customHeight="1" thickTop="1">
      <c r="B38" s="251"/>
      <c r="C38" s="208"/>
      <c r="D38" s="209"/>
      <c r="E38" s="148"/>
      <c r="F38" s="208"/>
      <c r="G38" s="209"/>
      <c r="H38" s="148"/>
    </row>
    <row r="39" spans="2:11" ht="15.75" customHeight="1" thickBot="1">
      <c r="B39" s="105" t="s">
        <v>64</v>
      </c>
      <c r="C39" s="212">
        <v>92.6</v>
      </c>
      <c r="D39" s="144"/>
      <c r="E39" s="112"/>
      <c r="F39" s="212">
        <v>27</v>
      </c>
      <c r="H39" s="262"/>
    </row>
    <row r="40" spans="2:11" ht="15" thickTop="1">
      <c r="B40" s="107" t="s">
        <v>54</v>
      </c>
      <c r="C40" s="127">
        <f>+C39/C6</f>
        <v>0.22508507535245503</v>
      </c>
      <c r="D40" s="135"/>
      <c r="E40" s="250"/>
      <c r="F40" s="127">
        <f>+F39/H6</f>
        <v>0.12857142857142856</v>
      </c>
    </row>
    <row r="41" spans="2:11">
      <c r="B41" s="130" t="s">
        <v>65</v>
      </c>
      <c r="C41" s="256">
        <v>1.2516915238950952</v>
      </c>
      <c r="D41" s="257"/>
      <c r="E41" s="249"/>
      <c r="F41" s="256">
        <v>0.36496405124371034</v>
      </c>
    </row>
    <row r="42" spans="2:11" ht="12" customHeight="1">
      <c r="B42" s="251"/>
      <c r="C42" s="252"/>
      <c r="D42" s="253"/>
      <c r="E42" s="254"/>
    </row>
    <row r="43" spans="2:11" ht="23.25" customHeight="1" thickBot="1">
      <c r="B43" s="157" t="s">
        <v>66</v>
      </c>
      <c r="C43" s="158">
        <v>43646</v>
      </c>
      <c r="D43" s="159">
        <v>43465</v>
      </c>
      <c r="E43" s="160" t="s">
        <v>28</v>
      </c>
    </row>
    <row r="44" spans="2:11" ht="15.75" thickTop="1" thickBot="1">
      <c r="B44" s="123" t="s">
        <v>67</v>
      </c>
      <c r="C44" s="124">
        <v>2048</v>
      </c>
      <c r="D44" s="125">
        <v>2007.9</v>
      </c>
      <c r="E44" s="154">
        <f t="shared" ref="E44:E47" si="5">(C44-D44)/D44</f>
        <v>1.9971114099307689E-2</v>
      </c>
    </row>
    <row r="45" spans="2:11" ht="15" thickTop="1">
      <c r="B45" s="107" t="s">
        <v>68</v>
      </c>
      <c r="C45" s="237">
        <v>509.9</v>
      </c>
      <c r="D45" s="140">
        <v>462.3</v>
      </c>
      <c r="E45" s="155">
        <f t="shared" si="5"/>
        <v>0.10296344365130859</v>
      </c>
    </row>
    <row r="46" spans="2:11">
      <c r="B46" s="107" t="s">
        <v>69</v>
      </c>
      <c r="C46" s="139">
        <v>136.30000000000001</v>
      </c>
      <c r="D46" s="211">
        <v>149</v>
      </c>
      <c r="E46" s="156">
        <f t="shared" si="5"/>
        <v>-8.5234899328858985E-2</v>
      </c>
    </row>
    <row r="47" spans="2:11" ht="21.75" customHeight="1" thickBot="1">
      <c r="B47" s="105" t="s">
        <v>70</v>
      </c>
      <c r="C47" s="141">
        <v>4740</v>
      </c>
      <c r="D47" s="142">
        <v>4763</v>
      </c>
      <c r="E47" s="121">
        <f t="shared" si="5"/>
        <v>-4.8288893554482466E-3</v>
      </c>
      <c r="H47" s="24"/>
      <c r="I47" s="24"/>
      <c r="J47" s="24"/>
      <c r="K47" s="24"/>
    </row>
    <row r="48" spans="2:11" ht="15" thickTop="1">
      <c r="B48" s="100"/>
      <c r="C48" s="101"/>
      <c r="D48" s="101"/>
      <c r="E48" s="101"/>
      <c r="F48" s="102"/>
      <c r="H48" s="24"/>
      <c r="I48" s="24"/>
      <c r="J48" s="24"/>
      <c r="K48" s="24"/>
    </row>
    <row r="49" spans="2:11">
      <c r="B49" s="24" t="s">
        <v>71</v>
      </c>
      <c r="C49" s="137"/>
      <c r="D49" s="137"/>
      <c r="E49" s="137"/>
      <c r="F49" s="138"/>
      <c r="G49" s="241"/>
      <c r="H49" s="24"/>
      <c r="I49" s="24"/>
      <c r="J49" s="24"/>
      <c r="K49" s="24"/>
    </row>
    <row r="50" spans="2:11" s="24" customFormat="1" ht="11.25">
      <c r="B50" s="24" t="s">
        <v>72</v>
      </c>
    </row>
    <row r="51" spans="2:11" s="24" customFormat="1">
      <c r="B51" s="24" t="s">
        <v>73</v>
      </c>
      <c r="H51" s="2"/>
      <c r="I51" s="2"/>
      <c r="J51" s="2"/>
      <c r="K51" s="2"/>
    </row>
    <row r="52" spans="2:11" s="24" customFormat="1">
      <c r="B52" s="24" t="s">
        <v>74</v>
      </c>
      <c r="H52" s="2"/>
      <c r="I52" s="2"/>
      <c r="J52" s="2"/>
      <c r="K52" s="2"/>
    </row>
    <row r="53" spans="2:11" s="24" customFormat="1">
      <c r="H53" s="2"/>
      <c r="I53" s="2"/>
      <c r="J53" s="2"/>
      <c r="K53" s="2"/>
    </row>
    <row r="54" spans="2:11" ht="26.25" customHeight="1">
      <c r="B54" s="281" t="s">
        <v>75</v>
      </c>
      <c r="C54" s="281"/>
      <c r="D54" s="281"/>
      <c r="E54" s="281"/>
      <c r="F54" s="281"/>
    </row>
    <row r="55" spans="2:11">
      <c r="B55" s="202"/>
      <c r="C55" s="202"/>
      <c r="D55" s="202"/>
      <c r="E55" s="202"/>
      <c r="F55" s="202"/>
    </row>
  </sheetData>
  <mergeCells count="11">
    <mergeCell ref="K4:K5"/>
    <mergeCell ref="L4:L5"/>
    <mergeCell ref="H4:H5"/>
    <mergeCell ref="I4:I5"/>
    <mergeCell ref="J4:J5"/>
    <mergeCell ref="G4:G5"/>
    <mergeCell ref="B54:F54"/>
    <mergeCell ref="C4:C5"/>
    <mergeCell ref="D4:D5"/>
    <mergeCell ref="E4:E5"/>
    <mergeCell ref="F4:F5"/>
  </mergeCells>
  <pageMargins left="0.55118110236220474" right="0.23622047244094491" top="0.74803149606299213" bottom="0.74803149606299213" header="0.31496062992125984" footer="0.31496062992125984"/>
  <pageSetup paperSize="9" scale="69" orientation="portrait" r:id="rId1"/>
  <headerFooter>
    <oddFooter>&amp;L© 2019 Software AG. All rights reserved.&amp;C&amp;P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H32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44.140625" style="2" customWidth="1"/>
    <col min="3" max="8" width="11.7109375" style="2" customWidth="1"/>
    <col min="9" max="16384" width="9.140625" style="2"/>
  </cols>
  <sheetData>
    <row r="1" spans="1:8" s="38" customFormat="1" ht="15.75">
      <c r="A1" s="39"/>
      <c r="B1" s="290" t="str">
        <f>Inhaltsverzeichnis!C11</f>
        <v>Konzern Gewinn-und-Verlustrechnung für sechs Monate und 2. Quartal 2019</v>
      </c>
      <c r="C1" s="291"/>
      <c r="D1" s="291"/>
      <c r="E1" s="291"/>
      <c r="F1" s="291"/>
      <c r="G1" s="291"/>
      <c r="H1" s="292"/>
    </row>
    <row r="2" spans="1:8" ht="15" customHeight="1">
      <c r="A2" s="33"/>
      <c r="B2" s="116" t="s">
        <v>23</v>
      </c>
      <c r="C2" s="117"/>
      <c r="D2" s="117"/>
      <c r="E2" s="117"/>
      <c r="F2" s="117"/>
      <c r="G2" s="117"/>
      <c r="H2" s="118"/>
    </row>
    <row r="3" spans="1:8">
      <c r="A3" s="33"/>
      <c r="B3" s="40"/>
      <c r="C3" s="33"/>
      <c r="D3" s="33"/>
      <c r="E3" s="33"/>
      <c r="F3" s="33"/>
      <c r="G3" s="33"/>
      <c r="H3" s="33"/>
    </row>
    <row r="4" spans="1:8" s="24" customFormat="1" ht="20.25" customHeight="1" thickBot="1">
      <c r="A4" s="36"/>
      <c r="B4" s="41" t="s">
        <v>76</v>
      </c>
      <c r="C4" s="42" t="s">
        <v>49</v>
      </c>
      <c r="D4" s="43" t="s">
        <v>50</v>
      </c>
      <c r="E4" s="247" t="s">
        <v>28</v>
      </c>
      <c r="F4" s="42" t="s">
        <v>51</v>
      </c>
      <c r="G4" s="43" t="s">
        <v>52</v>
      </c>
      <c r="H4" s="247" t="s">
        <v>28</v>
      </c>
    </row>
    <row r="5" spans="1:8" s="24" customFormat="1" ht="11.25">
      <c r="A5" s="36"/>
      <c r="B5" s="44" t="s">
        <v>39</v>
      </c>
      <c r="C5" s="29">
        <v>92754</v>
      </c>
      <c r="D5" s="30">
        <v>87636</v>
      </c>
      <c r="E5" s="27">
        <f t="shared" ref="E5:E22" si="0">(C5-D5)/D5</f>
        <v>5.8400657264138026E-2</v>
      </c>
      <c r="F5" s="29">
        <v>50174</v>
      </c>
      <c r="G5" s="30">
        <v>53471</v>
      </c>
      <c r="H5" s="27">
        <f t="shared" ref="H5:H22" si="1">(F5-G5)/G5</f>
        <v>-6.1659591180265941E-2</v>
      </c>
    </row>
    <row r="6" spans="1:8" s="24" customFormat="1" ht="11.25">
      <c r="A6" s="36"/>
      <c r="B6" s="18" t="s">
        <v>40</v>
      </c>
      <c r="C6" s="20">
        <v>214664</v>
      </c>
      <c r="D6" s="21">
        <v>204168</v>
      </c>
      <c r="E6" s="25">
        <f t="shared" si="0"/>
        <v>5.1408643861917638E-2</v>
      </c>
      <c r="F6" s="20">
        <v>107572</v>
      </c>
      <c r="G6" s="21">
        <v>101710</v>
      </c>
      <c r="H6" s="25">
        <f t="shared" si="1"/>
        <v>5.763445088978468E-2</v>
      </c>
    </row>
    <row r="7" spans="1:8" s="24" customFormat="1" ht="11.25">
      <c r="A7" s="36"/>
      <c r="B7" s="18" t="s">
        <v>41</v>
      </c>
      <c r="C7" s="20">
        <v>10256</v>
      </c>
      <c r="D7" s="21">
        <v>8062</v>
      </c>
      <c r="E7" s="25">
        <f t="shared" si="0"/>
        <v>0.27214090796328455</v>
      </c>
      <c r="F7" s="20">
        <v>5391</v>
      </c>
      <c r="G7" s="21">
        <v>4312</v>
      </c>
      <c r="H7" s="25">
        <f t="shared" si="1"/>
        <v>0.25023191094619668</v>
      </c>
    </row>
    <row r="8" spans="1:8" s="24" customFormat="1" ht="11.25">
      <c r="A8" s="36"/>
      <c r="B8" s="18" t="s">
        <v>77</v>
      </c>
      <c r="C8" s="20">
        <v>93440</v>
      </c>
      <c r="D8" s="21">
        <v>92100</v>
      </c>
      <c r="E8" s="25">
        <f t="shared" si="0"/>
        <v>1.4549402823018458E-2</v>
      </c>
      <c r="F8" s="20">
        <v>46733</v>
      </c>
      <c r="G8" s="21">
        <v>46039</v>
      </c>
      <c r="H8" s="25">
        <f t="shared" si="1"/>
        <v>1.5074176241881882E-2</v>
      </c>
    </row>
    <row r="9" spans="1:8" s="24" customFormat="1" ht="11.25">
      <c r="A9" s="36"/>
      <c r="B9" s="18" t="s">
        <v>78</v>
      </c>
      <c r="C9" s="20">
        <v>321</v>
      </c>
      <c r="D9" s="21">
        <v>368</v>
      </c>
      <c r="E9" s="25">
        <f t="shared" si="0"/>
        <v>-0.12771739130434784</v>
      </c>
      <c r="F9" s="20">
        <v>148</v>
      </c>
      <c r="G9" s="21">
        <v>169</v>
      </c>
      <c r="H9" s="25">
        <f t="shared" si="1"/>
        <v>-0.1242603550295858</v>
      </c>
    </row>
    <row r="10" spans="1:8" s="24" customFormat="1" ht="15" customHeight="1" thickBot="1">
      <c r="A10" s="36"/>
      <c r="B10" s="50" t="s">
        <v>79</v>
      </c>
      <c r="C10" s="31">
        <f>SUM(C5:C9)</f>
        <v>411435</v>
      </c>
      <c r="D10" s="32">
        <f>SUM(D5:D9)</f>
        <v>392334</v>
      </c>
      <c r="E10" s="51">
        <f t="shared" si="0"/>
        <v>4.8685558733120249E-2</v>
      </c>
      <c r="F10" s="31">
        <f>SUM(F5:F9)</f>
        <v>210018</v>
      </c>
      <c r="G10" s="32">
        <f>SUM(G5:G9)</f>
        <v>205701</v>
      </c>
      <c r="H10" s="51">
        <f t="shared" si="1"/>
        <v>2.0986772062362363E-2</v>
      </c>
    </row>
    <row r="11" spans="1:8" s="24" customFormat="1" ht="11.25">
      <c r="A11" s="36"/>
      <c r="B11" s="44" t="s">
        <v>80</v>
      </c>
      <c r="C11" s="29">
        <v>-98603</v>
      </c>
      <c r="D11" s="30">
        <v>-97876</v>
      </c>
      <c r="E11" s="27">
        <f t="shared" si="0"/>
        <v>7.4277657444112959E-3</v>
      </c>
      <c r="F11" s="29">
        <v>-49144</v>
      </c>
      <c r="G11" s="30">
        <v>-48369</v>
      </c>
      <c r="H11" s="27">
        <f t="shared" si="1"/>
        <v>1.6022659141185471E-2</v>
      </c>
    </row>
    <row r="12" spans="1:8" s="24" customFormat="1" ht="15" customHeight="1" thickBot="1">
      <c r="A12" s="36"/>
      <c r="B12" s="50" t="s">
        <v>81</v>
      </c>
      <c r="C12" s="31">
        <f>+C10+C11</f>
        <v>312832</v>
      </c>
      <c r="D12" s="32">
        <f>+D10+D11</f>
        <v>294458</v>
      </c>
      <c r="E12" s="51">
        <f t="shared" si="0"/>
        <v>6.2399391424243868E-2</v>
      </c>
      <c r="F12" s="31">
        <f>+F10+F11</f>
        <v>160874</v>
      </c>
      <c r="G12" s="32">
        <f>+G10+G11</f>
        <v>157332</v>
      </c>
      <c r="H12" s="51">
        <f t="shared" si="1"/>
        <v>2.2512902651717386E-2</v>
      </c>
    </row>
    <row r="13" spans="1:8" s="24" customFormat="1" ht="11.25">
      <c r="A13" s="36"/>
      <c r="B13" s="44" t="s">
        <v>82</v>
      </c>
      <c r="C13" s="29">
        <v>-63994</v>
      </c>
      <c r="D13" s="30">
        <v>-58378</v>
      </c>
      <c r="E13" s="27">
        <f t="shared" si="0"/>
        <v>9.6200623522559869E-2</v>
      </c>
      <c r="F13" s="29">
        <v>-30693</v>
      </c>
      <c r="G13" s="30">
        <v>-30034</v>
      </c>
      <c r="H13" s="27">
        <f t="shared" si="1"/>
        <v>2.1941799294133316E-2</v>
      </c>
    </row>
    <row r="14" spans="1:8" s="24" customFormat="1" ht="11.25">
      <c r="A14" s="36"/>
      <c r="B14" s="18" t="s">
        <v>83</v>
      </c>
      <c r="C14" s="20">
        <f>-97751-8490-19316-1</f>
        <v>-125558</v>
      </c>
      <c r="D14" s="21">
        <v>-110462</v>
      </c>
      <c r="E14" s="25">
        <f t="shared" si="0"/>
        <v>0.13666238163350292</v>
      </c>
      <c r="F14" s="20">
        <v>-64746</v>
      </c>
      <c r="G14" s="21">
        <v>-58426</v>
      </c>
      <c r="H14" s="25">
        <f t="shared" si="1"/>
        <v>0.10817101975148051</v>
      </c>
    </row>
    <row r="15" spans="1:8" s="24" customFormat="1" ht="11.25">
      <c r="A15" s="36"/>
      <c r="B15" s="18" t="s">
        <v>84</v>
      </c>
      <c r="C15" s="48">
        <v>-35212</v>
      </c>
      <c r="D15" s="49">
        <v>-35029</v>
      </c>
      <c r="E15" s="25">
        <f t="shared" si="0"/>
        <v>5.2242427702760569E-3</v>
      </c>
      <c r="F15" s="48">
        <v>-17592</v>
      </c>
      <c r="G15" s="49">
        <v>-17982</v>
      </c>
      <c r="H15" s="25">
        <f t="shared" si="1"/>
        <v>-2.1688355021688355E-2</v>
      </c>
    </row>
    <row r="16" spans="1:8" s="24" customFormat="1" ht="11.25">
      <c r="A16" s="36"/>
      <c r="B16" s="18" t="s">
        <v>85</v>
      </c>
      <c r="C16" s="20">
        <v>-2912</v>
      </c>
      <c r="D16" s="21">
        <v>-3212</v>
      </c>
      <c r="E16" s="25">
        <f t="shared" si="0"/>
        <v>-9.3399750933997508E-2</v>
      </c>
      <c r="F16" s="20">
        <v>-1452</v>
      </c>
      <c r="G16" s="21">
        <v>-1416</v>
      </c>
      <c r="H16" s="25">
        <f t="shared" si="1"/>
        <v>2.5423728813559324E-2</v>
      </c>
    </row>
    <row r="17" spans="1:8" s="24" customFormat="1" ht="15" customHeight="1" thickBot="1">
      <c r="A17" s="36"/>
      <c r="B17" s="50" t="s">
        <v>86</v>
      </c>
      <c r="C17" s="31">
        <f>SUM(C12:C16)</f>
        <v>85156</v>
      </c>
      <c r="D17" s="32">
        <f>SUM(D12:D16)</f>
        <v>87377</v>
      </c>
      <c r="E17" s="51">
        <f t="shared" si="0"/>
        <v>-2.5418588415715808E-2</v>
      </c>
      <c r="F17" s="31">
        <f>SUM(F12:F16)</f>
        <v>46391</v>
      </c>
      <c r="G17" s="32">
        <f>SUM(G12:G16)</f>
        <v>49474</v>
      </c>
      <c r="H17" s="51">
        <f t="shared" si="1"/>
        <v>-6.2315559687916883E-2</v>
      </c>
    </row>
    <row r="18" spans="1:8" s="24" customFormat="1" ht="11.25">
      <c r="A18" s="36"/>
      <c r="B18" s="44" t="s">
        <v>87</v>
      </c>
      <c r="C18" s="29">
        <v>1872</v>
      </c>
      <c r="D18" s="30">
        <v>3685</v>
      </c>
      <c r="E18" s="25">
        <f t="shared" si="0"/>
        <v>-0.49199457259158752</v>
      </c>
      <c r="F18" s="29">
        <v>-110</v>
      </c>
      <c r="G18" s="30">
        <v>1324</v>
      </c>
      <c r="H18" s="25"/>
    </row>
    <row r="19" spans="1:8" s="24" customFormat="1" ht="11.25">
      <c r="A19" s="36"/>
      <c r="B19" s="18" t="s">
        <v>88</v>
      </c>
      <c r="C19" s="20">
        <v>2885</v>
      </c>
      <c r="D19" s="21">
        <v>2087</v>
      </c>
      <c r="E19" s="25">
        <f t="shared" si="0"/>
        <v>0.38236703402012456</v>
      </c>
      <c r="F19" s="20">
        <v>1491</v>
      </c>
      <c r="G19" s="21">
        <v>722</v>
      </c>
      <c r="H19" s="25">
        <f t="shared" si="1"/>
        <v>1.0650969529085872</v>
      </c>
    </row>
    <row r="20" spans="1:8" s="24" customFormat="1" ht="15" customHeight="1" thickBot="1">
      <c r="A20" s="36"/>
      <c r="B20" s="50" t="s">
        <v>89</v>
      </c>
      <c r="C20" s="31">
        <f>SUM(C17:C19)</f>
        <v>89913</v>
      </c>
      <c r="D20" s="32">
        <f>SUM(D17:D19)</f>
        <v>93149</v>
      </c>
      <c r="E20" s="51">
        <f t="shared" si="0"/>
        <v>-3.4740040150726258E-2</v>
      </c>
      <c r="F20" s="31">
        <f>SUM(F17:F19)</f>
        <v>47772</v>
      </c>
      <c r="G20" s="32">
        <f>SUM(G17:G19)</f>
        <v>51520</v>
      </c>
      <c r="H20" s="51">
        <f t="shared" si="1"/>
        <v>-7.2748447204968938E-2</v>
      </c>
    </row>
    <row r="21" spans="1:8" s="24" customFormat="1" ht="11.25">
      <c r="A21" s="36"/>
      <c r="B21" s="44" t="s">
        <v>90</v>
      </c>
      <c r="C21" s="29">
        <f>-25256-1559-1</f>
        <v>-26816</v>
      </c>
      <c r="D21" s="30">
        <v>-27375</v>
      </c>
      <c r="E21" s="27">
        <f t="shared" si="0"/>
        <v>-2.0420091324200914E-2</v>
      </c>
      <c r="F21" s="29">
        <v>-14345</v>
      </c>
      <c r="G21" s="30">
        <v>-15695</v>
      </c>
      <c r="H21" s="27">
        <f t="shared" si="1"/>
        <v>-8.601465434851864E-2</v>
      </c>
    </row>
    <row r="22" spans="1:8" s="24" customFormat="1" ht="15" customHeight="1" thickBot="1">
      <c r="A22" s="36"/>
      <c r="B22" s="50" t="s">
        <v>91</v>
      </c>
      <c r="C22" s="31">
        <f>SUM(C20:C21)</f>
        <v>63097</v>
      </c>
      <c r="D22" s="32">
        <f>SUM(D20:D21)</f>
        <v>65774</v>
      </c>
      <c r="E22" s="51">
        <f t="shared" si="0"/>
        <v>-4.0699972633563411E-2</v>
      </c>
      <c r="F22" s="31">
        <f>SUM(F20:F21)</f>
        <v>33427</v>
      </c>
      <c r="G22" s="32">
        <f>SUM(G20:G21)</f>
        <v>35825</v>
      </c>
      <c r="H22" s="51">
        <f t="shared" si="1"/>
        <v>-6.6936496859734823E-2</v>
      </c>
    </row>
    <row r="23" spans="1:8" s="24" customFormat="1" ht="15" customHeight="1">
      <c r="A23" s="36"/>
      <c r="B23" s="244" t="s">
        <v>92</v>
      </c>
      <c r="C23" s="22">
        <f>+C22-C24</f>
        <v>62927</v>
      </c>
      <c r="D23" s="23">
        <f>+D22-D24</f>
        <v>65665</v>
      </c>
      <c r="E23" s="26">
        <f>(C23-D23)/D23</f>
        <v>-4.1696489758623313E-2</v>
      </c>
      <c r="F23" s="22">
        <f>+F22-F24</f>
        <v>33360</v>
      </c>
      <c r="G23" s="23">
        <f>+G22-G24</f>
        <v>35753</v>
      </c>
      <c r="H23" s="26">
        <f>(F23-G23)/G23</f>
        <v>-6.6931446312197579E-2</v>
      </c>
    </row>
    <row r="24" spans="1:8" s="24" customFormat="1" ht="15" customHeight="1" thickBot="1">
      <c r="A24" s="36"/>
      <c r="B24" s="245" t="s">
        <v>93</v>
      </c>
      <c r="C24" s="46">
        <v>170</v>
      </c>
      <c r="D24" s="47">
        <v>109</v>
      </c>
      <c r="E24" s="28"/>
      <c r="F24" s="46">
        <v>67</v>
      </c>
      <c r="G24" s="47">
        <v>72</v>
      </c>
      <c r="H24" s="28"/>
    </row>
    <row r="25" spans="1:8" s="24" customFormat="1" ht="11.25">
      <c r="A25" s="36"/>
      <c r="B25" s="18" t="s">
        <v>94</v>
      </c>
      <c r="C25" s="19">
        <f>ROUND((C23/C27*1000),2)</f>
        <v>0.85</v>
      </c>
      <c r="D25" s="161">
        <f>ROUND((D23/D27*1000),2)</f>
        <v>0.89</v>
      </c>
      <c r="E25" s="25">
        <f>(C25-D25)/D25</f>
        <v>-4.4943820224719142E-2</v>
      </c>
      <c r="F25" s="19">
        <f>ROUND((F23/F27*1000),2)</f>
        <v>0.45</v>
      </c>
      <c r="G25" s="161">
        <f>ROUND((G23/G27*1000),2)</f>
        <v>0.48</v>
      </c>
      <c r="H25" s="25">
        <f>(F25-G25)/G25</f>
        <v>-6.2499999999999944E-2</v>
      </c>
    </row>
    <row r="26" spans="1:8" s="24" customFormat="1" ht="11.25">
      <c r="A26" s="36"/>
      <c r="B26" s="18" t="s">
        <v>95</v>
      </c>
      <c r="C26" s="19">
        <f>ROUND((C23/C28*1000),2)</f>
        <v>0.85</v>
      </c>
      <c r="D26" s="161">
        <f>ROUND((D23/D28*1000),2)</f>
        <v>0.89</v>
      </c>
      <c r="E26" s="25">
        <f>(C26-D26)/D26</f>
        <v>-4.4943820224719142E-2</v>
      </c>
      <c r="F26" s="19">
        <f>ROUND((F23/F28*1000),2)</f>
        <v>0.45</v>
      </c>
      <c r="G26" s="161">
        <f>ROUND((G23/G28*1000),2)</f>
        <v>0.48</v>
      </c>
      <c r="H26" s="25">
        <f>(F26-G26)/G26</f>
        <v>-6.2499999999999944E-2</v>
      </c>
    </row>
    <row r="27" spans="1:8" s="24" customFormat="1" ht="11.25">
      <c r="A27" s="36"/>
      <c r="B27" s="18" t="s">
        <v>96</v>
      </c>
      <c r="C27" s="20">
        <v>73979889</v>
      </c>
      <c r="D27" s="21">
        <v>73977152</v>
      </c>
      <c r="E27" s="25" t="s">
        <v>97</v>
      </c>
      <c r="F27" s="20">
        <v>73979889</v>
      </c>
      <c r="G27" s="21">
        <v>73978064</v>
      </c>
      <c r="H27" s="25" t="s">
        <v>97</v>
      </c>
    </row>
    <row r="28" spans="1:8" s="24" customFormat="1" ht="11.25">
      <c r="A28" s="36"/>
      <c r="B28" s="18" t="s">
        <v>98</v>
      </c>
      <c r="C28" s="20">
        <v>73979889</v>
      </c>
      <c r="D28" s="21">
        <v>73980793</v>
      </c>
      <c r="E28" s="25" t="s">
        <v>97</v>
      </c>
      <c r="F28" s="20">
        <v>73979889</v>
      </c>
      <c r="G28" s="21">
        <v>73981746</v>
      </c>
      <c r="H28" s="25" t="s">
        <v>97</v>
      </c>
    </row>
    <row r="30" spans="1:8" s="233" customFormat="1" ht="11.25">
      <c r="B30" s="234"/>
      <c r="C30" s="235"/>
      <c r="D30" s="235"/>
      <c r="E30" s="236"/>
      <c r="F30" s="235"/>
      <c r="G30" s="235"/>
      <c r="H30" s="236"/>
    </row>
    <row r="31" spans="1:8" s="233" customFormat="1">
      <c r="B31" s="242"/>
      <c r="C31" s="235"/>
      <c r="D31" s="235"/>
      <c r="E31" s="236"/>
      <c r="F31" s="235"/>
      <c r="G31" s="235"/>
      <c r="H31" s="236"/>
    </row>
    <row r="32" spans="1:8" s="233" customFormat="1" ht="11.25">
      <c r="B32" s="234"/>
      <c r="C32" s="235"/>
      <c r="D32" s="235"/>
      <c r="E32" s="236"/>
      <c r="F32" s="235"/>
      <c r="G32" s="235"/>
      <c r="H32" s="236"/>
    </row>
  </sheetData>
  <mergeCells count="1">
    <mergeCell ref="B1:H1"/>
  </mergeCells>
  <pageMargins left="0.55118110236220474" right="0.23622047244094491" top="0.74803149606299213" bottom="0.74803149606299213" header="0.31496062992125984" footer="0.31496062992125984"/>
  <pageSetup paperSize="9" scale="81" orientation="portrait" r:id="rId1"/>
  <headerFooter>
    <oddFooter>&amp;L© 2019 Software AG. All rights reserved.&amp;C&amp;P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8"/>
  <sheetViews>
    <sheetView showGridLines="0" zoomScaleNormal="100" workbookViewId="0"/>
  </sheetViews>
  <sheetFormatPr defaultColWidth="9.140625" defaultRowHeight="14.25"/>
  <cols>
    <col min="1" max="1" width="2.7109375" style="9" customWidth="1"/>
    <col min="2" max="2" width="58.140625" style="9" bestFit="1" customWidth="1"/>
    <col min="3" max="4" width="17.28515625" style="9" customWidth="1"/>
    <col min="5" max="16384" width="9.140625" style="9"/>
  </cols>
  <sheetData>
    <row r="1" spans="1:6" s="53" customFormat="1" ht="15" customHeight="1">
      <c r="B1" s="293" t="str">
        <f>Inhaltsverzeichnis!C13</f>
        <v>Konzernbilanz zum 30. Juni 2019</v>
      </c>
      <c r="C1" s="293"/>
      <c r="D1" s="293"/>
    </row>
    <row r="2" spans="1:6" ht="15" customHeight="1">
      <c r="B2" s="294" t="s">
        <v>23</v>
      </c>
      <c r="C2" s="295"/>
      <c r="D2" s="295"/>
    </row>
    <row r="3" spans="1:6" ht="15" customHeight="1">
      <c r="B3" s="13"/>
      <c r="C3" s="7"/>
      <c r="D3" s="7"/>
    </row>
    <row r="4" spans="1:6" s="54" customFormat="1" ht="20.25" customHeight="1" thickBot="1">
      <c r="A4" s="56"/>
      <c r="B4" s="57" t="s">
        <v>99</v>
      </c>
      <c r="C4" s="239" t="s">
        <v>100</v>
      </c>
      <c r="D4" s="58" t="s">
        <v>101</v>
      </c>
    </row>
    <row r="5" spans="1:6" s="54" customFormat="1" ht="15" customHeight="1" thickBot="1">
      <c r="A5" s="56"/>
      <c r="B5" s="59" t="s">
        <v>102</v>
      </c>
      <c r="C5" s="60"/>
      <c r="D5" s="61"/>
    </row>
    <row r="6" spans="1:6" s="54" customFormat="1" ht="14.25" customHeight="1">
      <c r="A6" s="56"/>
      <c r="B6" s="62" t="s">
        <v>68</v>
      </c>
      <c r="C6" s="63">
        <v>509914</v>
      </c>
      <c r="D6" s="64">
        <v>462362</v>
      </c>
      <c r="F6" s="55"/>
    </row>
    <row r="7" spans="1:6" s="54" customFormat="1" ht="14.25" customHeight="1">
      <c r="A7" s="56"/>
      <c r="B7" s="65" t="s">
        <v>103</v>
      </c>
      <c r="C7" s="66">
        <v>7603</v>
      </c>
      <c r="D7" s="67">
        <v>15302</v>
      </c>
    </row>
    <row r="8" spans="1:6" s="54" customFormat="1" ht="14.25" customHeight="1">
      <c r="A8" s="56"/>
      <c r="B8" s="65" t="s">
        <v>104</v>
      </c>
      <c r="C8" s="66">
        <v>171978</v>
      </c>
      <c r="D8" s="67">
        <v>207494</v>
      </c>
    </row>
    <row r="9" spans="1:6" s="54" customFormat="1" ht="14.25" customHeight="1">
      <c r="A9" s="56"/>
      <c r="B9" s="65" t="s">
        <v>105</v>
      </c>
      <c r="C9" s="66">
        <v>23934</v>
      </c>
      <c r="D9" s="67">
        <v>20109</v>
      </c>
    </row>
    <row r="10" spans="1:6" s="54" customFormat="1" ht="14.25" customHeight="1">
      <c r="A10" s="56"/>
      <c r="B10" s="65" t="s">
        <v>106</v>
      </c>
      <c r="C10" s="66">
        <v>29942</v>
      </c>
      <c r="D10" s="67">
        <v>19680</v>
      </c>
    </row>
    <row r="11" spans="1:6" s="54" customFormat="1" ht="14.25" customHeight="1">
      <c r="A11" s="56"/>
      <c r="B11" s="199"/>
      <c r="C11" s="200">
        <f>SUM(C6:C10)</f>
        <v>743371</v>
      </c>
      <c r="D11" s="201">
        <f>SUM(D6:D10)</f>
        <v>724947</v>
      </c>
    </row>
    <row r="12" spans="1:6" s="54" customFormat="1" ht="15" customHeight="1" thickBot="1">
      <c r="A12" s="56"/>
      <c r="B12" s="68" t="s">
        <v>107</v>
      </c>
      <c r="C12" s="69"/>
      <c r="D12" s="70"/>
    </row>
    <row r="13" spans="1:6" s="54" customFormat="1" ht="14.25" customHeight="1">
      <c r="A13" s="56"/>
      <c r="B13" s="62" t="s">
        <v>108</v>
      </c>
      <c r="C13" s="63">
        <v>126468</v>
      </c>
      <c r="D13" s="64">
        <v>136972</v>
      </c>
    </row>
    <row r="14" spans="1:6" s="54" customFormat="1" ht="14.25" customHeight="1">
      <c r="A14" s="56"/>
      <c r="B14" s="65" t="s">
        <v>109</v>
      </c>
      <c r="C14" s="66">
        <v>970946</v>
      </c>
      <c r="D14" s="67">
        <v>964377</v>
      </c>
    </row>
    <row r="15" spans="1:6" s="54" customFormat="1" ht="14.25" customHeight="1">
      <c r="A15" s="56"/>
      <c r="B15" s="65" t="s">
        <v>110</v>
      </c>
      <c r="C15" s="66">
        <v>106691</v>
      </c>
      <c r="D15" s="67">
        <v>71023</v>
      </c>
    </row>
    <row r="16" spans="1:6" s="54" customFormat="1" ht="14.25" customHeight="1">
      <c r="A16" s="56"/>
      <c r="B16" s="65" t="s">
        <v>103</v>
      </c>
      <c r="C16" s="66">
        <v>17617</v>
      </c>
      <c r="D16" s="67">
        <v>19563</v>
      </c>
    </row>
    <row r="17" spans="1:4" s="54" customFormat="1" ht="14.25" customHeight="1">
      <c r="A17" s="56"/>
      <c r="B17" s="65" t="s">
        <v>104</v>
      </c>
      <c r="C17" s="66">
        <v>59361</v>
      </c>
      <c r="D17" s="67">
        <v>68675</v>
      </c>
    </row>
    <row r="18" spans="1:4" s="54" customFormat="1" ht="14.25" customHeight="1">
      <c r="A18" s="56"/>
      <c r="B18" s="65" t="s">
        <v>105</v>
      </c>
      <c r="C18" s="66">
        <v>3661</v>
      </c>
      <c r="D18" s="67">
        <v>2924</v>
      </c>
    </row>
    <row r="19" spans="1:4" s="54" customFormat="1" ht="14.25" customHeight="1">
      <c r="A19" s="56"/>
      <c r="B19" s="65" t="s">
        <v>106</v>
      </c>
      <c r="C19" s="66">
        <v>10295</v>
      </c>
      <c r="D19" s="67">
        <v>9416</v>
      </c>
    </row>
    <row r="20" spans="1:4" s="54" customFormat="1" ht="14.25" customHeight="1">
      <c r="A20" s="56"/>
      <c r="B20" s="65" t="s">
        <v>111</v>
      </c>
      <c r="C20" s="66">
        <v>9572</v>
      </c>
      <c r="D20" s="67">
        <v>10007</v>
      </c>
    </row>
    <row r="21" spans="1:4" s="54" customFormat="1" ht="14.25" customHeight="1">
      <c r="A21" s="56"/>
      <c r="B21" s="199"/>
      <c r="C21" s="200">
        <f>SUM(C13:C20)</f>
        <v>1304611</v>
      </c>
      <c r="D21" s="201">
        <f>SUM(D13:D20)</f>
        <v>1282957</v>
      </c>
    </row>
    <row r="22" spans="1:4" s="54" customFormat="1" ht="15" customHeight="1" thickBot="1">
      <c r="A22" s="56"/>
      <c r="B22" s="71" t="s">
        <v>112</v>
      </c>
      <c r="C22" s="72">
        <f>+C11+C21</f>
        <v>2047982</v>
      </c>
      <c r="D22" s="73">
        <f>+D11+D21</f>
        <v>2007904</v>
      </c>
    </row>
    <row r="23" spans="1:4" s="54" customFormat="1" ht="14.25" customHeight="1">
      <c r="A23" s="56"/>
      <c r="B23" s="74"/>
      <c r="C23" s="75"/>
      <c r="D23" s="76"/>
    </row>
    <row r="24" spans="1:4" s="54" customFormat="1" ht="20.25" customHeight="1" thickBot="1">
      <c r="A24" s="56"/>
      <c r="B24" s="57" t="s">
        <v>113</v>
      </c>
      <c r="C24" s="239" t="s">
        <v>100</v>
      </c>
      <c r="D24" s="58" t="s">
        <v>101</v>
      </c>
    </row>
    <row r="25" spans="1:4" s="54" customFormat="1" ht="15" customHeight="1" thickBot="1">
      <c r="A25" s="56"/>
      <c r="B25" s="59" t="s">
        <v>114</v>
      </c>
      <c r="C25" s="60"/>
      <c r="D25" s="61"/>
    </row>
    <row r="26" spans="1:4" s="54" customFormat="1" ht="14.25" customHeight="1">
      <c r="A26" s="56"/>
      <c r="B26" s="62" t="s">
        <v>115</v>
      </c>
      <c r="C26" s="77">
        <v>170176</v>
      </c>
      <c r="D26" s="64">
        <v>111888</v>
      </c>
    </row>
    <row r="27" spans="1:4" s="54" customFormat="1" ht="14.25" customHeight="1">
      <c r="A27" s="56"/>
      <c r="B27" s="65" t="s">
        <v>116</v>
      </c>
      <c r="C27" s="66">
        <v>31267</v>
      </c>
      <c r="D27" s="67">
        <v>38831</v>
      </c>
    </row>
    <row r="28" spans="1:4" s="54" customFormat="1" ht="14.25" customHeight="1">
      <c r="A28" s="56"/>
      <c r="B28" s="65" t="s">
        <v>117</v>
      </c>
      <c r="C28" s="66">
        <v>93184</v>
      </c>
      <c r="D28" s="67">
        <v>145839</v>
      </c>
    </row>
    <row r="29" spans="1:4" s="54" customFormat="1" ht="14.25" customHeight="1">
      <c r="A29" s="56"/>
      <c r="B29" s="65" t="s">
        <v>118</v>
      </c>
      <c r="C29" s="66">
        <v>27006</v>
      </c>
      <c r="D29" s="67">
        <v>30630</v>
      </c>
    </row>
    <row r="30" spans="1:4" s="54" customFormat="1" ht="14.25" customHeight="1">
      <c r="A30" s="56"/>
      <c r="B30" s="65" t="s">
        <v>119</v>
      </c>
      <c r="C30" s="66">
        <v>35150</v>
      </c>
      <c r="D30" s="67">
        <v>37953</v>
      </c>
    </row>
    <row r="31" spans="1:4" s="54" customFormat="1" ht="14.25" customHeight="1">
      <c r="A31" s="56"/>
      <c r="B31" s="65" t="s">
        <v>120</v>
      </c>
      <c r="C31" s="66">
        <v>158861</v>
      </c>
      <c r="D31" s="67">
        <v>123276</v>
      </c>
    </row>
    <row r="32" spans="1:4" s="54" customFormat="1" ht="14.25" customHeight="1">
      <c r="A32" s="56"/>
      <c r="B32" s="199"/>
      <c r="C32" s="200">
        <f>SUM(C26:C31)</f>
        <v>515644</v>
      </c>
      <c r="D32" s="201">
        <f>SUM(D26:D31)</f>
        <v>488417</v>
      </c>
    </row>
    <row r="33" spans="1:6" s="54" customFormat="1" ht="15" customHeight="1" thickBot="1">
      <c r="A33" s="56"/>
      <c r="B33" s="68" t="s">
        <v>121</v>
      </c>
      <c r="C33" s="69"/>
      <c r="D33" s="70"/>
    </row>
    <row r="34" spans="1:6" s="54" customFormat="1" ht="14.25" customHeight="1">
      <c r="A34" s="56"/>
      <c r="B34" s="62" t="s">
        <v>115</v>
      </c>
      <c r="C34" s="77">
        <v>203398</v>
      </c>
      <c r="D34" s="64">
        <v>201432</v>
      </c>
    </row>
    <row r="35" spans="1:6" s="54" customFormat="1" ht="14.25" customHeight="1">
      <c r="A35" s="56"/>
      <c r="B35" s="65" t="s">
        <v>116</v>
      </c>
      <c r="C35" s="66">
        <v>29</v>
      </c>
      <c r="D35" s="67">
        <v>3245</v>
      </c>
    </row>
    <row r="36" spans="1:6" s="54" customFormat="1" ht="14.25" customHeight="1">
      <c r="A36" s="56"/>
      <c r="B36" s="65" t="s">
        <v>117</v>
      </c>
      <c r="C36" s="66">
        <v>421</v>
      </c>
      <c r="D36" s="67">
        <v>266</v>
      </c>
    </row>
    <row r="37" spans="1:6" s="54" customFormat="1" ht="14.25" customHeight="1">
      <c r="A37" s="56"/>
      <c r="B37" s="65" t="s">
        <v>118</v>
      </c>
      <c r="C37" s="66">
        <v>5675</v>
      </c>
      <c r="D37" s="67">
        <v>10320</v>
      </c>
    </row>
    <row r="38" spans="1:6" s="54" customFormat="1" ht="14.25" customHeight="1">
      <c r="A38" s="56"/>
      <c r="B38" s="65" t="s">
        <v>122</v>
      </c>
      <c r="C38" s="66">
        <v>34038</v>
      </c>
      <c r="D38" s="67">
        <v>34621</v>
      </c>
    </row>
    <row r="39" spans="1:6" s="54" customFormat="1" ht="14.25" customHeight="1">
      <c r="A39" s="56"/>
      <c r="B39" s="65" t="s">
        <v>123</v>
      </c>
      <c r="C39" s="66">
        <v>2916</v>
      </c>
      <c r="D39" s="67">
        <v>2898</v>
      </c>
    </row>
    <row r="40" spans="1:6" s="54" customFormat="1" ht="14.25" customHeight="1">
      <c r="A40" s="56"/>
      <c r="B40" s="65" t="s">
        <v>124</v>
      </c>
      <c r="C40" s="66">
        <v>11342</v>
      </c>
      <c r="D40" s="67">
        <v>11398</v>
      </c>
    </row>
    <row r="41" spans="1:6" s="54" customFormat="1" ht="14.25" customHeight="1">
      <c r="A41" s="56"/>
      <c r="B41" s="65" t="s">
        <v>120</v>
      </c>
      <c r="C41" s="66">
        <v>14258</v>
      </c>
      <c r="D41" s="67">
        <v>16245</v>
      </c>
    </row>
    <row r="42" spans="1:6" s="54" customFormat="1" ht="14.25" customHeight="1">
      <c r="A42" s="56"/>
      <c r="B42" s="199"/>
      <c r="C42" s="200">
        <f>SUM(C34:C41)</f>
        <v>272077</v>
      </c>
      <c r="D42" s="201">
        <f>SUM(D34:D41)</f>
        <v>280425</v>
      </c>
    </row>
    <row r="43" spans="1:6" s="54" customFormat="1" ht="15" customHeight="1" thickBot="1">
      <c r="A43" s="56"/>
      <c r="B43" s="68" t="s">
        <v>125</v>
      </c>
      <c r="C43" s="69"/>
      <c r="D43" s="70"/>
    </row>
    <row r="44" spans="1:6" s="54" customFormat="1" ht="14.25" customHeight="1">
      <c r="A44" s="56"/>
      <c r="B44" s="62" t="s">
        <v>126</v>
      </c>
      <c r="C44" s="63">
        <v>74000</v>
      </c>
      <c r="D44" s="64">
        <v>74000</v>
      </c>
    </row>
    <row r="45" spans="1:6" s="54" customFormat="1" ht="14.25" customHeight="1">
      <c r="A45" s="56"/>
      <c r="B45" s="65" t="s">
        <v>127</v>
      </c>
      <c r="C45" s="66">
        <v>22580</v>
      </c>
      <c r="D45" s="67">
        <v>22612</v>
      </c>
    </row>
    <row r="46" spans="1:6" s="54" customFormat="1" ht="14.25" customHeight="1">
      <c r="A46" s="56"/>
      <c r="B46" s="65" t="s">
        <v>128</v>
      </c>
      <c r="C46" s="66">
        <v>1209312</v>
      </c>
      <c r="D46" s="67">
        <v>1201689</v>
      </c>
    </row>
    <row r="47" spans="1:6" s="54" customFormat="1" ht="14.25" customHeight="1">
      <c r="A47" s="56"/>
      <c r="B47" s="65" t="s">
        <v>129</v>
      </c>
      <c r="C47" s="66">
        <v>-45380</v>
      </c>
      <c r="D47" s="67">
        <v>-59138</v>
      </c>
      <c r="F47" s="55"/>
    </row>
    <row r="48" spans="1:6" s="54" customFormat="1" ht="14.25" customHeight="1">
      <c r="A48" s="56"/>
      <c r="B48" s="65" t="s">
        <v>130</v>
      </c>
      <c r="C48" s="66">
        <v>-757</v>
      </c>
      <c r="D48" s="67">
        <v>-757</v>
      </c>
    </row>
    <row r="49" spans="1:4" s="54" customFormat="1" ht="15" customHeight="1" thickBot="1">
      <c r="A49" s="56"/>
      <c r="B49" s="68" t="s">
        <v>131</v>
      </c>
      <c r="C49" s="69">
        <f>SUM(C44:C48)</f>
        <v>1259755</v>
      </c>
      <c r="D49" s="70">
        <f>SUM(D44:D48)</f>
        <v>1238406</v>
      </c>
    </row>
    <row r="50" spans="1:4" s="54" customFormat="1" ht="15" customHeight="1" thickBot="1">
      <c r="A50" s="56"/>
      <c r="B50" s="59" t="s">
        <v>132</v>
      </c>
      <c r="C50" s="60">
        <v>506</v>
      </c>
      <c r="D50" s="61">
        <v>656</v>
      </c>
    </row>
    <row r="51" spans="1:4" s="54" customFormat="1" ht="15" customHeight="1" thickBot="1">
      <c r="A51" s="56"/>
      <c r="B51" s="59"/>
      <c r="C51" s="60">
        <f>SUM(C49:C50)</f>
        <v>1260261</v>
      </c>
      <c r="D51" s="61">
        <f>SUM(D49:D50)</f>
        <v>1239062</v>
      </c>
    </row>
    <row r="52" spans="1:4" s="54" customFormat="1" ht="15" customHeight="1" thickBot="1">
      <c r="A52" s="56"/>
      <c r="B52" s="78" t="s">
        <v>133</v>
      </c>
      <c r="C52" s="79">
        <f>+C32+C42+C51</f>
        <v>2047982</v>
      </c>
      <c r="D52" s="80">
        <f>+D32+D42+D51</f>
        <v>2007904</v>
      </c>
    </row>
    <row r="53" spans="1:4" s="54" customFormat="1" ht="11.25"/>
    <row r="54" spans="1:4" s="54" customFormat="1" ht="11.25"/>
    <row r="55" spans="1:4" s="54" customFormat="1" ht="11.25"/>
    <row r="56" spans="1:4" s="54" customFormat="1" ht="11.25"/>
    <row r="57" spans="1:4" s="54" customFormat="1" ht="11.25"/>
    <row r="58" spans="1:4" s="54" customFormat="1" ht="11.25"/>
  </sheetData>
  <mergeCells count="2">
    <mergeCell ref="B1:D1"/>
    <mergeCell ref="B2:D2"/>
  </mergeCells>
  <pageMargins left="0.55118110236220474" right="0.23622047244094491" top="0.74803149606299213" bottom="0.74803149606299213" header="0.31496062992125984" footer="0.31496062992125984"/>
  <pageSetup paperSize="9" scale="99" orientation="portrait" r:id="rId1"/>
  <headerFooter>
    <oddFooter>&amp;L© 2019 Software AG. All rights reserved.&amp;C&amp;P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H40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71.7109375" style="2" customWidth="1"/>
    <col min="3" max="5" width="11.7109375" style="2" customWidth="1"/>
    <col min="6" max="16384" width="9.140625" style="2"/>
  </cols>
  <sheetData>
    <row r="1" spans="1:8" s="38" customFormat="1" ht="15.75">
      <c r="B1" s="296" t="str">
        <f>Inhaltsverzeichnis!C15</f>
        <v>Kapitalflussrechnung für sechs Monate und 2. Quartal 2019</v>
      </c>
      <c r="C1" s="296"/>
      <c r="D1" s="296"/>
      <c r="E1" s="296"/>
      <c r="F1" s="296"/>
    </row>
    <row r="2" spans="1:8">
      <c r="B2" s="297" t="s">
        <v>23</v>
      </c>
      <c r="C2" s="297"/>
      <c r="D2" s="297"/>
      <c r="E2" s="297"/>
      <c r="F2" s="297"/>
      <c r="H2" s="24"/>
    </row>
    <row r="3" spans="1:8">
      <c r="B3" s="14"/>
      <c r="C3" s="14"/>
      <c r="D3" s="14"/>
      <c r="H3" s="54"/>
    </row>
    <row r="4" spans="1:8" s="24" customFormat="1" ht="14.25" customHeight="1" thickBot="1">
      <c r="A4" s="36"/>
      <c r="B4" s="41" t="s">
        <v>76</v>
      </c>
      <c r="C4" s="145" t="s">
        <v>49</v>
      </c>
      <c r="D4" s="146" t="s">
        <v>50</v>
      </c>
      <c r="E4" s="145" t="s">
        <v>51</v>
      </c>
      <c r="F4" s="146" t="s">
        <v>52</v>
      </c>
    </row>
    <row r="5" spans="1:8" s="54" customFormat="1" ht="14.25" customHeight="1">
      <c r="A5" s="56"/>
      <c r="B5" s="206" t="s">
        <v>91</v>
      </c>
      <c r="C5" s="29">
        <v>63097</v>
      </c>
      <c r="D5" s="30">
        <v>65774</v>
      </c>
      <c r="E5" s="29">
        <v>33427</v>
      </c>
      <c r="F5" s="30">
        <v>35825</v>
      </c>
      <c r="G5" s="55"/>
    </row>
    <row r="6" spans="1:8" s="54" customFormat="1" ht="14.25" customHeight="1">
      <c r="A6" s="56"/>
      <c r="B6" s="205" t="s">
        <v>90</v>
      </c>
      <c r="C6" s="20">
        <v>26816</v>
      </c>
      <c r="D6" s="21">
        <v>27375</v>
      </c>
      <c r="E6" s="20">
        <v>14345</v>
      </c>
      <c r="F6" s="21">
        <v>15695</v>
      </c>
      <c r="G6" s="55"/>
    </row>
    <row r="7" spans="1:8" s="54" customFormat="1" ht="14.25" customHeight="1">
      <c r="A7" s="56"/>
      <c r="B7" s="205" t="s">
        <v>88</v>
      </c>
      <c r="C7" s="20">
        <v>-2885</v>
      </c>
      <c r="D7" s="21">
        <v>-2087</v>
      </c>
      <c r="E7" s="20">
        <v>-1491</v>
      </c>
      <c r="F7" s="21">
        <v>-722</v>
      </c>
      <c r="G7" s="55"/>
    </row>
    <row r="8" spans="1:8" s="54" customFormat="1" ht="14.25" customHeight="1">
      <c r="A8" s="56"/>
      <c r="B8" s="205" t="s">
        <v>134</v>
      </c>
      <c r="C8" s="20">
        <v>22504</v>
      </c>
      <c r="D8" s="21">
        <v>15971</v>
      </c>
      <c r="E8" s="20">
        <v>10916</v>
      </c>
      <c r="F8" s="21">
        <v>7981</v>
      </c>
      <c r="G8" s="55"/>
    </row>
    <row r="9" spans="1:8" s="54" customFormat="1" ht="14.25" customHeight="1">
      <c r="A9" s="56"/>
      <c r="B9" s="205" t="s">
        <v>135</v>
      </c>
      <c r="C9" s="20">
        <v>-23</v>
      </c>
      <c r="D9" s="21">
        <v>0</v>
      </c>
      <c r="E9" s="20">
        <v>-23</v>
      </c>
      <c r="F9" s="21">
        <v>0</v>
      </c>
      <c r="G9" s="55"/>
    </row>
    <row r="10" spans="1:8" s="54" customFormat="1" ht="14.25" customHeight="1">
      <c r="A10" s="56"/>
      <c r="B10" s="205" t="s">
        <v>136</v>
      </c>
      <c r="C10" s="20">
        <v>56</v>
      </c>
      <c r="D10" s="21">
        <v>-1921</v>
      </c>
      <c r="E10" s="20">
        <v>15</v>
      </c>
      <c r="F10" s="21">
        <v>-14</v>
      </c>
      <c r="G10" s="55"/>
    </row>
    <row r="11" spans="1:8" s="54" customFormat="1" ht="14.25" customHeight="1">
      <c r="A11" s="56"/>
      <c r="B11" s="206" t="s">
        <v>137</v>
      </c>
      <c r="C11" s="29">
        <v>51392</v>
      </c>
      <c r="D11" s="30">
        <v>70330</v>
      </c>
      <c r="E11" s="29">
        <v>14266</v>
      </c>
      <c r="F11" s="30">
        <v>18387</v>
      </c>
      <c r="G11" s="55"/>
    </row>
    <row r="12" spans="1:8" s="54" customFormat="1" ht="14.25" customHeight="1">
      <c r="A12" s="56"/>
      <c r="B12" s="205" t="s">
        <v>138</v>
      </c>
      <c r="C12" s="20">
        <v>-34501</v>
      </c>
      <c r="D12" s="21">
        <v>-45651</v>
      </c>
      <c r="E12" s="20">
        <v>-16968</v>
      </c>
      <c r="F12" s="21">
        <v>-19105</v>
      </c>
      <c r="G12" s="55"/>
    </row>
    <row r="13" spans="1:8" s="54" customFormat="1" ht="14.25" customHeight="1">
      <c r="A13" s="56"/>
      <c r="B13" s="205" t="s">
        <v>139</v>
      </c>
      <c r="C13" s="20">
        <v>-38907</v>
      </c>
      <c r="D13" s="21">
        <v>-36346</v>
      </c>
      <c r="E13" s="20">
        <v>-25425</v>
      </c>
      <c r="F13" s="21">
        <v>-25381</v>
      </c>
      <c r="G13" s="55"/>
    </row>
    <row r="14" spans="1:8" s="54" customFormat="1" ht="14.25" customHeight="1">
      <c r="A14" s="56"/>
      <c r="B14" s="205" t="s">
        <v>140</v>
      </c>
      <c r="C14" s="20">
        <v>-3180</v>
      </c>
      <c r="D14" s="21">
        <v>-3542</v>
      </c>
      <c r="E14" s="20">
        <v>-1798</v>
      </c>
      <c r="F14" s="21">
        <v>-1731</v>
      </c>
      <c r="G14" s="55"/>
    </row>
    <row r="15" spans="1:8" ht="14.25" customHeight="1">
      <c r="B15" s="205" t="s">
        <v>141</v>
      </c>
      <c r="C15" s="20">
        <v>6231</v>
      </c>
      <c r="D15" s="21">
        <v>5170</v>
      </c>
      <c r="E15" s="20">
        <v>3374</v>
      </c>
      <c r="F15" s="21">
        <v>2530</v>
      </c>
      <c r="G15" s="55"/>
    </row>
    <row r="16" spans="1:8" s="54" customFormat="1" ht="14.25" customHeight="1" thickBot="1">
      <c r="A16" s="56"/>
      <c r="B16" s="207" t="s">
        <v>60</v>
      </c>
      <c r="C16" s="31">
        <f>SUM(C5:C15)</f>
        <v>90600</v>
      </c>
      <c r="D16" s="32">
        <f>SUM(D5:D15)</f>
        <v>95073</v>
      </c>
      <c r="E16" s="31">
        <f>SUM(E5:E15)</f>
        <v>30638</v>
      </c>
      <c r="F16" s="32">
        <f>SUM(F5:F15)</f>
        <v>33465</v>
      </c>
      <c r="G16" s="55"/>
    </row>
    <row r="17" spans="1:7" s="54" customFormat="1" ht="14.25" customHeight="1">
      <c r="A17" s="56"/>
      <c r="B17" s="238" t="s">
        <v>142</v>
      </c>
      <c r="C17" s="29">
        <v>267</v>
      </c>
      <c r="D17" s="30">
        <v>220</v>
      </c>
      <c r="E17" s="29">
        <v>105</v>
      </c>
      <c r="F17" s="30">
        <v>109</v>
      </c>
      <c r="G17" s="55"/>
    </row>
    <row r="18" spans="1:7" s="54" customFormat="1" ht="14.25" customHeight="1">
      <c r="A18" s="56"/>
      <c r="B18" s="205" t="s">
        <v>143</v>
      </c>
      <c r="C18" s="20">
        <v>-5082</v>
      </c>
      <c r="D18" s="21">
        <v>-4259</v>
      </c>
      <c r="E18" s="20">
        <v>-2638</v>
      </c>
      <c r="F18" s="21">
        <v>-2407</v>
      </c>
      <c r="G18" s="55"/>
    </row>
    <row r="19" spans="1:7" s="54" customFormat="1" ht="14.25" customHeight="1">
      <c r="A19" s="56"/>
      <c r="B19" s="205" t="s">
        <v>144</v>
      </c>
      <c r="C19" s="20">
        <v>431</v>
      </c>
      <c r="D19" s="21">
        <v>250</v>
      </c>
      <c r="E19" s="20">
        <v>260</v>
      </c>
      <c r="F19" s="21">
        <v>0</v>
      </c>
      <c r="G19" s="55"/>
    </row>
    <row r="20" spans="1:7" s="54" customFormat="1" ht="14.25" customHeight="1">
      <c r="A20" s="56"/>
      <c r="B20" s="205" t="s">
        <v>145</v>
      </c>
      <c r="C20" s="20">
        <v>-1574</v>
      </c>
      <c r="D20" s="21">
        <v>-2674</v>
      </c>
      <c r="E20" s="20">
        <v>-1458</v>
      </c>
      <c r="F20" s="21">
        <v>-2668</v>
      </c>
      <c r="G20" s="55"/>
    </row>
    <row r="21" spans="1:7" s="54" customFormat="1" ht="14.25" customHeight="1">
      <c r="A21" s="56"/>
      <c r="B21" s="205" t="s">
        <v>146</v>
      </c>
      <c r="C21" s="20">
        <v>250</v>
      </c>
      <c r="D21" s="21">
        <v>188</v>
      </c>
      <c r="E21" s="20">
        <v>180</v>
      </c>
      <c r="F21" s="21">
        <v>185</v>
      </c>
      <c r="G21" s="55"/>
    </row>
    <row r="22" spans="1:7" s="54" customFormat="1" ht="14.25" customHeight="1">
      <c r="A22" s="56"/>
      <c r="B22" s="205" t="s">
        <v>147</v>
      </c>
      <c r="C22" s="20">
        <v>-802</v>
      </c>
      <c r="D22" s="21">
        <v>-534</v>
      </c>
      <c r="E22" s="20">
        <v>-233</v>
      </c>
      <c r="F22" s="21">
        <v>-166</v>
      </c>
      <c r="G22" s="55"/>
    </row>
    <row r="23" spans="1:7" ht="14.25" customHeight="1">
      <c r="B23" s="205" t="s">
        <v>148</v>
      </c>
      <c r="C23" s="20">
        <v>-5135</v>
      </c>
      <c r="D23" s="21">
        <v>-29609</v>
      </c>
      <c r="E23" s="20">
        <v>-135</v>
      </c>
      <c r="F23" s="21">
        <v>-29609</v>
      </c>
      <c r="G23" s="55"/>
    </row>
    <row r="24" spans="1:7" s="54" customFormat="1" ht="14.25" customHeight="1" thickBot="1">
      <c r="A24" s="56"/>
      <c r="B24" s="207" t="s">
        <v>149</v>
      </c>
      <c r="C24" s="31">
        <f>SUM(C17:C23)</f>
        <v>-11645</v>
      </c>
      <c r="D24" s="32">
        <f>SUM(D17:D23)</f>
        <v>-36418</v>
      </c>
      <c r="E24" s="31">
        <f>SUM(E17:E23)</f>
        <v>-3919</v>
      </c>
      <c r="F24" s="32">
        <f>SUM(F17:F23)</f>
        <v>-34556</v>
      </c>
    </row>
    <row r="25" spans="1:7" s="54" customFormat="1" ht="14.25" customHeight="1">
      <c r="A25" s="56"/>
      <c r="B25" s="206" t="s">
        <v>150</v>
      </c>
      <c r="C25" s="29">
        <v>0</v>
      </c>
      <c r="D25" s="30">
        <v>88</v>
      </c>
      <c r="E25" s="29">
        <v>0</v>
      </c>
      <c r="F25" s="30">
        <v>88</v>
      </c>
    </row>
    <row r="26" spans="1:7" s="54" customFormat="1" ht="14.25" customHeight="1">
      <c r="A26" s="56"/>
      <c r="B26" s="206" t="s">
        <v>151</v>
      </c>
      <c r="C26" s="29">
        <v>-52846</v>
      </c>
      <c r="D26" s="30">
        <v>-48348</v>
      </c>
      <c r="E26" s="29">
        <v>-52526</v>
      </c>
      <c r="F26" s="30">
        <v>-48085</v>
      </c>
    </row>
    <row r="27" spans="1:7" s="54" customFormat="1" ht="14.25" customHeight="1">
      <c r="A27" s="56"/>
      <c r="B27" s="205" t="s">
        <v>152</v>
      </c>
      <c r="C27" s="20">
        <v>24021</v>
      </c>
      <c r="D27" s="30">
        <v>11815</v>
      </c>
      <c r="E27" s="20">
        <v>62262</v>
      </c>
      <c r="F27" s="30">
        <v>56373</v>
      </c>
    </row>
    <row r="28" spans="1:7" s="54" customFormat="1" ht="14.25" customHeight="1">
      <c r="A28" s="255"/>
      <c r="B28" s="205" t="s">
        <v>153</v>
      </c>
      <c r="C28" s="20">
        <v>-7735</v>
      </c>
      <c r="D28" s="30">
        <v>0</v>
      </c>
      <c r="E28" s="20">
        <v>-4495</v>
      </c>
      <c r="F28" s="30">
        <v>0</v>
      </c>
    </row>
    <row r="29" spans="1:7" ht="14.25" customHeight="1">
      <c r="B29" s="205" t="s">
        <v>154</v>
      </c>
      <c r="C29" s="20">
        <v>0</v>
      </c>
      <c r="D29" s="21">
        <v>100013</v>
      </c>
      <c r="E29" s="20">
        <v>0</v>
      </c>
      <c r="F29" s="21">
        <v>0</v>
      </c>
    </row>
    <row r="30" spans="1:7" s="54" customFormat="1" ht="14.25" customHeight="1">
      <c r="A30" s="56"/>
      <c r="B30" s="205" t="s">
        <v>155</v>
      </c>
      <c r="C30" s="20">
        <v>0</v>
      </c>
      <c r="D30" s="21">
        <v>-100011</v>
      </c>
      <c r="E30" s="20">
        <v>0</v>
      </c>
      <c r="F30" s="21">
        <v>-11</v>
      </c>
    </row>
    <row r="31" spans="1:7" ht="14.25" customHeight="1" thickBot="1">
      <c r="B31" s="207" t="s">
        <v>156</v>
      </c>
      <c r="C31" s="31">
        <f>SUM(C25:C30)</f>
        <v>-36560</v>
      </c>
      <c r="D31" s="32">
        <f>SUM(D25:D30)</f>
        <v>-36443</v>
      </c>
      <c r="E31" s="31">
        <f>SUM(E25:E30)</f>
        <v>5241</v>
      </c>
      <c r="F31" s="32">
        <f t="shared" ref="F31" si="0">SUM(F25:F30)</f>
        <v>8365</v>
      </c>
    </row>
    <row r="32" spans="1:7" s="54" customFormat="1" ht="14.25" customHeight="1">
      <c r="A32" s="56"/>
      <c r="B32" s="206" t="s">
        <v>157</v>
      </c>
      <c r="C32" s="29">
        <f>+C16+C24+C31</f>
        <v>42395</v>
      </c>
      <c r="D32" s="30">
        <f>+D16+D24+D31</f>
        <v>22212</v>
      </c>
      <c r="E32" s="29">
        <f>+E16+E24+E31</f>
        <v>31960</v>
      </c>
      <c r="F32" s="30">
        <f>+F16+F24+F31</f>
        <v>7274</v>
      </c>
    </row>
    <row r="33" spans="1:7" ht="14.25" customHeight="1">
      <c r="B33" s="206" t="s">
        <v>158</v>
      </c>
      <c r="C33" s="20">
        <v>5157</v>
      </c>
      <c r="D33" s="21">
        <v>-55</v>
      </c>
      <c r="E33" s="20">
        <v>-5577</v>
      </c>
      <c r="F33" s="21">
        <v>8550</v>
      </c>
    </row>
    <row r="34" spans="1:7" s="8" customFormat="1" ht="14.25" customHeight="1" thickBot="1">
      <c r="A34" s="83"/>
      <c r="B34" s="207" t="s">
        <v>159</v>
      </c>
      <c r="C34" s="31">
        <f>SUM(C32:C33)</f>
        <v>47552</v>
      </c>
      <c r="D34" s="32">
        <f>SUM(D32:D33)</f>
        <v>22157</v>
      </c>
      <c r="E34" s="31">
        <f>SUM(E32:E33)</f>
        <v>26383</v>
      </c>
      <c r="F34" s="32">
        <f>SUM(F32:F33)</f>
        <v>15824</v>
      </c>
    </row>
    <row r="35" spans="1:7" ht="14.25" customHeight="1">
      <c r="B35" s="206" t="s">
        <v>160</v>
      </c>
      <c r="C35" s="29">
        <v>462362</v>
      </c>
      <c r="D35" s="30">
        <v>365815</v>
      </c>
      <c r="E35" s="29">
        <v>483531</v>
      </c>
      <c r="F35" s="30">
        <v>372148</v>
      </c>
      <c r="G35" s="55"/>
    </row>
    <row r="36" spans="1:7" ht="15" thickBot="1">
      <c r="A36" s="83"/>
      <c r="B36" s="207" t="s">
        <v>161</v>
      </c>
      <c r="C36" s="31">
        <f>SUM(C34:C35)</f>
        <v>509914</v>
      </c>
      <c r="D36" s="32">
        <f>SUM(D34:D35)</f>
        <v>387972</v>
      </c>
      <c r="E36" s="31">
        <f>SUM(E34:E35)</f>
        <v>509914</v>
      </c>
      <c r="F36" s="32">
        <f>SUM(F34:F35)</f>
        <v>387972</v>
      </c>
    </row>
    <row r="37" spans="1:7" s="8" customFormat="1">
      <c r="A37" s="83"/>
      <c r="B37" s="204"/>
      <c r="C37" s="2"/>
      <c r="D37" s="2"/>
      <c r="E37" s="2"/>
      <c r="F37" s="2"/>
    </row>
    <row r="38" spans="1:7" s="8" customFormat="1" ht="15" thickBot="1">
      <c r="A38" s="2"/>
      <c r="B38" s="207" t="s">
        <v>162</v>
      </c>
      <c r="C38" s="31">
        <f>C16+C17+C18+C19+C20+C28</f>
        <v>76907</v>
      </c>
      <c r="D38" s="32">
        <f>D16+D17+D18+D19+D20+D28</f>
        <v>88610</v>
      </c>
      <c r="E38" s="31">
        <f>E16+E17+E18+E19+E20+E28</f>
        <v>22412</v>
      </c>
      <c r="F38" s="32">
        <f>F16+F17+F18+F19+F20+F28</f>
        <v>28499</v>
      </c>
    </row>
    <row r="39" spans="1:7">
      <c r="G39" s="8"/>
    </row>
    <row r="40" spans="1:7">
      <c r="G40" s="8"/>
    </row>
  </sheetData>
  <mergeCells count="2">
    <mergeCell ref="B1:F1"/>
    <mergeCell ref="B2:F2"/>
  </mergeCells>
  <pageMargins left="0.55118110236220474" right="0.23622047244094491" top="0.74803149606299213" bottom="0.74803149606299213" header="0.31496062992125984" footer="0.31496062992125984"/>
  <pageSetup paperSize="9" scale="80" orientation="portrait" r:id="rId1"/>
  <headerFooter>
    <oddFooter>&amp;L© 2019 Software AG. All rights reserved.&amp;C&amp;P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2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35.140625" style="2" customWidth="1"/>
    <col min="3" max="5" width="10.42578125" style="2" customWidth="1"/>
    <col min="6" max="6" width="2.7109375" style="89" customWidth="1"/>
    <col min="7" max="9" width="10.42578125" style="2" customWidth="1"/>
    <col min="10" max="10" width="2.7109375" style="89" customWidth="1"/>
    <col min="11" max="13" width="10.42578125" style="2" customWidth="1"/>
    <col min="14" max="14" width="2.7109375" style="89" customWidth="1"/>
    <col min="15" max="16" width="10.42578125" style="2" customWidth="1"/>
    <col min="17" max="17" width="2.7109375" style="89" customWidth="1"/>
    <col min="18" max="20" width="10.42578125" style="2" customWidth="1"/>
    <col min="21" max="16384" width="9.140625" style="2"/>
  </cols>
  <sheetData>
    <row r="1" spans="1:20" s="38" customFormat="1" ht="15" customHeight="1">
      <c r="A1" s="92"/>
      <c r="B1" s="119" t="str">
        <f>Inhaltsverzeichnis!C17</f>
        <v>Segmentbericht für sechs Monate 2019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93"/>
      <c r="N1" s="93"/>
      <c r="O1" s="93"/>
      <c r="P1" s="93"/>
      <c r="Q1" s="93"/>
      <c r="R1" s="93"/>
      <c r="S1" s="93"/>
      <c r="T1" s="93"/>
    </row>
    <row r="2" spans="1:20" ht="15" customHeight="1">
      <c r="A2" s="89"/>
      <c r="B2" s="277" t="s">
        <v>23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</row>
    <row r="3" spans="1:20" ht="15" customHeight="1">
      <c r="A3" s="33"/>
      <c r="B3" s="40"/>
      <c r="C3" s="171"/>
      <c r="D3" s="35"/>
      <c r="E3" s="162"/>
      <c r="F3" s="180"/>
      <c r="G3" s="35"/>
      <c r="H3" s="35"/>
      <c r="I3" s="162"/>
      <c r="J3" s="180"/>
      <c r="K3" s="171"/>
      <c r="L3" s="35"/>
      <c r="M3" s="162"/>
      <c r="N3" s="180"/>
      <c r="O3" s="171"/>
      <c r="P3" s="162"/>
      <c r="Q3" s="180"/>
      <c r="R3" s="171"/>
      <c r="S3" s="35"/>
      <c r="T3" s="35"/>
    </row>
    <row r="4" spans="1:20" s="24" customFormat="1" ht="15" customHeight="1" thickBot="1">
      <c r="A4" s="36"/>
      <c r="B4" s="59" t="s">
        <v>76</v>
      </c>
      <c r="C4" s="298" t="s">
        <v>35</v>
      </c>
      <c r="D4" s="298"/>
      <c r="E4" s="299"/>
      <c r="F4" s="186"/>
      <c r="G4" s="300" t="s">
        <v>38</v>
      </c>
      <c r="H4" s="300"/>
      <c r="I4" s="300"/>
      <c r="J4" s="181"/>
      <c r="K4" s="300" t="s">
        <v>163</v>
      </c>
      <c r="L4" s="300"/>
      <c r="M4" s="300"/>
      <c r="N4" s="181"/>
      <c r="O4" s="301" t="s">
        <v>164</v>
      </c>
      <c r="P4" s="302"/>
      <c r="Q4" s="181"/>
      <c r="R4" s="300" t="s">
        <v>165</v>
      </c>
      <c r="S4" s="300"/>
      <c r="T4" s="300"/>
    </row>
    <row r="5" spans="1:20" s="24" customFormat="1" ht="14.25" customHeight="1">
      <c r="A5" s="36"/>
      <c r="B5" s="94"/>
      <c r="C5" s="95" t="s">
        <v>49</v>
      </c>
      <c r="D5" s="224" t="s">
        <v>49</v>
      </c>
      <c r="E5" s="263" t="s">
        <v>50</v>
      </c>
      <c r="F5" s="182"/>
      <c r="G5" s="95" t="s">
        <v>49</v>
      </c>
      <c r="H5" s="224" t="s">
        <v>49</v>
      </c>
      <c r="I5" s="163" t="s">
        <v>50</v>
      </c>
      <c r="J5" s="182"/>
      <c r="K5" s="172" t="s">
        <v>49</v>
      </c>
      <c r="L5" s="224" t="s">
        <v>49</v>
      </c>
      <c r="M5" s="163" t="s">
        <v>50</v>
      </c>
      <c r="N5" s="182"/>
      <c r="O5" s="172" t="s">
        <v>49</v>
      </c>
      <c r="P5" s="163" t="s">
        <v>50</v>
      </c>
      <c r="Q5" s="182"/>
      <c r="R5" s="172" t="s">
        <v>49</v>
      </c>
      <c r="S5" s="224" t="s">
        <v>49</v>
      </c>
      <c r="T5" s="263" t="s">
        <v>50</v>
      </c>
    </row>
    <row r="6" spans="1:20" s="24" customFormat="1" ht="36" customHeight="1">
      <c r="A6" s="36"/>
      <c r="B6" s="149"/>
      <c r="C6" s="173" t="s">
        <v>166</v>
      </c>
      <c r="D6" s="225" t="s">
        <v>167</v>
      </c>
      <c r="E6" s="164" t="s">
        <v>166</v>
      </c>
      <c r="F6" s="182"/>
      <c r="G6" s="150" t="s">
        <v>166</v>
      </c>
      <c r="H6" s="225" t="s">
        <v>167</v>
      </c>
      <c r="I6" s="164" t="s">
        <v>166</v>
      </c>
      <c r="J6" s="182"/>
      <c r="K6" s="173" t="s">
        <v>166</v>
      </c>
      <c r="L6" s="225" t="s">
        <v>167</v>
      </c>
      <c r="M6" s="164" t="s">
        <v>166</v>
      </c>
      <c r="N6" s="182"/>
      <c r="O6" s="173" t="s">
        <v>166</v>
      </c>
      <c r="P6" s="164" t="s">
        <v>166</v>
      </c>
      <c r="Q6" s="182"/>
      <c r="R6" s="173" t="s">
        <v>166</v>
      </c>
      <c r="S6" s="225" t="s">
        <v>167</v>
      </c>
      <c r="T6" s="151" t="s">
        <v>166</v>
      </c>
    </row>
    <row r="7" spans="1:20" s="24" customFormat="1" ht="14.25" customHeight="1">
      <c r="A7" s="36"/>
      <c r="B7" s="18" t="s">
        <v>39</v>
      </c>
      <c r="C7" s="20">
        <v>58766</v>
      </c>
      <c r="D7" s="226">
        <v>58167</v>
      </c>
      <c r="E7" s="21">
        <v>61099</v>
      </c>
      <c r="F7" s="183"/>
      <c r="G7" s="20">
        <v>33988</v>
      </c>
      <c r="H7" s="226">
        <v>34192</v>
      </c>
      <c r="I7" s="165">
        <v>26537</v>
      </c>
      <c r="J7" s="183"/>
      <c r="K7" s="174">
        <v>0</v>
      </c>
      <c r="L7" s="226">
        <v>0</v>
      </c>
      <c r="M7" s="165">
        <v>0</v>
      </c>
      <c r="N7" s="183"/>
      <c r="O7" s="174">
        <v>0</v>
      </c>
      <c r="P7" s="165">
        <v>0</v>
      </c>
      <c r="Q7" s="183"/>
      <c r="R7" s="187">
        <f>C7+G7+K7+O7</f>
        <v>92754</v>
      </c>
      <c r="S7" s="226">
        <v>92359</v>
      </c>
      <c r="T7" s="21">
        <f>E7+I7+M7+P7</f>
        <v>87636</v>
      </c>
    </row>
    <row r="8" spans="1:20" s="24" customFormat="1" ht="14.25" customHeight="1">
      <c r="A8" s="36"/>
      <c r="B8" s="18" t="s">
        <v>40</v>
      </c>
      <c r="C8" s="20">
        <v>141233</v>
      </c>
      <c r="D8" s="226">
        <v>137832</v>
      </c>
      <c r="E8" s="21">
        <v>133696</v>
      </c>
      <c r="F8" s="183"/>
      <c r="G8" s="20">
        <v>73431</v>
      </c>
      <c r="H8" s="226">
        <v>72455</v>
      </c>
      <c r="I8" s="165">
        <v>70472</v>
      </c>
      <c r="J8" s="183"/>
      <c r="K8" s="174">
        <v>0</v>
      </c>
      <c r="L8" s="226">
        <v>0</v>
      </c>
      <c r="M8" s="165">
        <v>0</v>
      </c>
      <c r="N8" s="183"/>
      <c r="O8" s="174">
        <v>0</v>
      </c>
      <c r="P8" s="165">
        <v>0</v>
      </c>
      <c r="Q8" s="183"/>
      <c r="R8" s="187">
        <f>C8+G8+K8+O8</f>
        <v>214664</v>
      </c>
      <c r="S8" s="226">
        <v>210287</v>
      </c>
      <c r="T8" s="21">
        <f>E8+I8+M8+P8</f>
        <v>204168</v>
      </c>
    </row>
    <row r="9" spans="1:20" s="24" customFormat="1" ht="14.25" customHeight="1">
      <c r="A9" s="36"/>
      <c r="B9" s="190" t="s">
        <v>41</v>
      </c>
      <c r="C9" s="191">
        <v>10256</v>
      </c>
      <c r="D9" s="227">
        <v>10038</v>
      </c>
      <c r="E9" s="216">
        <v>8062</v>
      </c>
      <c r="F9" s="183"/>
      <c r="G9" s="191">
        <v>0</v>
      </c>
      <c r="H9" s="227">
        <v>0</v>
      </c>
      <c r="I9" s="215">
        <v>0</v>
      </c>
      <c r="J9" s="183"/>
      <c r="K9" s="192">
        <v>0</v>
      </c>
      <c r="L9" s="227">
        <v>0</v>
      </c>
      <c r="M9" s="215">
        <v>0</v>
      </c>
      <c r="N9" s="183"/>
      <c r="O9" s="192">
        <v>0</v>
      </c>
      <c r="P9" s="215">
        <v>0</v>
      </c>
      <c r="Q9" s="183"/>
      <c r="R9" s="214">
        <f>G9+C9+K9+O9</f>
        <v>10256</v>
      </c>
      <c r="S9" s="227">
        <v>10038</v>
      </c>
      <c r="T9" s="21">
        <f>I9+E9+M9+Q9</f>
        <v>8062</v>
      </c>
    </row>
    <row r="10" spans="1:20" s="24" customFormat="1" ht="14.25" customHeight="1" thickBot="1">
      <c r="A10" s="36"/>
      <c r="B10" s="45" t="s">
        <v>168</v>
      </c>
      <c r="C10" s="46">
        <f>SUM(C7:C9)</f>
        <v>210255</v>
      </c>
      <c r="D10" s="228">
        <f>SUM(D7:D9)</f>
        <v>206037</v>
      </c>
      <c r="E10" s="47">
        <f>SUM(E7:E9)</f>
        <v>202857</v>
      </c>
      <c r="F10" s="184"/>
      <c r="G10" s="46">
        <f>SUM(G7:G9)</f>
        <v>107419</v>
      </c>
      <c r="H10" s="228">
        <f>SUM(H7:H9)</f>
        <v>106647</v>
      </c>
      <c r="I10" s="166">
        <f>SUM(I7:I9)</f>
        <v>97009</v>
      </c>
      <c r="J10" s="184"/>
      <c r="K10" s="175">
        <f>SUM(K7:K9)</f>
        <v>0</v>
      </c>
      <c r="L10" s="228">
        <f>SUM(L7:L9)</f>
        <v>0</v>
      </c>
      <c r="M10" s="166">
        <f>SUM(M7:M9)</f>
        <v>0</v>
      </c>
      <c r="N10" s="184"/>
      <c r="O10" s="175">
        <f>SUM(O7:O9)</f>
        <v>0</v>
      </c>
      <c r="P10" s="166">
        <f>SUM(P7:P9)</f>
        <v>0</v>
      </c>
      <c r="Q10" s="184"/>
      <c r="R10" s="175">
        <f>SUM(R7:R9)</f>
        <v>317674</v>
      </c>
      <c r="S10" s="228">
        <f>SUM(S7:S9)</f>
        <v>312684</v>
      </c>
      <c r="T10" s="47">
        <f>SUM(T7:T9)</f>
        <v>299866</v>
      </c>
    </row>
    <row r="11" spans="1:20" s="24" customFormat="1" ht="14.25" customHeight="1">
      <c r="A11" s="36"/>
      <c r="B11" s="44" t="s">
        <v>77</v>
      </c>
      <c r="C11" s="29">
        <v>0</v>
      </c>
      <c r="D11" s="229">
        <v>0</v>
      </c>
      <c r="E11" s="30">
        <v>0</v>
      </c>
      <c r="F11" s="183"/>
      <c r="G11" s="29">
        <v>0</v>
      </c>
      <c r="H11" s="229">
        <v>0</v>
      </c>
      <c r="I11" s="167">
        <v>0</v>
      </c>
      <c r="J11" s="183"/>
      <c r="K11" s="176">
        <f>93441-1</f>
        <v>93440</v>
      </c>
      <c r="L11" s="229">
        <v>92115</v>
      </c>
      <c r="M11" s="167">
        <v>92100</v>
      </c>
      <c r="N11" s="183"/>
      <c r="O11" s="176">
        <v>0</v>
      </c>
      <c r="P11" s="167">
        <v>0</v>
      </c>
      <c r="Q11" s="183"/>
      <c r="R11" s="176">
        <f>C11+G11+K11+O11</f>
        <v>93440</v>
      </c>
      <c r="S11" s="230">
        <v>92115</v>
      </c>
      <c r="T11" s="30">
        <f>E11+I11+M11+P11</f>
        <v>92100</v>
      </c>
    </row>
    <row r="12" spans="1:20" s="24" customFormat="1" ht="14.25" customHeight="1">
      <c r="A12" s="36"/>
      <c r="B12" s="18" t="s">
        <v>78</v>
      </c>
      <c r="C12" s="20">
        <v>0</v>
      </c>
      <c r="D12" s="226">
        <v>0</v>
      </c>
      <c r="E12" s="21">
        <v>41</v>
      </c>
      <c r="F12" s="183"/>
      <c r="G12" s="20">
        <v>321</v>
      </c>
      <c r="H12" s="226">
        <v>321</v>
      </c>
      <c r="I12" s="165">
        <f>324-1</f>
        <v>323</v>
      </c>
      <c r="J12" s="183"/>
      <c r="K12" s="174">
        <v>0</v>
      </c>
      <c r="L12" s="226">
        <v>0</v>
      </c>
      <c r="M12" s="165">
        <v>4</v>
      </c>
      <c r="N12" s="183"/>
      <c r="O12" s="174">
        <v>0</v>
      </c>
      <c r="P12" s="165">
        <v>0</v>
      </c>
      <c r="Q12" s="183"/>
      <c r="R12" s="174">
        <f>C12+G12+K12+O12</f>
        <v>321</v>
      </c>
      <c r="S12" s="226">
        <v>321</v>
      </c>
      <c r="T12" s="21">
        <f>E12+I12+M12+P12</f>
        <v>368</v>
      </c>
    </row>
    <row r="13" spans="1:20" s="24" customFormat="1" ht="14.25" customHeight="1" thickBot="1">
      <c r="A13" s="36"/>
      <c r="B13" s="45" t="s">
        <v>79</v>
      </c>
      <c r="C13" s="46">
        <f t="shared" ref="C13:E13" si="0">SUM(C10:C12)</f>
        <v>210255</v>
      </c>
      <c r="D13" s="228">
        <f t="shared" si="0"/>
        <v>206037</v>
      </c>
      <c r="E13" s="47">
        <f t="shared" si="0"/>
        <v>202898</v>
      </c>
      <c r="F13" s="184"/>
      <c r="G13" s="46">
        <f t="shared" ref="G13:I13" si="1">SUM(G10:G12)</f>
        <v>107740</v>
      </c>
      <c r="H13" s="228">
        <f t="shared" si="1"/>
        <v>106968</v>
      </c>
      <c r="I13" s="166">
        <f t="shared" si="1"/>
        <v>97332</v>
      </c>
      <c r="J13" s="184"/>
      <c r="K13" s="175">
        <f t="shared" ref="K13:M13" si="2">SUM(K10:K12)</f>
        <v>93440</v>
      </c>
      <c r="L13" s="228">
        <f t="shared" si="2"/>
        <v>92115</v>
      </c>
      <c r="M13" s="166">
        <f t="shared" si="2"/>
        <v>92104</v>
      </c>
      <c r="N13" s="184"/>
      <c r="O13" s="175">
        <f t="shared" ref="O13:P13" si="3">SUM(O10:O12)</f>
        <v>0</v>
      </c>
      <c r="P13" s="166">
        <f t="shared" si="3"/>
        <v>0</v>
      </c>
      <c r="Q13" s="184"/>
      <c r="R13" s="175">
        <f>SUM(R10:R12)</f>
        <v>411435</v>
      </c>
      <c r="S13" s="228">
        <f t="shared" ref="S13" si="4">SUM(S10:S12)</f>
        <v>405120</v>
      </c>
      <c r="T13" s="47">
        <f>SUM(T10:T12)</f>
        <v>392334</v>
      </c>
    </row>
    <row r="14" spans="1:20" s="24" customFormat="1" ht="14.25" customHeight="1">
      <c r="A14" s="36"/>
      <c r="B14" s="44" t="s">
        <v>80</v>
      </c>
      <c r="C14" s="29">
        <v>-18936</v>
      </c>
      <c r="D14" s="193">
        <v>-18734</v>
      </c>
      <c r="E14" s="30">
        <v>-17704</v>
      </c>
      <c r="F14" s="183"/>
      <c r="G14" s="29">
        <v>-4022</v>
      </c>
      <c r="H14" s="193">
        <v>-3982</v>
      </c>
      <c r="I14" s="167">
        <v>-2679</v>
      </c>
      <c r="J14" s="183"/>
      <c r="K14" s="176">
        <v>-71437</v>
      </c>
      <c r="L14" s="193">
        <v>-70353</v>
      </c>
      <c r="M14" s="167">
        <v>-73506</v>
      </c>
      <c r="N14" s="183"/>
      <c r="O14" s="176">
        <v>-4208</v>
      </c>
      <c r="P14" s="167">
        <v>-3987</v>
      </c>
      <c r="Q14" s="183"/>
      <c r="R14" s="176">
        <f>C14+G14+K14+O14</f>
        <v>-98603</v>
      </c>
      <c r="S14" s="193"/>
      <c r="T14" s="30">
        <f>E14+I14+M14+P14</f>
        <v>-97876</v>
      </c>
    </row>
    <row r="15" spans="1:20" s="24" customFormat="1" ht="14.25" customHeight="1" thickBot="1">
      <c r="A15" s="36"/>
      <c r="B15" s="45" t="s">
        <v>81</v>
      </c>
      <c r="C15" s="46">
        <f t="shared" ref="C15:E15" si="5">SUM(C13:C14)</f>
        <v>191319</v>
      </c>
      <c r="D15" s="194">
        <f t="shared" si="5"/>
        <v>187303</v>
      </c>
      <c r="E15" s="47">
        <f t="shared" si="5"/>
        <v>185194</v>
      </c>
      <c r="F15" s="184"/>
      <c r="G15" s="46">
        <f t="shared" ref="G15:I15" si="6">SUM(G13:G14)</f>
        <v>103718</v>
      </c>
      <c r="H15" s="194">
        <f t="shared" si="6"/>
        <v>102986</v>
      </c>
      <c r="I15" s="166">
        <f t="shared" si="6"/>
        <v>94653</v>
      </c>
      <c r="J15" s="184"/>
      <c r="K15" s="175">
        <f t="shared" ref="K15:M15" si="7">SUM(K13:K14)</f>
        <v>22003</v>
      </c>
      <c r="L15" s="194">
        <f t="shared" si="7"/>
        <v>21762</v>
      </c>
      <c r="M15" s="166">
        <f t="shared" si="7"/>
        <v>18598</v>
      </c>
      <c r="N15" s="184"/>
      <c r="O15" s="175">
        <f t="shared" ref="O15:P15" si="8">SUM(O13:O14)</f>
        <v>-4208</v>
      </c>
      <c r="P15" s="166">
        <f t="shared" si="8"/>
        <v>-3987</v>
      </c>
      <c r="Q15" s="184"/>
      <c r="R15" s="175">
        <f t="shared" ref="R15:T15" si="9">SUM(R13:R14)</f>
        <v>312832</v>
      </c>
      <c r="S15" s="194"/>
      <c r="T15" s="47">
        <f t="shared" si="9"/>
        <v>294458</v>
      </c>
    </row>
    <row r="16" spans="1:20" s="24" customFormat="1" ht="11.25">
      <c r="A16" s="36"/>
      <c r="B16" s="52"/>
      <c r="C16" s="85"/>
      <c r="D16" s="195"/>
      <c r="E16" s="86"/>
      <c r="F16" s="184"/>
      <c r="G16" s="85"/>
      <c r="H16" s="195"/>
      <c r="I16" s="168"/>
      <c r="J16" s="184"/>
      <c r="K16" s="177"/>
      <c r="L16" s="195"/>
      <c r="M16" s="168"/>
      <c r="N16" s="184"/>
      <c r="O16" s="177"/>
      <c r="P16" s="168"/>
      <c r="Q16" s="184"/>
      <c r="R16" s="177"/>
      <c r="S16" s="195"/>
      <c r="T16" s="86"/>
    </row>
    <row r="17" spans="1:20" s="24" customFormat="1" ht="11.25" customHeight="1">
      <c r="A17" s="36"/>
      <c r="B17" s="84" t="s">
        <v>83</v>
      </c>
      <c r="C17" s="20">
        <f>-94527-1</f>
        <v>-94528</v>
      </c>
      <c r="D17" s="196">
        <v>-92439</v>
      </c>
      <c r="E17" s="21">
        <v>-80847</v>
      </c>
      <c r="F17" s="183"/>
      <c r="G17" s="20">
        <v>-15625</v>
      </c>
      <c r="H17" s="196">
        <v>-15560</v>
      </c>
      <c r="I17" s="165">
        <v>-14458</v>
      </c>
      <c r="J17" s="183"/>
      <c r="K17" s="174">
        <v>-8615</v>
      </c>
      <c r="L17" s="196">
        <v>-8473</v>
      </c>
      <c r="M17" s="165">
        <v>-8637</v>
      </c>
      <c r="N17" s="183"/>
      <c r="O17" s="174">
        <v>-6790</v>
      </c>
      <c r="P17" s="165">
        <v>-6520</v>
      </c>
      <c r="Q17" s="183"/>
      <c r="R17" s="176">
        <f>C17+G17+K17+O17</f>
        <v>-125558</v>
      </c>
      <c r="S17" s="196"/>
      <c r="T17" s="21">
        <f>E17+I17+M17+P17</f>
        <v>-110462</v>
      </c>
    </row>
    <row r="18" spans="1:20" s="24" customFormat="1" ht="14.25" customHeight="1" thickBot="1">
      <c r="A18" s="36"/>
      <c r="B18" s="45" t="s">
        <v>169</v>
      </c>
      <c r="C18" s="46">
        <f t="shared" ref="C18:E18" si="10">SUM(C15:C17)</f>
        <v>96791</v>
      </c>
      <c r="D18" s="194">
        <f t="shared" si="10"/>
        <v>94864</v>
      </c>
      <c r="E18" s="47">
        <f t="shared" si="10"/>
        <v>104347</v>
      </c>
      <c r="F18" s="184"/>
      <c r="G18" s="46">
        <f t="shared" ref="G18:I18" si="11">SUM(G15:G17)</f>
        <v>88093</v>
      </c>
      <c r="H18" s="194">
        <f t="shared" si="11"/>
        <v>87426</v>
      </c>
      <c r="I18" s="166">
        <f t="shared" si="11"/>
        <v>80195</v>
      </c>
      <c r="J18" s="184"/>
      <c r="K18" s="175">
        <f t="shared" ref="K18:M18" si="12">SUM(K15:K17)</f>
        <v>13388</v>
      </c>
      <c r="L18" s="194">
        <f t="shared" si="12"/>
        <v>13289</v>
      </c>
      <c r="M18" s="166">
        <f t="shared" si="12"/>
        <v>9961</v>
      </c>
      <c r="N18" s="184"/>
      <c r="O18" s="175">
        <f t="shared" ref="O18:P18" si="13">SUM(O15:O17)</f>
        <v>-10998</v>
      </c>
      <c r="P18" s="166">
        <f t="shared" si="13"/>
        <v>-10507</v>
      </c>
      <c r="Q18" s="184"/>
      <c r="R18" s="175">
        <f t="shared" ref="R18:T18" si="14">SUM(R15:R17)</f>
        <v>187274</v>
      </c>
      <c r="S18" s="194"/>
      <c r="T18" s="47">
        <f t="shared" si="14"/>
        <v>183996</v>
      </c>
    </row>
    <row r="19" spans="1:20" s="82" customFormat="1" ht="11.25">
      <c r="A19" s="36"/>
      <c r="B19" s="52"/>
      <c r="C19" s="85"/>
      <c r="D19" s="195"/>
      <c r="E19" s="86"/>
      <c r="F19" s="184"/>
      <c r="G19" s="85"/>
      <c r="H19" s="195"/>
      <c r="I19" s="168"/>
      <c r="J19" s="184"/>
      <c r="K19" s="177"/>
      <c r="L19" s="195"/>
      <c r="M19" s="168"/>
      <c r="N19" s="184"/>
      <c r="O19" s="177"/>
      <c r="P19" s="168"/>
      <c r="Q19" s="184"/>
      <c r="R19" s="177"/>
      <c r="S19" s="195"/>
      <c r="T19" s="86"/>
    </row>
    <row r="20" spans="1:20" s="24" customFormat="1" ht="11.25" customHeight="1">
      <c r="A20" s="36"/>
      <c r="B20" s="44" t="s">
        <v>170</v>
      </c>
      <c r="C20" s="29">
        <f>-51805+1</f>
        <v>-51804</v>
      </c>
      <c r="D20" s="193">
        <v>-49496</v>
      </c>
      <c r="E20" s="30">
        <v>-46867</v>
      </c>
      <c r="F20" s="183"/>
      <c r="G20" s="29">
        <f>-12191+1</f>
        <v>-12190</v>
      </c>
      <c r="H20" s="193">
        <v>-12018</v>
      </c>
      <c r="I20" s="167">
        <v>-11511</v>
      </c>
      <c r="J20" s="183"/>
      <c r="K20" s="176">
        <v>0</v>
      </c>
      <c r="L20" s="193">
        <v>0</v>
      </c>
      <c r="M20" s="167">
        <v>0</v>
      </c>
      <c r="N20" s="183"/>
      <c r="O20" s="176">
        <v>0</v>
      </c>
      <c r="P20" s="167">
        <v>0</v>
      </c>
      <c r="Q20" s="183"/>
      <c r="R20" s="176">
        <f>C20+G20+K20+O20</f>
        <v>-63994</v>
      </c>
      <c r="S20" s="193"/>
      <c r="T20" s="30">
        <f>E20+I20+M20+P20</f>
        <v>-58378</v>
      </c>
    </row>
    <row r="21" spans="1:20" s="24" customFormat="1" ht="14.25" customHeight="1" thickBot="1">
      <c r="A21" s="36"/>
      <c r="B21" s="45" t="s">
        <v>171</v>
      </c>
      <c r="C21" s="46">
        <f t="shared" ref="C21:E21" si="15">SUM(C18:C20)</f>
        <v>44987</v>
      </c>
      <c r="D21" s="194">
        <f t="shared" si="15"/>
        <v>45368</v>
      </c>
      <c r="E21" s="47">
        <f t="shared" si="15"/>
        <v>57480</v>
      </c>
      <c r="F21" s="184"/>
      <c r="G21" s="46">
        <f t="shared" ref="G21:I21" si="16">SUM(G18:G20)</f>
        <v>75903</v>
      </c>
      <c r="H21" s="194">
        <f t="shared" si="16"/>
        <v>75408</v>
      </c>
      <c r="I21" s="166">
        <f t="shared" si="16"/>
        <v>68684</v>
      </c>
      <c r="J21" s="184"/>
      <c r="K21" s="175">
        <f t="shared" ref="K21:M21" si="17">SUM(K18:K20)</f>
        <v>13388</v>
      </c>
      <c r="L21" s="194">
        <f t="shared" si="17"/>
        <v>13289</v>
      </c>
      <c r="M21" s="166">
        <f t="shared" si="17"/>
        <v>9961</v>
      </c>
      <c r="N21" s="184"/>
      <c r="O21" s="175">
        <f t="shared" ref="O21:P21" si="18">SUM(O18:O20)</f>
        <v>-10998</v>
      </c>
      <c r="P21" s="166">
        <f t="shared" si="18"/>
        <v>-10507</v>
      </c>
      <c r="Q21" s="184"/>
      <c r="R21" s="175">
        <f>SUM(R18:R20)</f>
        <v>123280</v>
      </c>
      <c r="S21" s="194"/>
      <c r="T21" s="47">
        <f>SUM(T18:T20)</f>
        <v>125618</v>
      </c>
    </row>
    <row r="22" spans="1:20" s="24" customFormat="1" ht="14.25" customHeight="1">
      <c r="A22" s="36"/>
      <c r="B22" s="44" t="s">
        <v>84</v>
      </c>
      <c r="C22" s="29"/>
      <c r="D22" s="193"/>
      <c r="E22" s="30"/>
      <c r="F22" s="183"/>
      <c r="G22" s="29"/>
      <c r="H22" s="193"/>
      <c r="I22" s="167"/>
      <c r="J22" s="183"/>
      <c r="K22" s="176"/>
      <c r="L22" s="193"/>
      <c r="M22" s="167"/>
      <c r="N22" s="183"/>
      <c r="O22" s="176"/>
      <c r="P22" s="167"/>
      <c r="Q22" s="183"/>
      <c r="R22" s="176">
        <v>-35212</v>
      </c>
      <c r="S22" s="193"/>
      <c r="T22" s="30">
        <v>-35029</v>
      </c>
    </row>
    <row r="23" spans="1:20" s="24" customFormat="1" ht="14.25" customHeight="1">
      <c r="A23" s="36"/>
      <c r="B23" s="18" t="s">
        <v>85</v>
      </c>
      <c r="C23" s="20"/>
      <c r="D23" s="196"/>
      <c r="E23" s="21"/>
      <c r="F23" s="183"/>
      <c r="G23" s="20"/>
      <c r="H23" s="196"/>
      <c r="I23" s="165"/>
      <c r="J23" s="183"/>
      <c r="K23" s="174"/>
      <c r="L23" s="196"/>
      <c r="M23" s="165"/>
      <c r="N23" s="183"/>
      <c r="O23" s="174"/>
      <c r="P23" s="165"/>
      <c r="Q23" s="183"/>
      <c r="R23" s="174">
        <v>-2912</v>
      </c>
      <c r="S23" s="196"/>
      <c r="T23" s="21">
        <v>-3212</v>
      </c>
    </row>
    <row r="24" spans="1:20" s="24" customFormat="1" ht="14.25" customHeight="1" thickBot="1">
      <c r="A24" s="36"/>
      <c r="B24" s="45" t="s">
        <v>86</v>
      </c>
      <c r="C24" s="87"/>
      <c r="D24" s="197"/>
      <c r="E24" s="217"/>
      <c r="F24" s="183"/>
      <c r="G24" s="87"/>
      <c r="H24" s="197"/>
      <c r="I24" s="169"/>
      <c r="J24" s="183"/>
      <c r="K24" s="179"/>
      <c r="L24" s="197"/>
      <c r="M24" s="169"/>
      <c r="N24" s="183"/>
      <c r="O24" s="179"/>
      <c r="P24" s="169"/>
      <c r="Q24" s="183"/>
      <c r="R24" s="175">
        <f>SUM(R21:R23)</f>
        <v>85156</v>
      </c>
      <c r="S24" s="197"/>
      <c r="T24" s="47">
        <f>SUM(T21:T23)</f>
        <v>87377</v>
      </c>
    </row>
    <row r="25" spans="1:20" s="24" customFormat="1" ht="14.25" customHeight="1">
      <c r="A25" s="36"/>
      <c r="B25" s="44" t="s">
        <v>87</v>
      </c>
      <c r="C25" s="29"/>
      <c r="D25" s="193"/>
      <c r="E25" s="30"/>
      <c r="F25" s="183"/>
      <c r="G25" s="29"/>
      <c r="H25" s="193"/>
      <c r="I25" s="167"/>
      <c r="J25" s="183"/>
      <c r="K25" s="176"/>
      <c r="L25" s="193"/>
      <c r="M25" s="167"/>
      <c r="N25" s="183"/>
      <c r="O25" s="176"/>
      <c r="P25" s="167"/>
      <c r="Q25" s="183"/>
      <c r="R25" s="176">
        <v>1872</v>
      </c>
      <c r="S25" s="193"/>
      <c r="T25" s="30">
        <v>3685</v>
      </c>
    </row>
    <row r="26" spans="1:20" s="24" customFormat="1" ht="14.25" customHeight="1">
      <c r="A26" s="36"/>
      <c r="B26" s="18" t="s">
        <v>172</v>
      </c>
      <c r="C26" s="20"/>
      <c r="D26" s="196"/>
      <c r="E26" s="21"/>
      <c r="F26" s="183"/>
      <c r="G26" s="20"/>
      <c r="H26" s="196"/>
      <c r="I26" s="165"/>
      <c r="J26" s="183"/>
      <c r="K26" s="174"/>
      <c r="L26" s="196"/>
      <c r="M26" s="165"/>
      <c r="N26" s="183"/>
      <c r="O26" s="174"/>
      <c r="P26" s="165"/>
      <c r="Q26" s="183"/>
      <c r="R26" s="174">
        <v>2885</v>
      </c>
      <c r="S26" s="196"/>
      <c r="T26" s="21">
        <v>2087</v>
      </c>
    </row>
    <row r="27" spans="1:20" s="24" customFormat="1" ht="14.25" customHeight="1" thickBot="1">
      <c r="A27" s="36"/>
      <c r="B27" s="45" t="s">
        <v>89</v>
      </c>
      <c r="C27" s="87"/>
      <c r="D27" s="197"/>
      <c r="E27" s="217"/>
      <c r="F27" s="183"/>
      <c r="G27" s="87"/>
      <c r="H27" s="197"/>
      <c r="I27" s="169"/>
      <c r="J27" s="183"/>
      <c r="K27" s="179"/>
      <c r="L27" s="197"/>
      <c r="M27" s="169"/>
      <c r="N27" s="183"/>
      <c r="O27" s="179"/>
      <c r="P27" s="169"/>
      <c r="Q27" s="183"/>
      <c r="R27" s="175">
        <f>SUM(R24:R26)</f>
        <v>89913</v>
      </c>
      <c r="S27" s="197"/>
      <c r="T27" s="47">
        <f>SUM(T24:T26)</f>
        <v>93149</v>
      </c>
    </row>
    <row r="28" spans="1:20" s="24" customFormat="1" ht="14.25" customHeight="1">
      <c r="A28" s="36"/>
      <c r="B28" s="44" t="s">
        <v>90</v>
      </c>
      <c r="C28" s="29"/>
      <c r="D28" s="193"/>
      <c r="E28" s="30"/>
      <c r="F28" s="183"/>
      <c r="G28" s="29"/>
      <c r="H28" s="193"/>
      <c r="I28" s="167"/>
      <c r="J28" s="183"/>
      <c r="K28" s="176"/>
      <c r="L28" s="193"/>
      <c r="M28" s="167"/>
      <c r="N28" s="183"/>
      <c r="O28" s="176"/>
      <c r="P28" s="167"/>
      <c r="Q28" s="183"/>
      <c r="R28" s="176">
        <v>-26816</v>
      </c>
      <c r="S28" s="193"/>
      <c r="T28" s="30">
        <v>-27375</v>
      </c>
    </row>
    <row r="29" spans="1:20" s="8" customFormat="1" ht="14.25" customHeight="1" thickBot="1">
      <c r="A29" s="83"/>
      <c r="B29" s="50" t="s">
        <v>91</v>
      </c>
      <c r="C29" s="31"/>
      <c r="D29" s="198"/>
      <c r="E29" s="32"/>
      <c r="F29" s="185"/>
      <c r="G29" s="31"/>
      <c r="H29" s="198"/>
      <c r="I29" s="170"/>
      <c r="J29" s="185"/>
      <c r="K29" s="178"/>
      <c r="L29" s="198"/>
      <c r="M29" s="170"/>
      <c r="N29" s="185"/>
      <c r="O29" s="178"/>
      <c r="P29" s="170"/>
      <c r="Q29" s="185"/>
      <c r="R29" s="178">
        <f>SUM(R27:R28)</f>
        <v>63097</v>
      </c>
      <c r="S29" s="198"/>
      <c r="T29" s="32">
        <f>SUM(T27:T28)</f>
        <v>65774</v>
      </c>
    </row>
    <row r="31" spans="1:20" ht="16.5">
      <c r="B31" s="24" t="s">
        <v>173</v>
      </c>
    </row>
    <row r="32" spans="1:20">
      <c r="B32" s="241"/>
    </row>
  </sheetData>
  <mergeCells count="5">
    <mergeCell ref="C4:E4"/>
    <mergeCell ref="G4:I4"/>
    <mergeCell ref="K4:M4"/>
    <mergeCell ref="O4:P4"/>
    <mergeCell ref="R4:T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Footer>&amp;L© 2019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T32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35.140625" style="2" customWidth="1"/>
    <col min="3" max="5" width="10.42578125" style="2" customWidth="1"/>
    <col min="6" max="6" width="2.7109375" style="89" customWidth="1"/>
    <col min="7" max="9" width="10.42578125" style="2" customWidth="1"/>
    <col min="10" max="10" width="2.7109375" style="89" customWidth="1"/>
    <col min="11" max="13" width="10.42578125" style="2" customWidth="1"/>
    <col min="14" max="14" width="2.7109375" style="89" customWidth="1"/>
    <col min="15" max="16" width="10.42578125" style="2" customWidth="1"/>
    <col min="17" max="17" width="2.7109375" style="89" customWidth="1"/>
    <col min="18" max="20" width="10.42578125" style="2" customWidth="1"/>
    <col min="21" max="16384" width="9.140625" style="2"/>
  </cols>
  <sheetData>
    <row r="1" spans="1:20" s="38" customFormat="1" ht="15" customHeight="1">
      <c r="A1" s="92"/>
      <c r="B1" s="119" t="str">
        <f>Inhaltsverzeichnis!C19</f>
        <v>Segmentbericht für das 2. Quartal 2019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93"/>
      <c r="N1" s="93"/>
      <c r="O1" s="93"/>
      <c r="P1" s="93"/>
      <c r="Q1" s="93"/>
      <c r="R1" s="93"/>
      <c r="S1" s="93"/>
      <c r="T1" s="93"/>
    </row>
    <row r="2" spans="1:20" ht="15" customHeight="1">
      <c r="A2" s="89"/>
      <c r="B2" s="277" t="s">
        <v>23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</row>
    <row r="3" spans="1:20" ht="15" customHeight="1">
      <c r="A3" s="33"/>
      <c r="B3" s="40"/>
      <c r="C3" s="171"/>
      <c r="D3" s="35"/>
      <c r="E3" s="162"/>
      <c r="F3" s="180"/>
      <c r="G3" s="35"/>
      <c r="H3" s="35"/>
      <c r="I3" s="162"/>
      <c r="J3" s="180"/>
      <c r="K3" s="171"/>
      <c r="L3" s="35"/>
      <c r="M3" s="162"/>
      <c r="N3" s="180"/>
      <c r="O3" s="171"/>
      <c r="P3" s="162"/>
      <c r="Q3" s="180"/>
      <c r="R3" s="171"/>
      <c r="S3" s="35"/>
      <c r="T3" s="35"/>
    </row>
    <row r="4" spans="1:20" s="24" customFormat="1" ht="15" customHeight="1" thickBot="1">
      <c r="A4" s="36"/>
      <c r="B4" s="59" t="s">
        <v>76</v>
      </c>
      <c r="C4" s="298" t="s">
        <v>35</v>
      </c>
      <c r="D4" s="298"/>
      <c r="E4" s="299"/>
      <c r="F4" s="186"/>
      <c r="G4" s="300" t="s">
        <v>38</v>
      </c>
      <c r="H4" s="300"/>
      <c r="I4" s="300"/>
      <c r="J4" s="181"/>
      <c r="K4" s="300" t="s">
        <v>163</v>
      </c>
      <c r="L4" s="300"/>
      <c r="M4" s="300"/>
      <c r="N4" s="181"/>
      <c r="O4" s="301" t="s">
        <v>164</v>
      </c>
      <c r="P4" s="302"/>
      <c r="Q4" s="181"/>
      <c r="R4" s="300" t="s">
        <v>165</v>
      </c>
      <c r="S4" s="300"/>
      <c r="T4" s="300"/>
    </row>
    <row r="5" spans="1:20" s="24" customFormat="1" ht="14.25" customHeight="1">
      <c r="A5" s="36"/>
      <c r="B5" s="94"/>
      <c r="C5" s="95" t="s">
        <v>51</v>
      </c>
      <c r="D5" s="224" t="s">
        <v>51</v>
      </c>
      <c r="E5" s="263" t="s">
        <v>52</v>
      </c>
      <c r="F5" s="182"/>
      <c r="G5" s="95" t="s">
        <v>51</v>
      </c>
      <c r="H5" s="224" t="s">
        <v>51</v>
      </c>
      <c r="I5" s="163" t="s">
        <v>52</v>
      </c>
      <c r="J5" s="182"/>
      <c r="K5" s="172" t="s">
        <v>51</v>
      </c>
      <c r="L5" s="224" t="s">
        <v>51</v>
      </c>
      <c r="M5" s="163" t="s">
        <v>52</v>
      </c>
      <c r="N5" s="182"/>
      <c r="O5" s="172" t="s">
        <v>51</v>
      </c>
      <c r="P5" s="163" t="s">
        <v>52</v>
      </c>
      <c r="Q5" s="182"/>
      <c r="R5" s="172" t="s">
        <v>51</v>
      </c>
      <c r="S5" s="224" t="s">
        <v>51</v>
      </c>
      <c r="T5" s="263" t="s">
        <v>52</v>
      </c>
    </row>
    <row r="6" spans="1:20" s="24" customFormat="1" ht="36" customHeight="1">
      <c r="A6" s="36"/>
      <c r="B6" s="149"/>
      <c r="C6" s="173" t="s">
        <v>166</v>
      </c>
      <c r="D6" s="225" t="s">
        <v>167</v>
      </c>
      <c r="E6" s="164" t="s">
        <v>166</v>
      </c>
      <c r="F6" s="182"/>
      <c r="G6" s="150" t="s">
        <v>166</v>
      </c>
      <c r="H6" s="225" t="s">
        <v>167</v>
      </c>
      <c r="I6" s="164" t="s">
        <v>166</v>
      </c>
      <c r="J6" s="182"/>
      <c r="K6" s="173" t="s">
        <v>166</v>
      </c>
      <c r="L6" s="225" t="s">
        <v>167</v>
      </c>
      <c r="M6" s="164" t="s">
        <v>166</v>
      </c>
      <c r="N6" s="182"/>
      <c r="O6" s="173" t="s">
        <v>166</v>
      </c>
      <c r="P6" s="164" t="s">
        <v>166</v>
      </c>
      <c r="Q6" s="182"/>
      <c r="R6" s="173" t="s">
        <v>166</v>
      </c>
      <c r="S6" s="225" t="s">
        <v>167</v>
      </c>
      <c r="T6" s="151" t="s">
        <v>166</v>
      </c>
    </row>
    <row r="7" spans="1:20" s="24" customFormat="1" ht="14.25" customHeight="1">
      <c r="A7" s="36"/>
      <c r="B7" s="18" t="s">
        <v>39</v>
      </c>
      <c r="C7" s="20">
        <v>33964</v>
      </c>
      <c r="D7" s="226">
        <v>33672</v>
      </c>
      <c r="E7" s="21">
        <v>35901</v>
      </c>
      <c r="F7" s="183"/>
      <c r="G7" s="20">
        <v>16210</v>
      </c>
      <c r="H7" s="226">
        <v>16111</v>
      </c>
      <c r="I7" s="165">
        <v>17570</v>
      </c>
      <c r="J7" s="183"/>
      <c r="K7" s="174">
        <v>0</v>
      </c>
      <c r="L7" s="226">
        <v>0</v>
      </c>
      <c r="M7" s="165">
        <v>0</v>
      </c>
      <c r="N7" s="183"/>
      <c r="O7" s="174">
        <v>0</v>
      </c>
      <c r="P7" s="165">
        <v>0</v>
      </c>
      <c r="Q7" s="183"/>
      <c r="R7" s="187">
        <f>C7+G7+K7+O7</f>
        <v>50174</v>
      </c>
      <c r="S7" s="226">
        <v>49783</v>
      </c>
      <c r="T7" s="21">
        <f>E7+I7+M7+P7</f>
        <v>53471</v>
      </c>
    </row>
    <row r="8" spans="1:20" s="24" customFormat="1" ht="14.25" customHeight="1">
      <c r="A8" s="36"/>
      <c r="B8" s="18" t="s">
        <v>40</v>
      </c>
      <c r="C8" s="20">
        <f>70933+1</f>
        <v>70934</v>
      </c>
      <c r="D8" s="226">
        <v>69437</v>
      </c>
      <c r="E8" s="21">
        <v>66894</v>
      </c>
      <c r="F8" s="183"/>
      <c r="G8" s="20">
        <v>36638</v>
      </c>
      <c r="H8" s="226">
        <v>36150</v>
      </c>
      <c r="I8" s="165">
        <v>34816</v>
      </c>
      <c r="J8" s="183"/>
      <c r="K8" s="174">
        <v>0</v>
      </c>
      <c r="L8" s="226">
        <v>0</v>
      </c>
      <c r="M8" s="165">
        <v>0</v>
      </c>
      <c r="N8" s="183"/>
      <c r="O8" s="174">
        <v>0</v>
      </c>
      <c r="P8" s="165">
        <v>0</v>
      </c>
      <c r="Q8" s="183"/>
      <c r="R8" s="187">
        <f>C8+G8+K8+O8</f>
        <v>107572</v>
      </c>
      <c r="S8" s="226">
        <v>105587</v>
      </c>
      <c r="T8" s="21">
        <f>E8+I8+M8+P8</f>
        <v>101710</v>
      </c>
    </row>
    <row r="9" spans="1:20" s="24" customFormat="1" ht="14.25" customHeight="1">
      <c r="A9" s="36"/>
      <c r="B9" s="190" t="s">
        <v>41</v>
      </c>
      <c r="C9" s="191">
        <v>5391</v>
      </c>
      <c r="D9" s="227">
        <v>5296</v>
      </c>
      <c r="E9" s="216">
        <v>4312</v>
      </c>
      <c r="F9" s="183"/>
      <c r="G9" s="191">
        <v>0</v>
      </c>
      <c r="H9" s="227">
        <v>0</v>
      </c>
      <c r="I9" s="215">
        <v>0</v>
      </c>
      <c r="J9" s="183"/>
      <c r="K9" s="192">
        <v>0</v>
      </c>
      <c r="L9" s="227">
        <v>0</v>
      </c>
      <c r="M9" s="215">
        <v>0</v>
      </c>
      <c r="N9" s="183"/>
      <c r="O9" s="192">
        <v>0</v>
      </c>
      <c r="P9" s="215">
        <v>0</v>
      </c>
      <c r="Q9" s="183"/>
      <c r="R9" s="214">
        <f>G9+C9+K9+O9</f>
        <v>5391</v>
      </c>
      <c r="S9" s="227">
        <v>5296</v>
      </c>
      <c r="T9" s="21">
        <f>I9+E9+M9+Q9</f>
        <v>4312</v>
      </c>
    </row>
    <row r="10" spans="1:20" s="24" customFormat="1" ht="14.25" customHeight="1" thickBot="1">
      <c r="A10" s="36"/>
      <c r="B10" s="45" t="s">
        <v>168</v>
      </c>
      <c r="C10" s="46">
        <f>SUM(C7:C9)</f>
        <v>110289</v>
      </c>
      <c r="D10" s="228">
        <f>SUM(D7:D9)</f>
        <v>108405</v>
      </c>
      <c r="E10" s="47">
        <f>SUM(E7:E9)</f>
        <v>107107</v>
      </c>
      <c r="F10" s="184"/>
      <c r="G10" s="46">
        <f>SUM(G7:G9)</f>
        <v>52848</v>
      </c>
      <c r="H10" s="228">
        <f>SUM(H7:H9)</f>
        <v>52261</v>
      </c>
      <c r="I10" s="166">
        <f>SUM(I7:I9)</f>
        <v>52386</v>
      </c>
      <c r="J10" s="184"/>
      <c r="K10" s="175">
        <f>SUM(K7:K9)</f>
        <v>0</v>
      </c>
      <c r="L10" s="228">
        <f>SUM(L7:L9)</f>
        <v>0</v>
      </c>
      <c r="M10" s="166">
        <f>SUM(M7:M9)</f>
        <v>0</v>
      </c>
      <c r="N10" s="184"/>
      <c r="O10" s="175">
        <f>SUM(O7:O9)</f>
        <v>0</v>
      </c>
      <c r="P10" s="166">
        <v>0</v>
      </c>
      <c r="Q10" s="184"/>
      <c r="R10" s="175">
        <f>SUM(R7:R9)</f>
        <v>163137</v>
      </c>
      <c r="S10" s="228">
        <f>SUM(S7:S9)</f>
        <v>160666</v>
      </c>
      <c r="T10" s="47">
        <f>SUM(T7:T9)</f>
        <v>159493</v>
      </c>
    </row>
    <row r="11" spans="1:20" s="24" customFormat="1" ht="14.25" customHeight="1">
      <c r="A11" s="36"/>
      <c r="B11" s="44" t="s">
        <v>77</v>
      </c>
      <c r="C11" s="29">
        <v>0</v>
      </c>
      <c r="D11" s="229">
        <v>0</v>
      </c>
      <c r="E11" s="30">
        <v>0</v>
      </c>
      <c r="F11" s="183"/>
      <c r="G11" s="29">
        <v>0</v>
      </c>
      <c r="H11" s="229">
        <v>0</v>
      </c>
      <c r="I11" s="167">
        <v>0</v>
      </c>
      <c r="J11" s="183"/>
      <c r="K11" s="176">
        <v>46733</v>
      </c>
      <c r="L11" s="229">
        <v>46038</v>
      </c>
      <c r="M11" s="167">
        <v>46039</v>
      </c>
      <c r="N11" s="183"/>
      <c r="O11" s="176">
        <v>0</v>
      </c>
      <c r="P11" s="167">
        <v>0</v>
      </c>
      <c r="Q11" s="183"/>
      <c r="R11" s="176">
        <f>C11+G11+K11+O11</f>
        <v>46733</v>
      </c>
      <c r="S11" s="230">
        <v>46038</v>
      </c>
      <c r="T11" s="30">
        <f>E11+I11+M11+P11</f>
        <v>46039</v>
      </c>
    </row>
    <row r="12" spans="1:20" s="24" customFormat="1" ht="14.25" customHeight="1">
      <c r="A12" s="36"/>
      <c r="B12" s="18" t="s">
        <v>78</v>
      </c>
      <c r="C12" s="20">
        <v>0</v>
      </c>
      <c r="D12" s="226">
        <v>0</v>
      </c>
      <c r="E12" s="21">
        <v>1</v>
      </c>
      <c r="F12" s="183"/>
      <c r="G12" s="20">
        <v>148</v>
      </c>
      <c r="H12" s="226">
        <v>148</v>
      </c>
      <c r="I12" s="165">
        <v>168</v>
      </c>
      <c r="J12" s="183"/>
      <c r="K12" s="174">
        <v>0</v>
      </c>
      <c r="L12" s="226">
        <v>0</v>
      </c>
      <c r="M12" s="165">
        <v>0</v>
      </c>
      <c r="N12" s="183"/>
      <c r="O12" s="174">
        <v>0</v>
      </c>
      <c r="P12" s="165">
        <v>0</v>
      </c>
      <c r="Q12" s="183"/>
      <c r="R12" s="174">
        <f>C12+G12+K12+O12</f>
        <v>148</v>
      </c>
      <c r="S12" s="226">
        <v>148</v>
      </c>
      <c r="T12" s="21">
        <f>E12+I12+M12+P12</f>
        <v>169</v>
      </c>
    </row>
    <row r="13" spans="1:20" s="24" customFormat="1" ht="14.25" customHeight="1" thickBot="1">
      <c r="A13" s="36"/>
      <c r="B13" s="45" t="s">
        <v>79</v>
      </c>
      <c r="C13" s="46">
        <f t="shared" ref="C13:D13" si="0">SUM(C10:C12)</f>
        <v>110289</v>
      </c>
      <c r="D13" s="228">
        <f t="shared" si="0"/>
        <v>108405</v>
      </c>
      <c r="E13" s="47">
        <f t="shared" ref="E13" si="1">SUM(E10:E12)</f>
        <v>107108</v>
      </c>
      <c r="F13" s="184"/>
      <c r="G13" s="46">
        <f t="shared" ref="G13:I13" si="2">SUM(G10:G12)</f>
        <v>52996</v>
      </c>
      <c r="H13" s="228">
        <f t="shared" si="2"/>
        <v>52409</v>
      </c>
      <c r="I13" s="166">
        <f t="shared" si="2"/>
        <v>52554</v>
      </c>
      <c r="J13" s="184"/>
      <c r="K13" s="175">
        <f t="shared" ref="K13:M13" si="3">SUM(K10:K12)</f>
        <v>46733</v>
      </c>
      <c r="L13" s="228">
        <f t="shared" si="3"/>
        <v>46038</v>
      </c>
      <c r="M13" s="166">
        <f t="shared" si="3"/>
        <v>46039</v>
      </c>
      <c r="N13" s="184"/>
      <c r="O13" s="175">
        <f t="shared" ref="O13" si="4">SUM(O10:O12)</f>
        <v>0</v>
      </c>
      <c r="P13" s="166">
        <v>0</v>
      </c>
      <c r="Q13" s="184"/>
      <c r="R13" s="175">
        <f>SUM(R10:R12)</f>
        <v>210018</v>
      </c>
      <c r="S13" s="228">
        <f t="shared" ref="S13" si="5">SUM(S10:S12)</f>
        <v>206852</v>
      </c>
      <c r="T13" s="47">
        <f>SUM(T10:T12)</f>
        <v>205701</v>
      </c>
    </row>
    <row r="14" spans="1:20" s="24" customFormat="1" ht="14.25" customHeight="1">
      <c r="A14" s="36"/>
      <c r="B14" s="44" t="s">
        <v>80</v>
      </c>
      <c r="C14" s="29">
        <v>-9600</v>
      </c>
      <c r="D14" s="193">
        <v>-9506</v>
      </c>
      <c r="E14" s="30">
        <v>-9144</v>
      </c>
      <c r="F14" s="183"/>
      <c r="G14" s="29">
        <v>-1819</v>
      </c>
      <c r="H14" s="193">
        <v>-1795</v>
      </c>
      <c r="I14" s="167">
        <v>-1251</v>
      </c>
      <c r="J14" s="183"/>
      <c r="K14" s="176">
        <v>-35727</v>
      </c>
      <c r="L14" s="193">
        <v>-35189</v>
      </c>
      <c r="M14" s="167">
        <v>-35982</v>
      </c>
      <c r="N14" s="183"/>
      <c r="O14" s="176">
        <v>-1998</v>
      </c>
      <c r="P14" s="167">
        <v>-1992</v>
      </c>
      <c r="Q14" s="183"/>
      <c r="R14" s="176">
        <f>C14+G14+K14+O14</f>
        <v>-49144</v>
      </c>
      <c r="S14" s="193"/>
      <c r="T14" s="30">
        <f>E14+I14+M14+P14</f>
        <v>-48369</v>
      </c>
    </row>
    <row r="15" spans="1:20" s="24" customFormat="1" ht="14.25" customHeight="1" thickBot="1">
      <c r="A15" s="36"/>
      <c r="B15" s="45" t="s">
        <v>81</v>
      </c>
      <c r="C15" s="46">
        <f t="shared" ref="C15:D15" si="6">SUM(C13:C14)</f>
        <v>100689</v>
      </c>
      <c r="D15" s="194">
        <f t="shared" si="6"/>
        <v>98899</v>
      </c>
      <c r="E15" s="47">
        <f t="shared" ref="E15" si="7">SUM(E13:E14)</f>
        <v>97964</v>
      </c>
      <c r="F15" s="184"/>
      <c r="G15" s="46">
        <f t="shared" ref="G15:I15" si="8">SUM(G13:G14)</f>
        <v>51177</v>
      </c>
      <c r="H15" s="194">
        <f t="shared" si="8"/>
        <v>50614</v>
      </c>
      <c r="I15" s="166">
        <f t="shared" si="8"/>
        <v>51303</v>
      </c>
      <c r="J15" s="184"/>
      <c r="K15" s="175">
        <f t="shared" ref="K15:M15" si="9">SUM(K13:K14)</f>
        <v>11006</v>
      </c>
      <c r="L15" s="194">
        <f t="shared" si="9"/>
        <v>10849</v>
      </c>
      <c r="M15" s="166">
        <f t="shared" si="9"/>
        <v>10057</v>
      </c>
      <c r="N15" s="184"/>
      <c r="O15" s="175">
        <f t="shared" ref="O15" si="10">SUM(O13:O14)</f>
        <v>-1998</v>
      </c>
      <c r="P15" s="166">
        <v>-1992</v>
      </c>
      <c r="Q15" s="184"/>
      <c r="R15" s="175">
        <f t="shared" ref="R15:T15" si="11">SUM(R13:R14)</f>
        <v>160874</v>
      </c>
      <c r="S15" s="194"/>
      <c r="T15" s="47">
        <f t="shared" si="11"/>
        <v>157332</v>
      </c>
    </row>
    <row r="16" spans="1:20" s="24" customFormat="1" ht="11.25">
      <c r="A16" s="36"/>
      <c r="B16" s="52"/>
      <c r="C16" s="85"/>
      <c r="D16" s="195"/>
      <c r="E16" s="86"/>
      <c r="F16" s="184"/>
      <c r="G16" s="85"/>
      <c r="H16" s="195"/>
      <c r="I16" s="168"/>
      <c r="J16" s="184"/>
      <c r="K16" s="177"/>
      <c r="L16" s="195"/>
      <c r="M16" s="168"/>
      <c r="N16" s="184"/>
      <c r="O16" s="177"/>
      <c r="P16" s="168"/>
      <c r="Q16" s="184"/>
      <c r="R16" s="177"/>
      <c r="S16" s="195"/>
      <c r="T16" s="86"/>
    </row>
    <row r="17" spans="1:20" s="24" customFormat="1" ht="11.25" customHeight="1">
      <c r="A17" s="36"/>
      <c r="B17" s="84" t="s">
        <v>83</v>
      </c>
      <c r="C17" s="20">
        <v>-48736</v>
      </c>
      <c r="D17" s="196">
        <v>-47700</v>
      </c>
      <c r="E17" s="21">
        <v>-43077</v>
      </c>
      <c r="F17" s="183"/>
      <c r="G17" s="20">
        <v>-8260</v>
      </c>
      <c r="H17" s="196">
        <v>-8193</v>
      </c>
      <c r="I17" s="165">
        <v>-7844</v>
      </c>
      <c r="J17" s="183"/>
      <c r="K17" s="174">
        <v>-4345</v>
      </c>
      <c r="L17" s="196">
        <v>-4262</v>
      </c>
      <c r="M17" s="165">
        <v>-4255</v>
      </c>
      <c r="N17" s="183"/>
      <c r="O17" s="174">
        <v>-3405</v>
      </c>
      <c r="P17" s="165">
        <v>-3250</v>
      </c>
      <c r="Q17" s="183"/>
      <c r="R17" s="176">
        <f>C17+G17+K17+O17</f>
        <v>-64746</v>
      </c>
      <c r="S17" s="196"/>
      <c r="T17" s="21">
        <f>E17+I17+M17+P17</f>
        <v>-58426</v>
      </c>
    </row>
    <row r="18" spans="1:20" s="24" customFormat="1" ht="14.25" customHeight="1" thickBot="1">
      <c r="A18" s="36"/>
      <c r="B18" s="45" t="s">
        <v>169</v>
      </c>
      <c r="C18" s="46">
        <f t="shared" ref="C18:D18" si="12">SUM(C15:C17)</f>
        <v>51953</v>
      </c>
      <c r="D18" s="194">
        <f t="shared" si="12"/>
        <v>51199</v>
      </c>
      <c r="E18" s="47">
        <f t="shared" ref="E18" si="13">SUM(E15:E17)</f>
        <v>54887</v>
      </c>
      <c r="F18" s="184"/>
      <c r="G18" s="46">
        <f t="shared" ref="G18:I18" si="14">SUM(G15:G17)</f>
        <v>42917</v>
      </c>
      <c r="H18" s="194">
        <f t="shared" si="14"/>
        <v>42421</v>
      </c>
      <c r="I18" s="166">
        <f t="shared" si="14"/>
        <v>43459</v>
      </c>
      <c r="J18" s="184"/>
      <c r="K18" s="175">
        <f t="shared" ref="K18:M18" si="15">SUM(K15:K17)</f>
        <v>6661</v>
      </c>
      <c r="L18" s="194">
        <f t="shared" si="15"/>
        <v>6587</v>
      </c>
      <c r="M18" s="166">
        <f t="shared" si="15"/>
        <v>5802</v>
      </c>
      <c r="N18" s="184"/>
      <c r="O18" s="175">
        <f t="shared" ref="O18" si="16">SUM(O15:O17)</f>
        <v>-5403</v>
      </c>
      <c r="P18" s="166">
        <v>-5242</v>
      </c>
      <c r="Q18" s="184"/>
      <c r="R18" s="175">
        <f t="shared" ref="R18:T18" si="17">SUM(R15:R17)</f>
        <v>96128</v>
      </c>
      <c r="S18" s="194"/>
      <c r="T18" s="47">
        <f t="shared" si="17"/>
        <v>98906</v>
      </c>
    </row>
    <row r="19" spans="1:20" s="82" customFormat="1" ht="11.25">
      <c r="A19" s="36"/>
      <c r="B19" s="52"/>
      <c r="C19" s="85"/>
      <c r="D19" s="195"/>
      <c r="E19" s="86"/>
      <c r="F19" s="184"/>
      <c r="G19" s="85"/>
      <c r="H19" s="195"/>
      <c r="I19" s="168"/>
      <c r="J19" s="184"/>
      <c r="K19" s="177"/>
      <c r="L19" s="195"/>
      <c r="M19" s="168"/>
      <c r="N19" s="184"/>
      <c r="O19" s="177"/>
      <c r="P19" s="168"/>
      <c r="Q19" s="184"/>
      <c r="R19" s="177"/>
      <c r="S19" s="195"/>
      <c r="T19" s="86"/>
    </row>
    <row r="20" spans="1:20" s="24" customFormat="1" ht="11.25" customHeight="1">
      <c r="A20" s="36"/>
      <c r="B20" s="44" t="s">
        <v>170</v>
      </c>
      <c r="C20" s="29">
        <f>-24419+1</f>
        <v>-24418</v>
      </c>
      <c r="D20" s="193">
        <v>-22281</v>
      </c>
      <c r="E20" s="30">
        <v>-24061</v>
      </c>
      <c r="F20" s="183"/>
      <c r="G20" s="29">
        <v>-6275</v>
      </c>
      <c r="H20" s="193">
        <v>-6057</v>
      </c>
      <c r="I20" s="167">
        <v>-5973</v>
      </c>
      <c r="J20" s="183"/>
      <c r="K20" s="176">
        <v>0</v>
      </c>
      <c r="L20" s="193">
        <v>0</v>
      </c>
      <c r="M20" s="167">
        <v>0</v>
      </c>
      <c r="N20" s="183"/>
      <c r="O20" s="176">
        <v>0</v>
      </c>
      <c r="P20" s="167">
        <v>0</v>
      </c>
      <c r="Q20" s="183"/>
      <c r="R20" s="176">
        <f>C20+G20+K20+O20</f>
        <v>-30693</v>
      </c>
      <c r="S20" s="193"/>
      <c r="T20" s="30">
        <f>E20+I20+M20+P20</f>
        <v>-30034</v>
      </c>
    </row>
    <row r="21" spans="1:20" s="24" customFormat="1" ht="14.25" customHeight="1" thickBot="1">
      <c r="A21" s="36"/>
      <c r="B21" s="45" t="s">
        <v>171</v>
      </c>
      <c r="C21" s="46">
        <f t="shared" ref="C21:D21" si="18">SUM(C18:C20)</f>
        <v>27535</v>
      </c>
      <c r="D21" s="194">
        <f t="shared" si="18"/>
        <v>28918</v>
      </c>
      <c r="E21" s="47">
        <f t="shared" ref="E21" si="19">SUM(E18:E20)</f>
        <v>30826</v>
      </c>
      <c r="F21" s="184"/>
      <c r="G21" s="46">
        <f t="shared" ref="G21:I21" si="20">SUM(G18:G20)</f>
        <v>36642</v>
      </c>
      <c r="H21" s="194">
        <f t="shared" si="20"/>
        <v>36364</v>
      </c>
      <c r="I21" s="166">
        <f t="shared" si="20"/>
        <v>37486</v>
      </c>
      <c r="J21" s="184"/>
      <c r="K21" s="175">
        <f t="shared" ref="K21:M21" si="21">SUM(K18:K20)</f>
        <v>6661</v>
      </c>
      <c r="L21" s="194">
        <f t="shared" si="21"/>
        <v>6587</v>
      </c>
      <c r="M21" s="166">
        <f t="shared" si="21"/>
        <v>5802</v>
      </c>
      <c r="N21" s="184"/>
      <c r="O21" s="175">
        <f t="shared" ref="O21" si="22">SUM(O18:O20)</f>
        <v>-5403</v>
      </c>
      <c r="P21" s="166">
        <v>-5242</v>
      </c>
      <c r="Q21" s="184"/>
      <c r="R21" s="175">
        <f>SUM(R18:R20)</f>
        <v>65435</v>
      </c>
      <c r="S21" s="194"/>
      <c r="T21" s="47">
        <f>SUM(T18:T20)</f>
        <v>68872</v>
      </c>
    </row>
    <row r="22" spans="1:20" s="24" customFormat="1" ht="14.25" customHeight="1">
      <c r="A22" s="36"/>
      <c r="B22" s="44" t="s">
        <v>84</v>
      </c>
      <c r="C22" s="29"/>
      <c r="D22" s="193"/>
      <c r="E22" s="30"/>
      <c r="F22" s="183"/>
      <c r="G22" s="29"/>
      <c r="H22" s="193"/>
      <c r="I22" s="167"/>
      <c r="J22" s="183"/>
      <c r="K22" s="176"/>
      <c r="L22" s="193"/>
      <c r="M22" s="167"/>
      <c r="N22" s="183"/>
      <c r="O22" s="176"/>
      <c r="P22" s="167"/>
      <c r="Q22" s="183"/>
      <c r="R22" s="176">
        <v>-17592</v>
      </c>
      <c r="S22" s="193"/>
      <c r="T22" s="30">
        <v>-17982</v>
      </c>
    </row>
    <row r="23" spans="1:20" s="24" customFormat="1" ht="14.25" customHeight="1">
      <c r="A23" s="36"/>
      <c r="B23" s="18" t="s">
        <v>85</v>
      </c>
      <c r="C23" s="20"/>
      <c r="D23" s="196"/>
      <c r="E23" s="21"/>
      <c r="F23" s="183"/>
      <c r="G23" s="20"/>
      <c r="H23" s="196"/>
      <c r="I23" s="165"/>
      <c r="J23" s="183"/>
      <c r="K23" s="174"/>
      <c r="L23" s="196"/>
      <c r="M23" s="165"/>
      <c r="N23" s="183"/>
      <c r="O23" s="174"/>
      <c r="P23" s="165"/>
      <c r="Q23" s="183"/>
      <c r="R23" s="174">
        <v>-1452</v>
      </c>
      <c r="S23" s="196"/>
      <c r="T23" s="21">
        <v>-1416</v>
      </c>
    </row>
    <row r="24" spans="1:20" s="24" customFormat="1" ht="14.25" customHeight="1" thickBot="1">
      <c r="A24" s="36"/>
      <c r="B24" s="45" t="s">
        <v>86</v>
      </c>
      <c r="C24" s="87"/>
      <c r="D24" s="197"/>
      <c r="E24" s="217"/>
      <c r="F24" s="183"/>
      <c r="G24" s="87"/>
      <c r="H24" s="197"/>
      <c r="I24" s="169"/>
      <c r="J24" s="183"/>
      <c r="K24" s="179"/>
      <c r="L24" s="197"/>
      <c r="M24" s="169"/>
      <c r="N24" s="183"/>
      <c r="O24" s="179"/>
      <c r="P24" s="169"/>
      <c r="Q24" s="183"/>
      <c r="R24" s="175">
        <f>SUM(R21:R23)</f>
        <v>46391</v>
      </c>
      <c r="S24" s="197"/>
      <c r="T24" s="47">
        <f>SUM(T21:T23)</f>
        <v>49474</v>
      </c>
    </row>
    <row r="25" spans="1:20" s="24" customFormat="1" ht="14.25" customHeight="1">
      <c r="A25" s="36"/>
      <c r="B25" s="44" t="s">
        <v>87</v>
      </c>
      <c r="C25" s="29"/>
      <c r="D25" s="193"/>
      <c r="E25" s="30"/>
      <c r="F25" s="183"/>
      <c r="G25" s="29"/>
      <c r="H25" s="193"/>
      <c r="I25" s="167"/>
      <c r="J25" s="183"/>
      <c r="K25" s="176"/>
      <c r="L25" s="193"/>
      <c r="M25" s="167"/>
      <c r="N25" s="183"/>
      <c r="O25" s="176"/>
      <c r="P25" s="167"/>
      <c r="Q25" s="183"/>
      <c r="R25" s="176">
        <v>-110</v>
      </c>
      <c r="S25" s="193"/>
      <c r="T25" s="30">
        <v>1324</v>
      </c>
    </row>
    <row r="26" spans="1:20" s="24" customFormat="1" ht="14.25" customHeight="1">
      <c r="A26" s="36"/>
      <c r="B26" s="18" t="s">
        <v>172</v>
      </c>
      <c r="C26" s="20"/>
      <c r="D26" s="196"/>
      <c r="E26" s="21"/>
      <c r="F26" s="183"/>
      <c r="G26" s="20"/>
      <c r="H26" s="196"/>
      <c r="I26" s="165"/>
      <c r="J26" s="183"/>
      <c r="K26" s="174"/>
      <c r="L26" s="196"/>
      <c r="M26" s="165"/>
      <c r="N26" s="183"/>
      <c r="O26" s="174"/>
      <c r="P26" s="165"/>
      <c r="Q26" s="183"/>
      <c r="R26" s="174">
        <v>1491</v>
      </c>
      <c r="S26" s="196"/>
      <c r="T26" s="21">
        <v>722</v>
      </c>
    </row>
    <row r="27" spans="1:20" s="24" customFormat="1" ht="14.25" customHeight="1" thickBot="1">
      <c r="A27" s="36"/>
      <c r="B27" s="45" t="s">
        <v>89</v>
      </c>
      <c r="C27" s="87"/>
      <c r="D27" s="197"/>
      <c r="E27" s="217"/>
      <c r="F27" s="183"/>
      <c r="G27" s="87"/>
      <c r="H27" s="197"/>
      <c r="I27" s="169"/>
      <c r="J27" s="183"/>
      <c r="K27" s="179"/>
      <c r="L27" s="197"/>
      <c r="M27" s="169"/>
      <c r="N27" s="183"/>
      <c r="O27" s="179"/>
      <c r="P27" s="169"/>
      <c r="Q27" s="183"/>
      <c r="R27" s="175">
        <f>SUM(R24:R26)</f>
        <v>47772</v>
      </c>
      <c r="S27" s="197"/>
      <c r="T27" s="47">
        <f>SUM(T24:T26)</f>
        <v>51520</v>
      </c>
    </row>
    <row r="28" spans="1:20" s="24" customFormat="1" ht="14.25" customHeight="1">
      <c r="A28" s="36"/>
      <c r="B28" s="44" t="s">
        <v>90</v>
      </c>
      <c r="C28" s="29"/>
      <c r="D28" s="193"/>
      <c r="E28" s="30"/>
      <c r="F28" s="183"/>
      <c r="G28" s="29"/>
      <c r="H28" s="193"/>
      <c r="I28" s="167"/>
      <c r="J28" s="183"/>
      <c r="K28" s="176"/>
      <c r="L28" s="193"/>
      <c r="M28" s="167"/>
      <c r="N28" s="183"/>
      <c r="O28" s="176"/>
      <c r="P28" s="167"/>
      <c r="Q28" s="183"/>
      <c r="R28" s="176">
        <v>-14345</v>
      </c>
      <c r="S28" s="193"/>
      <c r="T28" s="30">
        <v>-15695</v>
      </c>
    </row>
    <row r="29" spans="1:20" s="8" customFormat="1" ht="14.25" customHeight="1" thickBot="1">
      <c r="A29" s="83"/>
      <c r="B29" s="50" t="s">
        <v>91</v>
      </c>
      <c r="C29" s="31"/>
      <c r="D29" s="198"/>
      <c r="E29" s="32"/>
      <c r="F29" s="185"/>
      <c r="G29" s="31"/>
      <c r="H29" s="198"/>
      <c r="I29" s="170"/>
      <c r="J29" s="185"/>
      <c r="K29" s="178"/>
      <c r="L29" s="198"/>
      <c r="M29" s="170"/>
      <c r="N29" s="185"/>
      <c r="O29" s="178"/>
      <c r="P29" s="170"/>
      <c r="Q29" s="185"/>
      <c r="R29" s="178">
        <f>SUM(R27:R28)</f>
        <v>33427</v>
      </c>
      <c r="S29" s="198"/>
      <c r="T29" s="32">
        <f>SUM(T27:T28)</f>
        <v>35825</v>
      </c>
    </row>
    <row r="31" spans="1:20" ht="16.5">
      <c r="B31" s="24" t="s">
        <v>173</v>
      </c>
    </row>
    <row r="32" spans="1:20">
      <c r="B32" s="241"/>
    </row>
  </sheetData>
  <mergeCells count="5">
    <mergeCell ref="R4:T4"/>
    <mergeCell ref="G4:I4"/>
    <mergeCell ref="C4:E4"/>
    <mergeCell ref="K4:M4"/>
    <mergeCell ref="O4:P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Footer>&amp;L© 2019 Software AG. All rights reserved.&amp;C&amp;P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4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34.7109375" style="2" bestFit="1" customWidth="1"/>
    <col min="3" max="5" width="10.42578125" style="2" customWidth="1"/>
    <col min="6" max="6" width="2.7109375" style="89" customWidth="1"/>
    <col min="7" max="9" width="10.42578125" style="2" customWidth="1"/>
    <col min="10" max="10" width="2.7109375" style="89" customWidth="1"/>
    <col min="11" max="13" width="10.42578125" style="2" customWidth="1"/>
    <col min="14" max="16384" width="9.140625" style="2"/>
  </cols>
  <sheetData>
    <row r="1" spans="1:13" s="38" customFormat="1" ht="15" customHeight="1">
      <c r="A1" s="92"/>
      <c r="B1" s="291" t="str">
        <f>Inhaltsverzeichnis!C21</f>
        <v>Segment DBP mit Umsatzaufteilung für sechs Monate 2019</v>
      </c>
      <c r="C1" s="291"/>
      <c r="D1" s="291"/>
      <c r="E1" s="291"/>
      <c r="F1" s="291"/>
      <c r="G1" s="291"/>
      <c r="H1" s="276"/>
      <c r="I1" s="93"/>
      <c r="J1" s="93"/>
      <c r="K1" s="93"/>
      <c r="L1" s="93"/>
      <c r="M1" s="93"/>
    </row>
    <row r="2" spans="1:13" ht="15" customHeight="1">
      <c r="A2" s="89"/>
      <c r="B2" s="277" t="s">
        <v>23</v>
      </c>
      <c r="C2" s="91"/>
      <c r="D2" s="91"/>
      <c r="E2" s="91"/>
      <c r="F2" s="91"/>
      <c r="G2" s="91"/>
      <c r="H2" s="91"/>
      <c r="I2" s="90"/>
      <c r="J2" s="90"/>
      <c r="K2" s="90"/>
      <c r="L2" s="90"/>
      <c r="M2" s="90"/>
    </row>
    <row r="3" spans="1:13" ht="15" customHeight="1">
      <c r="A3" s="33"/>
      <c r="B3" s="40"/>
      <c r="C3" s="171"/>
      <c r="D3" s="35"/>
      <c r="E3" s="162"/>
      <c r="F3" s="180"/>
      <c r="G3" s="171"/>
      <c r="H3" s="35"/>
      <c r="I3" s="162"/>
      <c r="J3" s="180"/>
      <c r="K3" s="171"/>
      <c r="L3" s="35"/>
      <c r="M3" s="35"/>
    </row>
    <row r="4" spans="1:13" s="24" customFormat="1" ht="15" customHeight="1" thickBot="1">
      <c r="A4" s="36"/>
      <c r="B4" s="59" t="s">
        <v>76</v>
      </c>
      <c r="C4" s="298" t="s">
        <v>174</v>
      </c>
      <c r="D4" s="298"/>
      <c r="E4" s="299"/>
      <c r="F4" s="186"/>
      <c r="G4" s="298" t="s">
        <v>175</v>
      </c>
      <c r="H4" s="298"/>
      <c r="I4" s="299"/>
      <c r="J4" s="181"/>
      <c r="K4" s="298" t="s">
        <v>35</v>
      </c>
      <c r="L4" s="298"/>
      <c r="M4" s="299"/>
    </row>
    <row r="5" spans="1:13" s="24" customFormat="1" ht="14.25" customHeight="1">
      <c r="A5" s="36"/>
      <c r="B5" s="94"/>
      <c r="C5" s="95" t="s">
        <v>49</v>
      </c>
      <c r="D5" s="224" t="s">
        <v>49</v>
      </c>
      <c r="E5" s="163" t="s">
        <v>50</v>
      </c>
      <c r="F5" s="182"/>
      <c r="G5" s="95" t="s">
        <v>49</v>
      </c>
      <c r="H5" s="224" t="s">
        <v>49</v>
      </c>
      <c r="I5" s="163" t="s">
        <v>50</v>
      </c>
      <c r="J5" s="182"/>
      <c r="K5" s="95" t="s">
        <v>49</v>
      </c>
      <c r="L5" s="224" t="s">
        <v>49</v>
      </c>
      <c r="M5" s="163" t="s">
        <v>50</v>
      </c>
    </row>
    <row r="6" spans="1:13" s="24" customFormat="1" ht="34.700000000000003" customHeight="1">
      <c r="A6" s="36"/>
      <c r="B6" s="149"/>
      <c r="C6" s="173" t="s">
        <v>166</v>
      </c>
      <c r="D6" s="225" t="s">
        <v>167</v>
      </c>
      <c r="E6" s="164" t="s">
        <v>166</v>
      </c>
      <c r="F6" s="182"/>
      <c r="G6" s="173" t="s">
        <v>166</v>
      </c>
      <c r="H6" s="225" t="s">
        <v>167</v>
      </c>
      <c r="I6" s="164" t="s">
        <v>166</v>
      </c>
      <c r="J6" s="182"/>
      <c r="K6" s="173" t="s">
        <v>166</v>
      </c>
      <c r="L6" s="225" t="s">
        <v>167</v>
      </c>
      <c r="M6" s="151" t="s">
        <v>166</v>
      </c>
    </row>
    <row r="7" spans="1:13" s="24" customFormat="1" ht="14.25" customHeight="1">
      <c r="A7" s="36"/>
      <c r="B7" s="18" t="s">
        <v>39</v>
      </c>
      <c r="C7" s="174">
        <v>8742</v>
      </c>
      <c r="D7" s="226">
        <v>8674</v>
      </c>
      <c r="E7" s="165">
        <v>1993</v>
      </c>
      <c r="F7" s="183"/>
      <c r="G7" s="174">
        <f t="shared" ref="G7:I9" si="0">+K7-C7</f>
        <v>50024</v>
      </c>
      <c r="H7" s="226">
        <f t="shared" si="0"/>
        <v>49493</v>
      </c>
      <c r="I7" s="165">
        <f>+M7-E7</f>
        <v>59106</v>
      </c>
      <c r="J7" s="183"/>
      <c r="K7" s="20">
        <v>58766</v>
      </c>
      <c r="L7" s="226">
        <v>58167</v>
      </c>
      <c r="M7" s="21">
        <v>61099</v>
      </c>
    </row>
    <row r="8" spans="1:13" s="24" customFormat="1" ht="14.25" customHeight="1">
      <c r="A8" s="36"/>
      <c r="B8" s="18" t="s">
        <v>40</v>
      </c>
      <c r="C8" s="174">
        <v>3338</v>
      </c>
      <c r="D8" s="226">
        <v>3298</v>
      </c>
      <c r="E8" s="165">
        <v>1575</v>
      </c>
      <c r="F8" s="183"/>
      <c r="G8" s="174">
        <f t="shared" si="0"/>
        <v>137895</v>
      </c>
      <c r="H8" s="226">
        <f t="shared" si="0"/>
        <v>134534</v>
      </c>
      <c r="I8" s="165">
        <f t="shared" si="0"/>
        <v>132121</v>
      </c>
      <c r="J8" s="183"/>
      <c r="K8" s="20">
        <v>141233</v>
      </c>
      <c r="L8" s="226">
        <v>137832</v>
      </c>
      <c r="M8" s="21">
        <v>133696</v>
      </c>
    </row>
    <row r="9" spans="1:13" s="24" customFormat="1" ht="14.25" customHeight="1">
      <c r="A9" s="36"/>
      <c r="B9" s="190" t="s">
        <v>41</v>
      </c>
      <c r="C9" s="192">
        <v>10256</v>
      </c>
      <c r="D9" s="226">
        <v>10038</v>
      </c>
      <c r="E9" s="165">
        <v>8062</v>
      </c>
      <c r="F9" s="183"/>
      <c r="G9" s="174">
        <f t="shared" si="0"/>
        <v>0</v>
      </c>
      <c r="H9" s="226">
        <f t="shared" si="0"/>
        <v>0</v>
      </c>
      <c r="I9" s="165">
        <f t="shared" si="0"/>
        <v>0</v>
      </c>
      <c r="J9" s="183"/>
      <c r="K9" s="191">
        <v>10256</v>
      </c>
      <c r="L9" s="227">
        <v>10038</v>
      </c>
      <c r="M9" s="216">
        <v>8062</v>
      </c>
    </row>
    <row r="10" spans="1:13" s="24" customFormat="1" ht="14.25" customHeight="1" thickBot="1">
      <c r="A10" s="36"/>
      <c r="B10" s="45" t="s">
        <v>168</v>
      </c>
      <c r="C10" s="175">
        <f>SUM(C7:C9)</f>
        <v>22336</v>
      </c>
      <c r="D10" s="228">
        <f>SUM(D7:D9)</f>
        <v>22010</v>
      </c>
      <c r="E10" s="166">
        <f t="shared" ref="E10" si="1">SUM(E7:E9)</f>
        <v>11630</v>
      </c>
      <c r="F10" s="184"/>
      <c r="G10" s="175">
        <f t="shared" ref="G10:I10" si="2">SUM(G7:G9)</f>
        <v>187919</v>
      </c>
      <c r="H10" s="228">
        <f t="shared" si="2"/>
        <v>184027</v>
      </c>
      <c r="I10" s="166">
        <f t="shared" si="2"/>
        <v>191227</v>
      </c>
      <c r="J10" s="184"/>
      <c r="K10" s="46">
        <f>SUM(K7:K9)</f>
        <v>210255</v>
      </c>
      <c r="L10" s="228">
        <f>SUM(L7:L9)</f>
        <v>206037</v>
      </c>
      <c r="M10" s="47">
        <f>SUM(M7:M9)</f>
        <v>202857</v>
      </c>
    </row>
    <row r="11" spans="1:13" s="24" customFormat="1" ht="14.25" customHeight="1">
      <c r="A11" s="36"/>
      <c r="B11" s="44" t="s">
        <v>77</v>
      </c>
      <c r="C11" s="176">
        <v>0</v>
      </c>
      <c r="D11" s="229">
        <v>0</v>
      </c>
      <c r="E11" s="167">
        <v>0</v>
      </c>
      <c r="F11" s="183"/>
      <c r="G11" s="176">
        <f t="shared" ref="G11:I12" si="3">+K11-C11</f>
        <v>0</v>
      </c>
      <c r="H11" s="229">
        <f t="shared" si="3"/>
        <v>0</v>
      </c>
      <c r="I11" s="167">
        <f t="shared" si="3"/>
        <v>0</v>
      </c>
      <c r="J11" s="183"/>
      <c r="K11" s="29">
        <v>0</v>
      </c>
      <c r="L11" s="229">
        <v>0</v>
      </c>
      <c r="M11" s="30">
        <v>0</v>
      </c>
    </row>
    <row r="12" spans="1:13" s="24" customFormat="1" ht="14.25" customHeight="1">
      <c r="A12" s="36"/>
      <c r="B12" s="18" t="s">
        <v>78</v>
      </c>
      <c r="C12" s="174">
        <v>0</v>
      </c>
      <c r="D12" s="226">
        <v>0</v>
      </c>
      <c r="E12" s="165">
        <v>0</v>
      </c>
      <c r="F12" s="183"/>
      <c r="G12" s="174">
        <f t="shared" si="3"/>
        <v>0</v>
      </c>
      <c r="H12" s="226">
        <f t="shared" si="3"/>
        <v>0</v>
      </c>
      <c r="I12" s="165">
        <f t="shared" si="3"/>
        <v>41</v>
      </c>
      <c r="J12" s="183"/>
      <c r="K12" s="20">
        <v>0</v>
      </c>
      <c r="L12" s="226">
        <v>0</v>
      </c>
      <c r="M12" s="21">
        <v>41</v>
      </c>
    </row>
    <row r="13" spans="1:13" s="24" customFormat="1" ht="14.25" customHeight="1" thickBot="1">
      <c r="A13" s="36"/>
      <c r="B13" s="45" t="s">
        <v>79</v>
      </c>
      <c r="C13" s="175">
        <f t="shared" ref="C13:E13" si="4">SUM(C10:C12)</f>
        <v>22336</v>
      </c>
      <c r="D13" s="228">
        <f t="shared" si="4"/>
        <v>22010</v>
      </c>
      <c r="E13" s="166">
        <f t="shared" si="4"/>
        <v>11630</v>
      </c>
      <c r="F13" s="184"/>
      <c r="G13" s="175">
        <f t="shared" ref="G13:I13" si="5">SUM(G10:G12)</f>
        <v>187919</v>
      </c>
      <c r="H13" s="228">
        <f t="shared" si="5"/>
        <v>184027</v>
      </c>
      <c r="I13" s="166">
        <f t="shared" si="5"/>
        <v>191268</v>
      </c>
      <c r="J13" s="184"/>
      <c r="K13" s="46">
        <f t="shared" ref="K13:M13" si="6">SUM(K10:K12)</f>
        <v>210255</v>
      </c>
      <c r="L13" s="228">
        <f t="shared" si="6"/>
        <v>206037</v>
      </c>
      <c r="M13" s="47">
        <f t="shared" si="6"/>
        <v>202898</v>
      </c>
    </row>
    <row r="14" spans="1:13" s="24" customFormat="1" ht="14.25" customHeight="1">
      <c r="A14" s="36"/>
      <c r="B14" s="44" t="s">
        <v>80</v>
      </c>
      <c r="C14" s="29"/>
      <c r="D14" s="193"/>
      <c r="E14" s="167"/>
      <c r="F14" s="183"/>
      <c r="G14" s="29"/>
      <c r="H14" s="193"/>
      <c r="I14" s="167"/>
      <c r="J14" s="183"/>
      <c r="K14" s="29">
        <v>-18936</v>
      </c>
      <c r="L14" s="193">
        <v>-18734</v>
      </c>
      <c r="M14" s="30">
        <v>-17704</v>
      </c>
    </row>
    <row r="15" spans="1:13" s="24" customFormat="1" ht="14.25" customHeight="1" thickBot="1">
      <c r="A15" s="36"/>
      <c r="B15" s="45" t="s">
        <v>81</v>
      </c>
      <c r="C15" s="46"/>
      <c r="D15" s="194"/>
      <c r="E15" s="166"/>
      <c r="F15" s="184"/>
      <c r="G15" s="46"/>
      <c r="H15" s="194"/>
      <c r="I15" s="166"/>
      <c r="J15" s="184"/>
      <c r="K15" s="46">
        <f t="shared" ref="K15:M15" si="7">SUM(K13:K14)</f>
        <v>191319</v>
      </c>
      <c r="L15" s="194">
        <f t="shared" si="7"/>
        <v>187303</v>
      </c>
      <c r="M15" s="47">
        <f t="shared" si="7"/>
        <v>185194</v>
      </c>
    </row>
    <row r="16" spans="1:13" s="24" customFormat="1" ht="11.25">
      <c r="A16" s="36"/>
      <c r="B16" s="52"/>
      <c r="C16" s="85"/>
      <c r="D16" s="195"/>
      <c r="E16" s="168"/>
      <c r="F16" s="184"/>
      <c r="G16" s="85"/>
      <c r="H16" s="195"/>
      <c r="I16" s="168"/>
      <c r="J16" s="184"/>
      <c r="K16" s="85"/>
      <c r="L16" s="195"/>
      <c r="M16" s="86"/>
    </row>
    <row r="17" spans="1:13" s="24" customFormat="1" ht="11.25" customHeight="1">
      <c r="A17" s="36"/>
      <c r="B17" s="84" t="s">
        <v>83</v>
      </c>
      <c r="C17" s="20"/>
      <c r="D17" s="196"/>
      <c r="E17" s="165"/>
      <c r="F17" s="183"/>
      <c r="G17" s="20"/>
      <c r="H17" s="196"/>
      <c r="I17" s="165"/>
      <c r="J17" s="183"/>
      <c r="K17" s="20">
        <f>-94527-1</f>
        <v>-94528</v>
      </c>
      <c r="L17" s="196">
        <v>-92439</v>
      </c>
      <c r="M17" s="21">
        <v>-80847</v>
      </c>
    </row>
    <row r="18" spans="1:13" s="24" customFormat="1" ht="14.25" customHeight="1" thickBot="1">
      <c r="A18" s="36"/>
      <c r="B18" s="45" t="s">
        <v>169</v>
      </c>
      <c r="C18" s="46"/>
      <c r="D18" s="194"/>
      <c r="E18" s="166"/>
      <c r="F18" s="184"/>
      <c r="G18" s="46"/>
      <c r="H18" s="194"/>
      <c r="I18" s="166"/>
      <c r="J18" s="184"/>
      <c r="K18" s="46">
        <f t="shared" ref="K18:M18" si="8">SUM(K15:K17)</f>
        <v>96791</v>
      </c>
      <c r="L18" s="194">
        <f t="shared" si="8"/>
        <v>94864</v>
      </c>
      <c r="M18" s="47">
        <f t="shared" si="8"/>
        <v>104347</v>
      </c>
    </row>
    <row r="19" spans="1:13" s="82" customFormat="1" ht="11.25">
      <c r="A19" s="36"/>
      <c r="B19" s="52"/>
      <c r="C19" s="85"/>
      <c r="D19" s="195"/>
      <c r="E19" s="168"/>
      <c r="F19" s="184"/>
      <c r="G19" s="85"/>
      <c r="H19" s="195"/>
      <c r="I19" s="168"/>
      <c r="J19" s="184"/>
      <c r="K19" s="85"/>
      <c r="L19" s="195"/>
      <c r="M19" s="86"/>
    </row>
    <row r="20" spans="1:13" s="24" customFormat="1" ht="11.25" customHeight="1">
      <c r="A20" s="36"/>
      <c r="B20" s="44" t="s">
        <v>170</v>
      </c>
      <c r="C20" s="29"/>
      <c r="D20" s="193"/>
      <c r="E20" s="167"/>
      <c r="F20" s="183"/>
      <c r="G20" s="29"/>
      <c r="H20" s="193"/>
      <c r="I20" s="167"/>
      <c r="J20" s="183"/>
      <c r="K20" s="29">
        <f>-51805+1</f>
        <v>-51804</v>
      </c>
      <c r="L20" s="193">
        <v>-49496</v>
      </c>
      <c r="M20" s="30">
        <v>-46867</v>
      </c>
    </row>
    <row r="21" spans="1:13" s="24" customFormat="1" ht="14.25" customHeight="1" thickBot="1">
      <c r="A21" s="36"/>
      <c r="B21" s="45" t="s">
        <v>171</v>
      </c>
      <c r="C21" s="46"/>
      <c r="D21" s="194"/>
      <c r="E21" s="166"/>
      <c r="F21" s="184"/>
      <c r="G21" s="46"/>
      <c r="H21" s="194"/>
      <c r="I21" s="166"/>
      <c r="J21" s="184"/>
      <c r="K21" s="46">
        <f t="shared" ref="K21:M21" si="9">SUM(K18:K20)</f>
        <v>44987</v>
      </c>
      <c r="L21" s="194">
        <f t="shared" si="9"/>
        <v>45368</v>
      </c>
      <c r="M21" s="47">
        <f t="shared" si="9"/>
        <v>57480</v>
      </c>
    </row>
    <row r="24" spans="1:13">
      <c r="B24" s="241"/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Misheva-Jaeger, Polina</cp:lastModifiedBy>
  <cp:revision/>
  <dcterms:created xsi:type="dcterms:W3CDTF">2006-09-16T00:00:00Z</dcterms:created>
  <dcterms:modified xsi:type="dcterms:W3CDTF">2021-02-16T09:14:59Z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