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-15" yWindow="-15" windowWidth="14400" windowHeight="14205" tabRatio="846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4" r:id="rId7"/>
    <sheet name="Segmentbericht Quartal" sheetId="17" r:id="rId8"/>
    <sheet name="Segment DBP-IoT split ytd" sheetId="25" r:id="rId9"/>
    <sheet name="Segment DBP-IoT split Quartal" sheetId="23" r:id="rId10"/>
    <sheet name="Im EK erfasste Erträge + Aufw." sheetId="14" r:id="rId11"/>
    <sheet name="IR Kontakt" sheetId="5" r:id="rId12"/>
    <sheet name="Schlussblatt" sheetId="20" r:id="rId13"/>
  </sheets>
  <definedNames>
    <definedName name="_xlnm.Print_Area" localSheetId="4">Bilanz!$A$1:$D$52</definedName>
    <definedName name="_xlnm.Print_Area" localSheetId="0">Deckblatt!$A$1:$H$23</definedName>
    <definedName name="_xlnm.Print_Area" localSheetId="2">Eckdaten!$A$1:$L$43</definedName>
    <definedName name="_xlnm.Print_Area" localSheetId="3">GuV!$A$1:$H$32</definedName>
    <definedName name="_xlnm.Print_Area" localSheetId="10">'Im EK erfasste Erträge + Aufw.'!$A$1:$F$15</definedName>
    <definedName name="_xlnm.Print_Area" localSheetId="1">Inhaltsverzeichnis!$A$1:$J$26</definedName>
    <definedName name="_xlnm.Print_Area" localSheetId="5">Kapitalflussrechnung!$A$1:$F$38</definedName>
    <definedName name="_xlnm.Print_Area" localSheetId="9">'Segment DBP-IoT split Quartal'!$A$1:$M$25</definedName>
    <definedName name="_xlnm.Print_Area" localSheetId="7">'Segmentbericht Quartal'!$A$1:$T$33</definedName>
  </definedNames>
  <calcPr calcId="145621"/>
</workbook>
</file>

<file path=xl/calcChain.xml><?xml version="1.0" encoding="utf-8"?>
<calcChain xmlns="http://schemas.openxmlformats.org/spreadsheetml/2006/main">
  <c r="T20" i="17" l="1"/>
  <c r="R20" i="17"/>
  <c r="T17" i="17"/>
  <c r="R17" i="17"/>
  <c r="T14" i="17"/>
  <c r="R14" i="17"/>
  <c r="T12" i="17"/>
  <c r="S12" i="17"/>
  <c r="R12" i="17"/>
  <c r="T11" i="17"/>
  <c r="S11" i="17"/>
  <c r="R11" i="17"/>
  <c r="P10" i="17"/>
  <c r="P13" i="17" s="1"/>
  <c r="P15" i="17" s="1"/>
  <c r="P18" i="17" s="1"/>
  <c r="P21" i="17" s="1"/>
  <c r="O10" i="17"/>
  <c r="O13" i="17" s="1"/>
  <c r="O15" i="17" s="1"/>
  <c r="O18" i="17" s="1"/>
  <c r="O21" i="17" s="1"/>
  <c r="M10" i="17"/>
  <c r="M13" i="17" s="1"/>
  <c r="M15" i="17" s="1"/>
  <c r="M18" i="17" s="1"/>
  <c r="M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I10" i="17"/>
  <c r="I13" i="17" s="1"/>
  <c r="I15" i="17" s="1"/>
  <c r="I18" i="17" s="1"/>
  <c r="I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E10" i="17"/>
  <c r="E13" i="17" s="1"/>
  <c r="E15" i="17" s="1"/>
  <c r="E18" i="17" s="1"/>
  <c r="E21" i="17" s="1"/>
  <c r="D10" i="17"/>
  <c r="D13" i="17" s="1"/>
  <c r="D15" i="17" s="1"/>
  <c r="D18" i="17" s="1"/>
  <c r="D21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T7" i="17"/>
  <c r="T10" i="17" s="1"/>
  <c r="T13" i="17" s="1"/>
  <c r="T15" i="17" s="1"/>
  <c r="T18" i="17" s="1"/>
  <c r="T21" i="17" s="1"/>
  <c r="T24" i="17" s="1"/>
  <c r="T27" i="17" s="1"/>
  <c r="T29" i="17" s="1"/>
  <c r="S7" i="17"/>
  <c r="S10" i="17" s="1"/>
  <c r="S13" i="17" s="1"/>
  <c r="R7" i="17"/>
  <c r="R10" i="17" s="1"/>
  <c r="R13" i="17" s="1"/>
  <c r="R15" i="17" s="1"/>
  <c r="R18" i="17" s="1"/>
  <c r="R21" i="17" s="1"/>
  <c r="R24" i="17" s="1"/>
  <c r="R27" i="17" s="1"/>
  <c r="R29" i="17" s="1"/>
  <c r="T20" i="24"/>
  <c r="R20" i="24"/>
  <c r="T17" i="24"/>
  <c r="R17" i="24"/>
  <c r="T14" i="24"/>
  <c r="R14" i="24"/>
  <c r="T12" i="24"/>
  <c r="S12" i="24"/>
  <c r="R12" i="24"/>
  <c r="T11" i="24"/>
  <c r="S11" i="24"/>
  <c r="R11" i="24"/>
  <c r="P10" i="24"/>
  <c r="P13" i="24" s="1"/>
  <c r="P15" i="24" s="1"/>
  <c r="P18" i="24" s="1"/>
  <c r="P21" i="24" s="1"/>
  <c r="O10" i="24"/>
  <c r="O13" i="24" s="1"/>
  <c r="O15" i="24" s="1"/>
  <c r="O18" i="24" s="1"/>
  <c r="O21" i="24" s="1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I10" i="24"/>
  <c r="I13" i="24" s="1"/>
  <c r="I15" i="24" s="1"/>
  <c r="I18" i="24" s="1"/>
  <c r="I21" i="24" s="1"/>
  <c r="H10" i="24"/>
  <c r="H13" i="24" s="1"/>
  <c r="H15" i="24" s="1"/>
  <c r="H18" i="24" s="1"/>
  <c r="H21" i="24" s="1"/>
  <c r="G10" i="24"/>
  <c r="G13" i="24" s="1"/>
  <c r="G15" i="24" s="1"/>
  <c r="G18" i="24" s="1"/>
  <c r="G21" i="24" s="1"/>
  <c r="E10" i="24"/>
  <c r="E13" i="24" s="1"/>
  <c r="E15" i="24" s="1"/>
  <c r="E18" i="24" s="1"/>
  <c r="E21" i="24" s="1"/>
  <c r="D10" i="24"/>
  <c r="D13" i="24" s="1"/>
  <c r="D15" i="24" s="1"/>
  <c r="D18" i="24" s="1"/>
  <c r="D21" i="24" s="1"/>
  <c r="C10" i="24"/>
  <c r="C13" i="24" s="1"/>
  <c r="C15" i="24" s="1"/>
  <c r="C18" i="24" s="1"/>
  <c r="C21" i="24" s="1"/>
  <c r="T9" i="24"/>
  <c r="S9" i="24"/>
  <c r="R9" i="24"/>
  <c r="T8" i="24"/>
  <c r="S8" i="24"/>
  <c r="R8" i="24"/>
  <c r="T7" i="24"/>
  <c r="T10" i="24" s="1"/>
  <c r="T13" i="24" s="1"/>
  <c r="T15" i="24" s="1"/>
  <c r="T18" i="24" s="1"/>
  <c r="T21" i="24" s="1"/>
  <c r="T24" i="24" s="1"/>
  <c r="T27" i="24" s="1"/>
  <c r="T29" i="24" s="1"/>
  <c r="S7" i="24"/>
  <c r="S10" i="24" s="1"/>
  <c r="S13" i="24" s="1"/>
  <c r="R7" i="24"/>
  <c r="R10" i="24" s="1"/>
  <c r="R13" i="24" s="1"/>
  <c r="R15" i="24" s="1"/>
  <c r="R18" i="24" s="1"/>
  <c r="R21" i="24" s="1"/>
  <c r="R24" i="24" s="1"/>
  <c r="R27" i="24" s="1"/>
  <c r="R29" i="24" s="1"/>
  <c r="F11" i="14" l="1"/>
  <c r="E11" i="14"/>
  <c r="D11" i="14"/>
  <c r="C11" i="14"/>
  <c r="F9" i="14"/>
  <c r="F12" i="14" s="1"/>
  <c r="F13" i="14" s="1"/>
  <c r="F14" i="14" s="1"/>
  <c r="E9" i="14"/>
  <c r="E12" i="14" s="1"/>
  <c r="E13" i="14" s="1"/>
  <c r="E14" i="14" s="1"/>
  <c r="D9" i="14"/>
  <c r="D12" i="14" s="1"/>
  <c r="D13" i="14" s="1"/>
  <c r="D14" i="14" s="1"/>
  <c r="C9" i="14"/>
  <c r="C12" i="14" s="1"/>
  <c r="C13" i="14" s="1"/>
  <c r="C14" i="14" s="1"/>
  <c r="D13" i="23"/>
  <c r="I12" i="23"/>
  <c r="H12" i="23"/>
  <c r="G12" i="23"/>
  <c r="I11" i="23"/>
  <c r="H11" i="23"/>
  <c r="G11" i="23"/>
  <c r="E10" i="23"/>
  <c r="E13" i="23" s="1"/>
  <c r="D10" i="23"/>
  <c r="C10" i="23"/>
  <c r="C13" i="23" s="1"/>
  <c r="I9" i="23"/>
  <c r="H9" i="23"/>
  <c r="G9" i="23"/>
  <c r="I8" i="23"/>
  <c r="H8" i="23"/>
  <c r="G8" i="23"/>
  <c r="I7" i="23"/>
  <c r="D13" i="25"/>
  <c r="I12" i="25"/>
  <c r="H12" i="25"/>
  <c r="G12" i="25"/>
  <c r="I11" i="25"/>
  <c r="H11" i="25"/>
  <c r="G11" i="25"/>
  <c r="E10" i="25"/>
  <c r="E13" i="25" s="1"/>
  <c r="D10" i="25"/>
  <c r="C10" i="25"/>
  <c r="C13" i="25" s="1"/>
  <c r="I9" i="25"/>
  <c r="H9" i="25"/>
  <c r="G9" i="25"/>
  <c r="I8" i="25"/>
  <c r="H8" i="25"/>
  <c r="G8" i="25"/>
  <c r="K10" i="25"/>
  <c r="K13" i="25" s="1"/>
  <c r="K15" i="25" s="1"/>
  <c r="K18" i="25" s="1"/>
  <c r="K21" i="25" s="1"/>
  <c r="F31" i="10"/>
  <c r="E31" i="10"/>
  <c r="D31" i="10"/>
  <c r="C31" i="10"/>
  <c r="F24" i="10"/>
  <c r="E24" i="10"/>
  <c r="D24" i="10"/>
  <c r="C24" i="10"/>
  <c r="F16" i="10"/>
  <c r="F38" i="10" s="1"/>
  <c r="E16" i="10"/>
  <c r="E38" i="10" s="1"/>
  <c r="D16" i="10"/>
  <c r="D38" i="10" s="1"/>
  <c r="C16" i="10"/>
  <c r="C38" i="10" s="1"/>
  <c r="C49" i="22"/>
  <c r="C51" i="22" s="1"/>
  <c r="C42" i="22"/>
  <c r="C32" i="22"/>
  <c r="C52" i="22" s="1"/>
  <c r="C21" i="22"/>
  <c r="C11" i="22"/>
  <c r="C22" i="22" s="1"/>
  <c r="H21" i="4"/>
  <c r="E21" i="4"/>
  <c r="H16" i="4"/>
  <c r="E16" i="4"/>
  <c r="H15" i="4"/>
  <c r="E15" i="4"/>
  <c r="H14" i="4"/>
  <c r="E14" i="4"/>
  <c r="H13" i="4"/>
  <c r="E13" i="4"/>
  <c r="H11" i="4"/>
  <c r="E11" i="4"/>
  <c r="H10" i="4"/>
  <c r="G10" i="4"/>
  <c r="G12" i="4" s="1"/>
  <c r="G17" i="4" s="1"/>
  <c r="G20" i="4" s="1"/>
  <c r="G22" i="4" s="1"/>
  <c r="G23" i="4" s="1"/>
  <c r="F10" i="4"/>
  <c r="F12" i="4" s="1"/>
  <c r="D10" i="4"/>
  <c r="D12" i="4" s="1"/>
  <c r="D17" i="4" s="1"/>
  <c r="D20" i="4" s="1"/>
  <c r="D22" i="4" s="1"/>
  <c r="D23" i="4" s="1"/>
  <c r="C10" i="4"/>
  <c r="E10" i="4" s="1"/>
  <c r="H9" i="4"/>
  <c r="E9" i="4"/>
  <c r="H8" i="4"/>
  <c r="E8" i="4"/>
  <c r="H7" i="4"/>
  <c r="E7" i="4"/>
  <c r="H6" i="4"/>
  <c r="E6" i="4"/>
  <c r="H5" i="4"/>
  <c r="E5" i="4"/>
  <c r="E36" i="21"/>
  <c r="E35" i="21"/>
  <c r="E34" i="21"/>
  <c r="E33" i="21"/>
  <c r="D25" i="21"/>
  <c r="D23" i="21"/>
  <c r="D21" i="21"/>
  <c r="J8" i="21"/>
  <c r="E8" i="21"/>
  <c r="C8" i="21"/>
  <c r="L10" i="23" l="1"/>
  <c r="G7" i="25"/>
  <c r="G10" i="25" s="1"/>
  <c r="G13" i="25" s="1"/>
  <c r="K10" i="23"/>
  <c r="K13" i="23" s="1"/>
  <c r="K15" i="23" s="1"/>
  <c r="K18" i="23" s="1"/>
  <c r="K21" i="23" s="1"/>
  <c r="I10" i="23"/>
  <c r="I13" i="23" s="1"/>
  <c r="M10" i="25"/>
  <c r="M13" i="25" s="1"/>
  <c r="M15" i="25" s="1"/>
  <c r="M18" i="25" s="1"/>
  <c r="M21" i="25" s="1"/>
  <c r="L13" i="23"/>
  <c r="L15" i="23" s="1"/>
  <c r="L18" i="23" s="1"/>
  <c r="L21" i="23" s="1"/>
  <c r="M10" i="23"/>
  <c r="M13" i="23" s="1"/>
  <c r="M15" i="23" s="1"/>
  <c r="M18" i="23" s="1"/>
  <c r="M21" i="23" s="1"/>
  <c r="G7" i="23"/>
  <c r="G10" i="23" s="1"/>
  <c r="G13" i="23" s="1"/>
  <c r="I7" i="25"/>
  <c r="I10" i="25" s="1"/>
  <c r="I13" i="25" s="1"/>
  <c r="L10" i="25"/>
  <c r="L13" i="25" s="1"/>
  <c r="L15" i="25" s="1"/>
  <c r="L18" i="25" s="1"/>
  <c r="L21" i="25" s="1"/>
  <c r="H7" i="23"/>
  <c r="H10" i="23" s="1"/>
  <c r="H13" i="23" s="1"/>
  <c r="H7" i="25"/>
  <c r="H10" i="25" s="1"/>
  <c r="H13" i="25" s="1"/>
  <c r="C32" i="10"/>
  <c r="C34" i="10" s="1"/>
  <c r="C36" i="10" s="1"/>
  <c r="D32" i="10"/>
  <c r="D34" i="10" s="1"/>
  <c r="D36" i="10" s="1"/>
  <c r="E32" i="10"/>
  <c r="E34" i="10" s="1"/>
  <c r="E36" i="10" s="1"/>
  <c r="F32" i="10"/>
  <c r="F34" i="10" s="1"/>
  <c r="F36" i="10" s="1"/>
  <c r="G26" i="4"/>
  <c r="G25" i="4"/>
  <c r="D26" i="4"/>
  <c r="D25" i="4"/>
  <c r="F17" i="4"/>
  <c r="H12" i="4"/>
  <c r="C12" i="4"/>
  <c r="D51" i="22"/>
  <c r="D49" i="22"/>
  <c r="D42" i="22"/>
  <c r="D32" i="22"/>
  <c r="D52" i="22" s="1"/>
  <c r="D21" i="22"/>
  <c r="D11" i="22"/>
  <c r="D22" i="22" s="1"/>
  <c r="C17" i="4" l="1"/>
  <c r="E12" i="4"/>
  <c r="F20" i="4"/>
  <c r="H17" i="4"/>
  <c r="C20" i="4" l="1"/>
  <c r="E17" i="4"/>
  <c r="F22" i="4"/>
  <c r="H20" i="4"/>
  <c r="B1" i="24"/>
  <c r="B1" i="25"/>
  <c r="B1" i="14"/>
  <c r="B1" i="23"/>
  <c r="B1" i="17"/>
  <c r="B1" i="10"/>
  <c r="B1" i="22"/>
  <c r="B1" i="4"/>
  <c r="B1" i="21"/>
  <c r="E20" i="4" l="1"/>
  <c r="C22" i="4"/>
  <c r="H22" i="4"/>
  <c r="F23" i="4"/>
  <c r="C23" i="4" l="1"/>
  <c r="E22" i="4"/>
  <c r="F25" i="4"/>
  <c r="H25" i="4" s="1"/>
  <c r="H23" i="4"/>
  <c r="F26" i="4"/>
  <c r="H26" i="4" s="1"/>
  <c r="C26" i="4" l="1"/>
  <c r="E26" i="4" s="1"/>
  <c r="C25" i="4"/>
  <c r="E25" i="4" s="1"/>
  <c r="E23" i="4"/>
</calcChain>
</file>

<file path=xl/sharedStrings.xml><?xml version="1.0" encoding="utf-8"?>
<sst xmlns="http://schemas.openxmlformats.org/spreadsheetml/2006/main" count="424" uniqueCount="193">
  <si>
    <t>Consulting</t>
  </si>
  <si>
    <t>Free Cash Flow</t>
  </si>
  <si>
    <t>Software AG</t>
  </si>
  <si>
    <t>.</t>
  </si>
  <si>
    <t>-</t>
  </si>
  <si>
    <t>Investor Relations</t>
  </si>
  <si>
    <t>64297 Darmstadt</t>
  </si>
  <si>
    <t>Uhlandstraße 12</t>
  </si>
  <si>
    <t>www.softwareag.com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</si>
  <si>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</si>
  <si>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</si>
  <si>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</si>
  <si>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</si>
  <si>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</si>
  <si>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A&amp;N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</si>
  <si>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</si>
  <si>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</si>
  <si>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</si>
  <si>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</si>
  <si>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</si>
  <si>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</si>
  <si>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</si>
  <si>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8</t>
  </si>
  <si>
    <t>in Mio. EUR</t>
  </si>
  <si>
    <t>(soweit nicht anders vermerkt)</t>
  </si>
  <si>
    <t>Umsatz</t>
  </si>
  <si>
    <t>Operatives Ergebnis</t>
  </si>
  <si>
    <t>in % vom Umsatz</t>
  </si>
  <si>
    <t>Bilanz</t>
  </si>
  <si>
    <t>Bilanzsumme</t>
  </si>
  <si>
    <t>Zahlungsmittel und Zahlungsmitteläquivalente</t>
  </si>
  <si>
    <t>(IFRS, nicht testiert)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</si>
  <si>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</si>
  <si>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</si>
  <si>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</si>
  <si>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</si>
  <si>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</si>
  <si>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</si>
  <si>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</si>
  <si>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</si>
  <si>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</si>
  <si>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</si>
  <si>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</si>
  <si>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Steuern</t>
  </si>
  <si>
    <t>Sonstige Erträge / Aufwendungen, netto</t>
  </si>
  <si>
    <t>Finanzergebnis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</si>
  <si>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</si>
  <si>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</si>
  <si>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</si>
  <si>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</si>
  <si>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</si>
  <si>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</si>
  <si>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</si>
  <si>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</si>
  <si>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Aktiva (in TEUR)</t>
  </si>
  <si>
    <t>Sonstige finanzielle Vermögenswerte</t>
  </si>
  <si>
    <t>Forderungen aus Lieferungen und Leistungen und sonstige Forderungen</t>
  </si>
  <si>
    <t>Sonstige nicht finanzielle Vermögenswerte</t>
  </si>
  <si>
    <t>Ertragsteuererstattungsansprüche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</si>
  <si>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</si>
  <si>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</si>
  <si>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</si>
  <si>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</si>
  <si>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</si>
  <si>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</si>
  <si>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 xml:space="preserve">Finanzielle Verbindlichkeiten </t>
  </si>
  <si>
    <t>Verbindlichkeiten aus Lieferungen und Leistungen und sonstige Verbindlichkeiten</t>
  </si>
  <si>
    <t>Sonstige nicht finanzielle Verbindlichkeiten</t>
  </si>
  <si>
    <t>Sonstige Rückstellungen</t>
  </si>
  <si>
    <t>Ertragsteuerschulden</t>
  </si>
  <si>
    <t>Passive Abgrenzungsposten</t>
  </si>
  <si>
    <t xml:space="preserve">Rückstellungen für Pensionen und ähnliche Verpflichtungen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</si>
  <si>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</si>
  <si>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</si>
  <si>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</si>
  <si>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</si>
  <si>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</si>
  <si>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</si>
  <si>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</si>
  <si>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</si>
  <si>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</si>
  <si>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</si>
  <si>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Überleitung</t>
  </si>
  <si>
    <t>Produktumsätze</t>
  </si>
  <si>
    <t>Segmentbeitrag</t>
  </si>
  <si>
    <t>Forschungs- und 
Entwicklungsaufwendungen</t>
  </si>
  <si>
    <t>Segmentergebnis</t>
  </si>
  <si>
    <t>Finanzergebnis, netto</t>
  </si>
  <si>
    <t>Ergebnis vor Ertragsteuern</t>
  </si>
  <si>
    <t>Differenzen aus der Währungsumrechnung ausländischer Geschäftsbetriebe</t>
  </si>
  <si>
    <t>Anpassung aus der Marktbewertung von Finanzinstrumenten</t>
  </si>
  <si>
    <t>Währungseffekte aus Nettoinvestitionsdarlehen in ausländische Geschäftsbetriebe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</si>
  <si>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</si>
  <si>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</si>
  <si>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</si>
  <si>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Posten die anschließend in den Gewinn oder Verlust umgegliedert werden, sofern bestimmte Bedingungen erfüllt sind</t>
  </si>
  <si>
    <t>Gesamtergebnis</t>
  </si>
  <si>
    <t>Deutschland</t>
  </si>
  <si>
    <t>Telefon:</t>
  </si>
  <si>
    <t>Δ in %</t>
  </si>
  <si>
    <t>Gesamt</t>
  </si>
  <si>
    <t>Kurzfristige Vermögenswerte</t>
  </si>
  <si>
    <t>Langfristige Vermögenswerte</t>
  </si>
  <si>
    <t>Nettoergebnis (Non-IFRS)</t>
  </si>
  <si>
    <r>
      <t xml:space="preserve">Δ in % </t>
    </r>
    <r>
      <rPr>
        <b/>
        <sz val="8"/>
        <color theme="1"/>
        <rFont val="Arial"/>
        <family val="2"/>
      </rPr>
      <t>acc*</t>
    </r>
  </si>
  <si>
    <t>Operatives EBITA (Non-IFRS)</t>
  </si>
  <si>
    <t>Segmentergebnis DBP</t>
  </si>
  <si>
    <t>Segmentmarge</t>
  </si>
  <si>
    <t>Segmentergebnis A&amp;N</t>
  </si>
  <si>
    <t>Ergebnis je Aktie (Non-IFRS)**</t>
  </si>
  <si>
    <t>CapEx***</t>
  </si>
  <si>
    <t>Mitarbeiter (Vollzeitäquivalent)</t>
  </si>
  <si>
    <t>S. 7</t>
  </si>
  <si>
    <t>Netto-Cash-Position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</si>
  <si>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</si>
  <si>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</si>
  <si>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</si>
  <si>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</si>
  <si>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/ Erhaltene Ertragsteuern</t>
  </si>
  <si>
    <t>Gezahlte Zinsen</t>
  </si>
  <si>
    <t>Erhaltene Zinsen</t>
  </si>
  <si>
    <t xml:space="preserve">Mittelzufluss aus dem Abgang von langfristigen finanziellen Vermögenswerten </t>
  </si>
  <si>
    <t>Investitionen in kurzfristige finanzielle Vermögenswerte</t>
  </si>
  <si>
    <t>Nettoauszahlungen für Akquisitionen</t>
  </si>
  <si>
    <t>Cashflow aus Investitionstätigkeit</t>
  </si>
  <si>
    <t xml:space="preserve">Gezahlte Dividenden </t>
  </si>
  <si>
    <t xml:space="preserve">Aufnahme von langfristigen finanziellen Verbindlichkeiten </t>
  </si>
  <si>
    <t xml:space="preserve">Tilgung von langfristigen finanziellen Verbindlichkeiten </t>
  </si>
  <si>
    <t>Cashflow aus Finanzierungstätigkeit</t>
  </si>
  <si>
    <t>Zahlungswirksame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</si>
  <si>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</si>
  <si>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</si>
  <si>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</si>
  <si>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Cashflow aus betrieblicher Tätigkeit</t>
  </si>
  <si>
    <t>Kurzfristige Schulden</t>
  </si>
  <si>
    <t>Langfristige Schulden</t>
  </si>
  <si>
    <t>SaaS</t>
  </si>
  <si>
    <t>*     acc = at constant currency (um Wechselkurseffekte bereinigt)</t>
  </si>
  <si>
    <t>***  Cashflow aus Investitionstätigkeit bereinigt um Akquisitionen und Anlagen in Schuldtiteln</t>
  </si>
  <si>
    <t>Rundungen können in Einzelfällen dazu führen, dass sich Werte in diesem Bericht nicht exakt zur angegebenen Summe aufaddieren und Prozentangaben sich nicht aus den dargestellten Werten ergeben.</t>
  </si>
  <si>
    <t>IFRS</t>
  </si>
  <si>
    <t>S. 9</t>
  </si>
  <si>
    <t>S. 10</t>
  </si>
  <si>
    <t>S. 11</t>
  </si>
  <si>
    <t>Verwendung eigener Aktien</t>
  </si>
  <si>
    <t>**** Annual recurring revenue (jährlich wiederkehrende Umsätze).</t>
  </si>
  <si>
    <t>* Zur Verbesserung der Aussagefähigkeit des Abschlusses, insbesondere der Ertragslage, hat die Software AG zum 1. Januar 2018 eine Änderung der Gliederung</t>
  </si>
  <si>
    <t xml:space="preserve">separat ausgewiesen.  Die Vorjahreszahlen wurden entsprechend der neuen Darstellung angepasst. </t>
  </si>
  <si>
    <t>IFRS *</t>
  </si>
  <si>
    <t xml:space="preserve">IFRS </t>
  </si>
  <si>
    <t>Bewertungsbedingte Veränderungen der Zahlungsmittel und Zahlungsmitteläquivalente</t>
  </si>
  <si>
    <t>Investitionen in langfristige finanzielle Vermögenswerte</t>
  </si>
  <si>
    <t>Mittelabfluss für in bar ausgeglichene Ansprüche anteilsbasierter Vergütung mit Erfüllungswahlrecht</t>
  </si>
  <si>
    <t>DBP (incl. Cloud &amp; IoT)</t>
  </si>
  <si>
    <t xml:space="preserve">   Davon DBP (excl. Cloud &amp; IoT)</t>
  </si>
  <si>
    <t xml:space="preserve">   Davon DBP (Cloud &amp; IoT)</t>
  </si>
  <si>
    <t>ARR DBP (incl. Cloud &amp; IoT) ****</t>
  </si>
  <si>
    <t>ARR DBP (Cloud &amp; IoT) ****</t>
  </si>
  <si>
    <t>Währungs-
kurs-
bereinigt</t>
  </si>
  <si>
    <t>DBP (Cloud &amp; IoT)</t>
  </si>
  <si>
    <t>DBP (excl. Cloud &amp; IoT)</t>
  </si>
  <si>
    <t>Q4 / 2018</t>
  </si>
  <si>
    <t xml:space="preserve">12M 2018
 (IFRS) </t>
  </si>
  <si>
    <t>12M 2018 
acc*</t>
  </si>
  <si>
    <t>12M 2017
(IFRS)</t>
  </si>
  <si>
    <t>12M 2018</t>
  </si>
  <si>
    <t>12M 2017</t>
  </si>
  <si>
    <t>12M 2017 *</t>
  </si>
  <si>
    <t xml:space="preserve">Q4 2018
 (IFRS) </t>
  </si>
  <si>
    <t>Q4 2018 
acc*</t>
  </si>
  <si>
    <t>Q4 2017
(IFRS)</t>
  </si>
  <si>
    <t>Q4 2018</t>
  </si>
  <si>
    <t>Q4 2017</t>
  </si>
  <si>
    <t>Q4 2017 *</t>
  </si>
  <si>
    <t>**   Basierend auf durchschnittlich ausstehenden Aktien (unverwässert) Q4 2018: 74.0m / Q4 2017: 74.0m / 12M 2018: 74.0m / 12M 2017: 74.6m</t>
  </si>
  <si>
    <t>Konzernbilanz zum 31. Dezember 2018 und 2017</t>
  </si>
  <si>
    <t>Segmentbericht für die Geschäftsjahre 2018 und 2017</t>
  </si>
  <si>
    <t>Segment DBP mit Umsatzaufteilung für die Geschäftsjahre 2018 und 2017</t>
  </si>
  <si>
    <t>31. Dez. 2017</t>
  </si>
  <si>
    <t>Mittelzufluss aus dem Abgang von Sachanlagen/immateriellen Vermögenswerten</t>
  </si>
  <si>
    <t>Investitionen in Sachanlagen/immaterielle Vermögenswerte</t>
  </si>
  <si>
    <t>Rückkauf eigener Aktien (inklusive gezahlter Optionsprämien)</t>
  </si>
  <si>
    <t xml:space="preserve">Ein-/Auszahlungen von kurzfristigen finanziellen Verbindlichkeiten </t>
  </si>
  <si>
    <t>31. Dez. 2018</t>
  </si>
  <si>
    <t xml:space="preserve">Ertragsteuerschulden </t>
  </si>
  <si>
    <t>Mittelzufluss aus dem Verkauf von kurzfristigen finanziellen Vermögenswerten</t>
  </si>
  <si>
    <t>der Konzern-Gewinn- und Verlustrechnung im Bereich der Umsatzerlöse vorgenommen. Dementsprechend werden Umsätze aus Software as a Service (SaaS) Verträgen</t>
  </si>
  <si>
    <t>Konzern-Gewinn- und Verlustrechnung für das 4. Quartal und die Geschäftsjahre 2018 und 2017</t>
  </si>
  <si>
    <t>Kapitalflussrechnung für das 4. Quartal und die Geschäftsjahre 2018 und 2017</t>
  </si>
  <si>
    <t>Segmentbericht für das 4. Quartal 2018 und 2017</t>
  </si>
  <si>
    <t>Segment DBP mit Umsatzaufteilung für das 4. Quartal 2018 und 2017</t>
  </si>
  <si>
    <t>Gesamtergebnisrechnung für das 4. Quartal und die Geschäftsjahre 2018 und 2017</t>
  </si>
  <si>
    <t xml:space="preserve">Kennzahlen im Überblick für das 4. Quartal und die Geschäftsjahre 2018 und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</si>
</sst>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0"/>
      <name val="Courier"/>
      <family val="3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5FB"/>
        <bgColor rgb="FF000000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 style="thick">
        <color rgb="FF0899CC"/>
      </top>
      <bottom style="thick">
        <color rgb="FFFFFFFF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4" fillId="0" borderId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14" fontId="16" fillId="0" borderId="0" xfId="0" applyNumberFormat="1" applyFont="1"/>
    <xf numFmtId="14" fontId="17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21" fillId="0" borderId="3" xfId="0" applyFont="1" applyBorder="1" applyAlignment="1">
      <alignment horizontal="right"/>
    </xf>
    <xf numFmtId="0" fontId="12" fillId="0" borderId="7" xfId="0" applyFont="1" applyBorder="1"/>
    <xf numFmtId="0" fontId="4" fillId="0" borderId="8" xfId="0" applyFont="1" applyBorder="1"/>
    <xf numFmtId="0" fontId="19" fillId="0" borderId="0" xfId="0" applyFont="1"/>
    <xf numFmtId="0" fontId="19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20" fillId="0" borderId="6" xfId="0" applyFont="1" applyBorder="1" applyAlignment="1">
      <alignment horizontal="left"/>
    </xf>
    <xf numFmtId="9" fontId="20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3" fontId="20" fillId="2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0" xfId="0" applyFont="1" applyAlignment="1"/>
    <xf numFmtId="0" fontId="12" fillId="0" borderId="0" xfId="0" applyFont="1" applyBorder="1"/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9" fillId="0" borderId="0" xfId="0" applyFont="1" applyBorder="1"/>
    <xf numFmtId="0" fontId="22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1" fontId="11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7" xfId="0" applyFont="1" applyBorder="1"/>
    <xf numFmtId="0" fontId="20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 wrapText="1"/>
    </xf>
    <xf numFmtId="0" fontId="20" fillId="2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2" borderId="17" xfId="0" applyNumberFormat="1" applyFont="1" applyFill="1" applyBorder="1" applyAlignment="1">
      <alignment horizontal="right"/>
    </xf>
    <xf numFmtId="164" fontId="23" fillId="0" borderId="17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/>
    </xf>
    <xf numFmtId="0" fontId="15" fillId="0" borderId="8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8" fillId="0" borderId="0" xfId="0" applyFont="1" applyBorder="1" applyAlignment="1"/>
    <xf numFmtId="164" fontId="20" fillId="2" borderId="15" xfId="0" applyNumberFormat="1" applyFont="1" applyFill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20" fillId="2" borderId="22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>
      <alignment horizontal="right"/>
    </xf>
    <xf numFmtId="0" fontId="25" fillId="0" borderId="23" xfId="0" applyFont="1" applyBorder="1" applyAlignment="1">
      <alignment horizontal="left"/>
    </xf>
    <xf numFmtId="165" fontId="25" fillId="2" borderId="24" xfId="0" applyNumberFormat="1" applyFont="1" applyFill="1" applyBorder="1" applyAlignment="1">
      <alignment horizontal="right"/>
    </xf>
    <xf numFmtId="0" fontId="25" fillId="0" borderId="24" xfId="0" applyFont="1" applyBorder="1" applyAlignment="1">
      <alignment horizontal="right"/>
    </xf>
    <xf numFmtId="9" fontId="23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165" fontId="25" fillId="2" borderId="19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right"/>
    </xf>
    <xf numFmtId="4" fontId="20" fillId="2" borderId="15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166" fontId="23" fillId="2" borderId="19" xfId="0" applyNumberFormat="1" applyFont="1" applyFill="1" applyBorder="1" applyAlignment="1">
      <alignment horizontal="right"/>
    </xf>
    <xf numFmtId="0" fontId="23" fillId="0" borderId="25" xfId="0" applyFont="1" applyBorder="1" applyAlignment="1">
      <alignment horizontal="right"/>
    </xf>
    <xf numFmtId="3" fontId="20" fillId="2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0" fontId="18" fillId="0" borderId="8" xfId="0" applyFont="1" applyBorder="1" applyAlignment="1"/>
    <xf numFmtId="3" fontId="12" fillId="0" borderId="0" xfId="0" applyNumberFormat="1" applyFont="1"/>
    <xf numFmtId="166" fontId="20" fillId="0" borderId="15" xfId="0" applyNumberFormat="1" applyFont="1" applyBorder="1" applyAlignment="1">
      <alignment horizontal="right"/>
    </xf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9" fontId="23" fillId="0" borderId="0" xfId="0" applyNumberFormat="1" applyFont="1" applyBorder="1" applyAlignment="1">
      <alignment horizontal="right" wrapText="1"/>
    </xf>
    <xf numFmtId="0" fontId="12" fillId="0" borderId="1" xfId="0" applyFont="1" applyBorder="1"/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9" fontId="28" fillId="0" borderId="15" xfId="0" applyNumberFormat="1" applyFont="1" applyBorder="1" applyAlignment="1">
      <alignment horizontal="right"/>
    </xf>
    <xf numFmtId="9" fontId="25" fillId="0" borderId="17" xfId="0" applyNumberFormat="1" applyFont="1" applyBorder="1" applyAlignment="1">
      <alignment horizontal="right" wrapText="1"/>
    </xf>
    <xf numFmtId="9" fontId="20" fillId="0" borderId="22" xfId="0" applyNumberFormat="1" applyFont="1" applyBorder="1" applyAlignment="1">
      <alignment horizontal="right"/>
    </xf>
    <xf numFmtId="9" fontId="21" fillId="0" borderId="25" xfId="0" applyNumberFormat="1" applyFont="1" applyBorder="1" applyAlignment="1">
      <alignment horizontal="right"/>
    </xf>
    <xf numFmtId="9" fontId="21" fillId="0" borderId="19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15" fontId="11" fillId="2" borderId="30" xfId="0" applyNumberFormat="1" applyFont="1" applyFill="1" applyBorder="1" applyAlignment="1">
      <alignment horizontal="right" wrapText="1"/>
    </xf>
    <xf numFmtId="15" fontId="11" fillId="0" borderId="30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right"/>
    </xf>
    <xf numFmtId="0" fontId="20" fillId="0" borderId="28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right"/>
    </xf>
    <xf numFmtId="166" fontId="20" fillId="0" borderId="31" xfId="0" applyNumberFormat="1" applyFont="1" applyFill="1" applyBorder="1" applyAlignment="1">
      <alignment horizontal="right"/>
    </xf>
    <xf numFmtId="9" fontId="20" fillId="0" borderId="31" xfId="0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32" xfId="0" applyNumberFormat="1" applyFont="1" applyBorder="1" applyAlignment="1">
      <alignment horizontal="center"/>
    </xf>
    <xf numFmtId="1" fontId="11" fillId="0" borderId="33" xfId="0" applyNumberFormat="1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2" fillId="0" borderId="33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3" fontId="12" fillId="0" borderId="35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0" xfId="0" applyFont="1" applyBorder="1"/>
    <xf numFmtId="1" fontId="11" fillId="2" borderId="37" xfId="0" applyNumberFormat="1" applyFont="1" applyFill="1" applyBorder="1" applyAlignment="1">
      <alignment horizontal="center"/>
    </xf>
    <xf numFmtId="1" fontId="11" fillId="2" borderId="38" xfId="0" applyNumberFormat="1" applyFont="1" applyFill="1" applyBorder="1" applyAlignment="1">
      <alignment horizontal="center"/>
    </xf>
    <xf numFmtId="3" fontId="12" fillId="2" borderId="39" xfId="0" applyNumberFormat="1" applyFont="1" applyFill="1" applyBorder="1" applyAlignment="1">
      <alignment horizontal="right"/>
    </xf>
    <xf numFmtId="3" fontId="11" fillId="2" borderId="40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right"/>
    </xf>
    <xf numFmtId="3" fontId="11" fillId="2" borderId="38" xfId="0" applyNumberFormat="1" applyFont="1" applyFill="1" applyBorder="1" applyAlignment="1">
      <alignment horizontal="right"/>
    </xf>
    <xf numFmtId="3" fontId="20" fillId="2" borderId="41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/>
    </xf>
    <xf numFmtId="3" fontId="12" fillId="2" borderId="40" xfId="0" applyNumberFormat="1" applyFont="1" applyFill="1" applyBorder="1" applyAlignment="1">
      <alignment horizontal="right"/>
    </xf>
    <xf numFmtId="3" fontId="12" fillId="0" borderId="20" xfId="0" applyNumberFormat="1" applyFont="1" applyBorder="1" applyAlignment="1">
      <alignment horizontal="left" vertical="center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30" fillId="2" borderId="2" xfId="0" applyNumberFormat="1" applyFont="1" applyFill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165" fontId="25" fillId="0" borderId="24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/>
    </xf>
    <xf numFmtId="3" fontId="12" fillId="2" borderId="42" xfId="0" applyNumberFormat="1" applyFont="1" applyFill="1" applyBorder="1" applyAlignment="1">
      <alignment horizontal="right"/>
    </xf>
    <xf numFmtId="3" fontId="12" fillId="2" borderId="43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>
      <alignment horizontal="right"/>
    </xf>
    <xf numFmtId="0" fontId="12" fillId="0" borderId="42" xfId="0" applyFont="1" applyBorder="1" applyAlignment="1">
      <alignment horizontal="left" vertical="center"/>
    </xf>
    <xf numFmtId="3" fontId="11" fillId="2" borderId="42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21" fillId="2" borderId="11" xfId="0" applyFont="1" applyFill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1" fillId="2" borderId="11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49" fontId="11" fillId="4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2" fillId="0" borderId="12" xfId="0" applyFont="1" applyFill="1" applyBorder="1"/>
    <xf numFmtId="0" fontId="12" fillId="0" borderId="0" xfId="0" applyFont="1" applyFill="1" applyBorder="1"/>
    <xf numFmtId="0" fontId="12" fillId="0" borderId="18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horizontal="left" vertical="center"/>
    </xf>
    <xf numFmtId="3" fontId="12" fillId="0" borderId="45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12" fillId="0" borderId="13" xfId="0" applyNumberFormat="1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20" fillId="0" borderId="46" xfId="0" applyFont="1" applyFill="1" applyBorder="1" applyAlignment="1">
      <alignment horizontal="left"/>
    </xf>
    <xf numFmtId="164" fontId="23" fillId="0" borderId="13" xfId="0" applyNumberFormat="1" applyFont="1" applyBorder="1" applyAlignment="1">
      <alignment horizontal="right"/>
    </xf>
    <xf numFmtId="9" fontId="23" fillId="0" borderId="13" xfId="0" applyNumberFormat="1" applyFont="1" applyBorder="1" applyAlignment="1">
      <alignment horizontal="right"/>
    </xf>
    <xf numFmtId="166" fontId="20" fillId="0" borderId="14" xfId="0" applyNumberFormat="1" applyFont="1" applyBorder="1" applyAlignment="1">
      <alignment horizontal="right"/>
    </xf>
    <xf numFmtId="165" fontId="25" fillId="0" borderId="19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166" fontId="20" fillId="2" borderId="15" xfId="0" applyNumberFormat="1" applyFont="1" applyFill="1" applyBorder="1" applyAlignment="1">
      <alignment horizontal="right"/>
    </xf>
    <xf numFmtId="166" fontId="23" fillId="0" borderId="24" xfId="0" applyNumberFormat="1" applyFont="1" applyBorder="1" applyAlignment="1">
      <alignment horizontal="right"/>
    </xf>
    <xf numFmtId="166" fontId="23" fillId="2" borderId="24" xfId="0" applyNumberFormat="1" applyFont="1" applyFill="1" applyBorder="1" applyAlignment="1">
      <alignment horizontal="right"/>
    </xf>
    <xf numFmtId="3" fontId="30" fillId="2" borderId="42" xfId="0" applyNumberFormat="1" applyFont="1" applyFill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20" fillId="2" borderId="10" xfId="0" applyNumberFormat="1" applyFont="1" applyFill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" fontId="29" fillId="3" borderId="9" xfId="0" applyNumberFormat="1" applyFont="1" applyFill="1" applyBorder="1" applyAlignment="1">
      <alignment horizontal="center"/>
    </xf>
    <xf numFmtId="1" fontId="29" fillId="3" borderId="1" xfId="0" applyNumberFormat="1" applyFont="1" applyFill="1" applyBorder="1" applyAlignment="1">
      <alignment horizontal="center" wrapText="1"/>
    </xf>
    <xf numFmtId="3" fontId="30" fillId="3" borderId="2" xfId="0" applyNumberFormat="1" applyFont="1" applyFill="1" applyBorder="1" applyAlignment="1">
      <alignment horizontal="right"/>
    </xf>
    <xf numFmtId="3" fontId="30" fillId="3" borderId="42" xfId="0" applyNumberFormat="1" applyFont="1" applyFill="1" applyBorder="1" applyAlignment="1">
      <alignment horizontal="right"/>
    </xf>
    <xf numFmtId="3" fontId="29" fillId="3" borderId="4" xfId="0" applyNumberFormat="1" applyFont="1" applyFill="1" applyBorder="1" applyAlignment="1">
      <alignment horizontal="right"/>
    </xf>
    <xf numFmtId="3" fontId="30" fillId="3" borderId="1" xfId="0" applyNumberFormat="1" applyFont="1" applyFill="1" applyBorder="1" applyAlignment="1">
      <alignment horizontal="right"/>
    </xf>
    <xf numFmtId="3" fontId="12" fillId="3" borderId="38" xfId="0" applyNumberFormat="1" applyFont="1" applyFill="1" applyBorder="1" applyAlignment="1">
      <alignment horizontal="right"/>
    </xf>
    <xf numFmtId="164" fontId="28" fillId="3" borderId="15" xfId="0" applyNumberFormat="1" applyFont="1" applyFill="1" applyBorder="1" applyAlignment="1">
      <alignment horizontal="right"/>
    </xf>
    <xf numFmtId="164" fontId="25" fillId="3" borderId="17" xfId="0" applyNumberFormat="1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 horizontal="right"/>
    </xf>
    <xf numFmtId="9" fontId="12" fillId="5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166" fontId="23" fillId="2" borderId="25" xfId="0" applyNumberFormat="1" applyFont="1" applyFill="1" applyBorder="1" applyAlignment="1">
      <alignment horizontal="right"/>
    </xf>
    <xf numFmtId="0" fontId="12" fillId="0" borderId="44" xfId="0" applyFont="1" applyFill="1" applyBorder="1" applyAlignment="1">
      <alignment horizontal="left" wrapText="1"/>
    </xf>
    <xf numFmtId="49" fontId="20" fillId="2" borderId="5" xfId="0" applyNumberFormat="1" applyFont="1" applyFill="1" applyBorder="1" applyAlignment="1">
      <alignment horizontal="center" vertical="center"/>
    </xf>
    <xf numFmtId="0" fontId="18" fillId="0" borderId="20" xfId="0" applyFont="1" applyBorder="1" applyAlignment="1"/>
    <xf numFmtId="0" fontId="7" fillId="0" borderId="0" xfId="0" applyFont="1" applyAlignment="1">
      <alignment horizontal="left"/>
    </xf>
    <xf numFmtId="0" fontId="24" fillId="0" borderId="12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21" fillId="2" borderId="12" xfId="0" applyFont="1" applyFill="1" applyBorder="1" applyAlignment="1">
      <alignment horizontal="right" wrapText="1"/>
    </xf>
    <xf numFmtId="0" fontId="21" fillId="2" borderId="11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7" fillId="3" borderId="12" xfId="0" applyFont="1" applyFill="1" applyBorder="1" applyAlignment="1">
      <alignment horizontal="right" wrapText="1"/>
    </xf>
    <xf numFmtId="0" fontId="27" fillId="3" borderId="11" xfId="0" applyFont="1" applyFill="1" applyBorder="1" applyAlignment="1">
      <alignment horizontal="right" wrapText="1"/>
    </xf>
    <xf numFmtId="0" fontId="24" fillId="0" borderId="12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9">
    <cellStyle name="Hyperlink" xfId="3" builtinId="8"/>
    <cellStyle name="Normal 2" xfId="6"/>
    <cellStyle name="Normal_Bil98koE" xfId="4"/>
    <cellStyle name="Percent 2" xfId="7"/>
    <cellStyle name="Prozent" xfId="2" builtinId="5"/>
    <cellStyle name="Standard" xfId="0" builtinId="0"/>
    <cellStyle name="Standard 2" xfId="1"/>
    <cellStyle name="Standard 3" xfId="5"/>
    <cellStyle name="Standard 4" xfId="8"/>
  </cellStyles>
  <dxfs count="0"/>
  <tableStyles count="0" defaultTableStyle="TableStyleMedium2" defaultPivotStyle="PivotStyleMedium9"/>
  <colors>
    <mruColors>
      <color rgb="FFE7F5FB"/>
      <color rgb="FF0899CC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vestor.relations@softwareag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8:G23"/>
  <sheetViews>
    <sheetView showGridLines="0" tabSelected="1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282" t="s">
        <v>2</v>
      </c>
      <c r="C8" s="282"/>
      <c r="D8" s="282"/>
      <c r="E8" s="282"/>
      <c r="F8" s="4"/>
      <c r="G8" s="4"/>
    </row>
    <row r="9" spans="2:7" ht="35.25" x14ac:dyDescent="0.5">
      <c r="B9" s="282" t="s">
        <v>15</v>
      </c>
      <c r="C9" s="282"/>
      <c r="D9" s="282"/>
      <c r="E9" s="282"/>
      <c r="F9" s="282"/>
      <c r="G9" s="282"/>
    </row>
    <row r="10" spans="2:7" ht="35.25" x14ac:dyDescent="0.5">
      <c r="B10" s="282" t="s">
        <v>161</v>
      </c>
      <c r="C10" s="282"/>
      <c r="D10" s="282"/>
      <c r="E10" s="282"/>
      <c r="F10" s="4"/>
      <c r="G10" s="4"/>
    </row>
    <row r="11" spans="2:7" ht="26.25" x14ac:dyDescent="0.4">
      <c r="B11" s="3"/>
    </row>
    <row r="20" spans="2:2" ht="18.75" x14ac:dyDescent="0.3">
      <c r="B20" s="16">
        <v>43496</v>
      </c>
    </row>
    <row r="21" spans="2:2" ht="18" x14ac:dyDescent="0.25">
      <c r="B21" s="17" t="s">
        <v>16</v>
      </c>
    </row>
    <row r="23" spans="2:2" x14ac:dyDescent="0.2">
      <c r="B23" s="15"/>
    </row>
  </sheetData>
  <mergeCells count="3">
    <mergeCell ref="B10:E10"/>
    <mergeCell ref="B9:G9"/>
    <mergeCell ref="B8:E8"/>
  </mergeCells>
  <pageMargins left="0.55118110236220474" right="0.23622047244094491" top="0.74803149606299213" bottom="0.74803149606299213" header="0.31496062992125984" footer="0.31496062992125984"/>
  <pageSetup paperSize="9" orientation="portrait" r:id="rId1"/>
  <headerFooter>
    <oddHeader>&amp;C&amp;G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4.7109375" style="2" bestFit="1" customWidth="1"/>
    <col min="3" max="5" width="10.42578125" style="2" customWidth="1"/>
    <col min="6" max="6" width="2.7109375" style="94" customWidth="1"/>
    <col min="7" max="9" width="10.42578125" style="2" customWidth="1"/>
    <col min="10" max="10" width="2.7109375" style="94" customWidth="1"/>
    <col min="11" max="13" width="10.42578125" style="2" customWidth="1"/>
    <col min="14" max="16384" width="9.140625" style="2"/>
  </cols>
  <sheetData>
    <row r="1" spans="1:13" s="39" customFormat="1" ht="15" customHeight="1" x14ac:dyDescent="0.25">
      <c r="A1" s="97"/>
      <c r="B1" s="295" t="str">
        <f>Inhaltsverzeichnis!C23</f>
        <v>Segment DBP mit Umsatzaufteilung für das 4. Quartal 2018 und 2017</v>
      </c>
      <c r="C1" s="295"/>
      <c r="D1" s="295"/>
      <c r="E1" s="295"/>
      <c r="F1" s="295"/>
      <c r="G1" s="295"/>
      <c r="H1" s="222"/>
      <c r="I1" s="98"/>
      <c r="J1" s="98"/>
      <c r="K1" s="98"/>
      <c r="L1" s="98"/>
      <c r="M1" s="98"/>
    </row>
    <row r="2" spans="1:13" ht="15" customHeight="1" x14ac:dyDescent="0.2">
      <c r="A2" s="94"/>
      <c r="B2" s="220" t="s">
        <v>31</v>
      </c>
      <c r="C2" s="96"/>
      <c r="D2" s="96"/>
      <c r="E2" s="96"/>
      <c r="F2" s="96"/>
      <c r="G2" s="96"/>
      <c r="H2" s="96"/>
      <c r="I2" s="95"/>
      <c r="J2" s="95"/>
      <c r="K2" s="95"/>
      <c r="L2" s="95"/>
      <c r="M2" s="95"/>
    </row>
    <row r="3" spans="1:13" ht="15" customHeight="1" x14ac:dyDescent="0.2">
      <c r="A3" s="33"/>
      <c r="B3" s="41"/>
      <c r="C3" s="186"/>
      <c r="D3" s="35"/>
      <c r="E3" s="175"/>
      <c r="F3" s="197"/>
      <c r="G3" s="186"/>
      <c r="H3" s="35"/>
      <c r="I3" s="175"/>
      <c r="J3" s="197"/>
      <c r="K3" s="186"/>
      <c r="L3" s="35"/>
      <c r="M3" s="35"/>
    </row>
    <row r="4" spans="1:13" s="24" customFormat="1" ht="15" customHeight="1" thickBot="1" x14ac:dyDescent="0.25">
      <c r="A4" s="37"/>
      <c r="B4" s="61" t="s">
        <v>32</v>
      </c>
      <c r="C4" s="302" t="s">
        <v>159</v>
      </c>
      <c r="D4" s="302"/>
      <c r="E4" s="303"/>
      <c r="F4" s="204"/>
      <c r="G4" s="302" t="s">
        <v>160</v>
      </c>
      <c r="H4" s="302"/>
      <c r="I4" s="303"/>
      <c r="J4" s="198"/>
      <c r="K4" s="302" t="s">
        <v>153</v>
      </c>
      <c r="L4" s="302"/>
      <c r="M4" s="303"/>
    </row>
    <row r="5" spans="1:13" s="24" customFormat="1" ht="14.25" customHeight="1" x14ac:dyDescent="0.2">
      <c r="A5" s="37"/>
      <c r="B5" s="101"/>
      <c r="C5" s="102" t="s">
        <v>171</v>
      </c>
      <c r="D5" s="264" t="s">
        <v>171</v>
      </c>
      <c r="E5" s="176" t="s">
        <v>172</v>
      </c>
      <c r="F5" s="199"/>
      <c r="G5" s="102" t="s">
        <v>171</v>
      </c>
      <c r="H5" s="264" t="s">
        <v>171</v>
      </c>
      <c r="I5" s="176" t="s">
        <v>172</v>
      </c>
      <c r="J5" s="199"/>
      <c r="K5" s="102" t="s">
        <v>171</v>
      </c>
      <c r="L5" s="264" t="s">
        <v>171</v>
      </c>
      <c r="M5" s="176" t="s">
        <v>172</v>
      </c>
    </row>
    <row r="6" spans="1:13" s="24" customFormat="1" ht="34.5" customHeight="1" x14ac:dyDescent="0.2">
      <c r="A6" s="37"/>
      <c r="B6" s="158"/>
      <c r="C6" s="188" t="s">
        <v>140</v>
      </c>
      <c r="D6" s="265" t="s">
        <v>158</v>
      </c>
      <c r="E6" s="177" t="s">
        <v>148</v>
      </c>
      <c r="F6" s="199"/>
      <c r="G6" s="188" t="s">
        <v>140</v>
      </c>
      <c r="H6" s="265" t="s">
        <v>158</v>
      </c>
      <c r="I6" s="177" t="s">
        <v>148</v>
      </c>
      <c r="J6" s="199"/>
      <c r="K6" s="188" t="s">
        <v>140</v>
      </c>
      <c r="L6" s="265" t="s">
        <v>158</v>
      </c>
      <c r="M6" s="160" t="s">
        <v>148</v>
      </c>
    </row>
    <row r="7" spans="1:13" s="24" customFormat="1" ht="14.25" customHeight="1" x14ac:dyDescent="0.2">
      <c r="A7" s="37"/>
      <c r="B7" s="18" t="s">
        <v>33</v>
      </c>
      <c r="C7" s="189">
        <v>3145</v>
      </c>
      <c r="D7" s="266">
        <v>3118</v>
      </c>
      <c r="E7" s="178">
        <v>1487</v>
      </c>
      <c r="F7" s="200"/>
      <c r="G7" s="189">
        <f>+K7-C7</f>
        <v>70042</v>
      </c>
      <c r="H7" s="266">
        <f t="shared" ref="H7:I9" si="0">+L7-D7</f>
        <v>69814</v>
      </c>
      <c r="I7" s="178">
        <f t="shared" si="0"/>
        <v>74325</v>
      </c>
      <c r="J7" s="200"/>
      <c r="K7" s="189">
        <v>73187</v>
      </c>
      <c r="L7" s="266">
        <v>72932</v>
      </c>
      <c r="M7" s="178">
        <v>75812</v>
      </c>
    </row>
    <row r="8" spans="1:13" s="24" customFormat="1" ht="14.25" customHeight="1" x14ac:dyDescent="0.2">
      <c r="A8" s="37"/>
      <c r="B8" s="18" t="s">
        <v>34</v>
      </c>
      <c r="C8" s="189">
        <v>1490</v>
      </c>
      <c r="D8" s="266">
        <v>1483</v>
      </c>
      <c r="E8" s="178">
        <v>676</v>
      </c>
      <c r="F8" s="200"/>
      <c r="G8" s="189">
        <f t="shared" ref="G8:G9" si="1">+K8-C8</f>
        <v>68389</v>
      </c>
      <c r="H8" s="266">
        <f t="shared" si="0"/>
        <v>68091</v>
      </c>
      <c r="I8" s="178">
        <f t="shared" si="0"/>
        <v>65836</v>
      </c>
      <c r="J8" s="200"/>
      <c r="K8" s="189">
        <v>69879</v>
      </c>
      <c r="L8" s="266">
        <v>69574</v>
      </c>
      <c r="M8" s="178">
        <v>66512</v>
      </c>
    </row>
    <row r="9" spans="1:13" s="24" customFormat="1" ht="14.25" customHeight="1" x14ac:dyDescent="0.2">
      <c r="A9" s="37"/>
      <c r="B9" s="208" t="s">
        <v>136</v>
      </c>
      <c r="C9" s="210">
        <v>4978</v>
      </c>
      <c r="D9" s="266">
        <v>4943</v>
      </c>
      <c r="E9" s="178">
        <v>2611</v>
      </c>
      <c r="F9" s="200"/>
      <c r="G9" s="189">
        <f t="shared" si="1"/>
        <v>0</v>
      </c>
      <c r="H9" s="266">
        <f t="shared" si="0"/>
        <v>0</v>
      </c>
      <c r="I9" s="178">
        <f t="shared" si="0"/>
        <v>0</v>
      </c>
      <c r="J9" s="200"/>
      <c r="K9" s="210">
        <v>4978</v>
      </c>
      <c r="L9" s="266">
        <v>4943</v>
      </c>
      <c r="M9" s="178">
        <v>2611</v>
      </c>
    </row>
    <row r="10" spans="1:13" s="24" customFormat="1" ht="14.25" customHeight="1" thickBot="1" x14ac:dyDescent="0.25">
      <c r="A10" s="37"/>
      <c r="B10" s="46" t="s">
        <v>83</v>
      </c>
      <c r="C10" s="190">
        <f t="shared" ref="C10:E10" si="2">SUM(C7:C9)</f>
        <v>9613</v>
      </c>
      <c r="D10" s="268">
        <f t="shared" si="2"/>
        <v>9544</v>
      </c>
      <c r="E10" s="179">
        <f t="shared" si="2"/>
        <v>4774</v>
      </c>
      <c r="F10" s="201"/>
      <c r="G10" s="190">
        <f t="shared" ref="G10:I10" si="3">SUM(G7:G9)</f>
        <v>138431</v>
      </c>
      <c r="H10" s="268">
        <f t="shared" si="3"/>
        <v>137905</v>
      </c>
      <c r="I10" s="179">
        <f t="shared" si="3"/>
        <v>140161</v>
      </c>
      <c r="J10" s="201"/>
      <c r="K10" s="190">
        <f t="shared" ref="K10:M10" si="4">SUM(K7:K9)</f>
        <v>148044</v>
      </c>
      <c r="L10" s="268">
        <f t="shared" si="4"/>
        <v>147449</v>
      </c>
      <c r="M10" s="179">
        <f t="shared" si="4"/>
        <v>144935</v>
      </c>
    </row>
    <row r="11" spans="1:13" s="24" customFormat="1" ht="14.25" customHeight="1" x14ac:dyDescent="0.2">
      <c r="A11" s="37"/>
      <c r="B11" s="45" t="s">
        <v>35</v>
      </c>
      <c r="C11" s="191">
        <v>0</v>
      </c>
      <c r="D11" s="269">
        <v>0</v>
      </c>
      <c r="E11" s="180">
        <v>0</v>
      </c>
      <c r="F11" s="200"/>
      <c r="G11" s="191">
        <f t="shared" ref="G11:I12" si="5">+K11-C11</f>
        <v>0</v>
      </c>
      <c r="H11" s="269">
        <f t="shared" si="5"/>
        <v>0</v>
      </c>
      <c r="I11" s="180">
        <f t="shared" si="5"/>
        <v>0</v>
      </c>
      <c r="J11" s="200"/>
      <c r="K11" s="191">
        <v>0</v>
      </c>
      <c r="L11" s="269">
        <v>0</v>
      </c>
      <c r="M11" s="180">
        <v>0</v>
      </c>
    </row>
    <row r="12" spans="1:13" s="24" customFormat="1" ht="14.25" customHeight="1" x14ac:dyDescent="0.2">
      <c r="A12" s="37"/>
      <c r="B12" s="18" t="s">
        <v>36</v>
      </c>
      <c r="C12" s="189">
        <v>0</v>
      </c>
      <c r="D12" s="266">
        <v>0</v>
      </c>
      <c r="E12" s="178">
        <v>0</v>
      </c>
      <c r="F12" s="200"/>
      <c r="G12" s="189">
        <f t="shared" si="5"/>
        <v>6</v>
      </c>
      <c r="H12" s="266">
        <f t="shared" si="5"/>
        <v>6</v>
      </c>
      <c r="I12" s="178">
        <f t="shared" si="5"/>
        <v>35</v>
      </c>
      <c r="J12" s="200"/>
      <c r="K12" s="189">
        <v>6</v>
      </c>
      <c r="L12" s="266">
        <v>6</v>
      </c>
      <c r="M12" s="178">
        <v>35</v>
      </c>
    </row>
    <row r="13" spans="1:13" s="24" customFormat="1" ht="14.25" customHeight="1" thickBot="1" x14ac:dyDescent="0.25">
      <c r="A13" s="37"/>
      <c r="B13" s="46" t="s">
        <v>37</v>
      </c>
      <c r="C13" s="190">
        <f t="shared" ref="C13:E13" si="6">SUM(C10:C12)</f>
        <v>9613</v>
      </c>
      <c r="D13" s="268">
        <f t="shared" si="6"/>
        <v>9544</v>
      </c>
      <c r="E13" s="179">
        <f t="shared" si="6"/>
        <v>4774</v>
      </c>
      <c r="F13" s="201"/>
      <c r="G13" s="190">
        <f t="shared" ref="G13:I13" si="7">SUM(G10:G12)</f>
        <v>138437</v>
      </c>
      <c r="H13" s="268">
        <f t="shared" si="7"/>
        <v>137911</v>
      </c>
      <c r="I13" s="179">
        <f t="shared" si="7"/>
        <v>140196</v>
      </c>
      <c r="J13" s="201"/>
      <c r="K13" s="190">
        <f t="shared" ref="K13:M13" si="8">SUM(K10:K12)</f>
        <v>148050</v>
      </c>
      <c r="L13" s="268">
        <f t="shared" si="8"/>
        <v>147455</v>
      </c>
      <c r="M13" s="179">
        <f t="shared" si="8"/>
        <v>144970</v>
      </c>
    </row>
    <row r="14" spans="1:13" s="24" customFormat="1" ht="14.25" customHeight="1" x14ac:dyDescent="0.2">
      <c r="A14" s="37"/>
      <c r="B14" s="45" t="s">
        <v>38</v>
      </c>
      <c r="C14" s="29"/>
      <c r="D14" s="211"/>
      <c r="E14" s="180"/>
      <c r="F14" s="200"/>
      <c r="G14" s="29"/>
      <c r="H14" s="211"/>
      <c r="I14" s="180"/>
      <c r="J14" s="200"/>
      <c r="K14" s="191">
        <v>-9770</v>
      </c>
      <c r="L14" s="211">
        <v>-9759</v>
      </c>
      <c r="M14" s="180">
        <v>-12294</v>
      </c>
    </row>
    <row r="15" spans="1:13" s="24" customFormat="1" ht="14.25" customHeight="1" thickBot="1" x14ac:dyDescent="0.25">
      <c r="A15" s="37"/>
      <c r="B15" s="46" t="s">
        <v>39</v>
      </c>
      <c r="C15" s="47"/>
      <c r="D15" s="212"/>
      <c r="E15" s="179"/>
      <c r="F15" s="201"/>
      <c r="G15" s="47"/>
      <c r="H15" s="212"/>
      <c r="I15" s="179"/>
      <c r="J15" s="201"/>
      <c r="K15" s="190">
        <f t="shared" ref="K15:M15" si="9">SUM(K13:K14)</f>
        <v>138280</v>
      </c>
      <c r="L15" s="212">
        <f t="shared" si="9"/>
        <v>137696</v>
      </c>
      <c r="M15" s="179">
        <f t="shared" si="9"/>
        <v>132676</v>
      </c>
    </row>
    <row r="16" spans="1:13" s="24" customFormat="1" ht="11.25" x14ac:dyDescent="0.2">
      <c r="A16" s="37"/>
      <c r="B16" s="53"/>
      <c r="C16" s="87"/>
      <c r="D16" s="213"/>
      <c r="E16" s="181"/>
      <c r="F16" s="201"/>
      <c r="G16" s="87"/>
      <c r="H16" s="213"/>
      <c r="I16" s="181"/>
      <c r="J16" s="201"/>
      <c r="K16" s="192"/>
      <c r="L16" s="213"/>
      <c r="M16" s="181"/>
    </row>
    <row r="17" spans="1:13" s="24" customFormat="1" ht="11.25" customHeight="1" x14ac:dyDescent="0.2">
      <c r="A17" s="37"/>
      <c r="B17" s="86" t="s">
        <v>41</v>
      </c>
      <c r="C17" s="20"/>
      <c r="D17" s="214"/>
      <c r="E17" s="178"/>
      <c r="F17" s="200"/>
      <c r="G17" s="20"/>
      <c r="H17" s="214"/>
      <c r="I17" s="178"/>
      <c r="J17" s="200"/>
      <c r="K17" s="189">
        <v>-57499</v>
      </c>
      <c r="L17" s="214">
        <v>-57239</v>
      </c>
      <c r="M17" s="178">
        <v>-49630</v>
      </c>
    </row>
    <row r="18" spans="1:13" s="24" customFormat="1" ht="14.25" customHeight="1" thickBot="1" x14ac:dyDescent="0.25">
      <c r="A18" s="37"/>
      <c r="B18" s="46" t="s">
        <v>84</v>
      </c>
      <c r="C18" s="47"/>
      <c r="D18" s="212"/>
      <c r="E18" s="179"/>
      <c r="F18" s="201"/>
      <c r="G18" s="47"/>
      <c r="H18" s="212"/>
      <c r="I18" s="179"/>
      <c r="J18" s="201"/>
      <c r="K18" s="190">
        <f t="shared" ref="K18:M18" si="10">SUM(K15:K17)</f>
        <v>80781</v>
      </c>
      <c r="L18" s="212">
        <f t="shared" si="10"/>
        <v>80457</v>
      </c>
      <c r="M18" s="179">
        <f t="shared" si="10"/>
        <v>83046</v>
      </c>
    </row>
    <row r="19" spans="1:13" s="84" customFormat="1" ht="11.25" x14ac:dyDescent="0.2">
      <c r="A19" s="37"/>
      <c r="B19" s="53"/>
      <c r="C19" s="87"/>
      <c r="D19" s="213"/>
      <c r="E19" s="181"/>
      <c r="F19" s="201"/>
      <c r="G19" s="87"/>
      <c r="H19" s="213"/>
      <c r="I19" s="181"/>
      <c r="J19" s="201"/>
      <c r="K19" s="192"/>
      <c r="L19" s="213"/>
      <c r="M19" s="181"/>
    </row>
    <row r="20" spans="1:13" s="24" customFormat="1" ht="11.25" customHeight="1" x14ac:dyDescent="0.2">
      <c r="A20" s="37"/>
      <c r="B20" s="45" t="s">
        <v>85</v>
      </c>
      <c r="C20" s="29"/>
      <c r="D20" s="211"/>
      <c r="E20" s="180"/>
      <c r="F20" s="200"/>
      <c r="G20" s="29"/>
      <c r="H20" s="211"/>
      <c r="I20" s="180"/>
      <c r="J20" s="200"/>
      <c r="K20" s="191">
        <v>-29496</v>
      </c>
      <c r="L20" s="211">
        <v>-29377</v>
      </c>
      <c r="M20" s="180">
        <v>-25660</v>
      </c>
    </row>
    <row r="21" spans="1:13" s="24" customFormat="1" ht="14.25" customHeight="1" thickBot="1" x14ac:dyDescent="0.25">
      <c r="A21" s="37"/>
      <c r="B21" s="46" t="s">
        <v>86</v>
      </c>
      <c r="C21" s="47"/>
      <c r="D21" s="212"/>
      <c r="E21" s="179"/>
      <c r="F21" s="201"/>
      <c r="G21" s="47"/>
      <c r="H21" s="212"/>
      <c r="I21" s="179"/>
      <c r="J21" s="201"/>
      <c r="K21" s="190">
        <f t="shared" ref="K21:M21" si="11">SUM(K18:K20)</f>
        <v>51285</v>
      </c>
      <c r="L21" s="212">
        <f t="shared" si="11"/>
        <v>51080</v>
      </c>
      <c r="M21" s="179">
        <f t="shared" si="11"/>
        <v>57386</v>
      </c>
    </row>
    <row r="23" spans="1:13" x14ac:dyDescent="0.2">
      <c r="B23" s="274" t="s">
        <v>146</v>
      </c>
    </row>
    <row r="24" spans="1:13" x14ac:dyDescent="0.2">
      <c r="B24" s="274" t="s">
        <v>186</v>
      </c>
    </row>
    <row r="25" spans="1:13" x14ac:dyDescent="0.2">
      <c r="B25" s="274" t="s">
        <v>147</v>
      </c>
    </row>
  </sheetData>
  <mergeCells count="4">
    <mergeCell ref="B1:G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F15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66.28515625" style="2" customWidth="1"/>
    <col min="3" max="6" width="12.85546875" style="2" customWidth="1"/>
    <col min="7" max="16384" width="9.140625" style="2"/>
  </cols>
  <sheetData>
    <row r="1" spans="1:6" s="39" customFormat="1" ht="15.75" x14ac:dyDescent="0.25">
      <c r="B1" s="83" t="str">
        <f>Inhaltsverzeichnis!C25</f>
        <v>Gesamtergebnisrechnung für das 4. Quartal und die Geschäftsjahre 2018 und 2017</v>
      </c>
      <c r="C1" s="83"/>
      <c r="D1" s="83"/>
    </row>
    <row r="2" spans="1:6" s="39" customFormat="1" ht="15" x14ac:dyDescent="0.2">
      <c r="B2" s="93" t="s">
        <v>31</v>
      </c>
      <c r="C2" s="228"/>
      <c r="D2" s="228"/>
    </row>
    <row r="3" spans="1:6" s="24" customFormat="1" ht="11.25" x14ac:dyDescent="0.2">
      <c r="A3" s="37"/>
      <c r="B3" s="92"/>
      <c r="C3" s="229"/>
      <c r="D3" s="229"/>
      <c r="E3" s="84"/>
    </row>
    <row r="4" spans="1:6" s="24" customFormat="1" ht="12" thickBot="1" x14ac:dyDescent="0.25">
      <c r="A4" s="37"/>
      <c r="B4" s="42" t="s">
        <v>32</v>
      </c>
      <c r="C4" s="230" t="s">
        <v>165</v>
      </c>
      <c r="D4" s="231" t="s">
        <v>166</v>
      </c>
      <c r="E4" s="230" t="s">
        <v>171</v>
      </c>
      <c r="F4" s="231" t="s">
        <v>172</v>
      </c>
    </row>
    <row r="5" spans="1:6" s="24" customFormat="1" ht="12" thickBot="1" x14ac:dyDescent="0.25">
      <c r="A5" s="37"/>
      <c r="B5" s="105" t="s">
        <v>47</v>
      </c>
      <c r="C5" s="258">
        <v>165195</v>
      </c>
      <c r="D5" s="259">
        <v>140596</v>
      </c>
      <c r="E5" s="258">
        <v>61294</v>
      </c>
      <c r="F5" s="259">
        <v>48231</v>
      </c>
    </row>
    <row r="6" spans="1:6" s="24" customFormat="1" ht="11.25" x14ac:dyDescent="0.2">
      <c r="A6" s="37"/>
      <c r="B6" s="45" t="s">
        <v>89</v>
      </c>
      <c r="C6" s="29">
        <v>11557</v>
      </c>
      <c r="D6" s="30">
        <v>-77523</v>
      </c>
      <c r="E6" s="29">
        <v>4282</v>
      </c>
      <c r="F6" s="30">
        <v>-10006</v>
      </c>
    </row>
    <row r="7" spans="1:6" s="24" customFormat="1" ht="11.25" x14ac:dyDescent="0.2">
      <c r="A7" s="37"/>
      <c r="B7" s="18" t="s">
        <v>90</v>
      </c>
      <c r="C7" s="20">
        <v>-11330</v>
      </c>
      <c r="D7" s="21">
        <v>228</v>
      </c>
      <c r="E7" s="29">
        <v>-1447</v>
      </c>
      <c r="F7" s="21">
        <v>347</v>
      </c>
    </row>
    <row r="8" spans="1:6" s="24" customFormat="1" ht="11.25" x14ac:dyDescent="0.2">
      <c r="A8" s="37"/>
      <c r="B8" s="18" t="s">
        <v>91</v>
      </c>
      <c r="C8" s="20">
        <v>1768</v>
      </c>
      <c r="D8" s="21">
        <v>-5134</v>
      </c>
      <c r="E8" s="29">
        <v>425</v>
      </c>
      <c r="F8" s="21">
        <v>-590</v>
      </c>
    </row>
    <row r="9" spans="1:6" s="103" customFormat="1" ht="23.25" thickBot="1" x14ac:dyDescent="0.25">
      <c r="A9" s="104"/>
      <c r="B9" s="106" t="s">
        <v>95</v>
      </c>
      <c r="C9" s="47">
        <f>SUM(C6:C8)</f>
        <v>1995</v>
      </c>
      <c r="D9" s="48">
        <f>SUM(D6:D8)</f>
        <v>-82429</v>
      </c>
      <c r="E9" s="47">
        <f>SUM(E6:E8)</f>
        <v>3260</v>
      </c>
      <c r="F9" s="48">
        <f>SUM(F6:F8)</f>
        <v>-10249</v>
      </c>
    </row>
    <row r="10" spans="1:6" s="24" customFormat="1" ht="11.25" x14ac:dyDescent="0.2">
      <c r="A10" s="37"/>
      <c r="B10" s="45" t="s">
        <v>92</v>
      </c>
      <c r="C10" s="29">
        <v>5772</v>
      </c>
      <c r="D10" s="30">
        <v>-4265</v>
      </c>
      <c r="E10" s="29">
        <v>5728</v>
      </c>
      <c r="F10" s="30">
        <v>-4880</v>
      </c>
    </row>
    <row r="11" spans="1:6" s="24" customFormat="1" ht="12" thickBot="1" x14ac:dyDescent="0.25">
      <c r="A11" s="37"/>
      <c r="B11" s="46" t="s">
        <v>93</v>
      </c>
      <c r="C11" s="47">
        <f>SUM(C10)</f>
        <v>5772</v>
      </c>
      <c r="D11" s="48">
        <f>SUM(D10)</f>
        <v>-4265</v>
      </c>
      <c r="E11" s="47">
        <f>SUM(E10)</f>
        <v>5728</v>
      </c>
      <c r="F11" s="48">
        <f>SUM(F10)</f>
        <v>-4880</v>
      </c>
    </row>
    <row r="12" spans="1:6" s="24" customFormat="1" ht="12" thickBot="1" x14ac:dyDescent="0.25">
      <c r="A12" s="37"/>
      <c r="B12" s="42" t="s">
        <v>94</v>
      </c>
      <c r="C12" s="260">
        <f>C9+C11</f>
        <v>7767</v>
      </c>
      <c r="D12" s="261">
        <f>D9+D11</f>
        <v>-86694</v>
      </c>
      <c r="E12" s="260">
        <f>E9+E11</f>
        <v>8988</v>
      </c>
      <c r="F12" s="261">
        <f>F9+F11</f>
        <v>-15129</v>
      </c>
    </row>
    <row r="13" spans="1:6" s="24" customFormat="1" ht="12" thickBot="1" x14ac:dyDescent="0.25">
      <c r="A13" s="37"/>
      <c r="B13" s="105" t="s">
        <v>96</v>
      </c>
      <c r="C13" s="258">
        <f>C5+C12</f>
        <v>172962</v>
      </c>
      <c r="D13" s="259">
        <f>D5+D12</f>
        <v>53902</v>
      </c>
      <c r="E13" s="258">
        <f>E5+E12</f>
        <v>70282</v>
      </c>
      <c r="F13" s="259">
        <f>F5+F12</f>
        <v>33102</v>
      </c>
    </row>
    <row r="14" spans="1:6" s="103" customFormat="1" ht="11.25" x14ac:dyDescent="0.2">
      <c r="A14" s="104"/>
      <c r="B14" s="45" t="s">
        <v>48</v>
      </c>
      <c r="C14" s="262">
        <f>C13-C15</f>
        <v>172642</v>
      </c>
      <c r="D14" s="263">
        <f>D13-D15</f>
        <v>53639</v>
      </c>
      <c r="E14" s="262">
        <f>E13-E15</f>
        <v>70154</v>
      </c>
      <c r="F14" s="263">
        <f>F13-F15</f>
        <v>33032</v>
      </c>
    </row>
    <row r="15" spans="1:6" s="24" customFormat="1" ht="11.25" x14ac:dyDescent="0.2">
      <c r="A15" s="37"/>
      <c r="B15" s="18" t="s">
        <v>49</v>
      </c>
      <c r="C15" s="20">
        <v>320</v>
      </c>
      <c r="D15" s="21">
        <v>263</v>
      </c>
      <c r="E15" s="20">
        <v>128</v>
      </c>
      <c r="F15" s="21">
        <v>70</v>
      </c>
    </row>
  </sheetData>
  <pageMargins left="0.55118110236220474" right="0.23622047244094491" top="0.74803149606299213" bottom="0.74803149606299213" header="0.31496062992125984" footer="0.31496062992125984"/>
  <pageSetup paperSize="9" scale="79" orientation="portrait" r:id="rId1"/>
  <headerFooter>
    <oddFooter>&amp;L© 2019 Software AG. All rights reserved.&amp;C&amp;P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K20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10"/>
    </row>
    <row r="9" spans="2:11" ht="18" x14ac:dyDescent="0.25">
      <c r="B9" s="6" t="s">
        <v>5</v>
      </c>
    </row>
    <row r="10" spans="2:11" ht="18" x14ac:dyDescent="0.25">
      <c r="B10" s="11" t="s">
        <v>7</v>
      </c>
    </row>
    <row r="11" spans="2:11" ht="18" x14ac:dyDescent="0.25">
      <c r="B11" s="11" t="s">
        <v>6</v>
      </c>
    </row>
    <row r="12" spans="2:11" ht="18" x14ac:dyDescent="0.25">
      <c r="B12" s="11" t="s">
        <v>97</v>
      </c>
    </row>
    <row r="14" spans="2:11" ht="18" x14ac:dyDescent="0.25">
      <c r="B14" s="11"/>
    </row>
    <row r="15" spans="2:11" ht="18" x14ac:dyDescent="0.25">
      <c r="B15" s="11"/>
    </row>
    <row r="16" spans="2:11" ht="18" x14ac:dyDescent="0.25">
      <c r="B16" s="11" t="s">
        <v>98</v>
      </c>
      <c r="C16" s="11" t="s">
        <v>9</v>
      </c>
    </row>
    <row r="17" spans="2:3" ht="18" x14ac:dyDescent="0.25">
      <c r="B17" s="11" t="s">
        <v>10</v>
      </c>
      <c r="C17" s="11" t="s">
        <v>11</v>
      </c>
    </row>
    <row r="18" spans="2:3" ht="18" x14ac:dyDescent="0.25">
      <c r="B18" s="11" t="s">
        <v>12</v>
      </c>
      <c r="C18" s="12" t="s">
        <v>13</v>
      </c>
    </row>
    <row r="20" spans="2:3" ht="18" x14ac:dyDescent="0.25">
      <c r="B20" s="11" t="s">
        <v>8</v>
      </c>
    </row>
  </sheetData>
  <hyperlinks>
    <hyperlink ref="C18" r:id="rId1"/>
  </hyperlinks>
  <pageMargins left="0.55118110236220474" right="0.23622047244094491" top="0.74803149606299213" bottom="0.74803149606299213" header="0.31496062992125984" footer="0.31496062992125984"/>
  <pageSetup paperSize="9" orientation="portrait" r:id="rId2"/>
  <headerFooter>
    <oddHeader>&amp;C&amp;G</oddHeader>
    <oddFooter>&amp;L© 2019 Software AG. All rights reserved.&amp;C&amp;P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K1"/>
  <sheetViews>
    <sheetView showGridLines="0" showRuler="0" zoomScaleNormal="100" zoomScalePageLayoutView="55" workbookViewId="0"/>
  </sheetViews>
  <sheetFormatPr baseColWidth="10" defaultColWidth="11.42578125" defaultRowHeight="15" x14ac:dyDescent="0.25"/>
  <sheetData>
    <row r="1" spans="11:11" x14ac:dyDescent="0.25">
      <c r="K1" s="1" t="s">
        <v>3</v>
      </c>
    </row>
  </sheetData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&amp;C&amp;G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6:E33"/>
  <sheetViews>
    <sheetView showGridLines="0" zoomScaleNormal="100" workbookViewId="0"/>
  </sheetViews>
  <sheetFormatPr baseColWidth="10"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3" ht="18" x14ac:dyDescent="0.25">
      <c r="B6" s="6" t="s">
        <v>17</v>
      </c>
    </row>
    <row r="9" spans="2:3" x14ac:dyDescent="0.2">
      <c r="B9" s="5" t="s">
        <v>18</v>
      </c>
      <c r="C9" s="5" t="s">
        <v>192</v>
      </c>
    </row>
    <row r="10" spans="2:3" x14ac:dyDescent="0.2">
      <c r="B10" s="5"/>
      <c r="C10" s="5"/>
    </row>
    <row r="11" spans="2:3" x14ac:dyDescent="0.2">
      <c r="B11" s="5" t="s">
        <v>19</v>
      </c>
      <c r="C11" s="5" t="s">
        <v>187</v>
      </c>
    </row>
    <row r="12" spans="2:3" x14ac:dyDescent="0.2">
      <c r="B12" s="5"/>
      <c r="C12" s="5"/>
    </row>
    <row r="13" spans="2:3" x14ac:dyDescent="0.2">
      <c r="B13" s="5" t="s">
        <v>20</v>
      </c>
      <c r="C13" s="5" t="s">
        <v>175</v>
      </c>
    </row>
    <row r="14" spans="2:3" x14ac:dyDescent="0.2">
      <c r="B14" s="5"/>
      <c r="C14" s="5"/>
    </row>
    <row r="15" spans="2:3" x14ac:dyDescent="0.2">
      <c r="B15" s="5" t="s">
        <v>21</v>
      </c>
      <c r="C15" s="5" t="s">
        <v>188</v>
      </c>
    </row>
    <row r="16" spans="2:3" x14ac:dyDescent="0.2">
      <c r="B16" s="5"/>
      <c r="C16" s="5"/>
    </row>
    <row r="17" spans="2:5" x14ac:dyDescent="0.2">
      <c r="B17" s="5" t="s">
        <v>112</v>
      </c>
      <c r="C17" s="5" t="s">
        <v>176</v>
      </c>
    </row>
    <row r="18" spans="2:5" x14ac:dyDescent="0.2">
      <c r="B18" s="5"/>
      <c r="C18" s="5"/>
    </row>
    <row r="19" spans="2:5" x14ac:dyDescent="0.2">
      <c r="B19" s="5" t="s">
        <v>22</v>
      </c>
      <c r="C19" s="5" t="s">
        <v>189</v>
      </c>
    </row>
    <row r="20" spans="2:5" x14ac:dyDescent="0.2">
      <c r="B20" s="5"/>
      <c r="C20" s="5"/>
    </row>
    <row r="21" spans="2:5" x14ac:dyDescent="0.2">
      <c r="B21" s="5" t="s">
        <v>141</v>
      </c>
      <c r="C21" s="5" t="s">
        <v>177</v>
      </c>
    </row>
    <row r="22" spans="2:5" x14ac:dyDescent="0.2">
      <c r="B22" s="5"/>
      <c r="C22" s="5"/>
    </row>
    <row r="23" spans="2:5" x14ac:dyDescent="0.2">
      <c r="B23" s="5" t="s">
        <v>142</v>
      </c>
      <c r="C23" s="5" t="s">
        <v>190</v>
      </c>
    </row>
    <row r="24" spans="2:5" x14ac:dyDescent="0.2">
      <c r="B24" s="5"/>
      <c r="C24" s="5"/>
    </row>
    <row r="25" spans="2:5" x14ac:dyDescent="0.2">
      <c r="B25" s="5" t="s">
        <v>143</v>
      </c>
      <c r="C25" s="5" t="s">
        <v>191</v>
      </c>
    </row>
    <row r="26" spans="2:5" x14ac:dyDescent="0.2">
      <c r="B26" s="5"/>
      <c r="C26" s="5"/>
    </row>
    <row r="27" spans="2:5" x14ac:dyDescent="0.2">
      <c r="B27" s="5"/>
    </row>
    <row r="28" spans="2:5" x14ac:dyDescent="0.2">
      <c r="B28" s="5"/>
      <c r="C28" s="5"/>
    </row>
    <row r="29" spans="2:5" x14ac:dyDescent="0.2">
      <c r="B29" s="5"/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5"/>
      <c r="D31" s="5"/>
      <c r="E31" s="5"/>
    </row>
    <row r="32" spans="2:5" x14ac:dyDescent="0.2">
      <c r="B32" s="5"/>
      <c r="D32" s="5"/>
      <c r="E32" s="5"/>
    </row>
    <row r="33" spans="2:5" x14ac:dyDescent="0.2">
      <c r="B33" s="5"/>
      <c r="C33" s="5"/>
      <c r="D33" s="5"/>
      <c r="E33" s="5"/>
    </row>
  </sheetData>
  <pageMargins left="0.55118110236220474" right="0.23622047244094491" top="0.74803149606299213" bottom="0.74803149606299213" header="0.31496062992125984" footer="0.31496062992125984"/>
  <pageSetup paperSize="9" scale="94" orientation="portrait" r:id="rId1"/>
  <headerFooter>
    <oddHeader>&amp;C&amp;G</oddHead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7.85546875" style="2" customWidth="1"/>
    <col min="3" max="4" width="10.7109375" style="2" customWidth="1"/>
    <col min="5" max="5" width="9.42578125" style="2" bestFit="1" customWidth="1"/>
    <col min="6" max="7" width="8.28515625" style="2" customWidth="1"/>
    <col min="8" max="16384" width="9.140625" style="2"/>
  </cols>
  <sheetData>
    <row r="1" spans="1:12" ht="15.75" x14ac:dyDescent="0.25">
      <c r="B1" s="151" t="str">
        <f>Inhaltsverzeichnis!C9</f>
        <v xml:space="preserve">Kennzahlen im Überblick für das 4. Quartal und die Geschäftsjahre 2018 und 2017 </v>
      </c>
      <c r="C1" s="127"/>
      <c r="D1" s="127"/>
      <c r="E1" s="127"/>
      <c r="F1" s="127"/>
      <c r="G1" s="127"/>
      <c r="H1" s="127"/>
      <c r="I1" s="127"/>
      <c r="J1" s="281"/>
    </row>
    <row r="2" spans="1:12" x14ac:dyDescent="0.2">
      <c r="B2" s="122" t="s">
        <v>31</v>
      </c>
      <c r="C2" s="123"/>
      <c r="D2" s="123"/>
      <c r="E2" s="123"/>
      <c r="F2" s="123"/>
      <c r="G2" s="123"/>
    </row>
    <row r="3" spans="1:12" x14ac:dyDescent="0.2">
      <c r="A3" s="38"/>
      <c r="B3" s="34"/>
      <c r="C3" s="35"/>
      <c r="D3" s="35"/>
      <c r="E3" s="35"/>
      <c r="F3" s="33"/>
      <c r="G3" s="33"/>
    </row>
    <row r="4" spans="1:12" ht="14.25" customHeight="1" x14ac:dyDescent="0.2">
      <c r="B4" s="116" t="s">
        <v>23</v>
      </c>
      <c r="C4" s="286" t="s">
        <v>162</v>
      </c>
      <c r="D4" s="290" t="s">
        <v>163</v>
      </c>
      <c r="E4" s="288" t="s">
        <v>164</v>
      </c>
      <c r="F4" s="292" t="s">
        <v>99</v>
      </c>
      <c r="G4" s="283" t="s">
        <v>104</v>
      </c>
      <c r="H4" s="286" t="s">
        <v>168</v>
      </c>
      <c r="I4" s="290" t="s">
        <v>169</v>
      </c>
      <c r="J4" s="288" t="s">
        <v>170</v>
      </c>
      <c r="K4" s="292" t="s">
        <v>99</v>
      </c>
      <c r="L4" s="283" t="s">
        <v>104</v>
      </c>
    </row>
    <row r="5" spans="1:12" ht="15" thickBot="1" x14ac:dyDescent="0.25">
      <c r="B5" s="117" t="s">
        <v>24</v>
      </c>
      <c r="C5" s="287"/>
      <c r="D5" s="291"/>
      <c r="E5" s="289"/>
      <c r="F5" s="293"/>
      <c r="G5" s="284"/>
      <c r="H5" s="287"/>
      <c r="I5" s="291"/>
      <c r="J5" s="289"/>
      <c r="K5" s="293"/>
      <c r="L5" s="284"/>
    </row>
    <row r="6" spans="1:12" ht="15" thickBot="1" x14ac:dyDescent="0.25">
      <c r="B6" s="113" t="s">
        <v>25</v>
      </c>
      <c r="C6" s="128">
        <v>865.7</v>
      </c>
      <c r="D6" s="271">
        <v>892.4</v>
      </c>
      <c r="E6" s="153">
        <v>879</v>
      </c>
      <c r="F6" s="120">
        <v>-0.02</v>
      </c>
      <c r="G6" s="161">
        <v>0.02</v>
      </c>
      <c r="H6" s="128">
        <v>264.60000000000002</v>
      </c>
      <c r="I6" s="271">
        <v>264.2</v>
      </c>
      <c r="J6" s="111">
        <v>268.39999999999998</v>
      </c>
      <c r="K6" s="120">
        <v>-0.01</v>
      </c>
      <c r="L6" s="161">
        <v>-0.02</v>
      </c>
    </row>
    <row r="7" spans="1:12" ht="15" thickTop="1" x14ac:dyDescent="0.2">
      <c r="B7" s="114" t="s">
        <v>153</v>
      </c>
      <c r="C7" s="118">
        <v>464.7</v>
      </c>
      <c r="D7" s="272">
        <v>478.2</v>
      </c>
      <c r="E7" s="119">
        <v>456.5</v>
      </c>
      <c r="F7" s="121">
        <v>0.02</v>
      </c>
      <c r="G7" s="162">
        <v>0.05</v>
      </c>
      <c r="H7" s="118">
        <v>148.1</v>
      </c>
      <c r="I7" s="272">
        <v>147.5</v>
      </c>
      <c r="J7" s="119">
        <v>145</v>
      </c>
      <c r="K7" s="121">
        <v>0.02</v>
      </c>
      <c r="L7" s="162">
        <v>0.02</v>
      </c>
    </row>
    <row r="8" spans="1:12" x14ac:dyDescent="0.2">
      <c r="B8" s="114" t="s">
        <v>154</v>
      </c>
      <c r="C8" s="118">
        <f>+C7-C9</f>
        <v>434.4</v>
      </c>
      <c r="D8" s="272">
        <v>447.4</v>
      </c>
      <c r="E8" s="119">
        <f>+E7-E9</f>
        <v>441.6</v>
      </c>
      <c r="F8" s="121">
        <v>-0.02</v>
      </c>
      <c r="G8" s="162">
        <v>0.01</v>
      </c>
      <c r="H8" s="118">
        <v>138.4</v>
      </c>
      <c r="I8" s="272">
        <v>137.9</v>
      </c>
      <c r="J8" s="119">
        <f>+J7-J9</f>
        <v>140.19999999999999</v>
      </c>
      <c r="K8" s="121">
        <v>-0.01</v>
      </c>
      <c r="L8" s="162">
        <v>-0.02</v>
      </c>
    </row>
    <row r="9" spans="1:12" x14ac:dyDescent="0.2">
      <c r="B9" s="114" t="s">
        <v>155</v>
      </c>
      <c r="C9" s="118">
        <v>30.3</v>
      </c>
      <c r="D9" s="272">
        <v>30.7</v>
      </c>
      <c r="E9" s="119">
        <v>14.9</v>
      </c>
      <c r="F9" s="121">
        <v>1.03</v>
      </c>
      <c r="G9" s="162">
        <v>1.06</v>
      </c>
      <c r="H9" s="118">
        <v>9.6</v>
      </c>
      <c r="I9" s="272">
        <v>9.5</v>
      </c>
      <c r="J9" s="119">
        <v>4.8</v>
      </c>
      <c r="K9" s="121">
        <v>1.01</v>
      </c>
      <c r="L9" s="162">
        <v>1</v>
      </c>
    </row>
    <row r="10" spans="1:12" x14ac:dyDescent="0.2">
      <c r="B10" s="114" t="s">
        <v>14</v>
      </c>
      <c r="C10" s="118">
        <v>218.3</v>
      </c>
      <c r="D10" s="272">
        <v>227.5</v>
      </c>
      <c r="E10" s="119">
        <v>223.7</v>
      </c>
      <c r="F10" s="121">
        <v>-0.02</v>
      </c>
      <c r="G10" s="162">
        <v>0.02</v>
      </c>
      <c r="H10" s="118">
        <v>68.7</v>
      </c>
      <c r="I10" s="272">
        <v>68.7</v>
      </c>
      <c r="J10" s="119">
        <v>74.599999999999994</v>
      </c>
      <c r="K10" s="121">
        <v>-0.08</v>
      </c>
      <c r="L10" s="162">
        <v>-0.08</v>
      </c>
    </row>
    <row r="11" spans="1:12" x14ac:dyDescent="0.2">
      <c r="B11" s="114"/>
      <c r="C11" s="118"/>
      <c r="D11" s="272"/>
      <c r="E11" s="119"/>
      <c r="F11" s="121"/>
      <c r="G11" s="162"/>
      <c r="H11" s="118"/>
      <c r="I11" s="272"/>
      <c r="J11" s="119"/>
      <c r="K11" s="121"/>
      <c r="L11" s="162"/>
    </row>
    <row r="12" spans="1:12" x14ac:dyDescent="0.2">
      <c r="B12" s="114" t="s">
        <v>33</v>
      </c>
      <c r="C12" s="118">
        <v>249.4</v>
      </c>
      <c r="D12" s="272">
        <v>254.5</v>
      </c>
      <c r="E12" s="119">
        <v>250.1</v>
      </c>
      <c r="F12" s="121">
        <v>0</v>
      </c>
      <c r="G12" s="162">
        <v>0.02</v>
      </c>
      <c r="H12" s="118">
        <v>105</v>
      </c>
      <c r="I12" s="272">
        <v>104.2</v>
      </c>
      <c r="J12" s="119">
        <v>113.4</v>
      </c>
      <c r="K12" s="121">
        <v>-7.0000000000000007E-2</v>
      </c>
      <c r="L12" s="162">
        <v>-0.08</v>
      </c>
    </row>
    <row r="13" spans="1:12" x14ac:dyDescent="0.2">
      <c r="B13" s="114" t="s">
        <v>34</v>
      </c>
      <c r="C13" s="118">
        <v>415.4</v>
      </c>
      <c r="D13" s="272">
        <v>432.4</v>
      </c>
      <c r="E13" s="119">
        <v>420.2</v>
      </c>
      <c r="F13" s="121">
        <v>-0.01</v>
      </c>
      <c r="G13" s="162">
        <v>0.03</v>
      </c>
      <c r="H13" s="118">
        <v>106.6</v>
      </c>
      <c r="I13" s="272">
        <v>106.8</v>
      </c>
      <c r="J13" s="119">
        <v>103.3</v>
      </c>
      <c r="K13" s="121">
        <v>0.03</v>
      </c>
      <c r="L13" s="162">
        <v>0.03</v>
      </c>
    </row>
    <row r="14" spans="1:12" x14ac:dyDescent="0.2">
      <c r="B14" s="114" t="s">
        <v>136</v>
      </c>
      <c r="C14" s="118">
        <v>17.600000000000001</v>
      </c>
      <c r="D14" s="272">
        <v>17.899999999999999</v>
      </c>
      <c r="E14" s="119">
        <v>9.1</v>
      </c>
      <c r="F14" s="121">
        <v>0.93</v>
      </c>
      <c r="G14" s="162">
        <v>0.97</v>
      </c>
      <c r="H14" s="118">
        <v>5</v>
      </c>
      <c r="I14" s="272">
        <v>4.9000000000000004</v>
      </c>
      <c r="J14" s="119">
        <v>2.6</v>
      </c>
      <c r="K14" s="121">
        <v>0.91</v>
      </c>
      <c r="L14" s="162">
        <v>0.89</v>
      </c>
    </row>
    <row r="15" spans="1:12" x14ac:dyDescent="0.2">
      <c r="B15" s="114"/>
      <c r="C15" s="246"/>
      <c r="D15" s="246"/>
      <c r="E15" s="246"/>
    </row>
    <row r="16" spans="1:12" x14ac:dyDescent="0.2">
      <c r="B16" s="114" t="s">
        <v>156</v>
      </c>
      <c r="C16" s="118">
        <v>305.39999999999998</v>
      </c>
      <c r="D16" s="272"/>
      <c r="E16" s="119">
        <v>272.7</v>
      </c>
    </row>
    <row r="17" spans="2:10" x14ac:dyDescent="0.2">
      <c r="B17" s="114" t="s">
        <v>157</v>
      </c>
      <c r="C17" s="118">
        <v>30.1</v>
      </c>
      <c r="D17" s="272"/>
      <c r="E17" s="119">
        <v>13.7</v>
      </c>
    </row>
    <row r="18" spans="2:10" ht="14.25" customHeight="1" x14ac:dyDescent="0.2">
      <c r="B18" s="156"/>
      <c r="C18" s="246"/>
      <c r="D18" s="247"/>
      <c r="E18" s="157"/>
      <c r="F18" s="157"/>
      <c r="G18" s="246"/>
      <c r="H18" s="247"/>
      <c r="I18" s="157"/>
      <c r="J18" s="157"/>
    </row>
    <row r="19" spans="2:10" ht="15" thickBot="1" x14ac:dyDescent="0.25">
      <c r="B19" s="156"/>
      <c r="C19" s="223" t="s">
        <v>165</v>
      </c>
      <c r="D19" s="224" t="s">
        <v>166</v>
      </c>
      <c r="E19" s="226" t="s">
        <v>99</v>
      </c>
      <c r="F19" s="227" t="s">
        <v>171</v>
      </c>
      <c r="G19" s="225" t="s">
        <v>172</v>
      </c>
      <c r="H19" s="226" t="s">
        <v>99</v>
      </c>
    </row>
    <row r="20" spans="2:10" ht="23.25" customHeight="1" thickBot="1" x14ac:dyDescent="0.25">
      <c r="B20" s="113" t="s">
        <v>105</v>
      </c>
      <c r="C20" s="130">
        <v>272.89999999999998</v>
      </c>
      <c r="D20" s="248">
        <v>279.5</v>
      </c>
      <c r="E20" s="129">
        <v>-0.02</v>
      </c>
      <c r="F20" s="130">
        <v>96.4</v>
      </c>
      <c r="G20" s="144">
        <v>98.4</v>
      </c>
      <c r="H20" s="129">
        <v>-0.02</v>
      </c>
    </row>
    <row r="21" spans="2:10" ht="15" thickTop="1" x14ac:dyDescent="0.2">
      <c r="B21" s="134" t="s">
        <v>27</v>
      </c>
      <c r="C21" s="135">
        <v>0.315</v>
      </c>
      <c r="D21" s="207">
        <f>D20/E6</f>
        <v>0.31797497155858928</v>
      </c>
      <c r="E21" s="136"/>
      <c r="F21" s="135">
        <v>0.36499999999999999</v>
      </c>
      <c r="G21" s="207">
        <v>0.36699999999999999</v>
      </c>
      <c r="H21" s="136"/>
    </row>
    <row r="22" spans="2:10" x14ac:dyDescent="0.2">
      <c r="B22" s="115" t="s">
        <v>106</v>
      </c>
      <c r="C22" s="147">
        <v>147</v>
      </c>
      <c r="D22" s="112">
        <v>150.9</v>
      </c>
      <c r="E22" s="137">
        <v>-0.03</v>
      </c>
      <c r="F22" s="147">
        <v>51.3</v>
      </c>
      <c r="G22" s="112">
        <v>57.4</v>
      </c>
      <c r="H22" s="137">
        <v>-0.11</v>
      </c>
    </row>
    <row r="23" spans="2:10" x14ac:dyDescent="0.2">
      <c r="B23" s="138" t="s">
        <v>107</v>
      </c>
      <c r="C23" s="139">
        <v>0.316</v>
      </c>
      <c r="D23" s="249">
        <f>(+D22/E7)</f>
        <v>0.33055859802847753</v>
      </c>
      <c r="E23" s="140"/>
      <c r="F23" s="139">
        <v>0.34599999999999997</v>
      </c>
      <c r="G23" s="249">
        <v>0.39600000000000002</v>
      </c>
      <c r="H23" s="140"/>
    </row>
    <row r="24" spans="2:10" x14ac:dyDescent="0.2">
      <c r="B24" s="115" t="s">
        <v>108</v>
      </c>
      <c r="C24" s="147">
        <v>155.4</v>
      </c>
      <c r="D24" s="112">
        <v>156.5</v>
      </c>
      <c r="E24" s="137">
        <v>-0.01</v>
      </c>
      <c r="F24" s="147">
        <v>51</v>
      </c>
      <c r="G24" s="250">
        <v>55.7</v>
      </c>
      <c r="H24" s="137">
        <v>-0.08</v>
      </c>
    </row>
    <row r="25" spans="2:10" x14ac:dyDescent="0.2">
      <c r="B25" s="138" t="s">
        <v>107</v>
      </c>
      <c r="C25" s="139">
        <v>0.71199999999999997</v>
      </c>
      <c r="D25" s="249">
        <f>+D24/E10</f>
        <v>0.69959767545820295</v>
      </c>
      <c r="E25" s="140"/>
      <c r="F25" s="139">
        <v>0.74199999999999999</v>
      </c>
      <c r="G25" s="249">
        <v>0.746</v>
      </c>
      <c r="H25" s="140"/>
    </row>
    <row r="26" spans="2:10" ht="23.25" customHeight="1" thickBot="1" x14ac:dyDescent="0.25">
      <c r="B26" s="113" t="s">
        <v>103</v>
      </c>
      <c r="C26" s="128">
        <v>195</v>
      </c>
      <c r="D26" s="111">
        <v>177.3</v>
      </c>
      <c r="E26" s="120">
        <v>0.1</v>
      </c>
      <c r="F26" s="128">
        <v>71.5</v>
      </c>
      <c r="G26" s="111">
        <v>56.7</v>
      </c>
      <c r="H26" s="120">
        <v>0.26</v>
      </c>
    </row>
    <row r="27" spans="2:10" ht="23.25" customHeight="1" thickTop="1" thickBot="1" x14ac:dyDescent="0.25">
      <c r="B27" s="113" t="s">
        <v>109</v>
      </c>
      <c r="C27" s="141">
        <v>2.64</v>
      </c>
      <c r="D27" s="111">
        <v>2.38</v>
      </c>
      <c r="E27" s="120">
        <v>0.11</v>
      </c>
      <c r="F27" s="141">
        <v>0.97</v>
      </c>
      <c r="G27" s="206">
        <v>0.77</v>
      </c>
      <c r="H27" s="120">
        <v>0.26</v>
      </c>
    </row>
    <row r="28" spans="2:10" ht="23.25" customHeight="1" thickTop="1" thickBot="1" x14ac:dyDescent="0.25">
      <c r="B28" s="113" t="s">
        <v>133</v>
      </c>
      <c r="C28" s="251">
        <v>195.1</v>
      </c>
      <c r="D28" s="111">
        <v>189.4</v>
      </c>
      <c r="E28" s="120">
        <v>0.03</v>
      </c>
      <c r="F28" s="110">
        <v>61.4</v>
      </c>
      <c r="G28" s="153">
        <v>43.4</v>
      </c>
      <c r="H28" s="120">
        <v>0.42</v>
      </c>
    </row>
    <row r="29" spans="2:10" ht="15" thickTop="1" x14ac:dyDescent="0.2">
      <c r="B29" s="142" t="s">
        <v>110</v>
      </c>
      <c r="C29" s="253">
        <v>11</v>
      </c>
      <c r="D29" s="252">
        <v>27.5</v>
      </c>
      <c r="E29" s="137"/>
      <c r="F29" s="253">
        <v>2.2999999999999998</v>
      </c>
      <c r="G29" s="143">
        <v>2.8</v>
      </c>
      <c r="H29" s="137"/>
    </row>
    <row r="30" spans="2:10" ht="23.25" customHeight="1" thickBot="1" x14ac:dyDescent="0.25">
      <c r="B30" s="113" t="s">
        <v>1</v>
      </c>
      <c r="C30" s="251">
        <v>184.1</v>
      </c>
      <c r="D30" s="153">
        <v>161.9</v>
      </c>
      <c r="E30" s="120">
        <v>0.14000000000000001</v>
      </c>
      <c r="F30" s="251">
        <v>59.1</v>
      </c>
      <c r="G30" s="153">
        <v>40.6</v>
      </c>
      <c r="H30" s="120">
        <v>0.46</v>
      </c>
    </row>
    <row r="31" spans="2:10" ht="23.25" customHeight="1" thickTop="1" thickBot="1" x14ac:dyDescent="0.25">
      <c r="B31" s="170"/>
      <c r="C31" s="171"/>
      <c r="D31" s="172"/>
      <c r="E31" s="173"/>
    </row>
    <row r="32" spans="2:10" ht="23.25" customHeight="1" thickTop="1" thickBot="1" x14ac:dyDescent="0.25">
      <c r="B32" s="166" t="s">
        <v>28</v>
      </c>
      <c r="C32" s="167">
        <v>43465</v>
      </c>
      <c r="D32" s="168">
        <v>43100</v>
      </c>
      <c r="E32" s="169"/>
    </row>
    <row r="33" spans="2:6" ht="15.75" thickTop="1" thickBot="1" x14ac:dyDescent="0.25">
      <c r="B33" s="131" t="s">
        <v>29</v>
      </c>
      <c r="C33" s="132">
        <v>2007.9</v>
      </c>
      <c r="D33" s="133">
        <v>1907.5</v>
      </c>
      <c r="E33" s="163">
        <f t="shared" ref="E33:E36" si="0">(C33-D33)/D33</f>
        <v>5.2634338138925339E-2</v>
      </c>
    </row>
    <row r="34" spans="2:6" ht="15" thickTop="1" x14ac:dyDescent="0.2">
      <c r="B34" s="115" t="s">
        <v>30</v>
      </c>
      <c r="C34" s="278">
        <v>462.3</v>
      </c>
      <c r="D34" s="148">
        <v>365.8</v>
      </c>
      <c r="E34" s="164">
        <f t="shared" si="0"/>
        <v>0.26380535811919081</v>
      </c>
    </row>
    <row r="35" spans="2:6" x14ac:dyDescent="0.2">
      <c r="B35" s="115" t="s">
        <v>113</v>
      </c>
      <c r="C35" s="147">
        <v>149</v>
      </c>
      <c r="D35" s="112">
        <v>55.2</v>
      </c>
      <c r="E35" s="165">
        <f t="shared" si="0"/>
        <v>1.6992753623188404</v>
      </c>
    </row>
    <row r="36" spans="2:6" ht="21.75" customHeight="1" thickBot="1" x14ac:dyDescent="0.25">
      <c r="B36" s="113" t="s">
        <v>111</v>
      </c>
      <c r="C36" s="149">
        <v>4763</v>
      </c>
      <c r="D36" s="150">
        <v>4596</v>
      </c>
      <c r="E36" s="129">
        <f t="shared" si="0"/>
        <v>3.6335944299390778E-2</v>
      </c>
    </row>
    <row r="37" spans="2:6" ht="15" thickTop="1" x14ac:dyDescent="0.2">
      <c r="B37" s="107"/>
      <c r="C37" s="108"/>
      <c r="D37" s="108"/>
      <c r="E37" s="108"/>
      <c r="F37" s="109"/>
    </row>
    <row r="38" spans="2:6" x14ac:dyDescent="0.2">
      <c r="B38" s="24" t="s">
        <v>137</v>
      </c>
      <c r="C38" s="145"/>
      <c r="D38" s="145"/>
      <c r="E38" s="145"/>
      <c r="F38" s="146"/>
    </row>
    <row r="39" spans="2:6" s="24" customFormat="1" ht="11.25" x14ac:dyDescent="0.2">
      <c r="B39" s="24" t="s">
        <v>174</v>
      </c>
    </row>
    <row r="40" spans="2:6" s="24" customFormat="1" ht="11.25" x14ac:dyDescent="0.2">
      <c r="B40" s="24" t="s">
        <v>138</v>
      </c>
    </row>
    <row r="41" spans="2:6" s="24" customFormat="1" ht="11.25" x14ac:dyDescent="0.2">
      <c r="B41" s="24" t="s">
        <v>145</v>
      </c>
    </row>
    <row r="42" spans="2:6" s="24" customFormat="1" ht="11.25" x14ac:dyDescent="0.2"/>
    <row r="43" spans="2:6" ht="26.25" customHeight="1" x14ac:dyDescent="0.2">
      <c r="B43" s="285" t="s">
        <v>139</v>
      </c>
      <c r="C43" s="285"/>
      <c r="D43" s="285"/>
      <c r="E43" s="285"/>
      <c r="F43" s="285"/>
    </row>
    <row r="44" spans="2:6" x14ac:dyDescent="0.2">
      <c r="B44" s="221"/>
      <c r="C44" s="221"/>
      <c r="D44" s="221"/>
      <c r="E44" s="221"/>
      <c r="F44" s="221"/>
    </row>
  </sheetData>
  <mergeCells count="11">
    <mergeCell ref="H4:H5"/>
    <mergeCell ref="I4:I5"/>
    <mergeCell ref="J4:J5"/>
    <mergeCell ref="K4:K5"/>
    <mergeCell ref="L4:L5"/>
    <mergeCell ref="G4:G5"/>
    <mergeCell ref="B43:F43"/>
    <mergeCell ref="C4:C5"/>
    <mergeCell ref="E4:E5"/>
    <mergeCell ref="D4:D5"/>
    <mergeCell ref="F4:F5"/>
  </mergeCells>
  <pageMargins left="0.55118110236220474" right="0.23622047244094491" top="0.74803149606299213" bottom="0.74803149606299213" header="0.31496062992125984" footer="0.31496062992125984"/>
  <pageSetup paperSize="9" scale="71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32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44.140625" style="2" customWidth="1"/>
    <col min="3" max="8" width="11.7109375" style="2" customWidth="1"/>
    <col min="9" max="16384" width="9.140625" style="2"/>
  </cols>
  <sheetData>
    <row r="1" spans="1:8" s="39" customFormat="1" ht="15.75" x14ac:dyDescent="0.25">
      <c r="A1" s="40"/>
      <c r="B1" s="294" t="str">
        <f>Inhaltsverzeichnis!C11</f>
        <v>Konzern-Gewinn- und Verlustrechnung für das 4. Quartal und die Geschäftsjahre 2018 und 2017</v>
      </c>
      <c r="C1" s="295"/>
      <c r="D1" s="295"/>
      <c r="E1" s="295"/>
      <c r="F1" s="295"/>
      <c r="G1" s="295"/>
      <c r="H1" s="296"/>
    </row>
    <row r="2" spans="1:8" ht="15" customHeight="1" x14ac:dyDescent="0.2">
      <c r="A2" s="33"/>
      <c r="B2" s="124" t="s">
        <v>31</v>
      </c>
      <c r="C2" s="125"/>
      <c r="D2" s="125"/>
      <c r="E2" s="125"/>
      <c r="F2" s="125"/>
      <c r="G2" s="125"/>
      <c r="H2" s="126"/>
    </row>
    <row r="3" spans="1:8" x14ac:dyDescent="0.2">
      <c r="A3" s="33"/>
      <c r="B3" s="41"/>
      <c r="C3" s="33"/>
      <c r="D3" s="33"/>
      <c r="E3" s="33"/>
      <c r="F3" s="33"/>
      <c r="G3" s="33"/>
      <c r="H3" s="33"/>
    </row>
    <row r="4" spans="1:8" s="24" customFormat="1" ht="20.25" customHeight="1" thickBot="1" x14ac:dyDescent="0.25">
      <c r="A4" s="37"/>
      <c r="B4" s="42" t="s">
        <v>32</v>
      </c>
      <c r="C4" s="43" t="s">
        <v>165</v>
      </c>
      <c r="D4" s="44" t="s">
        <v>167</v>
      </c>
      <c r="E4" s="36" t="s">
        <v>99</v>
      </c>
      <c r="F4" s="43" t="s">
        <v>171</v>
      </c>
      <c r="G4" s="44" t="s">
        <v>173</v>
      </c>
      <c r="H4" s="36" t="s">
        <v>99</v>
      </c>
    </row>
    <row r="5" spans="1:8" s="24" customFormat="1" ht="11.25" x14ac:dyDescent="0.2">
      <c r="A5" s="37"/>
      <c r="B5" s="45" t="s">
        <v>33</v>
      </c>
      <c r="C5" s="29">
        <v>249365</v>
      </c>
      <c r="D5" s="30">
        <v>250134</v>
      </c>
      <c r="E5" s="27">
        <f t="shared" ref="E5:E22" si="0">(C5-D5)/D5</f>
        <v>-3.0743521472490743E-3</v>
      </c>
      <c r="F5" s="29">
        <v>104987</v>
      </c>
      <c r="G5" s="30">
        <v>113435</v>
      </c>
      <c r="H5" s="27">
        <f t="shared" ref="H5:H22" si="1">(F5-G5)/G5</f>
        <v>-7.4474368581125758E-2</v>
      </c>
    </row>
    <row r="6" spans="1:8" s="24" customFormat="1" ht="11.25" x14ac:dyDescent="0.2">
      <c r="A6" s="37"/>
      <c r="B6" s="18" t="s">
        <v>34</v>
      </c>
      <c r="C6" s="20">
        <v>415400</v>
      </c>
      <c r="D6" s="21">
        <v>420205</v>
      </c>
      <c r="E6" s="25">
        <f t="shared" si="0"/>
        <v>-1.1434894872740686E-2</v>
      </c>
      <c r="F6" s="20">
        <v>106552</v>
      </c>
      <c r="G6" s="21">
        <v>103278</v>
      </c>
      <c r="H6" s="25">
        <f t="shared" si="1"/>
        <v>3.1700846259609984E-2</v>
      </c>
    </row>
    <row r="7" spans="1:8" s="24" customFormat="1" ht="11.25" x14ac:dyDescent="0.2">
      <c r="A7" s="37"/>
      <c r="B7" s="18" t="s">
        <v>136</v>
      </c>
      <c r="C7" s="20">
        <v>17555</v>
      </c>
      <c r="D7" s="21">
        <v>9076</v>
      </c>
      <c r="E7" s="25">
        <f t="shared" si="0"/>
        <v>0.93422212428382545</v>
      </c>
      <c r="F7" s="20">
        <v>4978</v>
      </c>
      <c r="G7" s="21">
        <v>2611</v>
      </c>
      <c r="H7" s="25">
        <f t="shared" si="1"/>
        <v>0.90654921486020679</v>
      </c>
    </row>
    <row r="8" spans="1:8" s="24" customFormat="1" ht="11.25" x14ac:dyDescent="0.2">
      <c r="A8" s="37"/>
      <c r="B8" s="18" t="s">
        <v>35</v>
      </c>
      <c r="C8" s="20">
        <v>182540</v>
      </c>
      <c r="D8" s="21">
        <v>198778</v>
      </c>
      <c r="E8" s="25">
        <f t="shared" si="0"/>
        <v>-8.1689120526416401E-2</v>
      </c>
      <c r="F8" s="20">
        <v>47725</v>
      </c>
      <c r="G8" s="21">
        <v>48833</v>
      </c>
      <c r="H8" s="25">
        <f t="shared" si="1"/>
        <v>-2.268957467286466E-2</v>
      </c>
    </row>
    <row r="9" spans="1:8" s="24" customFormat="1" ht="11.25" x14ac:dyDescent="0.2">
      <c r="A9" s="37"/>
      <c r="B9" s="18" t="s">
        <v>36</v>
      </c>
      <c r="C9" s="20">
        <v>851</v>
      </c>
      <c r="D9" s="21">
        <v>790</v>
      </c>
      <c r="E9" s="25">
        <f t="shared" si="0"/>
        <v>7.7215189873417717E-2</v>
      </c>
      <c r="F9" s="20">
        <v>317</v>
      </c>
      <c r="G9" s="21">
        <v>222</v>
      </c>
      <c r="H9" s="25">
        <f t="shared" si="1"/>
        <v>0.42792792792792794</v>
      </c>
    </row>
    <row r="10" spans="1:8" s="24" customFormat="1" ht="15" customHeight="1" thickBot="1" x14ac:dyDescent="0.25">
      <c r="A10" s="37"/>
      <c r="B10" s="51" t="s">
        <v>37</v>
      </c>
      <c r="C10" s="31">
        <f>SUM(C5:C9)</f>
        <v>865711</v>
      </c>
      <c r="D10" s="32">
        <f>SUM(D5:D9)</f>
        <v>878983</v>
      </c>
      <c r="E10" s="52">
        <f t="shared" si="0"/>
        <v>-1.5099268131465568E-2</v>
      </c>
      <c r="F10" s="31">
        <f>SUM(F5:F9)</f>
        <v>264559</v>
      </c>
      <c r="G10" s="32">
        <f>SUM(G5:G9)</f>
        <v>268379</v>
      </c>
      <c r="H10" s="52">
        <f t="shared" si="1"/>
        <v>-1.423360248007482E-2</v>
      </c>
    </row>
    <row r="11" spans="1:8" s="24" customFormat="1" ht="11.25" x14ac:dyDescent="0.2">
      <c r="A11" s="37"/>
      <c r="B11" s="45" t="s">
        <v>38</v>
      </c>
      <c r="C11" s="29">
        <v>-194965</v>
      </c>
      <c r="D11" s="30">
        <v>-213349</v>
      </c>
      <c r="E11" s="27">
        <f t="shared" si="0"/>
        <v>-8.6168671988150869E-2</v>
      </c>
      <c r="F11" s="29">
        <v>-51244</v>
      </c>
      <c r="G11" s="30">
        <v>-58009</v>
      </c>
      <c r="H11" s="27">
        <f t="shared" si="1"/>
        <v>-0.11661983485321244</v>
      </c>
    </row>
    <row r="12" spans="1:8" s="24" customFormat="1" ht="15" customHeight="1" thickBot="1" x14ac:dyDescent="0.25">
      <c r="A12" s="37"/>
      <c r="B12" s="51" t="s">
        <v>39</v>
      </c>
      <c r="C12" s="31">
        <f>+C10+C11</f>
        <v>670746</v>
      </c>
      <c r="D12" s="32">
        <f>+D10+D11</f>
        <v>665634</v>
      </c>
      <c r="E12" s="52">
        <f t="shared" si="0"/>
        <v>7.6798961591505238E-3</v>
      </c>
      <c r="F12" s="31">
        <f>+F10+F11</f>
        <v>213315</v>
      </c>
      <c r="G12" s="32">
        <f>+G10+G11</f>
        <v>210370</v>
      </c>
      <c r="H12" s="52">
        <f t="shared" si="1"/>
        <v>1.3999144364690783E-2</v>
      </c>
    </row>
    <row r="13" spans="1:8" s="24" customFormat="1" ht="11.25" x14ac:dyDescent="0.2">
      <c r="A13" s="37"/>
      <c r="B13" s="45" t="s">
        <v>40</v>
      </c>
      <c r="C13" s="29">
        <v>-124423</v>
      </c>
      <c r="D13" s="30">
        <v>-120644</v>
      </c>
      <c r="E13" s="27">
        <f t="shared" si="0"/>
        <v>3.1323563542322866E-2</v>
      </c>
      <c r="F13" s="29">
        <v>-35878</v>
      </c>
      <c r="G13" s="30">
        <v>-31795</v>
      </c>
      <c r="H13" s="27">
        <f t="shared" si="1"/>
        <v>0.12841641767573517</v>
      </c>
    </row>
    <row r="14" spans="1:8" s="24" customFormat="1" ht="11.25" x14ac:dyDescent="0.2">
      <c r="A14" s="37"/>
      <c r="B14" s="18" t="s">
        <v>41</v>
      </c>
      <c r="C14" s="20">
        <v>-244721</v>
      </c>
      <c r="D14" s="21">
        <v>-243461</v>
      </c>
      <c r="E14" s="25">
        <f t="shared" si="0"/>
        <v>5.1753668965460586E-3</v>
      </c>
      <c r="F14" s="20">
        <v>-75364</v>
      </c>
      <c r="G14" s="21">
        <v>-68120</v>
      </c>
      <c r="H14" s="25">
        <f t="shared" si="1"/>
        <v>0.10634174985320023</v>
      </c>
    </row>
    <row r="15" spans="1:8" s="24" customFormat="1" ht="11.25" x14ac:dyDescent="0.2">
      <c r="A15" s="37"/>
      <c r="B15" s="18" t="s">
        <v>42</v>
      </c>
      <c r="C15" s="49">
        <v>-73952</v>
      </c>
      <c r="D15" s="50">
        <v>-75941</v>
      </c>
      <c r="E15" s="25">
        <f t="shared" si="0"/>
        <v>-2.619138541762684E-2</v>
      </c>
      <c r="F15" s="49">
        <v>-19704</v>
      </c>
      <c r="G15" s="50">
        <v>-20934</v>
      </c>
      <c r="H15" s="25">
        <f t="shared" si="1"/>
        <v>-5.8756090570364003E-2</v>
      </c>
    </row>
    <row r="16" spans="1:8" s="24" customFormat="1" ht="11.25" x14ac:dyDescent="0.2">
      <c r="A16" s="37"/>
      <c r="B16" s="18" t="s">
        <v>43</v>
      </c>
      <c r="C16" s="20">
        <v>-7044</v>
      </c>
      <c r="D16" s="21">
        <v>-7183</v>
      </c>
      <c r="E16" s="25">
        <f t="shared" si="0"/>
        <v>-1.9351245997494083E-2</v>
      </c>
      <c r="F16" s="20">
        <v>-2230</v>
      </c>
      <c r="G16" s="21">
        <v>-1857</v>
      </c>
      <c r="H16" s="25">
        <f t="shared" si="1"/>
        <v>0.20086160473882606</v>
      </c>
    </row>
    <row r="17" spans="1:8" s="24" customFormat="1" ht="15" customHeight="1" thickBot="1" x14ac:dyDescent="0.25">
      <c r="A17" s="37"/>
      <c r="B17" s="51" t="s">
        <v>26</v>
      </c>
      <c r="C17" s="31">
        <f>SUM(C12:C16)</f>
        <v>220606</v>
      </c>
      <c r="D17" s="32">
        <f>SUM(D12:D16)</f>
        <v>218405</v>
      </c>
      <c r="E17" s="52">
        <f t="shared" si="0"/>
        <v>1.0077608113367368E-2</v>
      </c>
      <c r="F17" s="31">
        <f>SUM(F12:F16)</f>
        <v>80139</v>
      </c>
      <c r="G17" s="32">
        <f>SUM(G12:G16)</f>
        <v>87664</v>
      </c>
      <c r="H17" s="52">
        <f t="shared" si="1"/>
        <v>-8.5839112976820592E-2</v>
      </c>
    </row>
    <row r="18" spans="1:8" s="24" customFormat="1" ht="11.25" x14ac:dyDescent="0.2">
      <c r="A18" s="37"/>
      <c r="B18" s="45" t="s">
        <v>44</v>
      </c>
      <c r="C18" s="29">
        <v>3943</v>
      </c>
      <c r="D18" s="30">
        <v>-2817</v>
      </c>
      <c r="E18" s="25"/>
      <c r="F18" s="29">
        <v>465</v>
      </c>
      <c r="G18" s="30">
        <v>-6775</v>
      </c>
      <c r="H18" s="25"/>
    </row>
    <row r="19" spans="1:8" s="24" customFormat="1" ht="11.25" x14ac:dyDescent="0.2">
      <c r="A19" s="37"/>
      <c r="B19" s="18" t="s">
        <v>45</v>
      </c>
      <c r="C19" s="20">
        <v>4321</v>
      </c>
      <c r="D19" s="21">
        <v>1467</v>
      </c>
      <c r="E19" s="25"/>
      <c r="F19" s="20">
        <v>877</v>
      </c>
      <c r="G19" s="21">
        <v>1824</v>
      </c>
      <c r="H19" s="25"/>
    </row>
    <row r="20" spans="1:8" s="24" customFormat="1" ht="15" customHeight="1" thickBot="1" x14ac:dyDescent="0.25">
      <c r="A20" s="37"/>
      <c r="B20" s="51" t="s">
        <v>88</v>
      </c>
      <c r="C20" s="31">
        <f>SUM(C17:C19)</f>
        <v>228870</v>
      </c>
      <c r="D20" s="32">
        <f>SUM(D17:D19)</f>
        <v>217055</v>
      </c>
      <c r="E20" s="52">
        <f t="shared" si="0"/>
        <v>5.4433208173043701E-2</v>
      </c>
      <c r="F20" s="31">
        <f>SUM(F17:F19)</f>
        <v>81481</v>
      </c>
      <c r="G20" s="32">
        <f>SUM(G17:G19)</f>
        <v>82713</v>
      </c>
      <c r="H20" s="52">
        <f t="shared" si="1"/>
        <v>-1.489487746787083E-2</v>
      </c>
    </row>
    <row r="21" spans="1:8" s="24" customFormat="1" ht="11.25" x14ac:dyDescent="0.2">
      <c r="A21" s="37"/>
      <c r="B21" s="45" t="s">
        <v>46</v>
      </c>
      <c r="C21" s="29">
        <v>-63675</v>
      </c>
      <c r="D21" s="30">
        <v>-76459</v>
      </c>
      <c r="E21" s="27">
        <f t="shared" si="0"/>
        <v>-0.16720072195555788</v>
      </c>
      <c r="F21" s="29">
        <v>-20187</v>
      </c>
      <c r="G21" s="30">
        <v>-34482</v>
      </c>
      <c r="H21" s="27">
        <f t="shared" si="1"/>
        <v>-0.41456412041064905</v>
      </c>
    </row>
    <row r="22" spans="1:8" s="24" customFormat="1" ht="15" customHeight="1" thickBot="1" x14ac:dyDescent="0.25">
      <c r="A22" s="37"/>
      <c r="B22" s="51" t="s">
        <v>47</v>
      </c>
      <c r="C22" s="31">
        <f>SUM(C20:C21)</f>
        <v>165195</v>
      </c>
      <c r="D22" s="32">
        <f>SUM(D20:D21)</f>
        <v>140596</v>
      </c>
      <c r="E22" s="52">
        <f t="shared" si="0"/>
        <v>0.17496230333722154</v>
      </c>
      <c r="F22" s="31">
        <f>SUM(F20:F21)</f>
        <v>61294</v>
      </c>
      <c r="G22" s="32">
        <f>SUM(G20:G21)</f>
        <v>48231</v>
      </c>
      <c r="H22" s="52">
        <f t="shared" si="1"/>
        <v>0.27084240426281853</v>
      </c>
    </row>
    <row r="23" spans="1:8" s="24" customFormat="1" ht="15" customHeight="1" x14ac:dyDescent="0.2">
      <c r="A23" s="37"/>
      <c r="B23" s="54" t="s">
        <v>48</v>
      </c>
      <c r="C23" s="22">
        <f>+C22-C24</f>
        <v>164875</v>
      </c>
      <c r="D23" s="23">
        <f>+D22-D24</f>
        <v>140333</v>
      </c>
      <c r="E23" s="26">
        <f>(C23-D23)/D23</f>
        <v>0.174884025852793</v>
      </c>
      <c r="F23" s="22">
        <f>+F22-F24</f>
        <v>61166</v>
      </c>
      <c r="G23" s="23">
        <f>+G22-G24</f>
        <v>48161</v>
      </c>
      <c r="H23" s="26">
        <f>(F23-G23)/G23</f>
        <v>0.27003176844334625</v>
      </c>
    </row>
    <row r="24" spans="1:8" s="24" customFormat="1" ht="15" customHeight="1" thickBot="1" x14ac:dyDescent="0.25">
      <c r="A24" s="37"/>
      <c r="B24" s="46" t="s">
        <v>49</v>
      </c>
      <c r="C24" s="47">
        <v>320</v>
      </c>
      <c r="D24" s="48">
        <v>263</v>
      </c>
      <c r="E24" s="28"/>
      <c r="F24" s="47">
        <v>128</v>
      </c>
      <c r="G24" s="48">
        <v>70</v>
      </c>
      <c r="H24" s="28"/>
    </row>
    <row r="25" spans="1:8" s="24" customFormat="1" ht="11.25" x14ac:dyDescent="0.2">
      <c r="A25" s="37"/>
      <c r="B25" s="18" t="s">
        <v>50</v>
      </c>
      <c r="C25" s="19">
        <f>ROUND((C23/C27*1000),2)</f>
        <v>2.23</v>
      </c>
      <c r="D25" s="174">
        <f>ROUND((D23/D27*1000),2)</f>
        <v>1.88</v>
      </c>
      <c r="E25" s="25">
        <f>(C25-D25)/D25</f>
        <v>0.18617021276595749</v>
      </c>
      <c r="F25" s="19">
        <f>ROUND((F23/F27*1000),2)</f>
        <v>0.83</v>
      </c>
      <c r="G25" s="174">
        <f>ROUND((G23/G27*1000),2)</f>
        <v>0.65</v>
      </c>
      <c r="H25" s="25">
        <f>(F25-G25)/G25</f>
        <v>0.27692307692307683</v>
      </c>
    </row>
    <row r="26" spans="1:8" s="24" customFormat="1" ht="11.25" x14ac:dyDescent="0.2">
      <c r="A26" s="37"/>
      <c r="B26" s="18" t="s">
        <v>51</v>
      </c>
      <c r="C26" s="19">
        <f>ROUND((C23/C28*1000),2)</f>
        <v>2.23</v>
      </c>
      <c r="D26" s="174">
        <f>ROUND((D23/D28*1000),2)</f>
        <v>1.88</v>
      </c>
      <c r="E26" s="25">
        <f>(C26-D26)/D26</f>
        <v>0.18617021276595749</v>
      </c>
      <c r="F26" s="19">
        <f>ROUND((F23/F28*1000),2)</f>
        <v>0.83</v>
      </c>
      <c r="G26" s="174">
        <f>ROUND((G23/G28*1000),2)</f>
        <v>0.65</v>
      </c>
      <c r="H26" s="25">
        <f>(F26-G26)/G26</f>
        <v>0.27692307692307683</v>
      </c>
    </row>
    <row r="27" spans="1:8" s="24" customFormat="1" ht="11.25" x14ac:dyDescent="0.2">
      <c r="A27" s="37"/>
      <c r="B27" s="18" t="s">
        <v>52</v>
      </c>
      <c r="C27" s="20">
        <v>73978520</v>
      </c>
      <c r="D27" s="21">
        <v>74645119</v>
      </c>
      <c r="E27" s="25" t="s">
        <v>4</v>
      </c>
      <c r="F27" s="20">
        <v>73979889</v>
      </c>
      <c r="G27" s="21">
        <v>73968064</v>
      </c>
      <c r="H27" s="25" t="s">
        <v>4</v>
      </c>
    </row>
    <row r="28" spans="1:8" s="24" customFormat="1" ht="11.25" x14ac:dyDescent="0.2">
      <c r="A28" s="37"/>
      <c r="B28" s="18" t="s">
        <v>53</v>
      </c>
      <c r="C28" s="20">
        <v>73980884</v>
      </c>
      <c r="D28" s="21">
        <v>74649890</v>
      </c>
      <c r="E28" s="25" t="s">
        <v>4</v>
      </c>
      <c r="F28" s="20">
        <v>73981830</v>
      </c>
      <c r="G28" s="21">
        <v>73973683</v>
      </c>
      <c r="H28" s="25" t="s">
        <v>4</v>
      </c>
    </row>
    <row r="30" spans="1:8" s="273" customFormat="1" ht="11.25" x14ac:dyDescent="0.2">
      <c r="B30" s="274" t="s">
        <v>146</v>
      </c>
      <c r="C30" s="275"/>
      <c r="D30" s="275"/>
      <c r="E30" s="276"/>
      <c r="F30" s="275"/>
      <c r="G30" s="275"/>
      <c r="H30" s="276"/>
    </row>
    <row r="31" spans="1:8" s="273" customFormat="1" ht="11.25" x14ac:dyDescent="0.2">
      <c r="B31" s="274" t="s">
        <v>186</v>
      </c>
      <c r="C31" s="275"/>
      <c r="D31" s="275"/>
      <c r="E31" s="276"/>
      <c r="F31" s="275"/>
      <c r="G31" s="275"/>
      <c r="H31" s="276"/>
    </row>
    <row r="32" spans="1:8" s="273" customFormat="1" ht="11.25" x14ac:dyDescent="0.2">
      <c r="B32" s="274" t="s">
        <v>147</v>
      </c>
      <c r="C32" s="275"/>
      <c r="D32" s="275"/>
      <c r="E32" s="276"/>
      <c r="F32" s="275"/>
      <c r="G32" s="275"/>
      <c r="H32" s="276"/>
    </row>
  </sheetData>
  <mergeCells count="1">
    <mergeCell ref="B1:H1"/>
  </mergeCells>
  <pageMargins left="0.55118110236220474" right="0.23622047244094491" top="0.74803149606299213" bottom="0.74803149606299213" header="0.31496062992125984" footer="0.31496062992125984"/>
  <pageSetup paperSize="9" scale="81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showGridLines="0" zoomScaleNormal="100" workbookViewId="0"/>
  </sheetViews>
  <sheetFormatPr baseColWidth="10" defaultColWidth="9.140625" defaultRowHeight="14.25" x14ac:dyDescent="0.25"/>
  <cols>
    <col min="1" max="1" width="2.7109375" style="9" customWidth="1"/>
    <col min="2" max="2" width="58.140625" style="9" bestFit="1" customWidth="1"/>
    <col min="3" max="4" width="17.28515625" style="9" customWidth="1"/>
    <col min="5" max="16384" width="9.140625" style="9"/>
  </cols>
  <sheetData>
    <row r="1" spans="1:4" s="55" customFormat="1" ht="15" customHeight="1" x14ac:dyDescent="0.25">
      <c r="B1" s="297" t="str">
        <f>Inhaltsverzeichnis!C13</f>
        <v>Konzernbilanz zum 31. Dezember 2018 und 2017</v>
      </c>
      <c r="C1" s="297"/>
      <c r="D1" s="297"/>
    </row>
    <row r="2" spans="1:4" ht="15" customHeight="1" x14ac:dyDescent="0.25">
      <c r="B2" s="298" t="s">
        <v>31</v>
      </c>
      <c r="C2" s="299"/>
      <c r="D2" s="299"/>
    </row>
    <row r="3" spans="1:4" ht="15" customHeight="1" x14ac:dyDescent="0.25">
      <c r="B3" s="13"/>
      <c r="C3" s="7"/>
      <c r="D3" s="7"/>
    </row>
    <row r="4" spans="1:4" s="56" customFormat="1" ht="20.25" customHeight="1" thickBot="1" x14ac:dyDescent="0.3">
      <c r="A4" s="58"/>
      <c r="B4" s="59" t="s">
        <v>54</v>
      </c>
      <c r="C4" s="280" t="s">
        <v>183</v>
      </c>
      <c r="D4" s="60" t="s">
        <v>178</v>
      </c>
    </row>
    <row r="5" spans="1:4" s="56" customFormat="1" ht="15" customHeight="1" thickBot="1" x14ac:dyDescent="0.3">
      <c r="A5" s="58"/>
      <c r="B5" s="61" t="s">
        <v>101</v>
      </c>
      <c r="C5" s="62"/>
      <c r="D5" s="63"/>
    </row>
    <row r="6" spans="1:4" s="56" customFormat="1" ht="14.25" customHeight="1" x14ac:dyDescent="0.25">
      <c r="A6" s="58"/>
      <c r="B6" s="64" t="s">
        <v>30</v>
      </c>
      <c r="C6" s="65">
        <v>462362</v>
      </c>
      <c r="D6" s="66">
        <v>365815</v>
      </c>
    </row>
    <row r="7" spans="1:4" s="56" customFormat="1" ht="14.25" customHeight="1" x14ac:dyDescent="0.25">
      <c r="A7" s="58"/>
      <c r="B7" s="67" t="s">
        <v>55</v>
      </c>
      <c r="C7" s="68">
        <v>15302</v>
      </c>
      <c r="D7" s="69">
        <v>26165</v>
      </c>
    </row>
    <row r="8" spans="1:4" s="56" customFormat="1" ht="14.25" customHeight="1" x14ac:dyDescent="0.25">
      <c r="A8" s="58"/>
      <c r="B8" s="67" t="s">
        <v>56</v>
      </c>
      <c r="C8" s="68">
        <v>207494</v>
      </c>
      <c r="D8" s="69">
        <v>226314</v>
      </c>
    </row>
    <row r="9" spans="1:4" s="56" customFormat="1" ht="14.25" customHeight="1" x14ac:dyDescent="0.25">
      <c r="A9" s="58"/>
      <c r="B9" s="67" t="s">
        <v>57</v>
      </c>
      <c r="C9" s="68">
        <v>20109</v>
      </c>
      <c r="D9" s="69">
        <v>17366</v>
      </c>
    </row>
    <row r="10" spans="1:4" s="56" customFormat="1" ht="14.25" customHeight="1" x14ac:dyDescent="0.25">
      <c r="A10" s="58"/>
      <c r="B10" s="67" t="s">
        <v>58</v>
      </c>
      <c r="C10" s="68">
        <v>19680</v>
      </c>
      <c r="D10" s="69">
        <v>14632</v>
      </c>
    </row>
    <row r="11" spans="1:4" s="56" customFormat="1" ht="14.25" customHeight="1" x14ac:dyDescent="0.25">
      <c r="A11" s="58"/>
      <c r="B11" s="217"/>
      <c r="C11" s="218">
        <f>SUM(C6:C10)</f>
        <v>724947</v>
      </c>
      <c r="D11" s="219">
        <f>SUM(D6:D10)</f>
        <v>650292</v>
      </c>
    </row>
    <row r="12" spans="1:4" s="56" customFormat="1" ht="15" customHeight="1" thickBot="1" x14ac:dyDescent="0.3">
      <c r="A12" s="58"/>
      <c r="B12" s="70" t="s">
        <v>102</v>
      </c>
      <c r="C12" s="71"/>
      <c r="D12" s="72"/>
    </row>
    <row r="13" spans="1:4" s="56" customFormat="1" ht="14.25" customHeight="1" x14ac:dyDescent="0.25">
      <c r="A13" s="58"/>
      <c r="B13" s="64" t="s">
        <v>59</v>
      </c>
      <c r="C13" s="65">
        <v>136972</v>
      </c>
      <c r="D13" s="66">
        <v>131664</v>
      </c>
    </row>
    <row r="14" spans="1:4" s="56" customFormat="1" ht="14.25" customHeight="1" x14ac:dyDescent="0.25">
      <c r="A14" s="58"/>
      <c r="B14" s="67" t="s">
        <v>60</v>
      </c>
      <c r="C14" s="68">
        <v>964377</v>
      </c>
      <c r="D14" s="69">
        <v>921415</v>
      </c>
    </row>
    <row r="15" spans="1:4" s="56" customFormat="1" ht="14.25" customHeight="1" x14ac:dyDescent="0.25">
      <c r="A15" s="58"/>
      <c r="B15" s="67" t="s">
        <v>61</v>
      </c>
      <c r="C15" s="68">
        <v>71023</v>
      </c>
      <c r="D15" s="69">
        <v>72815</v>
      </c>
    </row>
    <row r="16" spans="1:4" s="56" customFormat="1" ht="14.25" customHeight="1" x14ac:dyDescent="0.25">
      <c r="A16" s="58"/>
      <c r="B16" s="67" t="s">
        <v>55</v>
      </c>
      <c r="C16" s="68">
        <v>19563</v>
      </c>
      <c r="D16" s="69">
        <v>54730</v>
      </c>
    </row>
    <row r="17" spans="1:4" s="56" customFormat="1" ht="14.25" customHeight="1" x14ac:dyDescent="0.25">
      <c r="A17" s="58"/>
      <c r="B17" s="67" t="s">
        <v>56</v>
      </c>
      <c r="C17" s="68">
        <v>68675</v>
      </c>
      <c r="D17" s="69">
        <v>53273</v>
      </c>
    </row>
    <row r="18" spans="1:4" s="56" customFormat="1" ht="14.25" customHeight="1" x14ac:dyDescent="0.25">
      <c r="A18" s="58"/>
      <c r="B18" s="67" t="s">
        <v>57</v>
      </c>
      <c r="C18" s="68">
        <v>2924</v>
      </c>
      <c r="D18" s="69">
        <v>199</v>
      </c>
    </row>
    <row r="19" spans="1:4" s="56" customFormat="1" ht="14.25" customHeight="1" x14ac:dyDescent="0.25">
      <c r="A19" s="58"/>
      <c r="B19" s="67" t="s">
        <v>58</v>
      </c>
      <c r="C19" s="68">
        <v>9416</v>
      </c>
      <c r="D19" s="69">
        <v>8575</v>
      </c>
    </row>
    <row r="20" spans="1:4" s="56" customFormat="1" ht="14.25" customHeight="1" x14ac:dyDescent="0.25">
      <c r="A20" s="58"/>
      <c r="B20" s="67" t="s">
        <v>62</v>
      </c>
      <c r="C20" s="68">
        <v>10007</v>
      </c>
      <c r="D20" s="69">
        <v>14507</v>
      </c>
    </row>
    <row r="21" spans="1:4" s="56" customFormat="1" ht="14.25" customHeight="1" x14ac:dyDescent="0.25">
      <c r="A21" s="58"/>
      <c r="B21" s="217"/>
      <c r="C21" s="218">
        <f>SUM(C13:C20)</f>
        <v>1282957</v>
      </c>
      <c r="D21" s="219">
        <f>SUM(D13:D20)</f>
        <v>1257178</v>
      </c>
    </row>
    <row r="22" spans="1:4" s="56" customFormat="1" ht="15" customHeight="1" thickBot="1" x14ac:dyDescent="0.3">
      <c r="A22" s="58"/>
      <c r="B22" s="73" t="s">
        <v>63</v>
      </c>
      <c r="C22" s="74">
        <f>+C11+C21</f>
        <v>2007904</v>
      </c>
      <c r="D22" s="75">
        <f>+D11+D21</f>
        <v>1907470</v>
      </c>
    </row>
    <row r="23" spans="1:4" s="56" customFormat="1" ht="14.25" customHeight="1" x14ac:dyDescent="0.25">
      <c r="A23" s="58"/>
      <c r="B23" s="76"/>
      <c r="C23" s="77"/>
      <c r="D23" s="78"/>
    </row>
    <row r="24" spans="1:4" s="56" customFormat="1" ht="20.25" customHeight="1" thickBot="1" x14ac:dyDescent="0.3">
      <c r="A24" s="58"/>
      <c r="B24" s="59" t="s">
        <v>64</v>
      </c>
      <c r="C24" s="280" t="s">
        <v>183</v>
      </c>
      <c r="D24" s="60" t="s">
        <v>178</v>
      </c>
    </row>
    <row r="25" spans="1:4" s="56" customFormat="1" ht="15" customHeight="1" thickBot="1" x14ac:dyDescent="0.3">
      <c r="A25" s="58"/>
      <c r="B25" s="61" t="s">
        <v>134</v>
      </c>
      <c r="C25" s="62"/>
      <c r="D25" s="63"/>
    </row>
    <row r="26" spans="1:4" s="56" customFormat="1" ht="14.25" customHeight="1" x14ac:dyDescent="0.25">
      <c r="A26" s="58"/>
      <c r="B26" s="64" t="s">
        <v>65</v>
      </c>
      <c r="C26" s="79">
        <v>111888</v>
      </c>
      <c r="D26" s="66">
        <v>210347</v>
      </c>
    </row>
    <row r="27" spans="1:4" s="56" customFormat="1" ht="14.25" customHeight="1" x14ac:dyDescent="0.25">
      <c r="A27" s="58"/>
      <c r="B27" s="67" t="s">
        <v>66</v>
      </c>
      <c r="C27" s="68">
        <v>38831</v>
      </c>
      <c r="D27" s="69">
        <v>37617</v>
      </c>
    </row>
    <row r="28" spans="1:4" s="56" customFormat="1" ht="14.25" customHeight="1" x14ac:dyDescent="0.25">
      <c r="A28" s="58"/>
      <c r="B28" s="67" t="s">
        <v>67</v>
      </c>
      <c r="C28" s="68">
        <v>145839</v>
      </c>
      <c r="D28" s="69">
        <v>150416</v>
      </c>
    </row>
    <row r="29" spans="1:4" s="56" customFormat="1" ht="14.25" customHeight="1" x14ac:dyDescent="0.25">
      <c r="A29" s="58"/>
      <c r="B29" s="67" t="s">
        <v>68</v>
      </c>
      <c r="C29" s="68">
        <v>30630</v>
      </c>
      <c r="D29" s="69">
        <v>43708</v>
      </c>
    </row>
    <row r="30" spans="1:4" s="56" customFormat="1" ht="14.25" customHeight="1" x14ac:dyDescent="0.25">
      <c r="A30" s="58"/>
      <c r="B30" s="67" t="s">
        <v>69</v>
      </c>
      <c r="C30" s="68">
        <v>37953</v>
      </c>
      <c r="D30" s="69">
        <v>27505</v>
      </c>
    </row>
    <row r="31" spans="1:4" s="56" customFormat="1" ht="14.25" customHeight="1" x14ac:dyDescent="0.25">
      <c r="A31" s="58"/>
      <c r="B31" s="67" t="s">
        <v>70</v>
      </c>
      <c r="C31" s="68">
        <v>123276</v>
      </c>
      <c r="D31" s="69">
        <v>112964</v>
      </c>
    </row>
    <row r="32" spans="1:4" s="56" customFormat="1" ht="14.25" customHeight="1" x14ac:dyDescent="0.25">
      <c r="A32" s="58"/>
      <c r="B32" s="217"/>
      <c r="C32" s="218">
        <f>SUM(C26:C31)</f>
        <v>488417</v>
      </c>
      <c r="D32" s="219">
        <f>SUM(D26:D31)</f>
        <v>582557</v>
      </c>
    </row>
    <row r="33" spans="1:4" s="56" customFormat="1" ht="15" customHeight="1" thickBot="1" x14ac:dyDescent="0.3">
      <c r="A33" s="58"/>
      <c r="B33" s="70" t="s">
        <v>135</v>
      </c>
      <c r="C33" s="71"/>
      <c r="D33" s="72"/>
    </row>
    <row r="34" spans="1:4" s="56" customFormat="1" ht="14.25" customHeight="1" x14ac:dyDescent="0.25">
      <c r="A34" s="58"/>
      <c r="B34" s="64" t="s">
        <v>65</v>
      </c>
      <c r="C34" s="79">
        <v>201432</v>
      </c>
      <c r="D34" s="66">
        <v>100250</v>
      </c>
    </row>
    <row r="35" spans="1:4" s="56" customFormat="1" ht="14.25" customHeight="1" x14ac:dyDescent="0.25">
      <c r="A35" s="58"/>
      <c r="B35" s="67" t="s">
        <v>66</v>
      </c>
      <c r="C35" s="68">
        <v>3245</v>
      </c>
      <c r="D35" s="69">
        <v>3677</v>
      </c>
    </row>
    <row r="36" spans="1:4" s="56" customFormat="1" ht="14.25" customHeight="1" x14ac:dyDescent="0.25">
      <c r="A36" s="58"/>
      <c r="B36" s="67" t="s">
        <v>67</v>
      </c>
      <c r="C36" s="68">
        <v>266</v>
      </c>
      <c r="D36" s="69">
        <v>640</v>
      </c>
    </row>
    <row r="37" spans="1:4" s="56" customFormat="1" ht="14.25" customHeight="1" x14ac:dyDescent="0.25">
      <c r="A37" s="58"/>
      <c r="B37" s="67" t="s">
        <v>68</v>
      </c>
      <c r="C37" s="68">
        <v>10320</v>
      </c>
      <c r="D37" s="69">
        <v>34297</v>
      </c>
    </row>
    <row r="38" spans="1:4" s="56" customFormat="1" ht="14.25" customHeight="1" x14ac:dyDescent="0.25">
      <c r="A38" s="58"/>
      <c r="B38" s="67" t="s">
        <v>71</v>
      </c>
      <c r="C38" s="68">
        <v>34621</v>
      </c>
      <c r="D38" s="69">
        <v>43869</v>
      </c>
    </row>
    <row r="39" spans="1:4" s="56" customFormat="1" ht="14.25" customHeight="1" x14ac:dyDescent="0.25">
      <c r="A39" s="58"/>
      <c r="B39" s="67" t="s">
        <v>184</v>
      </c>
      <c r="C39" s="68">
        <v>2898</v>
      </c>
      <c r="D39" s="69">
        <v>4509</v>
      </c>
    </row>
    <row r="40" spans="1:4" s="56" customFormat="1" ht="14.25" customHeight="1" x14ac:dyDescent="0.25">
      <c r="A40" s="58"/>
      <c r="B40" s="67" t="s">
        <v>72</v>
      </c>
      <c r="C40" s="68">
        <v>11398</v>
      </c>
      <c r="D40" s="69">
        <v>11599</v>
      </c>
    </row>
    <row r="41" spans="1:4" s="56" customFormat="1" ht="14.25" customHeight="1" x14ac:dyDescent="0.25">
      <c r="A41" s="58"/>
      <c r="B41" s="67" t="s">
        <v>70</v>
      </c>
      <c r="C41" s="68">
        <v>16245</v>
      </c>
      <c r="D41" s="69">
        <v>7790</v>
      </c>
    </row>
    <row r="42" spans="1:4" s="56" customFormat="1" ht="14.25" customHeight="1" x14ac:dyDescent="0.25">
      <c r="A42" s="58"/>
      <c r="B42" s="217"/>
      <c r="C42" s="218">
        <f>SUM(C34:C41)</f>
        <v>280425</v>
      </c>
      <c r="D42" s="219">
        <f>SUM(D34:D41)</f>
        <v>206631</v>
      </c>
    </row>
    <row r="43" spans="1:4" s="56" customFormat="1" ht="15" customHeight="1" thickBot="1" x14ac:dyDescent="0.3">
      <c r="A43" s="58"/>
      <c r="B43" s="70" t="s">
        <v>73</v>
      </c>
      <c r="C43" s="71"/>
      <c r="D43" s="72"/>
    </row>
    <row r="44" spans="1:4" s="56" customFormat="1" ht="14.25" customHeight="1" x14ac:dyDescent="0.25">
      <c r="A44" s="58"/>
      <c r="B44" s="64" t="s">
        <v>74</v>
      </c>
      <c r="C44" s="65">
        <v>74000</v>
      </c>
      <c r="D44" s="66">
        <v>76400</v>
      </c>
    </row>
    <row r="45" spans="1:4" s="56" customFormat="1" ht="14.25" customHeight="1" x14ac:dyDescent="0.25">
      <c r="A45" s="58"/>
      <c r="B45" s="67" t="s">
        <v>75</v>
      </c>
      <c r="C45" s="68">
        <v>22612</v>
      </c>
      <c r="D45" s="69">
        <v>22715</v>
      </c>
    </row>
    <row r="46" spans="1:4" s="56" customFormat="1" ht="14.25" customHeight="1" x14ac:dyDescent="0.25">
      <c r="A46" s="58"/>
      <c r="B46" s="67" t="s">
        <v>76</v>
      </c>
      <c r="C46" s="68">
        <v>1201689</v>
      </c>
      <c r="D46" s="69">
        <v>1176722</v>
      </c>
    </row>
    <row r="47" spans="1:4" s="56" customFormat="1" ht="14.25" customHeight="1" x14ac:dyDescent="0.25">
      <c r="A47" s="58"/>
      <c r="B47" s="67" t="s">
        <v>77</v>
      </c>
      <c r="C47" s="68">
        <v>-59138</v>
      </c>
      <c r="D47" s="69">
        <v>-66905</v>
      </c>
    </row>
    <row r="48" spans="1:4" s="56" customFormat="1" ht="14.25" customHeight="1" x14ac:dyDescent="0.25">
      <c r="A48" s="58"/>
      <c r="B48" s="67" t="s">
        <v>78</v>
      </c>
      <c r="C48" s="68">
        <v>-757</v>
      </c>
      <c r="D48" s="69">
        <v>-91249</v>
      </c>
    </row>
    <row r="49" spans="1:4" s="56" customFormat="1" ht="15" customHeight="1" thickBot="1" x14ac:dyDescent="0.3">
      <c r="A49" s="58"/>
      <c r="B49" s="70" t="s">
        <v>79</v>
      </c>
      <c r="C49" s="71">
        <f>SUM(C44:C48)</f>
        <v>1238406</v>
      </c>
      <c r="D49" s="72">
        <f>SUM(D44:D48)</f>
        <v>1117683</v>
      </c>
    </row>
    <row r="50" spans="1:4" s="56" customFormat="1" ht="15" customHeight="1" thickBot="1" x14ac:dyDescent="0.3">
      <c r="A50" s="58"/>
      <c r="B50" s="61" t="s">
        <v>80</v>
      </c>
      <c r="C50" s="62">
        <v>656</v>
      </c>
      <c r="D50" s="63">
        <v>599</v>
      </c>
    </row>
    <row r="51" spans="1:4" s="56" customFormat="1" ht="15" customHeight="1" thickBot="1" x14ac:dyDescent="0.3">
      <c r="A51" s="58"/>
      <c r="B51" s="61"/>
      <c r="C51" s="62">
        <f>SUM(C49:C50)</f>
        <v>1239062</v>
      </c>
      <c r="D51" s="63">
        <f>SUM(D49:D50)</f>
        <v>1118282</v>
      </c>
    </row>
    <row r="52" spans="1:4" s="56" customFormat="1" ht="15" customHeight="1" thickBot="1" x14ac:dyDescent="0.3">
      <c r="A52" s="58"/>
      <c r="B52" s="80" t="s">
        <v>81</v>
      </c>
      <c r="C52" s="81">
        <f>+C32+C42+C51</f>
        <v>2007904</v>
      </c>
      <c r="D52" s="82">
        <f>+D32+D42+D51</f>
        <v>1907470</v>
      </c>
    </row>
    <row r="53" spans="1:4" s="56" customFormat="1" ht="11.25" x14ac:dyDescent="0.25"/>
    <row r="54" spans="1:4" s="56" customFormat="1" ht="11.25" x14ac:dyDescent="0.25"/>
    <row r="55" spans="1:4" s="56" customFormat="1" ht="11.25" x14ac:dyDescent="0.25"/>
    <row r="56" spans="1:4" s="56" customFormat="1" ht="11.25" x14ac:dyDescent="0.25"/>
    <row r="57" spans="1:4" s="56" customFormat="1" ht="11.25" x14ac:dyDescent="0.25"/>
    <row r="58" spans="1:4" s="56" customFormat="1" ht="11.25" x14ac:dyDescent="0.25"/>
  </sheetData>
  <mergeCells count="2">
    <mergeCell ref="B1:D1"/>
    <mergeCell ref="B2:D2"/>
  </mergeCells>
  <pageMargins left="0.55118110236220474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40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71.7109375" style="2" customWidth="1"/>
    <col min="3" max="5" width="11.7109375" style="2" customWidth="1"/>
    <col min="6" max="16384" width="9.140625" style="2"/>
  </cols>
  <sheetData>
    <row r="1" spans="1:9" s="39" customFormat="1" ht="15.75" x14ac:dyDescent="0.25">
      <c r="B1" s="300" t="str">
        <f>Inhaltsverzeichnis!C15</f>
        <v>Kapitalflussrechnung für das 4. Quartal und die Geschäftsjahre 2018 und 2017</v>
      </c>
      <c r="C1" s="300"/>
      <c r="D1" s="300"/>
      <c r="E1" s="300"/>
      <c r="F1" s="300"/>
    </row>
    <row r="2" spans="1:9" x14ac:dyDescent="0.2">
      <c r="B2" s="301" t="s">
        <v>31</v>
      </c>
      <c r="C2" s="301"/>
      <c r="D2" s="301"/>
      <c r="E2" s="301"/>
      <c r="F2" s="301"/>
      <c r="H2" s="24"/>
    </row>
    <row r="3" spans="1:9" x14ac:dyDescent="0.2">
      <c r="B3" s="14"/>
      <c r="C3" s="14"/>
      <c r="D3" s="14"/>
      <c r="H3" s="56"/>
    </row>
    <row r="4" spans="1:9" s="24" customFormat="1" ht="14.25" customHeight="1" thickBot="1" x14ac:dyDescent="0.25">
      <c r="A4" s="37"/>
      <c r="B4" s="42" t="s">
        <v>32</v>
      </c>
      <c r="C4" s="154" t="s">
        <v>165</v>
      </c>
      <c r="D4" s="155" t="s">
        <v>166</v>
      </c>
      <c r="E4" s="154" t="s">
        <v>171</v>
      </c>
      <c r="F4" s="155" t="s">
        <v>172</v>
      </c>
      <c r="H4" s="56"/>
    </row>
    <row r="5" spans="1:9" s="56" customFormat="1" ht="14.25" customHeight="1" x14ac:dyDescent="0.2">
      <c r="A5" s="58"/>
      <c r="B5" s="236" t="s">
        <v>47</v>
      </c>
      <c r="C5" s="29">
        <v>165195</v>
      </c>
      <c r="D5" s="30">
        <v>140596</v>
      </c>
      <c r="E5" s="29">
        <v>61294</v>
      </c>
      <c r="F5" s="30">
        <v>48231</v>
      </c>
      <c r="I5" s="57"/>
    </row>
    <row r="6" spans="1:9" s="56" customFormat="1" ht="14.25" customHeight="1" x14ac:dyDescent="0.2">
      <c r="A6" s="58"/>
      <c r="B6" s="235" t="s">
        <v>46</v>
      </c>
      <c r="C6" s="20">
        <v>63675</v>
      </c>
      <c r="D6" s="21">
        <v>76459</v>
      </c>
      <c r="E6" s="20">
        <v>20187</v>
      </c>
      <c r="F6" s="21">
        <v>34482</v>
      </c>
      <c r="I6" s="57"/>
    </row>
    <row r="7" spans="1:9" s="56" customFormat="1" ht="14.25" customHeight="1" x14ac:dyDescent="0.2">
      <c r="A7" s="58"/>
      <c r="B7" s="235" t="s">
        <v>45</v>
      </c>
      <c r="C7" s="20">
        <v>-4321</v>
      </c>
      <c r="D7" s="21">
        <v>-1467</v>
      </c>
      <c r="E7" s="20">
        <v>-877</v>
      </c>
      <c r="F7" s="21">
        <v>-1824</v>
      </c>
      <c r="I7" s="57"/>
    </row>
    <row r="8" spans="1:9" s="56" customFormat="1" ht="14.25" customHeight="1" x14ac:dyDescent="0.2">
      <c r="A8" s="58"/>
      <c r="B8" s="235" t="s">
        <v>114</v>
      </c>
      <c r="C8" s="20">
        <v>32069</v>
      </c>
      <c r="D8" s="21">
        <v>41202</v>
      </c>
      <c r="E8" s="20">
        <v>7895</v>
      </c>
      <c r="F8" s="21">
        <v>9627</v>
      </c>
      <c r="H8" s="8"/>
      <c r="I8" s="57"/>
    </row>
    <row r="9" spans="1:9" s="56" customFormat="1" ht="14.25" customHeight="1" x14ac:dyDescent="0.2">
      <c r="A9" s="58"/>
      <c r="B9" s="235" t="s">
        <v>152</v>
      </c>
      <c r="C9" s="20">
        <v>-53</v>
      </c>
      <c r="D9" s="21">
        <v>0</v>
      </c>
      <c r="E9" s="20">
        <v>0</v>
      </c>
      <c r="F9" s="21">
        <v>0</v>
      </c>
      <c r="H9" s="8"/>
      <c r="I9" s="57"/>
    </row>
    <row r="10" spans="1:9" s="56" customFormat="1" ht="14.25" customHeight="1" x14ac:dyDescent="0.2">
      <c r="A10" s="58"/>
      <c r="B10" s="235" t="s">
        <v>115</v>
      </c>
      <c r="C10" s="20">
        <v>-1033</v>
      </c>
      <c r="D10" s="21">
        <v>3715</v>
      </c>
      <c r="E10" s="20">
        <v>892</v>
      </c>
      <c r="F10" s="21">
        <v>2362</v>
      </c>
      <c r="I10" s="57"/>
    </row>
    <row r="11" spans="1:9" s="56" customFormat="1" ht="14.25" customHeight="1" x14ac:dyDescent="0.2">
      <c r="A11" s="58"/>
      <c r="B11" s="236" t="s">
        <v>116</v>
      </c>
      <c r="C11" s="29">
        <v>31810</v>
      </c>
      <c r="D11" s="30">
        <v>2159</v>
      </c>
      <c r="E11" s="29">
        <v>-22355</v>
      </c>
      <c r="F11" s="30">
        <v>-65840</v>
      </c>
      <c r="I11" s="57"/>
    </row>
    <row r="12" spans="1:9" s="56" customFormat="1" ht="14.25" customHeight="1" x14ac:dyDescent="0.2">
      <c r="A12" s="58"/>
      <c r="B12" s="235" t="s">
        <v>117</v>
      </c>
      <c r="C12" s="20">
        <v>-39513</v>
      </c>
      <c r="D12" s="21">
        <v>8993</v>
      </c>
      <c r="E12" s="20">
        <v>6639</v>
      </c>
      <c r="F12" s="21">
        <v>41951</v>
      </c>
      <c r="I12" s="57"/>
    </row>
    <row r="13" spans="1:9" s="56" customFormat="1" ht="14.25" customHeight="1" x14ac:dyDescent="0.2">
      <c r="A13" s="58"/>
      <c r="B13" s="235" t="s">
        <v>118</v>
      </c>
      <c r="C13" s="20">
        <v>-56472</v>
      </c>
      <c r="D13" s="21">
        <v>-83040</v>
      </c>
      <c r="E13" s="20">
        <v>-13087</v>
      </c>
      <c r="F13" s="21">
        <v>-27824</v>
      </c>
      <c r="H13" s="2"/>
      <c r="I13" s="57"/>
    </row>
    <row r="14" spans="1:9" s="56" customFormat="1" ht="14.25" customHeight="1" x14ac:dyDescent="0.2">
      <c r="A14" s="58"/>
      <c r="B14" s="235" t="s">
        <v>119</v>
      </c>
      <c r="C14" s="20">
        <v>-6779</v>
      </c>
      <c r="D14" s="21">
        <v>-9277</v>
      </c>
      <c r="E14" s="20">
        <v>-1856</v>
      </c>
      <c r="F14" s="21">
        <v>-1177</v>
      </c>
      <c r="I14" s="57"/>
    </row>
    <row r="15" spans="1:9" ht="14.25" customHeight="1" x14ac:dyDescent="0.2">
      <c r="B15" s="235" t="s">
        <v>120</v>
      </c>
      <c r="C15" s="20">
        <v>10480</v>
      </c>
      <c r="D15" s="21">
        <v>10045</v>
      </c>
      <c r="E15" s="20">
        <v>2645</v>
      </c>
      <c r="F15" s="21">
        <v>3366</v>
      </c>
      <c r="H15" s="56"/>
      <c r="I15" s="57"/>
    </row>
    <row r="16" spans="1:9" s="56" customFormat="1" ht="14.25" customHeight="1" thickBot="1" x14ac:dyDescent="0.25">
      <c r="A16" s="58"/>
      <c r="B16" s="245" t="s">
        <v>133</v>
      </c>
      <c r="C16" s="31">
        <f>SUM(C5:C15)</f>
        <v>195058</v>
      </c>
      <c r="D16" s="32">
        <f>SUM(D5:D15)</f>
        <v>189385</v>
      </c>
      <c r="E16" s="31">
        <f>SUM(E5:E15)</f>
        <v>61377</v>
      </c>
      <c r="F16" s="32">
        <f t="shared" ref="F16" si="0">SUM(F5:F15)</f>
        <v>43354</v>
      </c>
      <c r="I16" s="57"/>
    </row>
    <row r="17" spans="1:9" s="56" customFormat="1" ht="14.25" customHeight="1" x14ac:dyDescent="0.2">
      <c r="A17" s="58"/>
      <c r="B17" s="279" t="s">
        <v>179</v>
      </c>
      <c r="C17" s="29">
        <v>304</v>
      </c>
      <c r="D17" s="30">
        <v>591</v>
      </c>
      <c r="E17" s="29">
        <v>36</v>
      </c>
      <c r="F17" s="30">
        <v>301</v>
      </c>
      <c r="I17" s="57"/>
    </row>
    <row r="18" spans="1:9" s="56" customFormat="1" ht="14.25" customHeight="1" x14ac:dyDescent="0.2">
      <c r="A18" s="58"/>
      <c r="B18" s="235" t="s">
        <v>180</v>
      </c>
      <c r="C18" s="20">
        <v>-10222</v>
      </c>
      <c r="D18" s="21">
        <v>-25444</v>
      </c>
      <c r="E18" s="20">
        <v>-3885</v>
      </c>
      <c r="F18" s="21">
        <v>-2771</v>
      </c>
      <c r="I18" s="57"/>
    </row>
    <row r="19" spans="1:9" s="56" customFormat="1" ht="14.25" customHeight="1" x14ac:dyDescent="0.2">
      <c r="A19" s="58"/>
      <c r="B19" s="235" t="s">
        <v>121</v>
      </c>
      <c r="C19" s="20">
        <v>1811</v>
      </c>
      <c r="D19" s="21">
        <v>1932</v>
      </c>
      <c r="E19" s="20">
        <v>1561</v>
      </c>
      <c r="F19" s="21">
        <v>1831</v>
      </c>
      <c r="I19" s="57"/>
    </row>
    <row r="20" spans="1:9" s="56" customFormat="1" ht="14.25" customHeight="1" x14ac:dyDescent="0.2">
      <c r="A20" s="58"/>
      <c r="B20" s="235" t="s">
        <v>151</v>
      </c>
      <c r="C20" s="20">
        <v>-2836</v>
      </c>
      <c r="D20" s="21">
        <v>-4579</v>
      </c>
      <c r="E20" s="20">
        <v>-1</v>
      </c>
      <c r="F20" s="21">
        <v>-2093</v>
      </c>
      <c r="I20" s="57"/>
    </row>
    <row r="21" spans="1:9" s="56" customFormat="1" ht="14.25" customHeight="1" x14ac:dyDescent="0.2">
      <c r="A21" s="58"/>
      <c r="B21" s="235" t="s">
        <v>185</v>
      </c>
      <c r="C21" s="20">
        <v>271</v>
      </c>
      <c r="D21" s="21">
        <v>4270</v>
      </c>
      <c r="E21" s="20">
        <v>0</v>
      </c>
      <c r="F21" s="21">
        <v>91</v>
      </c>
      <c r="H21" s="2"/>
      <c r="I21" s="57"/>
    </row>
    <row r="22" spans="1:9" s="56" customFormat="1" ht="14.25" customHeight="1" x14ac:dyDescent="0.2">
      <c r="A22" s="58"/>
      <c r="B22" s="235" t="s">
        <v>122</v>
      </c>
      <c r="C22" s="20">
        <v>-994</v>
      </c>
      <c r="D22" s="21">
        <v>-681</v>
      </c>
      <c r="E22" s="20">
        <v>-109</v>
      </c>
      <c r="F22" s="21">
        <v>-59</v>
      </c>
      <c r="I22" s="57"/>
    </row>
    <row r="23" spans="1:9" ht="14.25" customHeight="1" x14ac:dyDescent="0.2">
      <c r="B23" s="235" t="s">
        <v>123</v>
      </c>
      <c r="C23" s="20">
        <v>-46693</v>
      </c>
      <c r="D23" s="21">
        <v>-49420</v>
      </c>
      <c r="E23" s="20">
        <v>107</v>
      </c>
      <c r="F23" s="21">
        <v>0</v>
      </c>
      <c r="H23" s="56"/>
      <c r="I23" s="57"/>
    </row>
    <row r="24" spans="1:9" s="56" customFormat="1" ht="14.25" customHeight="1" thickBot="1" x14ac:dyDescent="0.25">
      <c r="A24" s="58"/>
      <c r="B24" s="245" t="s">
        <v>124</v>
      </c>
      <c r="C24" s="31">
        <f>SUM(C17:C23)</f>
        <v>-58359</v>
      </c>
      <c r="D24" s="32">
        <f>SUM(D17:D23)</f>
        <v>-73331</v>
      </c>
      <c r="E24" s="31">
        <f>SUM(E17:E23)</f>
        <v>-2291</v>
      </c>
      <c r="F24" s="32">
        <f t="shared" ref="F24" si="1">SUM(F17:F23)</f>
        <v>-2700</v>
      </c>
    </row>
    <row r="25" spans="1:9" s="56" customFormat="1" ht="14.25" customHeight="1" x14ac:dyDescent="0.2">
      <c r="A25" s="58"/>
      <c r="B25" s="236" t="s">
        <v>181</v>
      </c>
      <c r="C25" s="29">
        <v>0</v>
      </c>
      <c r="D25" s="30">
        <v>-89587</v>
      </c>
      <c r="E25" s="29">
        <v>0</v>
      </c>
      <c r="F25" s="30">
        <v>0</v>
      </c>
    </row>
    <row r="26" spans="1:9" s="56" customFormat="1" ht="14.25" customHeight="1" x14ac:dyDescent="0.2">
      <c r="A26" s="58"/>
      <c r="B26" s="235" t="s">
        <v>144</v>
      </c>
      <c r="C26" s="29">
        <v>88</v>
      </c>
      <c r="D26" s="30">
        <v>1725</v>
      </c>
      <c r="E26" s="29">
        <v>0</v>
      </c>
      <c r="F26" s="30">
        <v>395</v>
      </c>
      <c r="H26" s="2"/>
    </row>
    <row r="27" spans="1:9" s="56" customFormat="1" ht="14.25" customHeight="1" x14ac:dyDescent="0.2">
      <c r="A27" s="58"/>
      <c r="B27" s="236" t="s">
        <v>125</v>
      </c>
      <c r="C27" s="29">
        <v>-48348</v>
      </c>
      <c r="D27" s="30">
        <v>-44553</v>
      </c>
      <c r="E27" s="29">
        <v>0</v>
      </c>
      <c r="F27" s="30">
        <v>0</v>
      </c>
    </row>
    <row r="28" spans="1:9" s="56" customFormat="1" ht="14.25" customHeight="1" x14ac:dyDescent="0.2">
      <c r="A28" s="58"/>
      <c r="B28" s="235" t="s">
        <v>182</v>
      </c>
      <c r="C28" s="20">
        <v>7673</v>
      </c>
      <c r="D28" s="30">
        <v>96257</v>
      </c>
      <c r="E28" s="20">
        <v>-4768</v>
      </c>
      <c r="F28" s="30">
        <v>205</v>
      </c>
    </row>
    <row r="29" spans="1:9" ht="14.25" customHeight="1" x14ac:dyDescent="0.2">
      <c r="B29" s="235" t="s">
        <v>126</v>
      </c>
      <c r="C29" s="20">
        <v>100028</v>
      </c>
      <c r="D29" s="21">
        <v>80</v>
      </c>
      <c r="E29" s="20">
        <v>0</v>
      </c>
      <c r="F29" s="21">
        <v>80</v>
      </c>
    </row>
    <row r="30" spans="1:9" s="56" customFormat="1" ht="14.25" customHeight="1" x14ac:dyDescent="0.2">
      <c r="A30" s="58"/>
      <c r="B30" s="235" t="s">
        <v>127</v>
      </c>
      <c r="C30" s="20">
        <v>-100021</v>
      </c>
      <c r="D30" s="21">
        <v>-70926</v>
      </c>
      <c r="E30" s="20">
        <v>-10</v>
      </c>
      <c r="F30" s="21">
        <v>-32</v>
      </c>
      <c r="H30" s="8"/>
    </row>
    <row r="31" spans="1:9" ht="14.25" customHeight="1" thickBot="1" x14ac:dyDescent="0.25">
      <c r="B31" s="245" t="s">
        <v>128</v>
      </c>
      <c r="C31" s="31">
        <f>SUM(C25:C30)</f>
        <v>-40580</v>
      </c>
      <c r="D31" s="32">
        <f>SUM(D25:D30)</f>
        <v>-107004</v>
      </c>
      <c r="E31" s="31">
        <f>SUM(E25:E30)</f>
        <v>-4778</v>
      </c>
      <c r="F31" s="32">
        <f>SUM(F25:F30)</f>
        <v>648</v>
      </c>
      <c r="H31" s="8"/>
    </row>
    <row r="32" spans="1:9" s="56" customFormat="1" ht="14.25" customHeight="1" x14ac:dyDescent="0.2">
      <c r="A32" s="58"/>
      <c r="B32" s="236" t="s">
        <v>129</v>
      </c>
      <c r="C32" s="29">
        <f>C16+C24+C31</f>
        <v>96119</v>
      </c>
      <c r="D32" s="30">
        <f>D16+D24+D31</f>
        <v>9050</v>
      </c>
      <c r="E32" s="29">
        <f>E16+E24+E31</f>
        <v>54308</v>
      </c>
      <c r="F32" s="30">
        <f>F16+F24+F31</f>
        <v>41302</v>
      </c>
      <c r="H32" s="2"/>
    </row>
    <row r="33" spans="1:9" ht="14.25" customHeight="1" x14ac:dyDescent="0.2">
      <c r="B33" s="236" t="s">
        <v>150</v>
      </c>
      <c r="C33" s="20">
        <v>428</v>
      </c>
      <c r="D33" s="21">
        <v>-17846</v>
      </c>
      <c r="E33" s="20">
        <v>1162</v>
      </c>
      <c r="F33" s="21">
        <v>-2168</v>
      </c>
      <c r="H33" s="8"/>
    </row>
    <row r="34" spans="1:9" s="8" customFormat="1" ht="14.25" customHeight="1" thickBot="1" x14ac:dyDescent="0.25">
      <c r="A34" s="85"/>
      <c r="B34" s="245" t="s">
        <v>130</v>
      </c>
      <c r="C34" s="31">
        <f>SUM(C32:C33)</f>
        <v>96547</v>
      </c>
      <c r="D34" s="32">
        <f>SUM(D32:D33)</f>
        <v>-8796</v>
      </c>
      <c r="E34" s="31">
        <f>SUM(E32:E33)</f>
        <v>55470</v>
      </c>
      <c r="F34" s="32">
        <f>SUM(F32:F33)</f>
        <v>39134</v>
      </c>
    </row>
    <row r="35" spans="1:9" ht="14.25" customHeight="1" x14ac:dyDescent="0.2">
      <c r="B35" s="236" t="s">
        <v>131</v>
      </c>
      <c r="C35" s="29">
        <v>365815</v>
      </c>
      <c r="D35" s="30">
        <v>374611</v>
      </c>
      <c r="E35" s="29">
        <v>406892</v>
      </c>
      <c r="F35" s="30">
        <v>326681</v>
      </c>
      <c r="H35" s="8"/>
      <c r="I35" s="57"/>
    </row>
    <row r="36" spans="1:9" ht="15" thickBot="1" x14ac:dyDescent="0.25">
      <c r="A36" s="85"/>
      <c r="B36" s="245" t="s">
        <v>132</v>
      </c>
      <c r="C36" s="31">
        <f>SUM(C34:C35)</f>
        <v>462362</v>
      </c>
      <c r="D36" s="32">
        <f>SUM(D34:D35)</f>
        <v>365815</v>
      </c>
      <c r="E36" s="31">
        <f>SUM(E34:E35)</f>
        <v>462362</v>
      </c>
      <c r="F36" s="32">
        <f>SUM(F34:F35)</f>
        <v>365815</v>
      </c>
      <c r="G36" s="56"/>
    </row>
    <row r="37" spans="1:9" s="8" customFormat="1" x14ac:dyDescent="0.2">
      <c r="A37" s="85"/>
      <c r="B37" s="232"/>
      <c r="C37" s="2"/>
      <c r="D37" s="2"/>
      <c r="E37" s="2"/>
      <c r="F37" s="2"/>
    </row>
    <row r="38" spans="1:9" s="8" customFormat="1" ht="15" thickBot="1" x14ac:dyDescent="0.25">
      <c r="A38" s="2"/>
      <c r="B38" s="245" t="s">
        <v>1</v>
      </c>
      <c r="C38" s="31">
        <f>C16+C17+C18+C19+C20</f>
        <v>184115</v>
      </c>
      <c r="D38" s="32">
        <f>D16+D17+D18+D19+D20</f>
        <v>161885</v>
      </c>
      <c r="E38" s="31">
        <f>E16+E17+E18+E19+E20</f>
        <v>59088</v>
      </c>
      <c r="F38" s="32">
        <f>F16+F17+F18+F19+F20</f>
        <v>40622</v>
      </c>
      <c r="G38" s="2"/>
    </row>
    <row r="39" spans="1:9" x14ac:dyDescent="0.2">
      <c r="G39" s="8"/>
    </row>
    <row r="40" spans="1:9" x14ac:dyDescent="0.2">
      <c r="G40" s="8"/>
    </row>
  </sheetData>
  <mergeCells count="2">
    <mergeCell ref="B1:F1"/>
    <mergeCell ref="B2:F2"/>
  </mergeCells>
  <pageMargins left="0.55118110236220474" right="0.23622047244094491" top="0.74803149606299213" bottom="0.74803149606299213" header="0.31496062992125984" footer="0.31496062992125984"/>
  <pageSetup paperSize="9" scale="80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4" customWidth="1"/>
    <col min="7" max="9" width="10.42578125" style="2" customWidth="1"/>
    <col min="10" max="10" width="2.7109375" style="94" customWidth="1"/>
    <col min="11" max="13" width="10.42578125" style="2" customWidth="1"/>
    <col min="14" max="14" width="2.7109375" style="94" customWidth="1"/>
    <col min="15" max="16" width="10.42578125" style="2" customWidth="1"/>
    <col min="17" max="17" width="2.7109375" style="94" customWidth="1"/>
    <col min="18" max="20" width="10.42578125" style="2" customWidth="1"/>
    <col min="21" max="21" width="2.7109375" style="2" customWidth="1"/>
    <col min="22" max="16384" width="9.140625" style="2"/>
  </cols>
  <sheetData>
    <row r="1" spans="1:22" s="39" customFormat="1" ht="15" customHeight="1" x14ac:dyDescent="0.25">
      <c r="A1" s="97"/>
      <c r="B1" s="127" t="str">
        <f>Inhaltsverzeichnis!C17</f>
        <v>Segmentbericht für die Geschäftsjahre 2018 und 2017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8"/>
      <c r="N1" s="98"/>
      <c r="O1" s="98"/>
      <c r="P1" s="98"/>
      <c r="Q1" s="98"/>
      <c r="R1" s="98"/>
      <c r="S1" s="98"/>
      <c r="T1" s="98"/>
      <c r="U1" s="97"/>
    </row>
    <row r="2" spans="1:22" ht="15" customHeight="1" x14ac:dyDescent="0.2">
      <c r="A2" s="94"/>
      <c r="B2" s="228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  <c r="N2" s="95"/>
      <c r="O2" s="95"/>
      <c r="P2" s="95"/>
      <c r="Q2" s="95"/>
      <c r="R2" s="95"/>
      <c r="S2" s="95"/>
      <c r="T2" s="95"/>
      <c r="U2" s="94"/>
    </row>
    <row r="3" spans="1:22" ht="15" customHeight="1" x14ac:dyDescent="0.2">
      <c r="A3" s="33"/>
      <c r="B3" s="41"/>
      <c r="C3" s="186"/>
      <c r="D3" s="35"/>
      <c r="E3" s="175"/>
      <c r="F3" s="197"/>
      <c r="G3" s="35"/>
      <c r="H3" s="35"/>
      <c r="I3" s="175"/>
      <c r="J3" s="197"/>
      <c r="K3" s="186"/>
      <c r="L3" s="35"/>
      <c r="M3" s="175"/>
      <c r="N3" s="197"/>
      <c r="O3" s="186"/>
      <c r="P3" s="175"/>
      <c r="Q3" s="197"/>
      <c r="R3" s="186"/>
      <c r="S3" s="35"/>
      <c r="T3" s="35"/>
      <c r="U3" s="33"/>
    </row>
    <row r="4" spans="1:22" s="24" customFormat="1" ht="15" customHeight="1" thickBot="1" x14ac:dyDescent="0.25">
      <c r="A4" s="37"/>
      <c r="B4" s="61" t="s">
        <v>32</v>
      </c>
      <c r="C4" s="302" t="s">
        <v>153</v>
      </c>
      <c r="D4" s="302"/>
      <c r="E4" s="303"/>
      <c r="F4" s="204"/>
      <c r="G4" s="304" t="s">
        <v>14</v>
      </c>
      <c r="H4" s="304"/>
      <c r="I4" s="304"/>
      <c r="J4" s="198"/>
      <c r="K4" s="304" t="s">
        <v>0</v>
      </c>
      <c r="L4" s="304"/>
      <c r="M4" s="304"/>
      <c r="N4" s="198"/>
      <c r="O4" s="305" t="s">
        <v>82</v>
      </c>
      <c r="P4" s="306"/>
      <c r="Q4" s="198"/>
      <c r="R4" s="304" t="s">
        <v>100</v>
      </c>
      <c r="S4" s="304"/>
      <c r="T4" s="304"/>
      <c r="U4" s="37"/>
    </row>
    <row r="5" spans="1:22" s="24" customFormat="1" ht="14.25" customHeight="1" x14ac:dyDescent="0.2">
      <c r="A5" s="37"/>
      <c r="B5" s="101"/>
      <c r="C5" s="102" t="s">
        <v>165</v>
      </c>
      <c r="D5" s="264" t="s">
        <v>165</v>
      </c>
      <c r="E5" s="176" t="s">
        <v>166</v>
      </c>
      <c r="F5" s="199"/>
      <c r="G5" s="102" t="s">
        <v>165</v>
      </c>
      <c r="H5" s="264" t="s">
        <v>165</v>
      </c>
      <c r="I5" s="176" t="s">
        <v>166</v>
      </c>
      <c r="J5" s="199"/>
      <c r="K5" s="102" t="s">
        <v>165</v>
      </c>
      <c r="L5" s="264" t="s">
        <v>165</v>
      </c>
      <c r="M5" s="176" t="s">
        <v>166</v>
      </c>
      <c r="N5" s="199"/>
      <c r="O5" s="187" t="s">
        <v>165</v>
      </c>
      <c r="P5" s="176" t="s">
        <v>166</v>
      </c>
      <c r="Q5" s="199"/>
      <c r="R5" s="102" t="s">
        <v>165</v>
      </c>
      <c r="S5" s="264" t="s">
        <v>165</v>
      </c>
      <c r="T5" s="176" t="s">
        <v>166</v>
      </c>
      <c r="U5" s="37"/>
    </row>
    <row r="6" spans="1:22" s="24" customFormat="1" ht="36" customHeight="1" x14ac:dyDescent="0.2">
      <c r="A6" s="37"/>
      <c r="B6" s="158"/>
      <c r="C6" s="188" t="s">
        <v>140</v>
      </c>
      <c r="D6" s="265" t="s">
        <v>158</v>
      </c>
      <c r="E6" s="177" t="s">
        <v>148</v>
      </c>
      <c r="F6" s="199"/>
      <c r="G6" s="159" t="s">
        <v>140</v>
      </c>
      <c r="H6" s="265" t="s">
        <v>158</v>
      </c>
      <c r="I6" s="177" t="s">
        <v>148</v>
      </c>
      <c r="J6" s="199"/>
      <c r="K6" s="188" t="s">
        <v>140</v>
      </c>
      <c r="L6" s="265" t="s">
        <v>158</v>
      </c>
      <c r="M6" s="177" t="s">
        <v>149</v>
      </c>
      <c r="N6" s="199"/>
      <c r="O6" s="188" t="s">
        <v>140</v>
      </c>
      <c r="P6" s="177" t="s">
        <v>140</v>
      </c>
      <c r="Q6" s="199"/>
      <c r="R6" s="188" t="s">
        <v>140</v>
      </c>
      <c r="S6" s="265" t="s">
        <v>158</v>
      </c>
      <c r="T6" s="160" t="s">
        <v>148</v>
      </c>
      <c r="U6" s="37"/>
    </row>
    <row r="7" spans="1:22" s="24" customFormat="1" ht="14.25" customHeight="1" x14ac:dyDescent="0.2">
      <c r="A7" s="37"/>
      <c r="B7" s="18" t="s">
        <v>33</v>
      </c>
      <c r="C7" s="20">
        <v>174915</v>
      </c>
      <c r="D7" s="266">
        <v>178723</v>
      </c>
      <c r="E7" s="178">
        <v>180183</v>
      </c>
      <c r="F7" s="200"/>
      <c r="G7" s="189">
        <v>74450</v>
      </c>
      <c r="H7" s="266">
        <v>75826</v>
      </c>
      <c r="I7" s="178">
        <v>69951</v>
      </c>
      <c r="J7" s="200"/>
      <c r="K7" s="189">
        <v>0</v>
      </c>
      <c r="L7" s="266">
        <v>0</v>
      </c>
      <c r="M7" s="178">
        <v>0</v>
      </c>
      <c r="N7" s="200"/>
      <c r="O7" s="189">
        <v>0</v>
      </c>
      <c r="P7" s="178">
        <v>0</v>
      </c>
      <c r="Q7" s="200"/>
      <c r="R7" s="189">
        <f>C7+G7+K7+O7</f>
        <v>249365</v>
      </c>
      <c r="S7" s="266">
        <f>+D7+H7+L7</f>
        <v>254549</v>
      </c>
      <c r="T7" s="21">
        <f>E7+I7+M7+P7</f>
        <v>250134</v>
      </c>
      <c r="U7" s="37"/>
      <c r="V7" s="152"/>
    </row>
    <row r="8" spans="1:22" s="24" customFormat="1" ht="14.25" customHeight="1" x14ac:dyDescent="0.2">
      <c r="A8" s="37"/>
      <c r="B8" s="18" t="s">
        <v>34</v>
      </c>
      <c r="C8" s="20">
        <v>272231</v>
      </c>
      <c r="D8" s="266">
        <v>281461</v>
      </c>
      <c r="E8" s="178">
        <v>267107</v>
      </c>
      <c r="F8" s="200"/>
      <c r="G8" s="189">
        <v>143169</v>
      </c>
      <c r="H8" s="266">
        <v>150934</v>
      </c>
      <c r="I8" s="178">
        <v>153098</v>
      </c>
      <c r="J8" s="200"/>
      <c r="K8" s="189">
        <v>0</v>
      </c>
      <c r="L8" s="266">
        <v>0</v>
      </c>
      <c r="M8" s="178">
        <v>0</v>
      </c>
      <c r="N8" s="200"/>
      <c r="O8" s="189">
        <v>0</v>
      </c>
      <c r="P8" s="178">
        <v>0</v>
      </c>
      <c r="Q8" s="200"/>
      <c r="R8" s="189">
        <f>C8+G8+K8+O8</f>
        <v>415400</v>
      </c>
      <c r="S8" s="266">
        <f>+D8+H8+L8</f>
        <v>432395</v>
      </c>
      <c r="T8" s="21">
        <f>E8+I8+M8+P8</f>
        <v>420205</v>
      </c>
      <c r="U8" s="37"/>
      <c r="V8" s="152"/>
    </row>
    <row r="9" spans="1:22" s="24" customFormat="1" ht="14.25" customHeight="1" x14ac:dyDescent="0.2">
      <c r="A9" s="37"/>
      <c r="B9" s="208" t="s">
        <v>136</v>
      </c>
      <c r="C9" s="209">
        <v>17555</v>
      </c>
      <c r="D9" s="267">
        <v>17914</v>
      </c>
      <c r="E9" s="255">
        <v>9076</v>
      </c>
      <c r="F9" s="200"/>
      <c r="G9" s="210">
        <v>0</v>
      </c>
      <c r="H9" s="267">
        <v>0</v>
      </c>
      <c r="I9" s="255">
        <v>0</v>
      </c>
      <c r="J9" s="200"/>
      <c r="K9" s="210">
        <v>0</v>
      </c>
      <c r="L9" s="267">
        <v>0</v>
      </c>
      <c r="M9" s="255">
        <v>0</v>
      </c>
      <c r="N9" s="200"/>
      <c r="O9" s="210">
        <v>0</v>
      </c>
      <c r="P9" s="255">
        <v>0</v>
      </c>
      <c r="Q9" s="200"/>
      <c r="R9" s="210">
        <f>G9+C9+K9+O9</f>
        <v>17555</v>
      </c>
      <c r="S9" s="267">
        <f>+H9+D9+L9</f>
        <v>17914</v>
      </c>
      <c r="T9" s="256">
        <f>I9+E9+M9+Q9</f>
        <v>9076</v>
      </c>
      <c r="U9" s="37"/>
      <c r="V9" s="152"/>
    </row>
    <row r="10" spans="1:22" s="24" customFormat="1" ht="14.25" customHeight="1" thickBot="1" x14ac:dyDescent="0.25">
      <c r="A10" s="37"/>
      <c r="B10" s="46" t="s">
        <v>83</v>
      </c>
      <c r="C10" s="47">
        <f>SUM(C7:C9)</f>
        <v>464701</v>
      </c>
      <c r="D10" s="268">
        <f>SUM(D7:D9)</f>
        <v>478098</v>
      </c>
      <c r="E10" s="179">
        <f>SUM(E7:E9)</f>
        <v>456366</v>
      </c>
      <c r="F10" s="201"/>
      <c r="G10" s="190">
        <f>SUM(G7:G9)</f>
        <v>217619</v>
      </c>
      <c r="H10" s="268">
        <f>SUM(H7:H9)</f>
        <v>226760</v>
      </c>
      <c r="I10" s="179">
        <f>SUM(I7:I9)</f>
        <v>223049</v>
      </c>
      <c r="J10" s="201"/>
      <c r="K10" s="190">
        <f>SUM(K7:K9)</f>
        <v>0</v>
      </c>
      <c r="L10" s="268">
        <f>SUM(L7:L9)</f>
        <v>0</v>
      </c>
      <c r="M10" s="179">
        <f>SUM(M7:M9)</f>
        <v>0</v>
      </c>
      <c r="N10" s="201"/>
      <c r="O10" s="190">
        <f>SUM(O7:O9)</f>
        <v>0</v>
      </c>
      <c r="P10" s="179">
        <f>SUM(P7:P9)</f>
        <v>0</v>
      </c>
      <c r="Q10" s="201"/>
      <c r="R10" s="190">
        <f>SUM(R7:R9)</f>
        <v>682320</v>
      </c>
      <c r="S10" s="268">
        <f>SUM(S7:S9)</f>
        <v>704858</v>
      </c>
      <c r="T10" s="48">
        <f>SUM(T7:T9)</f>
        <v>679415</v>
      </c>
      <c r="U10" s="37"/>
      <c r="V10" s="152"/>
    </row>
    <row r="11" spans="1:22" s="24" customFormat="1" ht="14.25" customHeight="1" x14ac:dyDescent="0.2">
      <c r="A11" s="37"/>
      <c r="B11" s="45" t="s">
        <v>35</v>
      </c>
      <c r="C11" s="29">
        <v>0</v>
      </c>
      <c r="D11" s="269">
        <v>0</v>
      </c>
      <c r="E11" s="180">
        <v>0</v>
      </c>
      <c r="F11" s="200"/>
      <c r="G11" s="191">
        <v>0</v>
      </c>
      <c r="H11" s="269">
        <v>0</v>
      </c>
      <c r="I11" s="180">
        <v>0</v>
      </c>
      <c r="J11" s="200"/>
      <c r="K11" s="191">
        <v>182540</v>
      </c>
      <c r="L11" s="269">
        <v>186724</v>
      </c>
      <c r="M11" s="180">
        <v>198778</v>
      </c>
      <c r="N11" s="200"/>
      <c r="O11" s="191">
        <v>0</v>
      </c>
      <c r="P11" s="180">
        <v>0</v>
      </c>
      <c r="Q11" s="200"/>
      <c r="R11" s="191">
        <f>C11+G11+K11+O11</f>
        <v>182540</v>
      </c>
      <c r="S11" s="269">
        <f>+D11+H11+L11</f>
        <v>186724</v>
      </c>
      <c r="T11" s="30">
        <f>E11+I11+M11+P11</f>
        <v>198778</v>
      </c>
      <c r="U11" s="37"/>
      <c r="V11" s="152"/>
    </row>
    <row r="12" spans="1:22" s="24" customFormat="1" ht="14.25" customHeight="1" x14ac:dyDescent="0.2">
      <c r="A12" s="37"/>
      <c r="B12" s="18" t="s">
        <v>36</v>
      </c>
      <c r="C12" s="20">
        <v>47</v>
      </c>
      <c r="D12" s="266">
        <v>53</v>
      </c>
      <c r="E12" s="178">
        <v>87</v>
      </c>
      <c r="F12" s="200"/>
      <c r="G12" s="189">
        <v>703</v>
      </c>
      <c r="H12" s="266">
        <v>703</v>
      </c>
      <c r="I12" s="178">
        <v>680</v>
      </c>
      <c r="J12" s="200"/>
      <c r="K12" s="189">
        <v>101</v>
      </c>
      <c r="L12" s="266">
        <v>101</v>
      </c>
      <c r="M12" s="178">
        <v>23</v>
      </c>
      <c r="N12" s="200"/>
      <c r="O12" s="189">
        <v>0</v>
      </c>
      <c r="P12" s="178">
        <v>0</v>
      </c>
      <c r="Q12" s="200"/>
      <c r="R12" s="189">
        <f>C12+G12+K12+O12</f>
        <v>851</v>
      </c>
      <c r="S12" s="266">
        <f>+D12+H12+L12</f>
        <v>857</v>
      </c>
      <c r="T12" s="21">
        <f>E12+I12+M12+P12</f>
        <v>790</v>
      </c>
      <c r="U12" s="37"/>
      <c r="V12" s="152"/>
    </row>
    <row r="13" spans="1:22" s="24" customFormat="1" ht="14.25" customHeight="1" thickBot="1" x14ac:dyDescent="0.25">
      <c r="A13" s="37"/>
      <c r="B13" s="46" t="s">
        <v>37</v>
      </c>
      <c r="C13" s="47">
        <f t="shared" ref="C13:D13" si="0">SUM(C10:C12)</f>
        <v>464748</v>
      </c>
      <c r="D13" s="268">
        <f t="shared" si="0"/>
        <v>478151</v>
      </c>
      <c r="E13" s="179">
        <f t="shared" ref="E13" si="1">SUM(E10:E12)</f>
        <v>456453</v>
      </c>
      <c r="F13" s="201"/>
      <c r="G13" s="190">
        <f t="shared" ref="G13:I13" si="2">SUM(G10:G12)</f>
        <v>218322</v>
      </c>
      <c r="H13" s="268">
        <f t="shared" si="2"/>
        <v>227463</v>
      </c>
      <c r="I13" s="179">
        <f t="shared" si="2"/>
        <v>223729</v>
      </c>
      <c r="J13" s="201"/>
      <c r="K13" s="190">
        <f t="shared" ref="K13:M13" si="3">SUM(K10:K12)</f>
        <v>182641</v>
      </c>
      <c r="L13" s="268">
        <f t="shared" si="3"/>
        <v>186825</v>
      </c>
      <c r="M13" s="179">
        <f t="shared" si="3"/>
        <v>198801</v>
      </c>
      <c r="N13" s="201"/>
      <c r="O13" s="190">
        <f t="shared" ref="O13:P13" si="4">SUM(O10:O12)</f>
        <v>0</v>
      </c>
      <c r="P13" s="179">
        <f t="shared" si="4"/>
        <v>0</v>
      </c>
      <c r="Q13" s="201"/>
      <c r="R13" s="190">
        <f>SUM(R10:R12)</f>
        <v>865711</v>
      </c>
      <c r="S13" s="268">
        <f t="shared" ref="S13" si="5">SUM(S10:S12)</f>
        <v>892439</v>
      </c>
      <c r="T13" s="48">
        <f>SUM(T10:T12)</f>
        <v>878983</v>
      </c>
      <c r="U13" s="37"/>
      <c r="V13" s="152"/>
    </row>
    <row r="14" spans="1:22" s="24" customFormat="1" ht="14.25" customHeight="1" x14ac:dyDescent="0.2">
      <c r="A14" s="37"/>
      <c r="B14" s="45" t="s">
        <v>38</v>
      </c>
      <c r="C14" s="29">
        <v>-35945</v>
      </c>
      <c r="D14" s="211">
        <v>-36790</v>
      </c>
      <c r="E14" s="180">
        <v>-34417</v>
      </c>
      <c r="F14" s="200"/>
      <c r="G14" s="191">
        <v>-6263</v>
      </c>
      <c r="H14" s="211">
        <v>-6533</v>
      </c>
      <c r="I14" s="180">
        <v>-10119</v>
      </c>
      <c r="J14" s="200"/>
      <c r="K14" s="191">
        <v>-144885</v>
      </c>
      <c r="L14" s="211">
        <v>-147962</v>
      </c>
      <c r="M14" s="180">
        <v>-155828</v>
      </c>
      <c r="N14" s="200"/>
      <c r="O14" s="191">
        <v>-7872</v>
      </c>
      <c r="P14" s="180">
        <v>-12985</v>
      </c>
      <c r="Q14" s="200"/>
      <c r="R14" s="191">
        <f>C14+G14+K14+O14</f>
        <v>-194965</v>
      </c>
      <c r="S14" s="211"/>
      <c r="T14" s="30">
        <f>E14+I14+M14+P14</f>
        <v>-213349</v>
      </c>
      <c r="U14" s="37"/>
      <c r="V14" s="152"/>
    </row>
    <row r="15" spans="1:22" s="24" customFormat="1" ht="14.25" customHeight="1" thickBot="1" x14ac:dyDescent="0.25">
      <c r="A15" s="37"/>
      <c r="B15" s="46" t="s">
        <v>39</v>
      </c>
      <c r="C15" s="47">
        <f t="shared" ref="C15:D15" si="6">SUM(C13:C14)</f>
        <v>428803</v>
      </c>
      <c r="D15" s="212">
        <f t="shared" si="6"/>
        <v>441361</v>
      </c>
      <c r="E15" s="179">
        <f t="shared" ref="E15" si="7">SUM(E13:E14)</f>
        <v>422036</v>
      </c>
      <c r="F15" s="201"/>
      <c r="G15" s="190">
        <f t="shared" ref="G15:I15" si="8">SUM(G13:G14)</f>
        <v>212059</v>
      </c>
      <c r="H15" s="212">
        <f t="shared" si="8"/>
        <v>220930</v>
      </c>
      <c r="I15" s="179">
        <f t="shared" si="8"/>
        <v>213610</v>
      </c>
      <c r="J15" s="201"/>
      <c r="K15" s="190">
        <f t="shared" ref="K15:M15" si="9">SUM(K13:K14)</f>
        <v>37756</v>
      </c>
      <c r="L15" s="212">
        <f t="shared" si="9"/>
        <v>38863</v>
      </c>
      <c r="M15" s="179">
        <f t="shared" si="9"/>
        <v>42973</v>
      </c>
      <c r="N15" s="201"/>
      <c r="O15" s="190">
        <f t="shared" ref="O15:P15" si="10">SUM(O13:O14)</f>
        <v>-7872</v>
      </c>
      <c r="P15" s="179">
        <f t="shared" si="10"/>
        <v>-12985</v>
      </c>
      <c r="Q15" s="201"/>
      <c r="R15" s="190">
        <f t="shared" ref="R15:T15" si="11">SUM(R13:R14)</f>
        <v>670746</v>
      </c>
      <c r="S15" s="212"/>
      <c r="T15" s="48">
        <f t="shared" si="11"/>
        <v>665634</v>
      </c>
      <c r="U15" s="37"/>
      <c r="V15" s="152"/>
    </row>
    <row r="16" spans="1:22" s="24" customFormat="1" ht="11.25" x14ac:dyDescent="0.2">
      <c r="A16" s="37"/>
      <c r="B16" s="53"/>
      <c r="C16" s="87"/>
      <c r="D16" s="213"/>
      <c r="E16" s="181"/>
      <c r="F16" s="201"/>
      <c r="G16" s="192"/>
      <c r="H16" s="213"/>
      <c r="I16" s="181"/>
      <c r="J16" s="201"/>
      <c r="K16" s="192"/>
      <c r="L16" s="213"/>
      <c r="M16" s="181"/>
      <c r="N16" s="201"/>
      <c r="O16" s="192"/>
      <c r="P16" s="181"/>
      <c r="Q16" s="201"/>
      <c r="R16" s="192"/>
      <c r="S16" s="213"/>
      <c r="T16" s="88"/>
      <c r="U16" s="37"/>
      <c r="V16" s="152"/>
    </row>
    <row r="17" spans="1:22" s="24" customFormat="1" ht="11.25" customHeight="1" x14ac:dyDescent="0.2">
      <c r="A17" s="37"/>
      <c r="B17" s="86" t="s">
        <v>41</v>
      </c>
      <c r="C17" s="20">
        <v>-181200</v>
      </c>
      <c r="D17" s="214">
        <v>-186257</v>
      </c>
      <c r="E17" s="178">
        <v>-174308</v>
      </c>
      <c r="F17" s="200"/>
      <c r="G17" s="189">
        <v>-32820</v>
      </c>
      <c r="H17" s="214">
        <v>-33776</v>
      </c>
      <c r="I17" s="178">
        <v>-33359</v>
      </c>
      <c r="J17" s="200"/>
      <c r="K17" s="189">
        <v>-17425</v>
      </c>
      <c r="L17" s="214">
        <v>-17949</v>
      </c>
      <c r="M17" s="178">
        <v>-19166</v>
      </c>
      <c r="N17" s="200"/>
      <c r="O17" s="189">
        <v>-13276</v>
      </c>
      <c r="P17" s="178">
        <v>-16628</v>
      </c>
      <c r="Q17" s="200"/>
      <c r="R17" s="189">
        <f>C17+G17+K17+O17</f>
        <v>-244721</v>
      </c>
      <c r="S17" s="214"/>
      <c r="T17" s="21">
        <f>E17+I17+M17+P17</f>
        <v>-243461</v>
      </c>
      <c r="U17" s="37"/>
      <c r="V17" s="152"/>
    </row>
    <row r="18" spans="1:22" s="24" customFormat="1" ht="14.25" customHeight="1" thickBot="1" x14ac:dyDescent="0.25">
      <c r="A18" s="37"/>
      <c r="B18" s="46" t="s">
        <v>84</v>
      </c>
      <c r="C18" s="47">
        <f t="shared" ref="C18:D18" si="12">SUM(C15:C17)</f>
        <v>247603</v>
      </c>
      <c r="D18" s="212">
        <f t="shared" si="12"/>
        <v>255104</v>
      </c>
      <c r="E18" s="179">
        <f t="shared" ref="E18" si="13">SUM(E15:E17)</f>
        <v>247728</v>
      </c>
      <c r="F18" s="201"/>
      <c r="G18" s="190">
        <f t="shared" ref="G18:I18" si="14">SUM(G15:G17)</f>
        <v>179239</v>
      </c>
      <c r="H18" s="212">
        <f t="shared" si="14"/>
        <v>187154</v>
      </c>
      <c r="I18" s="179">
        <f t="shared" si="14"/>
        <v>180251</v>
      </c>
      <c r="J18" s="201"/>
      <c r="K18" s="190">
        <f t="shared" ref="K18:M18" si="15">SUM(K15:K17)</f>
        <v>20331</v>
      </c>
      <c r="L18" s="212">
        <f t="shared" si="15"/>
        <v>20914</v>
      </c>
      <c r="M18" s="179">
        <f t="shared" si="15"/>
        <v>23807</v>
      </c>
      <c r="N18" s="201"/>
      <c r="O18" s="190">
        <f t="shared" ref="O18:P18" si="16">SUM(O15:O17)</f>
        <v>-21148</v>
      </c>
      <c r="P18" s="179">
        <f t="shared" si="16"/>
        <v>-29613</v>
      </c>
      <c r="Q18" s="201"/>
      <c r="R18" s="190">
        <f t="shared" ref="R18:T18" si="17">SUM(R15:R17)</f>
        <v>426025</v>
      </c>
      <c r="S18" s="212"/>
      <c r="T18" s="48">
        <f t="shared" si="17"/>
        <v>422173</v>
      </c>
      <c r="U18" s="37"/>
      <c r="V18" s="152"/>
    </row>
    <row r="19" spans="1:22" s="84" customFormat="1" ht="11.25" x14ac:dyDescent="0.2">
      <c r="A19" s="37"/>
      <c r="B19" s="53"/>
      <c r="C19" s="87"/>
      <c r="D19" s="213"/>
      <c r="E19" s="181"/>
      <c r="F19" s="201"/>
      <c r="G19" s="192"/>
      <c r="H19" s="213"/>
      <c r="I19" s="181"/>
      <c r="J19" s="201"/>
      <c r="K19" s="192"/>
      <c r="L19" s="213"/>
      <c r="M19" s="181"/>
      <c r="N19" s="201"/>
      <c r="O19" s="192"/>
      <c r="P19" s="181"/>
      <c r="Q19" s="201"/>
      <c r="R19" s="192"/>
      <c r="S19" s="213"/>
      <c r="T19" s="88"/>
      <c r="U19" s="37"/>
      <c r="V19" s="152"/>
    </row>
    <row r="20" spans="1:22" s="24" customFormat="1" ht="11.25" customHeight="1" x14ac:dyDescent="0.2">
      <c r="A20" s="37"/>
      <c r="B20" s="45" t="s">
        <v>85</v>
      </c>
      <c r="C20" s="29">
        <v>-100612</v>
      </c>
      <c r="D20" s="211">
        <v>-102502</v>
      </c>
      <c r="E20" s="180">
        <v>-96851</v>
      </c>
      <c r="F20" s="200"/>
      <c r="G20" s="191">
        <v>-23811</v>
      </c>
      <c r="H20" s="211">
        <v>-23609</v>
      </c>
      <c r="I20" s="180">
        <v>-23793</v>
      </c>
      <c r="J20" s="200"/>
      <c r="K20" s="191">
        <v>0</v>
      </c>
      <c r="L20" s="211">
        <v>0</v>
      </c>
      <c r="M20" s="180">
        <v>0</v>
      </c>
      <c r="N20" s="200"/>
      <c r="O20" s="191">
        <v>0</v>
      </c>
      <c r="P20" s="180">
        <v>0</v>
      </c>
      <c r="Q20" s="200"/>
      <c r="R20" s="191">
        <f>C20+G20+K20+O20</f>
        <v>-124423</v>
      </c>
      <c r="S20" s="211"/>
      <c r="T20" s="30">
        <f>E20+I20+M20+P20</f>
        <v>-120644</v>
      </c>
      <c r="U20" s="37"/>
      <c r="V20" s="152"/>
    </row>
    <row r="21" spans="1:22" s="24" customFormat="1" ht="14.25" customHeight="1" thickBot="1" x14ac:dyDescent="0.25">
      <c r="A21" s="37"/>
      <c r="B21" s="46" t="s">
        <v>86</v>
      </c>
      <c r="C21" s="47">
        <f t="shared" ref="C21:D21" si="18">SUM(C18:C20)</f>
        <v>146991</v>
      </c>
      <c r="D21" s="212">
        <f t="shared" si="18"/>
        <v>152602</v>
      </c>
      <c r="E21" s="179">
        <f t="shared" ref="E21" si="19">SUM(E18:E20)</f>
        <v>150877</v>
      </c>
      <c r="F21" s="201"/>
      <c r="G21" s="190">
        <f t="shared" ref="G21:I21" si="20">SUM(G18:G20)</f>
        <v>155428</v>
      </c>
      <c r="H21" s="212">
        <f t="shared" si="20"/>
        <v>163545</v>
      </c>
      <c r="I21" s="179">
        <f t="shared" si="20"/>
        <v>156458</v>
      </c>
      <c r="J21" s="201"/>
      <c r="K21" s="190">
        <f t="shared" ref="K21:M21" si="21">SUM(K18:K20)</f>
        <v>20331</v>
      </c>
      <c r="L21" s="212">
        <f t="shared" si="21"/>
        <v>20914</v>
      </c>
      <c r="M21" s="179">
        <f t="shared" si="21"/>
        <v>23807</v>
      </c>
      <c r="N21" s="201"/>
      <c r="O21" s="190">
        <f t="shared" ref="O21:P21" si="22">SUM(O18:O20)</f>
        <v>-21148</v>
      </c>
      <c r="P21" s="179">
        <f t="shared" si="22"/>
        <v>-29613</v>
      </c>
      <c r="Q21" s="201"/>
      <c r="R21" s="190">
        <f>SUM(R18:R20)</f>
        <v>301602</v>
      </c>
      <c r="S21" s="212"/>
      <c r="T21" s="48">
        <f>SUM(T18:T20)</f>
        <v>301529</v>
      </c>
      <c r="U21" s="37"/>
      <c r="V21" s="152"/>
    </row>
    <row r="22" spans="1:22" s="24" customFormat="1" ht="14.25" customHeight="1" x14ac:dyDescent="0.2">
      <c r="A22" s="37"/>
      <c r="B22" s="45" t="s">
        <v>42</v>
      </c>
      <c r="C22" s="29"/>
      <c r="D22" s="211"/>
      <c r="E22" s="180"/>
      <c r="F22" s="200"/>
      <c r="G22" s="191"/>
      <c r="H22" s="211"/>
      <c r="I22" s="180"/>
      <c r="J22" s="200"/>
      <c r="K22" s="191"/>
      <c r="L22" s="211"/>
      <c r="M22" s="180"/>
      <c r="N22" s="200"/>
      <c r="O22" s="191"/>
      <c r="P22" s="180"/>
      <c r="Q22" s="200"/>
      <c r="R22" s="191">
        <v>-73952</v>
      </c>
      <c r="S22" s="211"/>
      <c r="T22" s="30">
        <v>-75941</v>
      </c>
      <c r="U22" s="37"/>
      <c r="V22" s="152"/>
    </row>
    <row r="23" spans="1:22" s="24" customFormat="1" ht="14.25" customHeight="1" x14ac:dyDescent="0.2">
      <c r="A23" s="37"/>
      <c r="B23" s="18" t="s">
        <v>43</v>
      </c>
      <c r="C23" s="20"/>
      <c r="D23" s="214"/>
      <c r="E23" s="178"/>
      <c r="F23" s="200"/>
      <c r="G23" s="189"/>
      <c r="H23" s="214"/>
      <c r="I23" s="178"/>
      <c r="J23" s="200"/>
      <c r="K23" s="189"/>
      <c r="L23" s="214"/>
      <c r="M23" s="178"/>
      <c r="N23" s="200"/>
      <c r="O23" s="189"/>
      <c r="P23" s="178"/>
      <c r="Q23" s="200"/>
      <c r="R23" s="189">
        <v>-7044</v>
      </c>
      <c r="S23" s="214"/>
      <c r="T23" s="21">
        <v>-7183</v>
      </c>
      <c r="U23" s="37"/>
      <c r="V23" s="152"/>
    </row>
    <row r="24" spans="1:22" s="24" customFormat="1" ht="14.25" customHeight="1" thickBot="1" x14ac:dyDescent="0.25">
      <c r="A24" s="37"/>
      <c r="B24" s="46" t="s">
        <v>26</v>
      </c>
      <c r="C24" s="89"/>
      <c r="D24" s="215"/>
      <c r="E24" s="182"/>
      <c r="F24" s="200"/>
      <c r="G24" s="195"/>
      <c r="H24" s="215"/>
      <c r="I24" s="182"/>
      <c r="J24" s="200"/>
      <c r="K24" s="195"/>
      <c r="L24" s="215"/>
      <c r="M24" s="182"/>
      <c r="N24" s="200"/>
      <c r="O24" s="195"/>
      <c r="P24" s="182"/>
      <c r="Q24" s="200"/>
      <c r="R24" s="190">
        <f>SUM(R21:R23)</f>
        <v>220606</v>
      </c>
      <c r="S24" s="215"/>
      <c r="T24" s="48">
        <f>SUM(T21:T23)</f>
        <v>218405</v>
      </c>
      <c r="U24" s="37"/>
      <c r="V24" s="152"/>
    </row>
    <row r="25" spans="1:22" s="24" customFormat="1" ht="14.25" customHeight="1" x14ac:dyDescent="0.2">
      <c r="A25" s="37"/>
      <c r="B25" s="45" t="s">
        <v>44</v>
      </c>
      <c r="C25" s="29"/>
      <c r="D25" s="211"/>
      <c r="E25" s="180"/>
      <c r="F25" s="200"/>
      <c r="G25" s="191"/>
      <c r="H25" s="211"/>
      <c r="I25" s="180"/>
      <c r="J25" s="200"/>
      <c r="K25" s="191"/>
      <c r="L25" s="211"/>
      <c r="M25" s="180"/>
      <c r="N25" s="200"/>
      <c r="O25" s="191"/>
      <c r="P25" s="180"/>
      <c r="Q25" s="200"/>
      <c r="R25" s="191">
        <v>3943</v>
      </c>
      <c r="S25" s="211"/>
      <c r="T25" s="30">
        <v>-2817</v>
      </c>
      <c r="U25" s="37"/>
      <c r="V25" s="152"/>
    </row>
    <row r="26" spans="1:22" s="24" customFormat="1" ht="14.25" customHeight="1" x14ac:dyDescent="0.2">
      <c r="A26" s="37"/>
      <c r="B26" s="18" t="s">
        <v>87</v>
      </c>
      <c r="C26" s="20"/>
      <c r="D26" s="214"/>
      <c r="E26" s="178"/>
      <c r="F26" s="200"/>
      <c r="G26" s="189"/>
      <c r="H26" s="214"/>
      <c r="I26" s="178"/>
      <c r="J26" s="200"/>
      <c r="K26" s="189"/>
      <c r="L26" s="214"/>
      <c r="M26" s="178"/>
      <c r="N26" s="200"/>
      <c r="O26" s="189"/>
      <c r="P26" s="178"/>
      <c r="Q26" s="200"/>
      <c r="R26" s="189">
        <v>4321</v>
      </c>
      <c r="S26" s="214"/>
      <c r="T26" s="21">
        <v>1467</v>
      </c>
      <c r="U26" s="37"/>
      <c r="V26" s="152"/>
    </row>
    <row r="27" spans="1:22" s="24" customFormat="1" ht="14.25" customHeight="1" thickBot="1" x14ac:dyDescent="0.25">
      <c r="A27" s="37"/>
      <c r="B27" s="46" t="s">
        <v>88</v>
      </c>
      <c r="C27" s="89"/>
      <c r="D27" s="215"/>
      <c r="E27" s="182"/>
      <c r="F27" s="200"/>
      <c r="G27" s="195"/>
      <c r="H27" s="215"/>
      <c r="I27" s="182"/>
      <c r="J27" s="200"/>
      <c r="K27" s="195"/>
      <c r="L27" s="215"/>
      <c r="M27" s="182"/>
      <c r="N27" s="200"/>
      <c r="O27" s="195"/>
      <c r="P27" s="182"/>
      <c r="Q27" s="200"/>
      <c r="R27" s="190">
        <f>SUM(R24:R26)</f>
        <v>228870</v>
      </c>
      <c r="S27" s="215"/>
      <c r="T27" s="48">
        <f>SUM(T24:T26)</f>
        <v>217055</v>
      </c>
      <c r="U27" s="37"/>
      <c r="V27" s="152"/>
    </row>
    <row r="28" spans="1:22" s="24" customFormat="1" ht="14.25" customHeight="1" x14ac:dyDescent="0.2">
      <c r="A28" s="37"/>
      <c r="B28" s="45" t="s">
        <v>46</v>
      </c>
      <c r="C28" s="29"/>
      <c r="D28" s="211"/>
      <c r="E28" s="180"/>
      <c r="F28" s="200"/>
      <c r="G28" s="191"/>
      <c r="H28" s="211"/>
      <c r="I28" s="180"/>
      <c r="J28" s="200"/>
      <c r="K28" s="191"/>
      <c r="L28" s="211"/>
      <c r="M28" s="180"/>
      <c r="N28" s="200"/>
      <c r="O28" s="191"/>
      <c r="P28" s="180"/>
      <c r="Q28" s="200"/>
      <c r="R28" s="191">
        <v>-63675</v>
      </c>
      <c r="S28" s="211"/>
      <c r="T28" s="30">
        <v>-76459</v>
      </c>
      <c r="U28" s="37"/>
      <c r="V28" s="152"/>
    </row>
    <row r="29" spans="1:22" s="8" customFormat="1" ht="14.25" customHeight="1" thickBot="1" x14ac:dyDescent="0.25">
      <c r="A29" s="85"/>
      <c r="B29" s="51" t="s">
        <v>47</v>
      </c>
      <c r="C29" s="31"/>
      <c r="D29" s="216"/>
      <c r="E29" s="183"/>
      <c r="F29" s="202"/>
      <c r="G29" s="193"/>
      <c r="H29" s="216"/>
      <c r="I29" s="183"/>
      <c r="J29" s="202"/>
      <c r="K29" s="193"/>
      <c r="L29" s="216"/>
      <c r="M29" s="183"/>
      <c r="N29" s="202"/>
      <c r="O29" s="193"/>
      <c r="P29" s="183"/>
      <c r="Q29" s="202"/>
      <c r="R29" s="193">
        <f>SUM(R27:R28)</f>
        <v>165195</v>
      </c>
      <c r="S29" s="216"/>
      <c r="T29" s="32">
        <f>SUM(T27:T28)</f>
        <v>140596</v>
      </c>
      <c r="V29" s="152"/>
    </row>
    <row r="30" spans="1:22" s="24" customFormat="1" ht="11.25" x14ac:dyDescent="0.2">
      <c r="A30" s="37"/>
      <c r="B30" s="37"/>
      <c r="C30" s="196"/>
      <c r="D30" s="90"/>
      <c r="E30" s="184"/>
      <c r="F30" s="100"/>
      <c r="G30" s="90"/>
      <c r="H30" s="90"/>
      <c r="I30" s="185"/>
      <c r="J30" s="99"/>
      <c r="K30" s="194"/>
      <c r="L30" s="91"/>
      <c r="M30" s="184"/>
      <c r="N30" s="100"/>
      <c r="O30" s="194"/>
      <c r="P30" s="184"/>
      <c r="Q30" s="100"/>
      <c r="R30" s="194"/>
      <c r="S30" s="91"/>
      <c r="T30" s="91"/>
      <c r="U30" s="37"/>
    </row>
    <row r="31" spans="1:22" s="24" customFormat="1" ht="11.25" x14ac:dyDescent="0.2">
      <c r="B31" s="274" t="s">
        <v>146</v>
      </c>
      <c r="C31" s="99"/>
      <c r="D31" s="99"/>
      <c r="E31" s="100"/>
      <c r="F31" s="100"/>
      <c r="G31" s="99"/>
      <c r="H31" s="99"/>
      <c r="I31" s="99"/>
      <c r="J31" s="99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2" s="24" customFormat="1" ht="11.25" x14ac:dyDescent="0.2">
      <c r="B32" s="274" t="s">
        <v>186</v>
      </c>
      <c r="C32" s="99"/>
      <c r="D32" s="99"/>
      <c r="E32" s="100"/>
      <c r="F32" s="100"/>
      <c r="G32" s="99"/>
      <c r="H32" s="99"/>
      <c r="I32" s="99"/>
      <c r="J32" s="99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1" s="24" customFormat="1" ht="11.25" x14ac:dyDescent="0.2">
      <c r="B33" s="274" t="s">
        <v>147</v>
      </c>
      <c r="C33" s="99"/>
      <c r="D33" s="99"/>
      <c r="E33" s="100"/>
      <c r="F33" s="100"/>
      <c r="G33" s="99"/>
      <c r="H33" s="99"/>
      <c r="I33" s="99"/>
      <c r="J33" s="99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1" x14ac:dyDescent="0.2">
      <c r="B34" s="5"/>
      <c r="C34" s="5"/>
      <c r="D34" s="5"/>
      <c r="E34" s="5"/>
      <c r="F34" s="203"/>
      <c r="G34" s="5"/>
      <c r="H34" s="5"/>
      <c r="I34" s="5"/>
      <c r="J34" s="203"/>
      <c r="K34" s="5"/>
      <c r="L34" s="5"/>
      <c r="M34" s="5"/>
      <c r="N34" s="203"/>
      <c r="O34" s="5"/>
      <c r="P34" s="5"/>
      <c r="Q34" s="203"/>
      <c r="R34" s="5"/>
      <c r="S34" s="5"/>
      <c r="T34" s="5"/>
      <c r="U34" s="5"/>
    </row>
    <row r="35" spans="2:21" x14ac:dyDescent="0.2">
      <c r="B35" s="5"/>
      <c r="C35" s="5"/>
      <c r="D35" s="5"/>
      <c r="E35" s="5"/>
      <c r="F35" s="203"/>
      <c r="G35" s="5"/>
      <c r="H35" s="5"/>
      <c r="I35" s="5"/>
      <c r="J35" s="203"/>
      <c r="K35" s="5"/>
      <c r="L35" s="5"/>
      <c r="M35" s="5"/>
      <c r="N35" s="203"/>
      <c r="O35" s="5"/>
      <c r="P35" s="5"/>
      <c r="Q35" s="203"/>
      <c r="R35" s="5"/>
      <c r="S35" s="5"/>
      <c r="T35" s="5"/>
      <c r="U35" s="5"/>
    </row>
    <row r="36" spans="2:21" x14ac:dyDescent="0.2">
      <c r="B36" s="5"/>
      <c r="C36" s="5"/>
      <c r="D36" s="5"/>
      <c r="E36" s="5"/>
      <c r="F36" s="203"/>
      <c r="G36" s="5"/>
      <c r="H36" s="5"/>
      <c r="I36" s="5"/>
      <c r="J36" s="203"/>
      <c r="K36" s="5"/>
      <c r="L36" s="5"/>
      <c r="M36" s="5"/>
      <c r="N36" s="203"/>
      <c r="O36" s="5"/>
      <c r="P36" s="5"/>
      <c r="Q36" s="203"/>
      <c r="R36" s="5"/>
      <c r="S36" s="5"/>
      <c r="T36" s="5"/>
      <c r="U36" s="5"/>
    </row>
    <row r="37" spans="2:21" x14ac:dyDescent="0.2">
      <c r="B37" s="5"/>
      <c r="C37" s="5"/>
      <c r="D37" s="5"/>
      <c r="E37" s="5"/>
      <c r="F37" s="203"/>
      <c r="G37" s="5"/>
      <c r="H37" s="5"/>
      <c r="I37" s="5"/>
      <c r="J37" s="203"/>
      <c r="K37" s="5"/>
      <c r="L37" s="5"/>
      <c r="M37" s="5"/>
      <c r="N37" s="203"/>
      <c r="O37" s="5"/>
      <c r="P37" s="5"/>
      <c r="Q37" s="203"/>
      <c r="R37" s="5"/>
      <c r="S37" s="5"/>
      <c r="T37" s="5"/>
      <c r="U37" s="5"/>
    </row>
    <row r="38" spans="2:21" x14ac:dyDescent="0.2">
      <c r="B38" s="5"/>
      <c r="C38" s="5"/>
      <c r="D38" s="5"/>
      <c r="E38" s="5"/>
      <c r="F38" s="203"/>
      <c r="G38" s="5"/>
      <c r="H38" s="5"/>
      <c r="I38" s="5"/>
      <c r="J38" s="203"/>
      <c r="K38" s="5"/>
      <c r="L38" s="5"/>
      <c r="M38" s="5"/>
      <c r="N38" s="203"/>
      <c r="O38" s="5"/>
      <c r="P38" s="5"/>
      <c r="Q38" s="203"/>
      <c r="R38" s="5"/>
      <c r="S38" s="5"/>
      <c r="T38" s="5"/>
      <c r="U38" s="5"/>
    </row>
    <row r="39" spans="2:21" x14ac:dyDescent="0.2">
      <c r="B39" s="5"/>
      <c r="C39" s="5"/>
      <c r="D39" s="5"/>
      <c r="E39" s="5"/>
      <c r="F39" s="203"/>
      <c r="G39" s="5"/>
      <c r="H39" s="5"/>
      <c r="I39" s="5"/>
      <c r="J39" s="203"/>
      <c r="K39" s="5"/>
      <c r="L39" s="5"/>
      <c r="M39" s="5"/>
      <c r="N39" s="203"/>
      <c r="O39" s="5"/>
      <c r="P39" s="5"/>
      <c r="Q39" s="203"/>
      <c r="R39" s="5"/>
      <c r="S39" s="5"/>
      <c r="T39" s="5"/>
      <c r="U39" s="5"/>
    </row>
    <row r="40" spans="2:21" x14ac:dyDescent="0.2">
      <c r="B40" s="5"/>
      <c r="C40" s="5"/>
      <c r="D40" s="5"/>
      <c r="E40" s="5"/>
      <c r="F40" s="203"/>
      <c r="G40" s="5"/>
      <c r="H40" s="5"/>
      <c r="I40" s="5"/>
      <c r="J40" s="203"/>
      <c r="K40" s="5"/>
      <c r="L40" s="5"/>
      <c r="M40" s="5"/>
      <c r="N40" s="203"/>
      <c r="O40" s="5"/>
      <c r="P40" s="5"/>
      <c r="Q40" s="203"/>
      <c r="R40" s="5"/>
      <c r="S40" s="5"/>
      <c r="T40" s="5"/>
      <c r="U40" s="5"/>
    </row>
    <row r="41" spans="2:21" x14ac:dyDescent="0.2">
      <c r="B41" s="5"/>
      <c r="C41" s="5"/>
      <c r="D41" s="5"/>
      <c r="E41" s="5"/>
      <c r="F41" s="203"/>
      <c r="G41" s="5"/>
      <c r="H41" s="5"/>
      <c r="I41" s="5"/>
      <c r="J41" s="203"/>
      <c r="K41" s="5"/>
      <c r="L41" s="5"/>
      <c r="M41" s="5"/>
      <c r="N41" s="203"/>
      <c r="O41" s="5"/>
      <c r="P41" s="5"/>
      <c r="Q41" s="203"/>
      <c r="R41" s="5"/>
      <c r="S41" s="5"/>
      <c r="T41" s="5"/>
      <c r="U41" s="5"/>
    </row>
  </sheetData>
  <mergeCells count="5">
    <mergeCell ref="C4:E4"/>
    <mergeCell ref="G4:I4"/>
    <mergeCell ref="K4:M4"/>
    <mergeCell ref="O4:P4"/>
    <mergeCell ref="R4:T4"/>
  </mergeCells>
  <pageMargins left="0.55118110236220474" right="0.23622047244094491" top="0.74803149606299213" bottom="0.74803149606299213" header="0.31496062992125984" footer="0.31496062992125984"/>
  <pageSetup paperSize="9" scale="70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T33"/>
  <sheetViews>
    <sheetView showGridLines="0" zoomScaleNormal="100" workbookViewId="0"/>
  </sheetViews>
  <sheetFormatPr baseColWidth="10" defaultColWidth="9.140625" defaultRowHeight="14.25" x14ac:dyDescent="0.2"/>
  <cols>
    <col min="1" max="1" width="2.7109375" style="2" customWidth="1"/>
    <col min="2" max="2" width="35.140625" style="2" customWidth="1"/>
    <col min="3" max="5" width="10.42578125" style="2" customWidth="1"/>
    <col min="6" max="6" width="2.7109375" style="94" customWidth="1"/>
    <col min="7" max="9" width="10.42578125" style="2" customWidth="1"/>
    <col min="10" max="10" width="2.7109375" style="94" customWidth="1"/>
    <col min="11" max="13" width="10.42578125" style="2" customWidth="1"/>
    <col min="14" max="14" width="2.7109375" style="94" customWidth="1"/>
    <col min="15" max="16" width="10.42578125" style="2" customWidth="1"/>
    <col min="17" max="17" width="2.7109375" style="94" customWidth="1"/>
    <col min="18" max="20" width="10.42578125" style="2" customWidth="1"/>
    <col min="21" max="16384" width="9.140625" style="2"/>
  </cols>
  <sheetData>
    <row r="1" spans="1:20" s="39" customFormat="1" ht="15" customHeight="1" x14ac:dyDescent="0.25">
      <c r="A1" s="97"/>
      <c r="B1" s="127" t="str">
        <f>Inhaltsverzeichnis!C19</f>
        <v>Segmentbericht für das 4. Quartal 2018 und 2017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8"/>
      <c r="N1" s="98"/>
      <c r="O1" s="98"/>
      <c r="P1" s="98"/>
      <c r="Q1" s="98"/>
      <c r="R1" s="98"/>
      <c r="S1" s="98"/>
      <c r="T1" s="98"/>
    </row>
    <row r="2" spans="1:20" ht="15" customHeight="1" x14ac:dyDescent="0.2">
      <c r="A2" s="94"/>
      <c r="B2" s="93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5"/>
      <c r="N2" s="95"/>
      <c r="O2" s="95"/>
      <c r="P2" s="95"/>
      <c r="Q2" s="95"/>
      <c r="R2" s="95"/>
      <c r="S2" s="95"/>
      <c r="T2" s="95"/>
    </row>
    <row r="3" spans="1:20" ht="15" customHeight="1" x14ac:dyDescent="0.2">
      <c r="A3" s="33"/>
      <c r="B3" s="41"/>
      <c r="C3" s="186"/>
      <c r="D3" s="35"/>
      <c r="E3" s="175"/>
      <c r="F3" s="197"/>
      <c r="G3" s="35"/>
      <c r="H3" s="35"/>
      <c r="I3" s="175"/>
      <c r="J3" s="197"/>
      <c r="K3" s="186"/>
      <c r="L3" s="35"/>
      <c r="M3" s="175"/>
      <c r="N3" s="197"/>
      <c r="O3" s="186"/>
      <c r="P3" s="175"/>
      <c r="Q3" s="197"/>
      <c r="R3" s="186"/>
      <c r="S3" s="35"/>
      <c r="T3" s="35"/>
    </row>
    <row r="4" spans="1:20" s="24" customFormat="1" ht="15" customHeight="1" thickBot="1" x14ac:dyDescent="0.25">
      <c r="A4" s="37"/>
      <c r="B4" s="61" t="s">
        <v>32</v>
      </c>
      <c r="C4" s="302" t="s">
        <v>153</v>
      </c>
      <c r="D4" s="302"/>
      <c r="E4" s="303"/>
      <c r="F4" s="204"/>
      <c r="G4" s="304" t="s">
        <v>14</v>
      </c>
      <c r="H4" s="304"/>
      <c r="I4" s="304"/>
      <c r="J4" s="198"/>
      <c r="K4" s="304" t="s">
        <v>0</v>
      </c>
      <c r="L4" s="304"/>
      <c r="M4" s="304"/>
      <c r="N4" s="198"/>
      <c r="O4" s="305" t="s">
        <v>82</v>
      </c>
      <c r="P4" s="306"/>
      <c r="Q4" s="198"/>
      <c r="R4" s="304" t="s">
        <v>100</v>
      </c>
      <c r="S4" s="304"/>
      <c r="T4" s="304"/>
    </row>
    <row r="5" spans="1:20" s="24" customFormat="1" ht="14.25" customHeight="1" x14ac:dyDescent="0.2">
      <c r="A5" s="37"/>
      <c r="B5" s="101"/>
      <c r="C5" s="102" t="s">
        <v>171</v>
      </c>
      <c r="D5" s="264" t="s">
        <v>171</v>
      </c>
      <c r="E5" s="176" t="s">
        <v>172</v>
      </c>
      <c r="F5" s="199"/>
      <c r="G5" s="102" t="s">
        <v>171</v>
      </c>
      <c r="H5" s="264" t="s">
        <v>171</v>
      </c>
      <c r="I5" s="176" t="s">
        <v>172</v>
      </c>
      <c r="J5" s="199"/>
      <c r="K5" s="102" t="s">
        <v>171</v>
      </c>
      <c r="L5" s="264" t="s">
        <v>171</v>
      </c>
      <c r="M5" s="176" t="s">
        <v>172</v>
      </c>
      <c r="N5" s="199"/>
      <c r="O5" s="187" t="s">
        <v>171</v>
      </c>
      <c r="P5" s="176" t="s">
        <v>172</v>
      </c>
      <c r="Q5" s="199"/>
      <c r="R5" s="102" t="s">
        <v>171</v>
      </c>
      <c r="S5" s="264" t="s">
        <v>171</v>
      </c>
      <c r="T5" s="176" t="s">
        <v>172</v>
      </c>
    </row>
    <row r="6" spans="1:20" s="24" customFormat="1" ht="36" customHeight="1" x14ac:dyDescent="0.2">
      <c r="A6" s="37"/>
      <c r="B6" s="158"/>
      <c r="C6" s="188" t="s">
        <v>140</v>
      </c>
      <c r="D6" s="265" t="s">
        <v>158</v>
      </c>
      <c r="E6" s="177" t="s">
        <v>148</v>
      </c>
      <c r="F6" s="199"/>
      <c r="G6" s="159" t="s">
        <v>140</v>
      </c>
      <c r="H6" s="265" t="s">
        <v>158</v>
      </c>
      <c r="I6" s="177" t="s">
        <v>148</v>
      </c>
      <c r="J6" s="199"/>
      <c r="K6" s="188" t="s">
        <v>140</v>
      </c>
      <c r="L6" s="265" t="s">
        <v>158</v>
      </c>
      <c r="M6" s="177" t="s">
        <v>140</v>
      </c>
      <c r="N6" s="199"/>
      <c r="O6" s="188" t="s">
        <v>140</v>
      </c>
      <c r="P6" s="177" t="s">
        <v>140</v>
      </c>
      <c r="Q6" s="199"/>
      <c r="R6" s="188" t="s">
        <v>140</v>
      </c>
      <c r="S6" s="265" t="s">
        <v>158</v>
      </c>
      <c r="T6" s="160" t="s">
        <v>148</v>
      </c>
    </row>
    <row r="7" spans="1:20" s="24" customFormat="1" ht="14.25" customHeight="1" x14ac:dyDescent="0.2">
      <c r="A7" s="37"/>
      <c r="B7" s="18" t="s">
        <v>33</v>
      </c>
      <c r="C7" s="20">
        <v>73187</v>
      </c>
      <c r="D7" s="266">
        <v>72932</v>
      </c>
      <c r="E7" s="21">
        <v>75812</v>
      </c>
      <c r="F7" s="200"/>
      <c r="G7" s="20">
        <v>31800</v>
      </c>
      <c r="H7" s="266">
        <v>31286</v>
      </c>
      <c r="I7" s="178">
        <v>37623</v>
      </c>
      <c r="J7" s="200"/>
      <c r="K7" s="189">
        <v>0</v>
      </c>
      <c r="L7" s="266">
        <v>0</v>
      </c>
      <c r="M7" s="178">
        <v>0</v>
      </c>
      <c r="N7" s="200"/>
      <c r="O7" s="189">
        <v>0</v>
      </c>
      <c r="P7" s="178">
        <v>0</v>
      </c>
      <c r="Q7" s="200"/>
      <c r="R7" s="205">
        <f>C7+G7+K7+O7</f>
        <v>104987</v>
      </c>
      <c r="S7" s="266">
        <f>+D7+H7+L7</f>
        <v>104218</v>
      </c>
      <c r="T7" s="21">
        <f>E7+I7+M7+P7</f>
        <v>113435</v>
      </c>
    </row>
    <row r="8" spans="1:20" s="24" customFormat="1" ht="14.25" customHeight="1" x14ac:dyDescent="0.2">
      <c r="A8" s="37"/>
      <c r="B8" s="18" t="s">
        <v>34</v>
      </c>
      <c r="C8" s="20">
        <v>69879</v>
      </c>
      <c r="D8" s="266">
        <v>69574</v>
      </c>
      <c r="E8" s="21">
        <v>66512</v>
      </c>
      <c r="F8" s="200"/>
      <c r="G8" s="20">
        <v>36673</v>
      </c>
      <c r="H8" s="266">
        <v>37225</v>
      </c>
      <c r="I8" s="178">
        <v>36766</v>
      </c>
      <c r="J8" s="200"/>
      <c r="K8" s="189">
        <v>0</v>
      </c>
      <c r="L8" s="266">
        <v>0</v>
      </c>
      <c r="M8" s="178">
        <v>0</v>
      </c>
      <c r="N8" s="200"/>
      <c r="O8" s="189">
        <v>0</v>
      </c>
      <c r="P8" s="178">
        <v>0</v>
      </c>
      <c r="Q8" s="200"/>
      <c r="R8" s="205">
        <f>C8+G8+K8+O8</f>
        <v>106552</v>
      </c>
      <c r="S8" s="266">
        <f>+D8+H8+L8</f>
        <v>106799</v>
      </c>
      <c r="T8" s="21">
        <f>E8+I8+M8+P8</f>
        <v>103278</v>
      </c>
    </row>
    <row r="9" spans="1:20" s="24" customFormat="1" ht="14.25" customHeight="1" x14ac:dyDescent="0.2">
      <c r="A9" s="37"/>
      <c r="B9" s="208" t="s">
        <v>136</v>
      </c>
      <c r="C9" s="209">
        <v>4978</v>
      </c>
      <c r="D9" s="267">
        <v>4943</v>
      </c>
      <c r="E9" s="256">
        <v>2611</v>
      </c>
      <c r="F9" s="200"/>
      <c r="G9" s="209">
        <v>0</v>
      </c>
      <c r="H9" s="267">
        <v>0</v>
      </c>
      <c r="I9" s="255">
        <v>0</v>
      </c>
      <c r="J9" s="200"/>
      <c r="K9" s="210">
        <v>0</v>
      </c>
      <c r="L9" s="267">
        <v>0</v>
      </c>
      <c r="M9" s="255">
        <v>0</v>
      </c>
      <c r="N9" s="200"/>
      <c r="O9" s="210">
        <v>0</v>
      </c>
      <c r="P9" s="255">
        <v>0</v>
      </c>
      <c r="Q9" s="200"/>
      <c r="R9" s="254">
        <f>G9+C9+K9+O9</f>
        <v>4978</v>
      </c>
      <c r="S9" s="267">
        <f>+H9+D9+L9</f>
        <v>4943</v>
      </c>
      <c r="T9" s="21">
        <f>I9+E9+M9+Q9</f>
        <v>2611</v>
      </c>
    </row>
    <row r="10" spans="1:20" s="24" customFormat="1" ht="14.25" customHeight="1" thickBot="1" x14ac:dyDescent="0.25">
      <c r="A10" s="37"/>
      <c r="B10" s="46" t="s">
        <v>83</v>
      </c>
      <c r="C10" s="47">
        <f>SUM(C7:C9)</f>
        <v>148044</v>
      </c>
      <c r="D10" s="268">
        <f>SUM(D7:D9)</f>
        <v>147449</v>
      </c>
      <c r="E10" s="48">
        <f>SUM(E7:E9)</f>
        <v>144935</v>
      </c>
      <c r="F10" s="201"/>
      <c r="G10" s="47">
        <f>SUM(G7:G9)</f>
        <v>68473</v>
      </c>
      <c r="H10" s="268">
        <f>SUM(H7:H9)</f>
        <v>68511</v>
      </c>
      <c r="I10" s="179">
        <f>SUM(I7:I9)</f>
        <v>74389</v>
      </c>
      <c r="J10" s="201"/>
      <c r="K10" s="190">
        <f>SUM(K7:K9)</f>
        <v>0</v>
      </c>
      <c r="L10" s="268">
        <f>SUM(L7:L9)</f>
        <v>0</v>
      </c>
      <c r="M10" s="179">
        <f>SUM(M7:M9)</f>
        <v>0</v>
      </c>
      <c r="N10" s="201"/>
      <c r="O10" s="190">
        <f>SUM(O7:O9)</f>
        <v>0</v>
      </c>
      <c r="P10" s="179">
        <f>SUM(P7:P9)</f>
        <v>0</v>
      </c>
      <c r="Q10" s="201"/>
      <c r="R10" s="190">
        <f>SUM(R7:R9)</f>
        <v>216517</v>
      </c>
      <c r="S10" s="268">
        <f>SUM(S7:S9)</f>
        <v>215960</v>
      </c>
      <c r="T10" s="48">
        <f>SUM(T7:T9)</f>
        <v>219324</v>
      </c>
    </row>
    <row r="11" spans="1:20" s="24" customFormat="1" ht="14.25" customHeight="1" x14ac:dyDescent="0.2">
      <c r="A11" s="37"/>
      <c r="B11" s="45" t="s">
        <v>35</v>
      </c>
      <c r="C11" s="29">
        <v>0</v>
      </c>
      <c r="D11" s="269">
        <v>0</v>
      </c>
      <c r="E11" s="30">
        <v>0</v>
      </c>
      <c r="F11" s="200"/>
      <c r="G11" s="29">
        <v>0</v>
      </c>
      <c r="H11" s="269">
        <v>0</v>
      </c>
      <c r="I11" s="180">
        <v>0</v>
      </c>
      <c r="J11" s="200"/>
      <c r="K11" s="191">
        <v>47725</v>
      </c>
      <c r="L11" s="269">
        <v>47919</v>
      </c>
      <c r="M11" s="180">
        <v>48833</v>
      </c>
      <c r="N11" s="200"/>
      <c r="O11" s="191">
        <v>0</v>
      </c>
      <c r="P11" s="180">
        <v>0</v>
      </c>
      <c r="Q11" s="200"/>
      <c r="R11" s="191">
        <f>C11+G11+K11+O11</f>
        <v>47725</v>
      </c>
      <c r="S11" s="270">
        <f>+D11+H11+L11</f>
        <v>47919</v>
      </c>
      <c r="T11" s="30">
        <f>E11+I11+M11+P11</f>
        <v>48833</v>
      </c>
    </row>
    <row r="12" spans="1:20" s="24" customFormat="1" ht="14.25" customHeight="1" x14ac:dyDescent="0.2">
      <c r="A12" s="37"/>
      <c r="B12" s="18" t="s">
        <v>36</v>
      </c>
      <c r="C12" s="20">
        <v>6</v>
      </c>
      <c r="D12" s="266">
        <v>6</v>
      </c>
      <c r="E12" s="21">
        <v>35</v>
      </c>
      <c r="F12" s="200"/>
      <c r="G12" s="20">
        <v>213</v>
      </c>
      <c r="H12" s="266">
        <v>211</v>
      </c>
      <c r="I12" s="178">
        <v>174</v>
      </c>
      <c r="J12" s="200"/>
      <c r="K12" s="189">
        <v>98</v>
      </c>
      <c r="L12" s="266">
        <v>98</v>
      </c>
      <c r="M12" s="178">
        <v>13</v>
      </c>
      <c r="N12" s="200"/>
      <c r="O12" s="189">
        <v>0</v>
      </c>
      <c r="P12" s="178">
        <v>0</v>
      </c>
      <c r="Q12" s="200"/>
      <c r="R12" s="189">
        <f>C12+G12+K12+O12</f>
        <v>317</v>
      </c>
      <c r="S12" s="266">
        <f>+D12+H12+L12</f>
        <v>315</v>
      </c>
      <c r="T12" s="21">
        <f>E12+I12+M12+P12</f>
        <v>222</v>
      </c>
    </row>
    <row r="13" spans="1:20" s="24" customFormat="1" ht="14.25" customHeight="1" thickBot="1" x14ac:dyDescent="0.25">
      <c r="A13" s="37"/>
      <c r="B13" s="46" t="s">
        <v>37</v>
      </c>
      <c r="C13" s="47">
        <f t="shared" ref="C13:E13" si="0">SUM(C10:C12)</f>
        <v>148050</v>
      </c>
      <c r="D13" s="268">
        <f t="shared" si="0"/>
        <v>147455</v>
      </c>
      <c r="E13" s="48">
        <f t="shared" si="0"/>
        <v>144970</v>
      </c>
      <c r="F13" s="201"/>
      <c r="G13" s="47">
        <f t="shared" ref="G13:I13" si="1">SUM(G10:G12)</f>
        <v>68686</v>
      </c>
      <c r="H13" s="268">
        <f t="shared" si="1"/>
        <v>68722</v>
      </c>
      <c r="I13" s="179">
        <f t="shared" si="1"/>
        <v>74563</v>
      </c>
      <c r="J13" s="201"/>
      <c r="K13" s="190">
        <f t="shared" ref="K13:M13" si="2">SUM(K10:K12)</f>
        <v>47823</v>
      </c>
      <c r="L13" s="268">
        <f t="shared" si="2"/>
        <v>48017</v>
      </c>
      <c r="M13" s="179">
        <f t="shared" si="2"/>
        <v>48846</v>
      </c>
      <c r="N13" s="201"/>
      <c r="O13" s="190">
        <f t="shared" ref="O13:P13" si="3">SUM(O10:O12)</f>
        <v>0</v>
      </c>
      <c r="P13" s="179">
        <f t="shared" si="3"/>
        <v>0</v>
      </c>
      <c r="Q13" s="201"/>
      <c r="R13" s="190">
        <f>SUM(R10:R12)</f>
        <v>264559</v>
      </c>
      <c r="S13" s="268">
        <f t="shared" ref="S13" si="4">SUM(S10:S12)</f>
        <v>264194</v>
      </c>
      <c r="T13" s="48">
        <f>SUM(T10:T12)</f>
        <v>268379</v>
      </c>
    </row>
    <row r="14" spans="1:20" s="24" customFormat="1" ht="14.25" customHeight="1" x14ac:dyDescent="0.2">
      <c r="A14" s="37"/>
      <c r="B14" s="45" t="s">
        <v>38</v>
      </c>
      <c r="C14" s="29">
        <v>-9770</v>
      </c>
      <c r="D14" s="211">
        <v>-9759</v>
      </c>
      <c r="E14" s="30">
        <v>-12294</v>
      </c>
      <c r="F14" s="200"/>
      <c r="G14" s="29">
        <v>-1635</v>
      </c>
      <c r="H14" s="211">
        <v>-1645</v>
      </c>
      <c r="I14" s="180">
        <v>-2782</v>
      </c>
      <c r="J14" s="200"/>
      <c r="K14" s="191">
        <v>-38048</v>
      </c>
      <c r="L14" s="211">
        <v>-38120</v>
      </c>
      <c r="M14" s="180">
        <v>-39901</v>
      </c>
      <c r="N14" s="200"/>
      <c r="O14" s="191">
        <v>-1791</v>
      </c>
      <c r="P14" s="180">
        <v>-3032</v>
      </c>
      <c r="Q14" s="200"/>
      <c r="R14" s="191">
        <f>C14+G14+K14+O14</f>
        <v>-51244</v>
      </c>
      <c r="S14" s="211"/>
      <c r="T14" s="30">
        <f>E14+I14+M14+P14</f>
        <v>-58009</v>
      </c>
    </row>
    <row r="15" spans="1:20" s="24" customFormat="1" ht="14.25" customHeight="1" thickBot="1" x14ac:dyDescent="0.25">
      <c r="A15" s="37"/>
      <c r="B15" s="46" t="s">
        <v>39</v>
      </c>
      <c r="C15" s="47">
        <f t="shared" ref="C15:E15" si="5">SUM(C13:C14)</f>
        <v>138280</v>
      </c>
      <c r="D15" s="212">
        <f t="shared" si="5"/>
        <v>137696</v>
      </c>
      <c r="E15" s="48">
        <f t="shared" si="5"/>
        <v>132676</v>
      </c>
      <c r="F15" s="201"/>
      <c r="G15" s="47">
        <f t="shared" ref="G15:I15" si="6">SUM(G13:G14)</f>
        <v>67051</v>
      </c>
      <c r="H15" s="212">
        <f t="shared" si="6"/>
        <v>67077</v>
      </c>
      <c r="I15" s="179">
        <f t="shared" si="6"/>
        <v>71781</v>
      </c>
      <c r="J15" s="201"/>
      <c r="K15" s="190">
        <f t="shared" ref="K15:M15" si="7">SUM(K13:K14)</f>
        <v>9775</v>
      </c>
      <c r="L15" s="212">
        <f t="shared" si="7"/>
        <v>9897</v>
      </c>
      <c r="M15" s="179">
        <f t="shared" si="7"/>
        <v>8945</v>
      </c>
      <c r="N15" s="201"/>
      <c r="O15" s="190">
        <f t="shared" ref="O15:P15" si="8">SUM(O13:O14)</f>
        <v>-1791</v>
      </c>
      <c r="P15" s="179">
        <f t="shared" si="8"/>
        <v>-3032</v>
      </c>
      <c r="Q15" s="201"/>
      <c r="R15" s="190">
        <f t="shared" ref="R15:T15" si="9">SUM(R13:R14)</f>
        <v>213315</v>
      </c>
      <c r="S15" s="212"/>
      <c r="T15" s="48">
        <f t="shared" si="9"/>
        <v>210370</v>
      </c>
    </row>
    <row r="16" spans="1:20" s="24" customFormat="1" ht="11.25" x14ac:dyDescent="0.2">
      <c r="A16" s="37"/>
      <c r="B16" s="53"/>
      <c r="C16" s="87"/>
      <c r="D16" s="213"/>
      <c r="E16" s="88"/>
      <c r="F16" s="201"/>
      <c r="G16" s="87"/>
      <c r="H16" s="213"/>
      <c r="I16" s="181"/>
      <c r="J16" s="201"/>
      <c r="K16" s="192"/>
      <c r="L16" s="213"/>
      <c r="M16" s="181"/>
      <c r="N16" s="201"/>
      <c r="O16" s="192"/>
      <c r="P16" s="181"/>
      <c r="Q16" s="201"/>
      <c r="R16" s="192"/>
      <c r="S16" s="213"/>
      <c r="T16" s="88"/>
    </row>
    <row r="17" spans="1:20" s="24" customFormat="1" ht="11.25" customHeight="1" x14ac:dyDescent="0.2">
      <c r="A17" s="37"/>
      <c r="B17" s="86" t="s">
        <v>41</v>
      </c>
      <c r="C17" s="20">
        <v>-57499</v>
      </c>
      <c r="D17" s="214">
        <v>-57239</v>
      </c>
      <c r="E17" s="21">
        <v>-49630</v>
      </c>
      <c r="F17" s="200"/>
      <c r="G17" s="20">
        <v>-9711</v>
      </c>
      <c r="H17" s="214">
        <v>-9584</v>
      </c>
      <c r="I17" s="178">
        <v>-10001</v>
      </c>
      <c r="J17" s="200"/>
      <c r="K17" s="189">
        <v>-4764</v>
      </c>
      <c r="L17" s="214">
        <v>-4775</v>
      </c>
      <c r="M17" s="178">
        <v>-4894</v>
      </c>
      <c r="N17" s="200"/>
      <c r="O17" s="189">
        <v>-3390</v>
      </c>
      <c r="P17" s="178">
        <v>-3595</v>
      </c>
      <c r="Q17" s="200"/>
      <c r="R17" s="191">
        <f>C17+G17+K17+O17</f>
        <v>-75364</v>
      </c>
      <c r="S17" s="214"/>
      <c r="T17" s="21">
        <f>E17+I17+M17+P17</f>
        <v>-68120</v>
      </c>
    </row>
    <row r="18" spans="1:20" s="24" customFormat="1" ht="14.25" customHeight="1" thickBot="1" x14ac:dyDescent="0.25">
      <c r="A18" s="37"/>
      <c r="B18" s="46" t="s">
        <v>84</v>
      </c>
      <c r="C18" s="47">
        <f t="shared" ref="C18:E18" si="10">SUM(C15:C17)</f>
        <v>80781</v>
      </c>
      <c r="D18" s="212">
        <f t="shared" si="10"/>
        <v>80457</v>
      </c>
      <c r="E18" s="48">
        <f t="shared" si="10"/>
        <v>83046</v>
      </c>
      <c r="F18" s="201"/>
      <c r="G18" s="47">
        <f t="shared" ref="G18:I18" si="11">SUM(G15:G17)</f>
        <v>57340</v>
      </c>
      <c r="H18" s="212">
        <f t="shared" si="11"/>
        <v>57493</v>
      </c>
      <c r="I18" s="179">
        <f t="shared" si="11"/>
        <v>61780</v>
      </c>
      <c r="J18" s="201"/>
      <c r="K18" s="190">
        <f t="shared" ref="K18:M18" si="12">SUM(K15:K17)</f>
        <v>5011</v>
      </c>
      <c r="L18" s="212">
        <f t="shared" si="12"/>
        <v>5122</v>
      </c>
      <c r="M18" s="179">
        <f t="shared" si="12"/>
        <v>4051</v>
      </c>
      <c r="N18" s="201"/>
      <c r="O18" s="190">
        <f t="shared" ref="O18:P18" si="13">SUM(O15:O17)</f>
        <v>-5181</v>
      </c>
      <c r="P18" s="179">
        <f t="shared" si="13"/>
        <v>-6627</v>
      </c>
      <c r="Q18" s="201"/>
      <c r="R18" s="190">
        <f t="shared" ref="R18:T18" si="14">SUM(R15:R17)</f>
        <v>137951</v>
      </c>
      <c r="S18" s="212"/>
      <c r="T18" s="48">
        <f t="shared" si="14"/>
        <v>142250</v>
      </c>
    </row>
    <row r="19" spans="1:20" s="84" customFormat="1" ht="11.25" x14ac:dyDescent="0.2">
      <c r="A19" s="37"/>
      <c r="B19" s="53"/>
      <c r="C19" s="87"/>
      <c r="D19" s="213"/>
      <c r="E19" s="88"/>
      <c r="F19" s="201"/>
      <c r="G19" s="87"/>
      <c r="H19" s="213"/>
      <c r="I19" s="181"/>
      <c r="J19" s="201"/>
      <c r="K19" s="192"/>
      <c r="L19" s="213"/>
      <c r="M19" s="181"/>
      <c r="N19" s="201"/>
      <c r="O19" s="192"/>
      <c r="P19" s="181"/>
      <c r="Q19" s="201"/>
      <c r="R19" s="192"/>
      <c r="S19" s="213"/>
      <c r="T19" s="88"/>
    </row>
    <row r="20" spans="1:20" s="24" customFormat="1" ht="11.25" customHeight="1" x14ac:dyDescent="0.2">
      <c r="A20" s="37"/>
      <c r="B20" s="45" t="s">
        <v>85</v>
      </c>
      <c r="C20" s="29">
        <v>-29496</v>
      </c>
      <c r="D20" s="211">
        <v>-29377</v>
      </c>
      <c r="E20" s="30">
        <v>-25660</v>
      </c>
      <c r="F20" s="200"/>
      <c r="G20" s="29">
        <v>-6382</v>
      </c>
      <c r="H20" s="211">
        <v>-6232</v>
      </c>
      <c r="I20" s="180">
        <v>-6135</v>
      </c>
      <c r="J20" s="200"/>
      <c r="K20" s="191">
        <v>0</v>
      </c>
      <c r="L20" s="211">
        <v>0</v>
      </c>
      <c r="M20" s="180">
        <v>0</v>
      </c>
      <c r="N20" s="200"/>
      <c r="O20" s="191">
        <v>0</v>
      </c>
      <c r="P20" s="180">
        <v>0</v>
      </c>
      <c r="Q20" s="200"/>
      <c r="R20" s="191">
        <f>C20+G20+K20+O20</f>
        <v>-35878</v>
      </c>
      <c r="S20" s="211"/>
      <c r="T20" s="30">
        <f>E20+I20+M20+P20</f>
        <v>-31795</v>
      </c>
    </row>
    <row r="21" spans="1:20" s="24" customFormat="1" ht="14.25" customHeight="1" thickBot="1" x14ac:dyDescent="0.25">
      <c r="A21" s="37"/>
      <c r="B21" s="46" t="s">
        <v>86</v>
      </c>
      <c r="C21" s="47">
        <f t="shared" ref="C21:E21" si="15">SUM(C18:C20)</f>
        <v>51285</v>
      </c>
      <c r="D21" s="212">
        <f t="shared" si="15"/>
        <v>51080</v>
      </c>
      <c r="E21" s="48">
        <f t="shared" si="15"/>
        <v>57386</v>
      </c>
      <c r="F21" s="201"/>
      <c r="G21" s="47">
        <f t="shared" ref="G21:I21" si="16">SUM(G18:G20)</f>
        <v>50958</v>
      </c>
      <c r="H21" s="212">
        <f t="shared" si="16"/>
        <v>51261</v>
      </c>
      <c r="I21" s="179">
        <f t="shared" si="16"/>
        <v>55645</v>
      </c>
      <c r="J21" s="201"/>
      <c r="K21" s="190">
        <f t="shared" ref="K21:M21" si="17">SUM(K18:K20)</f>
        <v>5011</v>
      </c>
      <c r="L21" s="212">
        <f t="shared" si="17"/>
        <v>5122</v>
      </c>
      <c r="M21" s="179">
        <f t="shared" si="17"/>
        <v>4051</v>
      </c>
      <c r="N21" s="201"/>
      <c r="O21" s="190">
        <f t="shared" ref="O21:P21" si="18">SUM(O18:O20)</f>
        <v>-5181</v>
      </c>
      <c r="P21" s="179">
        <f t="shared" si="18"/>
        <v>-6627</v>
      </c>
      <c r="Q21" s="201"/>
      <c r="R21" s="190">
        <f>SUM(R18:R20)</f>
        <v>102073</v>
      </c>
      <c r="S21" s="212"/>
      <c r="T21" s="48">
        <f>SUM(T18:T20)</f>
        <v>110455</v>
      </c>
    </row>
    <row r="22" spans="1:20" s="24" customFormat="1" ht="14.25" customHeight="1" x14ac:dyDescent="0.2">
      <c r="A22" s="37"/>
      <c r="B22" s="45" t="s">
        <v>42</v>
      </c>
      <c r="C22" s="29"/>
      <c r="D22" s="211"/>
      <c r="E22" s="30"/>
      <c r="F22" s="200"/>
      <c r="G22" s="29"/>
      <c r="H22" s="211"/>
      <c r="I22" s="180"/>
      <c r="J22" s="200"/>
      <c r="K22" s="191"/>
      <c r="L22" s="211"/>
      <c r="M22" s="180"/>
      <c r="N22" s="200"/>
      <c r="O22" s="191"/>
      <c r="P22" s="180"/>
      <c r="Q22" s="200"/>
      <c r="R22" s="191">
        <v>-19704</v>
      </c>
      <c r="S22" s="211"/>
      <c r="T22" s="30">
        <v>-20934</v>
      </c>
    </row>
    <row r="23" spans="1:20" s="24" customFormat="1" ht="14.25" customHeight="1" x14ac:dyDescent="0.2">
      <c r="A23" s="37"/>
      <c r="B23" s="18" t="s">
        <v>43</v>
      </c>
      <c r="C23" s="20"/>
      <c r="D23" s="214"/>
      <c r="E23" s="21"/>
      <c r="F23" s="200"/>
      <c r="G23" s="20"/>
      <c r="H23" s="214"/>
      <c r="I23" s="178"/>
      <c r="J23" s="200"/>
      <c r="K23" s="189"/>
      <c r="L23" s="214"/>
      <c r="M23" s="178"/>
      <c r="N23" s="200"/>
      <c r="O23" s="189"/>
      <c r="P23" s="178"/>
      <c r="Q23" s="200"/>
      <c r="R23" s="189">
        <v>-2230</v>
      </c>
      <c r="S23" s="214"/>
      <c r="T23" s="21">
        <v>-1857</v>
      </c>
    </row>
    <row r="24" spans="1:20" s="24" customFormat="1" ht="14.25" customHeight="1" thickBot="1" x14ac:dyDescent="0.25">
      <c r="A24" s="37"/>
      <c r="B24" s="46" t="s">
        <v>26</v>
      </c>
      <c r="C24" s="89"/>
      <c r="D24" s="215"/>
      <c r="E24" s="257"/>
      <c r="F24" s="200"/>
      <c r="G24" s="89"/>
      <c r="H24" s="215"/>
      <c r="I24" s="182"/>
      <c r="J24" s="200"/>
      <c r="K24" s="195"/>
      <c r="L24" s="215"/>
      <c r="M24" s="182"/>
      <c r="N24" s="200"/>
      <c r="O24" s="195"/>
      <c r="P24" s="182"/>
      <c r="Q24" s="200"/>
      <c r="R24" s="190">
        <f>SUM(R21:R23)</f>
        <v>80139</v>
      </c>
      <c r="S24" s="215"/>
      <c r="T24" s="48">
        <f>SUM(T21:T23)</f>
        <v>87664</v>
      </c>
    </row>
    <row r="25" spans="1:20" s="24" customFormat="1" ht="14.25" customHeight="1" x14ac:dyDescent="0.2">
      <c r="A25" s="37"/>
      <c r="B25" s="45" t="s">
        <v>44</v>
      </c>
      <c r="C25" s="29"/>
      <c r="D25" s="211"/>
      <c r="E25" s="30"/>
      <c r="F25" s="200"/>
      <c r="G25" s="29"/>
      <c r="H25" s="211"/>
      <c r="I25" s="180"/>
      <c r="J25" s="200"/>
      <c r="K25" s="191"/>
      <c r="L25" s="211"/>
      <c r="M25" s="180"/>
      <c r="N25" s="200"/>
      <c r="O25" s="191"/>
      <c r="P25" s="180"/>
      <c r="Q25" s="200"/>
      <c r="R25" s="191">
        <v>465</v>
      </c>
      <c r="S25" s="211"/>
      <c r="T25" s="30">
        <v>-6775</v>
      </c>
    </row>
    <row r="26" spans="1:20" s="24" customFormat="1" ht="14.25" customHeight="1" x14ac:dyDescent="0.2">
      <c r="A26" s="37"/>
      <c r="B26" s="18" t="s">
        <v>87</v>
      </c>
      <c r="C26" s="20"/>
      <c r="D26" s="214"/>
      <c r="E26" s="21"/>
      <c r="F26" s="200"/>
      <c r="G26" s="20"/>
      <c r="H26" s="214"/>
      <c r="I26" s="178"/>
      <c r="J26" s="200"/>
      <c r="K26" s="189"/>
      <c r="L26" s="214"/>
      <c r="M26" s="178"/>
      <c r="N26" s="200"/>
      <c r="O26" s="189"/>
      <c r="P26" s="178"/>
      <c r="Q26" s="200"/>
      <c r="R26" s="189">
        <v>877</v>
      </c>
      <c r="S26" s="214"/>
      <c r="T26" s="21">
        <v>1824</v>
      </c>
    </row>
    <row r="27" spans="1:20" s="24" customFormat="1" ht="14.25" customHeight="1" thickBot="1" x14ac:dyDescent="0.25">
      <c r="A27" s="37"/>
      <c r="B27" s="46" t="s">
        <v>88</v>
      </c>
      <c r="C27" s="89"/>
      <c r="D27" s="215"/>
      <c r="E27" s="257"/>
      <c r="F27" s="200"/>
      <c r="G27" s="89"/>
      <c r="H27" s="215"/>
      <c r="I27" s="182"/>
      <c r="J27" s="200"/>
      <c r="K27" s="195"/>
      <c r="L27" s="215"/>
      <c r="M27" s="182"/>
      <c r="N27" s="200"/>
      <c r="O27" s="195"/>
      <c r="P27" s="182"/>
      <c r="Q27" s="200"/>
      <c r="R27" s="190">
        <f>SUM(R24:R26)</f>
        <v>81481</v>
      </c>
      <c r="S27" s="215"/>
      <c r="T27" s="48">
        <f>SUM(T24:T26)</f>
        <v>82713</v>
      </c>
    </row>
    <row r="28" spans="1:20" s="24" customFormat="1" ht="14.25" customHeight="1" x14ac:dyDescent="0.2">
      <c r="A28" s="37"/>
      <c r="B28" s="45" t="s">
        <v>46</v>
      </c>
      <c r="C28" s="29"/>
      <c r="D28" s="211"/>
      <c r="E28" s="30"/>
      <c r="F28" s="200"/>
      <c r="G28" s="29"/>
      <c r="H28" s="211"/>
      <c r="I28" s="180"/>
      <c r="J28" s="200"/>
      <c r="K28" s="191"/>
      <c r="L28" s="211"/>
      <c r="M28" s="180"/>
      <c r="N28" s="200"/>
      <c r="O28" s="191"/>
      <c r="P28" s="180"/>
      <c r="Q28" s="200"/>
      <c r="R28" s="191">
        <v>-20187</v>
      </c>
      <c r="S28" s="211"/>
      <c r="T28" s="30">
        <v>-34482</v>
      </c>
    </row>
    <row r="29" spans="1:20" s="8" customFormat="1" ht="14.25" customHeight="1" thickBot="1" x14ac:dyDescent="0.25">
      <c r="A29" s="85"/>
      <c r="B29" s="51" t="s">
        <v>47</v>
      </c>
      <c r="C29" s="31"/>
      <c r="D29" s="216"/>
      <c r="E29" s="32"/>
      <c r="F29" s="202"/>
      <c r="G29" s="31"/>
      <c r="H29" s="216"/>
      <c r="I29" s="183"/>
      <c r="J29" s="202"/>
      <c r="K29" s="193"/>
      <c r="L29" s="216"/>
      <c r="M29" s="183"/>
      <c r="N29" s="202"/>
      <c r="O29" s="193"/>
      <c r="P29" s="183"/>
      <c r="Q29" s="202"/>
      <c r="R29" s="193">
        <f>SUM(R27:R28)</f>
        <v>61294</v>
      </c>
      <c r="S29" s="216"/>
      <c r="T29" s="32">
        <f>SUM(T27:T28)</f>
        <v>48231</v>
      </c>
    </row>
    <row r="31" spans="1:20" x14ac:dyDescent="0.2">
      <c r="B31" s="274" t="s">
        <v>146</v>
      </c>
    </row>
    <row r="32" spans="1:20" x14ac:dyDescent="0.2">
      <c r="B32" s="274" t="s">
        <v>186</v>
      </c>
    </row>
    <row r="33" spans="2:2" x14ac:dyDescent="0.2">
      <c r="B33" s="274" t="s">
        <v>147</v>
      </c>
    </row>
  </sheetData>
  <mergeCells count="5">
    <mergeCell ref="R4:T4"/>
    <mergeCell ref="G4:I4"/>
    <mergeCell ref="C4:E4"/>
    <mergeCell ref="K4:M4"/>
    <mergeCell ref="O4:P4"/>
  </mergeCells>
  <pageMargins left="0.55118110236220474" right="0.23622047244094491" top="0.74803149606299213" bottom="0.74803149606299213" header="0.31496062992125984" footer="0.31496062992125984"/>
  <pageSetup paperSize="9" scale="71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workbookViewId="0"/>
  </sheetViews>
  <sheetFormatPr baseColWidth="10" defaultColWidth="9.140625" defaultRowHeight="14.25" x14ac:dyDescent="0.2"/>
  <cols>
    <col min="1" max="1" width="4" style="232" customWidth="1"/>
    <col min="2" max="2" width="34.5703125" style="232" customWidth="1"/>
    <col min="3" max="5" width="10.42578125" style="232" customWidth="1"/>
    <col min="6" max="6" width="2.7109375" style="232" customWidth="1"/>
    <col min="7" max="9" width="10.42578125" style="232" customWidth="1"/>
    <col min="10" max="10" width="2.7109375" style="232" customWidth="1"/>
    <col min="11" max="13" width="10.42578125" style="232" customWidth="1"/>
    <col min="14" max="14" width="2.7109375" style="232" customWidth="1"/>
    <col min="15" max="16384" width="9.140625" style="232"/>
  </cols>
  <sheetData>
    <row r="1" spans="1:14" s="39" customFormat="1" ht="15" customHeight="1" x14ac:dyDescent="0.25">
      <c r="A1" s="97"/>
      <c r="B1" s="295" t="str">
        <f>Inhaltsverzeichnis!C21</f>
        <v>Segment DBP mit Umsatzaufteilung für die Geschäftsjahre 2018 und 2017</v>
      </c>
      <c r="C1" s="295"/>
      <c r="D1" s="295"/>
      <c r="E1" s="295"/>
      <c r="F1" s="295"/>
      <c r="G1" s="295"/>
      <c r="H1" s="295"/>
      <c r="I1" s="98"/>
      <c r="J1" s="98"/>
      <c r="K1" s="98"/>
      <c r="L1" s="98"/>
      <c r="M1" s="98"/>
      <c r="N1" s="97"/>
    </row>
    <row r="2" spans="1:14" s="2" customFormat="1" ht="15" customHeight="1" x14ac:dyDescent="0.2">
      <c r="A2" s="94"/>
      <c r="B2" s="277" t="s">
        <v>31</v>
      </c>
      <c r="C2" s="96"/>
      <c r="D2" s="96"/>
      <c r="E2" s="96"/>
      <c r="F2" s="96"/>
      <c r="G2" s="96"/>
      <c r="H2" s="96"/>
      <c r="I2" s="95"/>
      <c r="J2" s="95"/>
      <c r="K2" s="95"/>
      <c r="L2" s="95"/>
      <c r="M2" s="95"/>
      <c r="N2" s="94"/>
    </row>
    <row r="3" spans="1:14" s="2" customFormat="1" ht="15" customHeight="1" x14ac:dyDescent="0.2">
      <c r="A3" s="33"/>
      <c r="B3" s="41"/>
      <c r="C3" s="186"/>
      <c r="D3" s="35"/>
      <c r="E3" s="175"/>
      <c r="F3" s="197"/>
      <c r="G3" s="186"/>
      <c r="H3" s="35"/>
      <c r="I3" s="175"/>
      <c r="J3" s="197"/>
      <c r="K3" s="186"/>
      <c r="L3" s="35"/>
      <c r="M3" s="35"/>
      <c r="N3" s="33"/>
    </row>
    <row r="4" spans="1:14" s="24" customFormat="1" ht="15" customHeight="1" thickBot="1" x14ac:dyDescent="0.25">
      <c r="A4" s="37"/>
      <c r="B4" s="61" t="s">
        <v>32</v>
      </c>
      <c r="C4" s="302" t="s">
        <v>159</v>
      </c>
      <c r="D4" s="302"/>
      <c r="E4" s="303"/>
      <c r="F4" s="204"/>
      <c r="G4" s="302" t="s">
        <v>160</v>
      </c>
      <c r="H4" s="302"/>
      <c r="I4" s="303"/>
      <c r="J4" s="198"/>
      <c r="K4" s="302" t="s">
        <v>153</v>
      </c>
      <c r="L4" s="302"/>
      <c r="M4" s="303"/>
      <c r="N4" s="37"/>
    </row>
    <row r="5" spans="1:14" s="24" customFormat="1" ht="14.25" customHeight="1" x14ac:dyDescent="0.2">
      <c r="A5" s="37"/>
      <c r="B5" s="101"/>
      <c r="C5" s="102" t="s">
        <v>165</v>
      </c>
      <c r="D5" s="264" t="s">
        <v>165</v>
      </c>
      <c r="E5" s="176" t="s">
        <v>166</v>
      </c>
      <c r="F5" s="199"/>
      <c r="G5" s="102" t="s">
        <v>165</v>
      </c>
      <c r="H5" s="264" t="s">
        <v>165</v>
      </c>
      <c r="I5" s="176" t="s">
        <v>166</v>
      </c>
      <c r="J5" s="199"/>
      <c r="K5" s="102" t="s">
        <v>165</v>
      </c>
      <c r="L5" s="264" t="s">
        <v>165</v>
      </c>
      <c r="M5" s="176" t="s">
        <v>166</v>
      </c>
      <c r="N5" s="37"/>
    </row>
    <row r="6" spans="1:14" s="24" customFormat="1" ht="32.25" x14ac:dyDescent="0.2">
      <c r="A6" s="37"/>
      <c r="B6" s="158"/>
      <c r="C6" s="188" t="s">
        <v>140</v>
      </c>
      <c r="D6" s="265" t="s">
        <v>158</v>
      </c>
      <c r="E6" s="177" t="s">
        <v>148</v>
      </c>
      <c r="F6" s="199"/>
      <c r="G6" s="188" t="s">
        <v>140</v>
      </c>
      <c r="H6" s="265" t="s">
        <v>158</v>
      </c>
      <c r="I6" s="177" t="s">
        <v>148</v>
      </c>
      <c r="J6" s="199"/>
      <c r="K6" s="188" t="s">
        <v>140</v>
      </c>
      <c r="L6" s="265" t="s">
        <v>158</v>
      </c>
      <c r="M6" s="160" t="s">
        <v>148</v>
      </c>
      <c r="N6" s="37"/>
    </row>
    <row r="7" spans="1:14" s="24" customFormat="1" ht="14.25" customHeight="1" x14ac:dyDescent="0.2">
      <c r="A7" s="37"/>
      <c r="B7" s="18" t="s">
        <v>33</v>
      </c>
      <c r="C7" s="20">
        <v>8702</v>
      </c>
      <c r="D7" s="266">
        <v>8711</v>
      </c>
      <c r="E7" s="178">
        <v>3493</v>
      </c>
      <c r="F7" s="200"/>
      <c r="G7" s="189">
        <f>+K7-C7</f>
        <v>166213</v>
      </c>
      <c r="H7" s="266">
        <f t="shared" ref="H7:I9" si="0">+L7-D7</f>
        <v>170012</v>
      </c>
      <c r="I7" s="178">
        <f t="shared" si="0"/>
        <v>176690</v>
      </c>
      <c r="J7" s="200"/>
      <c r="K7" s="189">
        <v>174915</v>
      </c>
      <c r="L7" s="266">
        <v>178723</v>
      </c>
      <c r="M7" s="178">
        <v>180183</v>
      </c>
      <c r="N7" s="37"/>
    </row>
    <row r="8" spans="1:14" s="24" customFormat="1" ht="14.25" customHeight="1" x14ac:dyDescent="0.2">
      <c r="A8" s="37"/>
      <c r="B8" s="18" t="s">
        <v>34</v>
      </c>
      <c r="C8" s="20">
        <v>4061</v>
      </c>
      <c r="D8" s="266">
        <v>4091</v>
      </c>
      <c r="E8" s="178">
        <v>2366</v>
      </c>
      <c r="F8" s="200"/>
      <c r="G8" s="189">
        <f t="shared" ref="G8:G9" si="1">+K8-C8</f>
        <v>268170</v>
      </c>
      <c r="H8" s="266">
        <f t="shared" si="0"/>
        <v>277370</v>
      </c>
      <c r="I8" s="178">
        <f t="shared" si="0"/>
        <v>264741</v>
      </c>
      <c r="J8" s="200"/>
      <c r="K8" s="189">
        <v>272231</v>
      </c>
      <c r="L8" s="266">
        <v>281461</v>
      </c>
      <c r="M8" s="178">
        <v>267107</v>
      </c>
      <c r="N8" s="37"/>
    </row>
    <row r="9" spans="1:14" s="24" customFormat="1" ht="14.25" customHeight="1" x14ac:dyDescent="0.2">
      <c r="A9" s="37"/>
      <c r="B9" s="208" t="s">
        <v>136</v>
      </c>
      <c r="C9" s="209">
        <v>17555</v>
      </c>
      <c r="D9" s="267">
        <v>17914</v>
      </c>
      <c r="E9" s="255">
        <v>9076</v>
      </c>
      <c r="F9" s="200"/>
      <c r="G9" s="189">
        <f t="shared" si="1"/>
        <v>0</v>
      </c>
      <c r="H9" s="266">
        <f t="shared" si="0"/>
        <v>0</v>
      </c>
      <c r="I9" s="178">
        <f t="shared" si="0"/>
        <v>0</v>
      </c>
      <c r="J9" s="200"/>
      <c r="K9" s="210">
        <v>17555</v>
      </c>
      <c r="L9" s="266">
        <v>17914</v>
      </c>
      <c r="M9" s="178">
        <v>9076</v>
      </c>
      <c r="N9" s="37"/>
    </row>
    <row r="10" spans="1:14" s="24" customFormat="1" ht="14.25" customHeight="1" thickBot="1" x14ac:dyDescent="0.25">
      <c r="A10" s="37"/>
      <c r="B10" s="46" t="s">
        <v>83</v>
      </c>
      <c r="C10" s="47">
        <f>SUM(C7:C9)</f>
        <v>30318</v>
      </c>
      <c r="D10" s="268">
        <f>SUM(D7:D9)</f>
        <v>30716</v>
      </c>
      <c r="E10" s="179">
        <f>SUM(E7:E9)</f>
        <v>14935</v>
      </c>
      <c r="F10" s="201"/>
      <c r="G10" s="190">
        <f t="shared" ref="G10:I10" si="2">SUM(G7:G9)</f>
        <v>434383</v>
      </c>
      <c r="H10" s="268">
        <f t="shared" si="2"/>
        <v>447382</v>
      </c>
      <c r="I10" s="179">
        <f t="shared" si="2"/>
        <v>441431</v>
      </c>
      <c r="J10" s="201"/>
      <c r="K10" s="190">
        <f t="shared" ref="K10:M10" si="3">SUM(K7:K9)</f>
        <v>464701</v>
      </c>
      <c r="L10" s="268">
        <f t="shared" si="3"/>
        <v>478098</v>
      </c>
      <c r="M10" s="179">
        <f t="shared" si="3"/>
        <v>456366</v>
      </c>
      <c r="N10" s="37"/>
    </row>
    <row r="11" spans="1:14" s="24" customFormat="1" ht="14.25" customHeight="1" x14ac:dyDescent="0.2">
      <c r="A11" s="37"/>
      <c r="B11" s="45" t="s">
        <v>35</v>
      </c>
      <c r="C11" s="29">
        <v>0</v>
      </c>
      <c r="D11" s="269">
        <v>0</v>
      </c>
      <c r="E11" s="180">
        <v>0</v>
      </c>
      <c r="F11" s="200"/>
      <c r="G11" s="191">
        <f t="shared" ref="G11:I12" si="4">+K11-C11</f>
        <v>0</v>
      </c>
      <c r="H11" s="269">
        <f t="shared" si="4"/>
        <v>0</v>
      </c>
      <c r="I11" s="180">
        <f t="shared" si="4"/>
        <v>0</v>
      </c>
      <c r="J11" s="200"/>
      <c r="K11" s="191">
        <v>0</v>
      </c>
      <c r="L11" s="269">
        <v>0</v>
      </c>
      <c r="M11" s="180">
        <v>0</v>
      </c>
      <c r="N11" s="37"/>
    </row>
    <row r="12" spans="1:14" s="24" customFormat="1" ht="14.25" customHeight="1" x14ac:dyDescent="0.2">
      <c r="A12" s="37"/>
      <c r="B12" s="18" t="s">
        <v>36</v>
      </c>
      <c r="C12" s="20">
        <v>1</v>
      </c>
      <c r="D12" s="266">
        <v>1</v>
      </c>
      <c r="E12" s="178">
        <v>0</v>
      </c>
      <c r="F12" s="200"/>
      <c r="G12" s="189">
        <f t="shared" si="4"/>
        <v>46</v>
      </c>
      <c r="H12" s="266">
        <f t="shared" si="4"/>
        <v>52</v>
      </c>
      <c r="I12" s="178">
        <f t="shared" si="4"/>
        <v>87</v>
      </c>
      <c r="J12" s="200"/>
      <c r="K12" s="189">
        <v>47</v>
      </c>
      <c r="L12" s="266">
        <v>53</v>
      </c>
      <c r="M12" s="178">
        <v>87</v>
      </c>
      <c r="N12" s="37"/>
    </row>
    <row r="13" spans="1:14" s="24" customFormat="1" ht="14.25" customHeight="1" thickBot="1" x14ac:dyDescent="0.25">
      <c r="A13" s="37"/>
      <c r="B13" s="46" t="s">
        <v>37</v>
      </c>
      <c r="C13" s="47">
        <f t="shared" ref="C13:E13" si="5">SUM(C10:C12)</f>
        <v>30319</v>
      </c>
      <c r="D13" s="268">
        <f t="shared" si="5"/>
        <v>30717</v>
      </c>
      <c r="E13" s="179">
        <f t="shared" si="5"/>
        <v>14935</v>
      </c>
      <c r="F13" s="201"/>
      <c r="G13" s="190">
        <f t="shared" ref="G13:I13" si="6">SUM(G10:G12)</f>
        <v>434429</v>
      </c>
      <c r="H13" s="268">
        <f t="shared" si="6"/>
        <v>447434</v>
      </c>
      <c r="I13" s="179">
        <f t="shared" si="6"/>
        <v>441518</v>
      </c>
      <c r="J13" s="201"/>
      <c r="K13" s="190">
        <f t="shared" ref="K13:M13" si="7">SUM(K10:K12)</f>
        <v>464748</v>
      </c>
      <c r="L13" s="268">
        <f t="shared" si="7"/>
        <v>478151</v>
      </c>
      <c r="M13" s="179">
        <f t="shared" si="7"/>
        <v>456453</v>
      </c>
      <c r="N13" s="37"/>
    </row>
    <row r="14" spans="1:14" s="24" customFormat="1" ht="14.25" customHeight="1" x14ac:dyDescent="0.2">
      <c r="A14" s="37"/>
      <c r="B14" s="45" t="s">
        <v>38</v>
      </c>
      <c r="C14" s="29"/>
      <c r="D14" s="211"/>
      <c r="E14" s="180"/>
      <c r="F14" s="200"/>
      <c r="G14" s="29"/>
      <c r="H14" s="211"/>
      <c r="I14" s="180"/>
      <c r="J14" s="200"/>
      <c r="K14" s="191">
        <v>-35945</v>
      </c>
      <c r="L14" s="211">
        <v>-36790</v>
      </c>
      <c r="M14" s="180">
        <v>-34417</v>
      </c>
      <c r="N14" s="37"/>
    </row>
    <row r="15" spans="1:14" s="24" customFormat="1" ht="14.25" customHeight="1" thickBot="1" x14ac:dyDescent="0.25">
      <c r="A15" s="37"/>
      <c r="B15" s="46" t="s">
        <v>39</v>
      </c>
      <c r="C15" s="47"/>
      <c r="D15" s="212"/>
      <c r="E15" s="179"/>
      <c r="F15" s="201"/>
      <c r="G15" s="47"/>
      <c r="H15" s="212"/>
      <c r="I15" s="179"/>
      <c r="J15" s="201"/>
      <c r="K15" s="190">
        <f t="shared" ref="K15:M15" si="8">SUM(K13:K14)</f>
        <v>428803</v>
      </c>
      <c r="L15" s="212">
        <f t="shared" si="8"/>
        <v>441361</v>
      </c>
      <c r="M15" s="179">
        <f t="shared" si="8"/>
        <v>422036</v>
      </c>
      <c r="N15" s="37"/>
    </row>
    <row r="16" spans="1:14" s="24" customFormat="1" ht="11.25" x14ac:dyDescent="0.2">
      <c r="A16" s="37"/>
      <c r="B16" s="53"/>
      <c r="C16" s="87"/>
      <c r="D16" s="213"/>
      <c r="E16" s="181"/>
      <c r="F16" s="201"/>
      <c r="G16" s="87"/>
      <c r="H16" s="213"/>
      <c r="I16" s="181"/>
      <c r="J16" s="201"/>
      <c r="K16" s="192"/>
      <c r="L16" s="213"/>
      <c r="M16" s="181"/>
      <c r="N16" s="37"/>
    </row>
    <row r="17" spans="1:14" s="24" customFormat="1" ht="11.25" customHeight="1" x14ac:dyDescent="0.2">
      <c r="A17" s="37"/>
      <c r="B17" s="86" t="s">
        <v>41</v>
      </c>
      <c r="C17" s="20"/>
      <c r="D17" s="214"/>
      <c r="E17" s="178"/>
      <c r="F17" s="200"/>
      <c r="G17" s="20"/>
      <c r="H17" s="214"/>
      <c r="I17" s="178"/>
      <c r="J17" s="200"/>
      <c r="K17" s="189">
        <v>-181200</v>
      </c>
      <c r="L17" s="214">
        <v>-186257</v>
      </c>
      <c r="M17" s="178">
        <v>-174308</v>
      </c>
      <c r="N17" s="37"/>
    </row>
    <row r="18" spans="1:14" s="24" customFormat="1" ht="14.25" customHeight="1" thickBot="1" x14ac:dyDescent="0.25">
      <c r="A18" s="37"/>
      <c r="B18" s="46" t="s">
        <v>84</v>
      </c>
      <c r="C18" s="47"/>
      <c r="D18" s="212"/>
      <c r="E18" s="179"/>
      <c r="F18" s="201"/>
      <c r="G18" s="47"/>
      <c r="H18" s="212"/>
      <c r="I18" s="179"/>
      <c r="J18" s="201"/>
      <c r="K18" s="190">
        <f t="shared" ref="K18:M18" si="9">SUM(K15:K17)</f>
        <v>247603</v>
      </c>
      <c r="L18" s="212">
        <f t="shared" si="9"/>
        <v>255104</v>
      </c>
      <c r="M18" s="179">
        <f t="shared" si="9"/>
        <v>247728</v>
      </c>
      <c r="N18" s="37"/>
    </row>
    <row r="19" spans="1:14" s="84" customFormat="1" ht="11.25" x14ac:dyDescent="0.2">
      <c r="A19" s="37"/>
      <c r="B19" s="53"/>
      <c r="C19" s="87"/>
      <c r="D19" s="213"/>
      <c r="E19" s="181"/>
      <c r="F19" s="201"/>
      <c r="G19" s="87"/>
      <c r="H19" s="213"/>
      <c r="I19" s="181"/>
      <c r="J19" s="201"/>
      <c r="K19" s="192"/>
      <c r="L19" s="213"/>
      <c r="M19" s="181"/>
      <c r="N19" s="37"/>
    </row>
    <row r="20" spans="1:14" s="24" customFormat="1" ht="11.25" customHeight="1" x14ac:dyDescent="0.2">
      <c r="A20" s="37"/>
      <c r="B20" s="45" t="s">
        <v>85</v>
      </c>
      <c r="C20" s="29"/>
      <c r="D20" s="211"/>
      <c r="E20" s="180"/>
      <c r="F20" s="200"/>
      <c r="G20" s="29"/>
      <c r="H20" s="211"/>
      <c r="I20" s="180"/>
      <c r="J20" s="200"/>
      <c r="K20" s="191">
        <v>-100612</v>
      </c>
      <c r="L20" s="211">
        <v>-102502</v>
      </c>
      <c r="M20" s="180">
        <v>-96851</v>
      </c>
      <c r="N20" s="37"/>
    </row>
    <row r="21" spans="1:14" s="24" customFormat="1" ht="14.25" customHeight="1" thickBot="1" x14ac:dyDescent="0.25">
      <c r="A21" s="37"/>
      <c r="B21" s="46" t="s">
        <v>86</v>
      </c>
      <c r="C21" s="47"/>
      <c r="D21" s="212"/>
      <c r="E21" s="179"/>
      <c r="F21" s="201"/>
      <c r="G21" s="47"/>
      <c r="H21" s="212"/>
      <c r="I21" s="179"/>
      <c r="J21" s="201"/>
      <c r="K21" s="190">
        <f t="shared" ref="K21:M21" si="10">SUM(K18:K20)</f>
        <v>146991</v>
      </c>
      <c r="L21" s="212">
        <f t="shared" si="10"/>
        <v>152602</v>
      </c>
      <c r="M21" s="179">
        <f t="shared" si="10"/>
        <v>150877</v>
      </c>
      <c r="N21" s="37"/>
    </row>
    <row r="22" spans="1:14" s="234" customFormat="1" ht="11.25" x14ac:dyDescent="0.2">
      <c r="A22" s="233"/>
      <c r="B22" s="233"/>
      <c r="C22" s="237"/>
      <c r="D22" s="238"/>
      <c r="E22" s="239"/>
      <c r="F22" s="240"/>
      <c r="G22" s="241"/>
      <c r="H22" s="242"/>
      <c r="I22" s="239"/>
      <c r="J22" s="240"/>
      <c r="K22" s="241"/>
      <c r="L22" s="242"/>
      <c r="M22" s="242"/>
      <c r="N22" s="233"/>
    </row>
    <row r="23" spans="1:14" s="234" customFormat="1" ht="11.25" x14ac:dyDescent="0.2">
      <c r="B23" s="274" t="s">
        <v>146</v>
      </c>
      <c r="C23" s="243"/>
      <c r="D23" s="243"/>
      <c r="E23" s="240"/>
      <c r="F23" s="240"/>
      <c r="G23" s="240"/>
      <c r="H23" s="240"/>
      <c r="I23" s="240"/>
      <c r="J23" s="240"/>
      <c r="K23" s="240"/>
      <c r="L23" s="240"/>
      <c r="M23" s="240"/>
    </row>
    <row r="24" spans="1:14" s="234" customFormat="1" ht="11.25" x14ac:dyDescent="0.2">
      <c r="B24" s="274" t="s">
        <v>186</v>
      </c>
      <c r="C24" s="243"/>
      <c r="D24" s="243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4" s="234" customFormat="1" ht="11.25" x14ac:dyDescent="0.2">
      <c r="B25" s="274" t="s">
        <v>147</v>
      </c>
      <c r="C25" s="243"/>
      <c r="D25" s="243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1:14" x14ac:dyDescent="0.2"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</row>
    <row r="27" spans="1:14" x14ac:dyDescent="0.2"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</row>
    <row r="28" spans="1:14" x14ac:dyDescent="0.2"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</row>
    <row r="29" spans="1:14" x14ac:dyDescent="0.2"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</row>
    <row r="30" spans="1:14" x14ac:dyDescent="0.2"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</row>
    <row r="31" spans="1:14" x14ac:dyDescent="0.2"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</row>
    <row r="32" spans="1:14" x14ac:dyDescent="0.2"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  <row r="33" spans="2:14" x14ac:dyDescent="0.2"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</row>
    <row r="34" spans="2:14" x14ac:dyDescent="0.2"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x14ac:dyDescent="0.2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2:14" x14ac:dyDescent="0.2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2:14" x14ac:dyDescent="0.2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</sheetData>
  <mergeCells count="4">
    <mergeCell ref="B1:H1"/>
    <mergeCell ref="C4:E4"/>
    <mergeCell ref="G4:I4"/>
    <mergeCell ref="K4:M4"/>
  </mergeCells>
  <pageMargins left="0.55118110236220474" right="0.23622047244094491" top="0.74803149606299213" bottom="0.74803149606299213" header="0.31496062992125984" footer="0.31496062992125984"/>
  <pageSetup paperSize="9" scale="98" orientation="landscape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</vt:i4>
      </vt:variant>
    </vt:vector>
  </HeadingPairs>
  <TitlesOfParts>
    <vt:vector size="22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Segment DBP-IoT split ytd</vt:lpstr>
      <vt:lpstr>Segment DBP-IoT split Quartal</vt:lpstr>
      <vt:lpstr>Im EK erfasste Erträge + Aufw.</vt:lpstr>
      <vt:lpstr>IR Kontakt</vt:lpstr>
      <vt:lpstr>Schlussblatt</vt:lpstr>
      <vt:lpstr>Bilanz!Druckbereich</vt:lpstr>
      <vt:lpstr>Deckblatt!Druckbereich</vt:lpstr>
      <vt:lpstr>Eckdaten!Druckbereich</vt:lpstr>
      <vt:lpstr>GuV!Druckbereich</vt:lpstr>
      <vt:lpstr>'Im EK erfasste Erträge + Aufw.'!Druckbereich</vt:lpstr>
      <vt:lpstr>Inhaltsverzeichnis!Druckbereich</vt:lpstr>
      <vt:lpstr>Kapitalflussrechnung!Druckbereich</vt:lpstr>
      <vt:lpstr>'Segment DBP-IoT split Quartal'!Druckbereich</vt:lpstr>
      <vt:lpstr>'Segmentbericht Quartal'!Druckbereich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2019-01-30T15:29:46Z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</Properties>
</file>