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-15" yWindow="-15" windowWidth="14400" windowHeight="14805" tabRatio="793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definedNames>
    <definedName name="_xlnm.Print_Area" localSheetId="4">Bilanz!$A$1:$D$52</definedName>
    <definedName name="_xlnm.Print_Area" localSheetId="0">Deckblatt!$A$1:$H$23</definedName>
    <definedName name="_xlnm.Print_Area" localSheetId="2">Eckdaten!$A$1:$L$43</definedName>
    <definedName name="_xlnm.Print_Area" localSheetId="3">GuV!$A$1:$H$32</definedName>
    <definedName name="_xlnm.Print_Area" localSheetId="10">'Im EK erfasste Erträge + Aufw.'!$A$1:$F$15</definedName>
    <definedName name="_xlnm.Print_Area" localSheetId="1">Inhaltsverzeichnis!$A$1:$H$26</definedName>
    <definedName name="_xlnm.Print_Area" localSheetId="5">Kapitalflussrechnung!$A$1:$F$38</definedName>
    <definedName name="_xlnm.Print_Area" localSheetId="9">'Segment DBP-IoT split Quartal'!$A$1:$M$25</definedName>
    <definedName name="_xlnm.Print_Area" localSheetId="7">'Segmentbericht Quartal'!$A$1:$T$33</definedName>
  </definedNames>
  <calcPr calcId="145621"/>
</workbook>
</file>

<file path=xl/calcChain.xml><?xml version="1.0" encoding="utf-8"?>
<calcChain xmlns="http://schemas.openxmlformats.org/spreadsheetml/2006/main">
  <c r="E11" i="14" l="1"/>
  <c r="D11" i="14"/>
  <c r="C11" i="14"/>
  <c r="C12" i="14" s="1"/>
  <c r="C13" i="14" s="1"/>
  <c r="C14" i="14" s="1"/>
  <c r="E9" i="14"/>
  <c r="E12" i="14" s="1"/>
  <c r="E13" i="14" s="1"/>
  <c r="E14" i="14" s="1"/>
  <c r="D9" i="14"/>
  <c r="D12" i="14" s="1"/>
  <c r="D13" i="14" s="1"/>
  <c r="D14" i="14" s="1"/>
  <c r="C9" i="14"/>
  <c r="E13" i="23"/>
  <c r="I12" i="23"/>
  <c r="H12" i="23"/>
  <c r="G12" i="23"/>
  <c r="H11" i="23"/>
  <c r="G11" i="23"/>
  <c r="I11" i="23"/>
  <c r="L10" i="23"/>
  <c r="L13" i="23" s="1"/>
  <c r="L15" i="23" s="1"/>
  <c r="L18" i="23" s="1"/>
  <c r="L21" i="23" s="1"/>
  <c r="E10" i="23"/>
  <c r="D10" i="23"/>
  <c r="D13" i="23" s="1"/>
  <c r="C10" i="23"/>
  <c r="C13" i="23" s="1"/>
  <c r="I9" i="23"/>
  <c r="G9" i="23"/>
  <c r="H9" i="23"/>
  <c r="I8" i="23"/>
  <c r="H8" i="23"/>
  <c r="G8" i="23"/>
  <c r="M10" i="23"/>
  <c r="M13" i="23" s="1"/>
  <c r="M15" i="23" s="1"/>
  <c r="M18" i="23" s="1"/>
  <c r="M21" i="23" s="1"/>
  <c r="K10" i="23"/>
  <c r="K13" i="23" s="1"/>
  <c r="K15" i="23" s="1"/>
  <c r="K18" i="23" s="1"/>
  <c r="K21" i="23" s="1"/>
  <c r="H7" i="23"/>
  <c r="H10" i="23" s="1"/>
  <c r="H13" i="23" s="1"/>
  <c r="D13" i="25"/>
  <c r="I12" i="25"/>
  <c r="G12" i="25"/>
  <c r="H12" i="25"/>
  <c r="I11" i="25"/>
  <c r="G11" i="25"/>
  <c r="H11" i="25"/>
  <c r="M10" i="25"/>
  <c r="M13" i="25" s="1"/>
  <c r="M15" i="25" s="1"/>
  <c r="M18" i="25" s="1"/>
  <c r="M21" i="25" s="1"/>
  <c r="K10" i="25"/>
  <c r="K13" i="25" s="1"/>
  <c r="K15" i="25" s="1"/>
  <c r="K18" i="25" s="1"/>
  <c r="K21" i="25" s="1"/>
  <c r="E10" i="25"/>
  <c r="E13" i="25" s="1"/>
  <c r="D10" i="25"/>
  <c r="C10" i="25"/>
  <c r="C13" i="25" s="1"/>
  <c r="H9" i="25"/>
  <c r="I9" i="25"/>
  <c r="G9" i="25"/>
  <c r="H8" i="25"/>
  <c r="I8" i="25"/>
  <c r="G8" i="25"/>
  <c r="L10" i="25"/>
  <c r="L13" i="25" s="1"/>
  <c r="L15" i="25" s="1"/>
  <c r="L18" i="25" s="1"/>
  <c r="L21" i="25" s="1"/>
  <c r="I7" i="25"/>
  <c r="I10" i="25" s="1"/>
  <c r="I13" i="25" s="1"/>
  <c r="G7" i="25"/>
  <c r="G10" i="25" s="1"/>
  <c r="G13" i="25" s="1"/>
  <c r="T20" i="17"/>
  <c r="R20" i="17"/>
  <c r="T17" i="17"/>
  <c r="R17" i="17"/>
  <c r="C17" i="17"/>
  <c r="T14" i="17"/>
  <c r="R14" i="17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D15" i="17" s="1"/>
  <c r="D18" i="17" s="1"/>
  <c r="D21" i="17" s="1"/>
  <c r="T9" i="17"/>
  <c r="S9" i="17"/>
  <c r="R9" i="17"/>
  <c r="T8" i="17"/>
  <c r="S8" i="17"/>
  <c r="R8" i="17"/>
  <c r="T7" i="17"/>
  <c r="T10" i="17" s="1"/>
  <c r="T13" i="17" s="1"/>
  <c r="T15" i="17" s="1"/>
  <c r="T18" i="17" s="1"/>
  <c r="T21" i="17" s="1"/>
  <c r="T24" i="17" s="1"/>
  <c r="T27" i="17" s="1"/>
  <c r="T29" i="17" s="1"/>
  <c r="S7" i="17"/>
  <c r="S10" i="17" s="1"/>
  <c r="S13" i="17" s="1"/>
  <c r="C7" i="17"/>
  <c r="C10" i="17" s="1"/>
  <c r="C13" i="17" s="1"/>
  <c r="C15" i="17" s="1"/>
  <c r="C18" i="17" s="1"/>
  <c r="C21" i="17" s="1"/>
  <c r="T20" i="24"/>
  <c r="R20" i="24"/>
  <c r="T17" i="24"/>
  <c r="R17" i="24"/>
  <c r="T14" i="24"/>
  <c r="R14" i="24"/>
  <c r="M13" i="24"/>
  <c r="M15" i="24" s="1"/>
  <c r="M18" i="24" s="1"/>
  <c r="M21" i="24" s="1"/>
  <c r="H13" i="24"/>
  <c r="H15" i="24" s="1"/>
  <c r="H18" i="24" s="1"/>
  <c r="H21" i="24" s="1"/>
  <c r="C13" i="24"/>
  <c r="C15" i="24" s="1"/>
  <c r="C18" i="24" s="1"/>
  <c r="C21" i="24" s="1"/>
  <c r="T12" i="24"/>
  <c r="S12" i="24"/>
  <c r="G12" i="24"/>
  <c r="R12" i="24" s="1"/>
  <c r="T11" i="24"/>
  <c r="S11" i="24"/>
  <c r="R11" i="24"/>
  <c r="P10" i="24"/>
  <c r="P13" i="24" s="1"/>
  <c r="P15" i="24" s="1"/>
  <c r="P18" i="24" s="1"/>
  <c r="P21" i="24" s="1"/>
  <c r="O10" i="24"/>
  <c r="O13" i="24" s="1"/>
  <c r="O15" i="24" s="1"/>
  <c r="O18" i="24" s="1"/>
  <c r="O21" i="24" s="1"/>
  <c r="M10" i="24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I10" i="24"/>
  <c r="I13" i="24" s="1"/>
  <c r="I15" i="24" s="1"/>
  <c r="I18" i="24" s="1"/>
  <c r="I21" i="24" s="1"/>
  <c r="H10" i="24"/>
  <c r="G10" i="24"/>
  <c r="G13" i="24" s="1"/>
  <c r="G15" i="24" s="1"/>
  <c r="G18" i="24" s="1"/>
  <c r="G21" i="24" s="1"/>
  <c r="E10" i="24"/>
  <c r="E13" i="24" s="1"/>
  <c r="E15" i="24" s="1"/>
  <c r="E18" i="24" s="1"/>
  <c r="E21" i="24" s="1"/>
  <c r="D10" i="24"/>
  <c r="D13" i="24" s="1"/>
  <c r="D15" i="24" s="1"/>
  <c r="D18" i="24" s="1"/>
  <c r="D21" i="24" s="1"/>
  <c r="C10" i="24"/>
  <c r="T9" i="24"/>
  <c r="S9" i="24"/>
  <c r="R9" i="24"/>
  <c r="T8" i="24"/>
  <c r="S8" i="24"/>
  <c r="R8" i="24"/>
  <c r="T7" i="24"/>
  <c r="T10" i="24" s="1"/>
  <c r="T13" i="24" s="1"/>
  <c r="T15" i="24" s="1"/>
  <c r="T18" i="24" s="1"/>
  <c r="T21" i="24" s="1"/>
  <c r="T24" i="24" s="1"/>
  <c r="T27" i="24" s="1"/>
  <c r="T29" i="24" s="1"/>
  <c r="S7" i="24"/>
  <c r="S10" i="24" s="1"/>
  <c r="R7" i="24"/>
  <c r="R10" i="24" s="1"/>
  <c r="R13" i="24" s="1"/>
  <c r="R15" i="24" s="1"/>
  <c r="R18" i="24" s="1"/>
  <c r="R21" i="24" s="1"/>
  <c r="R24" i="24" s="1"/>
  <c r="R27" i="24" s="1"/>
  <c r="R29" i="24" s="1"/>
  <c r="F31" i="10"/>
  <c r="E31" i="10"/>
  <c r="D31" i="10"/>
  <c r="C31" i="10"/>
  <c r="F24" i="10"/>
  <c r="E24" i="10"/>
  <c r="D24" i="10"/>
  <c r="C24" i="10"/>
  <c r="F16" i="10"/>
  <c r="F38" i="10" s="1"/>
  <c r="E16" i="10"/>
  <c r="E32" i="10" s="1"/>
  <c r="E34" i="10" s="1"/>
  <c r="E36" i="10" s="1"/>
  <c r="D16" i="10"/>
  <c r="D38" i="10" s="1"/>
  <c r="C16" i="10"/>
  <c r="C38" i="10" s="1"/>
  <c r="D51" i="22"/>
  <c r="C51" i="22"/>
  <c r="D49" i="22"/>
  <c r="C49" i="22"/>
  <c r="D42" i="22"/>
  <c r="C42" i="22"/>
  <c r="D32" i="22"/>
  <c r="D52" i="22" s="1"/>
  <c r="C32" i="22"/>
  <c r="C52" i="22" s="1"/>
  <c r="D21" i="22"/>
  <c r="C21" i="22"/>
  <c r="D11" i="22"/>
  <c r="D22" i="22" s="1"/>
  <c r="C11" i="22"/>
  <c r="C22" i="22" s="1"/>
  <c r="H21" i="4"/>
  <c r="C21" i="4"/>
  <c r="E21" i="4" s="1"/>
  <c r="H16" i="4"/>
  <c r="E16" i="4"/>
  <c r="H15" i="4"/>
  <c r="E15" i="4"/>
  <c r="H14" i="4"/>
  <c r="E14" i="4"/>
  <c r="C14" i="4"/>
  <c r="H13" i="4"/>
  <c r="E13" i="4"/>
  <c r="H11" i="4"/>
  <c r="E11" i="4"/>
  <c r="G10" i="4"/>
  <c r="G12" i="4" s="1"/>
  <c r="G17" i="4" s="1"/>
  <c r="G20" i="4" s="1"/>
  <c r="G22" i="4" s="1"/>
  <c r="G23" i="4" s="1"/>
  <c r="F10" i="4"/>
  <c r="H10" i="4" s="1"/>
  <c r="E10" i="4"/>
  <c r="D10" i="4"/>
  <c r="D12" i="4" s="1"/>
  <c r="D17" i="4" s="1"/>
  <c r="D20" i="4" s="1"/>
  <c r="D22" i="4" s="1"/>
  <c r="D23" i="4" s="1"/>
  <c r="C10" i="4"/>
  <c r="C12" i="4" s="1"/>
  <c r="H9" i="4"/>
  <c r="E9" i="4"/>
  <c r="H8" i="4"/>
  <c r="E8" i="4"/>
  <c r="H7" i="4"/>
  <c r="E7" i="4"/>
  <c r="H6" i="4"/>
  <c r="E6" i="4"/>
  <c r="H5" i="4"/>
  <c r="E5" i="4"/>
  <c r="E36" i="21"/>
  <c r="E35" i="21"/>
  <c r="E34" i="21"/>
  <c r="E33" i="21"/>
  <c r="J8" i="21"/>
  <c r="I8" i="21"/>
  <c r="H8" i="21"/>
  <c r="E8" i="21"/>
  <c r="D8" i="21"/>
  <c r="C8" i="21"/>
  <c r="S13" i="24" l="1"/>
  <c r="I7" i="23"/>
  <c r="I10" i="23" s="1"/>
  <c r="I13" i="23" s="1"/>
  <c r="G7" i="23"/>
  <c r="G10" i="23" s="1"/>
  <c r="G13" i="23" s="1"/>
  <c r="H7" i="25"/>
  <c r="H10" i="25" s="1"/>
  <c r="H13" i="25" s="1"/>
  <c r="R7" i="17"/>
  <c r="R10" i="17" s="1"/>
  <c r="R13" i="17" s="1"/>
  <c r="R15" i="17" s="1"/>
  <c r="R18" i="17" s="1"/>
  <c r="R21" i="17" s="1"/>
  <c r="R24" i="17" s="1"/>
  <c r="R27" i="17" s="1"/>
  <c r="R29" i="17" s="1"/>
  <c r="E38" i="10"/>
  <c r="F32" i="10"/>
  <c r="F34" i="10" s="1"/>
  <c r="F36" i="10" s="1"/>
  <c r="C32" i="10"/>
  <c r="C34" i="10" s="1"/>
  <c r="C36" i="10" s="1"/>
  <c r="D32" i="10"/>
  <c r="D34" i="10" s="1"/>
  <c r="D36" i="10" s="1"/>
  <c r="D26" i="4"/>
  <c r="D25" i="4"/>
  <c r="C17" i="4"/>
  <c r="E12" i="4"/>
  <c r="G26" i="4"/>
  <c r="G25" i="4"/>
  <c r="F12" i="4"/>
  <c r="H12" i="4" l="1"/>
  <c r="F17" i="4"/>
  <c r="C20" i="4"/>
  <c r="E17" i="4"/>
  <c r="E20" i="4" l="1"/>
  <c r="C22" i="4"/>
  <c r="F20" i="4"/>
  <c r="H17" i="4"/>
  <c r="B1" i="24"/>
  <c r="B1" i="25"/>
  <c r="B1" i="14"/>
  <c r="B1" i="23"/>
  <c r="B1" i="17"/>
  <c r="B1" i="10"/>
  <c r="B1" i="22"/>
  <c r="B1" i="4"/>
  <c r="B1" i="21"/>
  <c r="F22" i="4" l="1"/>
  <c r="H20" i="4"/>
  <c r="C23" i="4"/>
  <c r="E22" i="4"/>
  <c r="F23" i="4" l="1"/>
  <c r="H22" i="4"/>
  <c r="C26" i="4"/>
  <c r="E26" i="4" s="1"/>
  <c r="C25" i="4"/>
  <c r="E25" i="4" s="1"/>
  <c r="E23" i="4"/>
  <c r="F25" i="4" l="1"/>
  <c r="H25" i="4" s="1"/>
  <c r="H23" i="4"/>
  <c r="F26" i="4"/>
  <c r="H26" i="4" s="1"/>
</calcChain>
</file>

<file path=xl/sharedStrings.xml><?xml version="1.0" encoding="utf-8"?>
<sst xmlns="http://schemas.openxmlformats.org/spreadsheetml/2006/main" count="424" uniqueCount="195">
  <si>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</si>
  <si>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</si>
  <si>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</si>
  <si>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</si>
  <si>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</si>
  <si>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</si>
  <si>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</si>
  <si>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</si>
  <si>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</si>
  <si>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</si>
  <si>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</si>
  <si>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</si>
  <si>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</si>
  <si>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</si>
  <si>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</si>
  <si>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</si>
  <si>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</si>
  <si>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</si>
  <si>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</si>
  <si>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</si>
  <si>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</si>
  <si>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</si>
  <si>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</si>
  <si>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</si>
  <si>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</si>
  <si>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</si>
  <si>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</si>
  <si>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</si>
  <si>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</si>
  <si>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</si>
  <si>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</si>
  <si>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</si>
  <si>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</si>
  <si>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</si>
  <si>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</si>
  <si>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</si>
  <si>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</si>
  <si>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</si>
  <si>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</si>
  <si>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</si>
  <si>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</si>
  <si>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</si>
  <si>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</si>
  <si>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</si>
  <si>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</si>
  <si>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</si>
  <si>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</si>
  <si>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</si>
  <si>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</si>
  <si>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</si>
  <si>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</si>
  <si>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</si>
  <si>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</si>
  <si>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</si>
  <si>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</si>
  <si>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</si>
  <si>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</si>
  <si>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</si>
  <si>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</si>
  <si>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</si>
  <si>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</si>
  <si>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</si>
  <si>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</si>
  <si>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</si>
  <si>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</si>
  <si>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</si>
  <si>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</si>
  <si>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</si>
  <si>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</si>
  <si>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</si>
  <si>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</si>
  <si>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</si>
  <si>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</si>
  <si>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</si>
  <si>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</si>
  <si>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</si>
  <si>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</si>
  <si>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</si>
  <si>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</si>
  <si>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</si>
  <si>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</si>
  <si>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</si>
  <si>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</si>
  <si>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</si>
  <si>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</si>
  <si>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</si>
  <si>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</si>
  <si>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</si>
  <si>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</si>
  <si>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</si>
  <si>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</si>
  <si>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</si>
  <si>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</si>
  <si>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</si>
  <si>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</si>
  <si>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</si>
  <si>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</si>
  <si>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</si>
  <si>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</si>
  <si>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</si>
  <si>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Gesamt</t>
  </si>
  <si>
    <t>Kurzfristige Vermögenswerte</t>
  </si>
  <si>
    <t>Langfristige Vermögenswerte</t>
  </si>
  <si>
    <t>Nettoergebnis (Non-IFRS)</t>
  </si>
  <si>
    <r>
      <t xml:space="preserve">Δ in % </t>
    </r>
    <r>
      <rPr>
        <b/>
        <sz val="8"/>
        <color theme="1"/>
        <rFont val="Arial"/>
        <family val="2"/>
      </rPr>
      <t>acc*</t>
    </r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</si>
  <si>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</si>
  <si>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</si>
  <si>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</si>
  <si>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</si>
  <si>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</si>
  <si>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</si>
  <si>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</si>
  <si>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</si>
  <si>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</si>
  <si>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</si>
  <si>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</si>
  <si>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</si>
  <si>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</si>
  <si>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</si>
  <si>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</si>
  <si>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</si>
  <si>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Mittelzufluss aus dem Abgang von Sachanlagen/ 
immateriellen Vermögenswerten</t>
  </si>
  <si>
    <t xml:space="preserve">Mittelzufluss aus dem Abgang von langfristigen finanziellen Vermögenswerten 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</si>
  <si>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</si>
  <si>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</si>
  <si>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</si>
  <si>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</si>
  <si>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Rückkauf eigener Aktien</t>
  </si>
  <si>
    <t xml:space="preserve">Gezahlte Dividenden 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</si>
  <si>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</si>
  <si>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</si>
  <si>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</si>
  <si>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</si>
  <si>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</si>
  <si>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</si>
  <si>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</si>
  <si>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</si>
  <si>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 xml:space="preserve">Steuerschulden </t>
  </si>
  <si>
    <t>Cashflow aus betrieblicher Tätigkeit</t>
  </si>
  <si>
    <t>Kurzfristige Schulden</t>
  </si>
  <si>
    <t>Langfristige Schulden</t>
  </si>
  <si>
    <t>SaaS</t>
  </si>
  <si>
    <t>*     acc = at constant currency (um Wechselkurseffekte bereinigt)</t>
  </si>
  <si>
    <t>***  Cashflow aus Investitionstätigkeit bereinigt um Akquisitionen und Anlagen in Schuldtiteln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</si>
  <si>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</si>
  <si>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</si>
  <si>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</si>
  <si>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S. 10</t>
  </si>
  <si>
    <t>S. 11</t>
  </si>
  <si>
    <t>Cashflow aus laufender Geschäftstätigkeit</t>
  </si>
  <si>
    <t>Verwendung eigener Aktien</t>
  </si>
  <si>
    <t>**** Annual recurring revenue (jährlich wiederkehrende Umsätze).</t>
  </si>
  <si>
    <t>* Zur Verbesserung der Aussagefähigkeit des Abschlusses, insbesondere der Ertragslage, hat die Software AG zum 1. Januar 2018 eine Änderung der Gliederung</t>
  </si>
  <si>
    <t>der Konzern-Gewinn und –Verlustrechnung im Bereich der Umsatzerlöse vorgenommen. Dementsprechend werden Umsätze aus Software as a Service (SaaS) Verträgen</t>
  </si>
  <si>
    <t xml:space="preserve">separat ausgewiesen.  Die Vorjahreszahlen wurden entsprechend der neuen Darstellung angepasst. </t>
  </si>
  <si>
    <t>IFRS *</t>
  </si>
  <si>
    <t xml:space="preserve">IFRS </t>
  </si>
  <si>
    <t>Bewertungsbedingte Veränderungen der Zahlungsmittel und Zahlungsmitteläquivalente</t>
  </si>
  <si>
    <t>Investitionen in langfristige finanzielle Vermögenswerte</t>
  </si>
  <si>
    <t>Investitionen in Sachanlagen / Immaterielle Vermögenswerte</t>
  </si>
  <si>
    <t>Q3 / 2018</t>
  </si>
  <si>
    <t>Segmentbericht für neun Monate 2018</t>
  </si>
  <si>
    <t>Segment DBP mit Umsatzaufteilung für neun Monate 2018</t>
  </si>
  <si>
    <t>Konzern Gewinn-und-Verlustrechnung für neun Monate und 3. Quartal 2018</t>
  </si>
  <si>
    <t>Kapitalflussrechnung für neun Monate und 3. Quartal 2018</t>
  </si>
  <si>
    <t>Segmentbericht für das 3. Quartal 2018</t>
  </si>
  <si>
    <t>Segment DBP mit Umsatzaufteilung für das 3. Quartal 2018</t>
  </si>
  <si>
    <t>Gesamtergebnisrechnung für das 3. Quartal 2018</t>
  </si>
  <si>
    <t xml:space="preserve">9M 2018
 (IFRS) </t>
  </si>
  <si>
    <t>9M 2018 
acc*</t>
  </si>
  <si>
    <t>9M 2017
(IFRS)</t>
  </si>
  <si>
    <t>9M 2018</t>
  </si>
  <si>
    <t>9M 2017</t>
  </si>
  <si>
    <t>9M 2017 *</t>
  </si>
  <si>
    <t xml:space="preserve">Q3 2018
 (IFRS) </t>
  </si>
  <si>
    <t>Q3 2018 
acc*</t>
  </si>
  <si>
    <t>Q3 2017
(IFRS)</t>
  </si>
  <si>
    <t>Q3 2018</t>
  </si>
  <si>
    <t>Q3 2017</t>
  </si>
  <si>
    <t>Q3 2017 *</t>
  </si>
  <si>
    <t>Kennzahlen im Überblick zum 30. September 2018</t>
  </si>
  <si>
    <t>Konzernbilanz zum 30. September 2018</t>
  </si>
  <si>
    <t>30. September 2018</t>
  </si>
  <si>
    <t>Mittelabfluss für in bar ausgeglichene Ansprüche anteilsbasierter Vergütung mit Erfüllungswahlrecht</t>
  </si>
  <si>
    <t>**   Basierend auf durchschnittlich ausstehenden Aktien (unverwässert) Q3 2018: 74.0m / Q3 2017: 74.0m / 9M 2018: 74.0m / 9M 2017: 74.9m</t>
  </si>
  <si>
    <t>31. Dezember 2017</t>
  </si>
  <si>
    <t>der Konzern-Gewinn und -Verlustrechnung im Bereich der Umsatzerlöse vorgenommen. Dementsprechend werden Umsätze aus Software as a Service (SaaS) Verträgen</t>
  </si>
  <si>
    <t>DBP (incl. Cloud &amp; IoT)</t>
  </si>
  <si>
    <t xml:space="preserve">   Davon DBP (excl. Cloud &amp; IoT)</t>
  </si>
  <si>
    <t xml:space="preserve">   Davon DBP (Cloud &amp; IoT)</t>
  </si>
  <si>
    <t>ARR DBP (incl. Cloud &amp; IoT) ****</t>
  </si>
  <si>
    <t>ARR DBP (Cloud &amp; IoT) ****</t>
  </si>
  <si>
    <t>Währungs-
kurs-
bereinigt</t>
  </si>
  <si>
    <t>DBP (Cloud &amp; IoT)</t>
  </si>
  <si>
    <t>DBP (excl. Cloud &amp; IoT)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</si>
</sst>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5FB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4" fillId="0" borderId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/>
    <xf numFmtId="164" fontId="20" fillId="2" borderId="15" xfId="0" applyNumberFormat="1" applyFont="1" applyFill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20" fillId="2" borderId="22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165" fontId="25" fillId="2" borderId="24" xfId="0" applyNumberFormat="1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9" fontId="23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23" fillId="2" borderId="24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23" fillId="0" borderId="25" xfId="0" applyFont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18" fillId="0" borderId="8" xfId="0" applyFont="1" applyBorder="1" applyAlignment="1"/>
    <xf numFmtId="3" fontId="12" fillId="0" borderId="0" xfId="0" applyNumberFormat="1" applyFont="1"/>
    <xf numFmtId="166" fontId="20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9" fontId="23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8" fillId="0" borderId="15" xfId="0" applyNumberFormat="1" applyFont="1" applyBorder="1" applyAlignment="1">
      <alignment horizontal="right"/>
    </xf>
    <xf numFmtId="9" fontId="25" fillId="0" borderId="17" xfId="0" applyNumberFormat="1" applyFont="1" applyBorder="1" applyAlignment="1">
      <alignment horizontal="right" wrapText="1"/>
    </xf>
    <xf numFmtId="9" fontId="20" fillId="0" borderId="22" xfId="0" applyNumberFormat="1" applyFont="1" applyBorder="1" applyAlignment="1">
      <alignment horizontal="right"/>
    </xf>
    <xf numFmtId="9" fontId="21" fillId="0" borderId="25" xfId="0" applyNumberFormat="1" applyFont="1" applyBorder="1" applyAlignment="1">
      <alignment horizontal="right"/>
    </xf>
    <xf numFmtId="9" fontId="21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15" fontId="11" fillId="2" borderId="30" xfId="0" applyNumberFormat="1" applyFont="1" applyFill="1" applyBorder="1" applyAlignment="1">
      <alignment horizontal="right" wrapText="1"/>
    </xf>
    <xf numFmtId="15" fontId="11" fillId="0" borderId="30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20" fillId="0" borderId="28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right"/>
    </xf>
    <xf numFmtId="166" fontId="20" fillId="0" borderId="31" xfId="0" applyNumberFormat="1" applyFont="1" applyFill="1" applyBorder="1" applyAlignment="1">
      <alignment horizontal="right"/>
    </xf>
    <xf numFmtId="9" fontId="20" fillId="0" borderId="31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0" xfId="0" applyFont="1" applyBorder="1"/>
    <xf numFmtId="1" fontId="11" fillId="2" borderId="37" xfId="0" applyNumberFormat="1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/>
    </xf>
    <xf numFmtId="3" fontId="12" fillId="2" borderId="39" xfId="0" applyNumberFormat="1" applyFont="1" applyFill="1" applyBorder="1" applyAlignment="1">
      <alignment horizontal="right"/>
    </xf>
    <xf numFmtId="3" fontId="11" fillId="2" borderId="40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20" fillId="2" borderId="41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30" fillId="2" borderId="2" xfId="0" applyNumberFormat="1" applyFont="1" applyFill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165" fontId="25" fillId="0" borderId="24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/>
    </xf>
    <xf numFmtId="3" fontId="12" fillId="2" borderId="42" xfId="0" applyNumberFormat="1" applyFont="1" applyFill="1" applyBorder="1" applyAlignment="1">
      <alignment horizontal="right"/>
    </xf>
    <xf numFmtId="3" fontId="12" fillId="2" borderId="43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 vertical="center"/>
    </xf>
    <xf numFmtId="3" fontId="11" fillId="2" borderId="4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1" fillId="2" borderId="11" xfId="0" applyFont="1" applyFill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49" fontId="11" fillId="4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left" vertical="center"/>
    </xf>
    <xf numFmtId="3" fontId="12" fillId="0" borderId="45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0" fillId="0" borderId="46" xfId="0" applyFont="1" applyFill="1" applyBorder="1" applyAlignment="1">
      <alignment horizontal="left"/>
    </xf>
    <xf numFmtId="164" fontId="23" fillId="0" borderId="13" xfId="0" applyNumberFormat="1" applyFont="1" applyBorder="1" applyAlignment="1">
      <alignment horizontal="right"/>
    </xf>
    <xf numFmtId="9" fontId="23" fillId="0" borderId="13" xfId="0" applyNumberFormat="1" applyFont="1" applyBorder="1" applyAlignment="1">
      <alignment horizontal="right"/>
    </xf>
    <xf numFmtId="166" fontId="20" fillId="0" borderId="14" xfId="0" applyNumberFormat="1" applyFont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166" fontId="20" fillId="2" borderId="15" xfId="0" applyNumberFormat="1" applyFont="1" applyFill="1" applyBorder="1" applyAlignment="1">
      <alignment horizontal="right"/>
    </xf>
    <xf numFmtId="166" fontId="23" fillId="0" borderId="24" xfId="0" applyNumberFormat="1" applyFont="1" applyBorder="1" applyAlignment="1">
      <alignment horizontal="right"/>
    </xf>
    <xf numFmtId="166" fontId="23" fillId="2" borderId="24" xfId="0" applyNumberFormat="1" applyFont="1" applyFill="1" applyBorder="1" applyAlignment="1">
      <alignment horizontal="right"/>
    </xf>
    <xf numFmtId="3" fontId="30" fillId="2" borderId="42" xfId="0" applyNumberFormat="1" applyFont="1" applyFill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9" fillId="3" borderId="9" xfId="0" applyNumberFormat="1" applyFont="1" applyFill="1" applyBorder="1" applyAlignment="1">
      <alignment horizontal="center"/>
    </xf>
    <xf numFmtId="1" fontId="29" fillId="3" borderId="1" xfId="0" applyNumberFormat="1" applyFont="1" applyFill="1" applyBorder="1" applyAlignment="1">
      <alignment horizontal="center" wrapText="1"/>
    </xf>
    <xf numFmtId="3" fontId="30" fillId="3" borderId="2" xfId="0" applyNumberFormat="1" applyFont="1" applyFill="1" applyBorder="1" applyAlignment="1">
      <alignment horizontal="right"/>
    </xf>
    <xf numFmtId="3" fontId="30" fillId="3" borderId="42" xfId="0" applyNumberFormat="1" applyFont="1" applyFill="1" applyBorder="1" applyAlignment="1">
      <alignment horizontal="right"/>
    </xf>
    <xf numFmtId="3" fontId="29" fillId="3" borderId="4" xfId="0" applyNumberFormat="1" applyFont="1" applyFill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164" fontId="28" fillId="3" borderId="15" xfId="0" applyNumberFormat="1" applyFont="1" applyFill="1" applyBorder="1" applyAlignment="1">
      <alignment horizontal="right"/>
    </xf>
    <xf numFmtId="164" fontId="25" fillId="3" borderId="17" xfId="0" applyNumberFormat="1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 horizontal="right"/>
    </xf>
    <xf numFmtId="9" fontId="12" fillId="5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166" fontId="23" fillId="2" borderId="25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horizontal="right" wrapText="1"/>
    </xf>
    <xf numFmtId="0" fontId="27" fillId="3" borderId="12" xfId="0" applyFont="1" applyFill="1" applyBorder="1" applyAlignment="1">
      <alignment horizontal="right" wrapText="1"/>
    </xf>
    <xf numFmtId="0" fontId="27" fillId="3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</cellXfs>
  <cellStyles count="9">
    <cellStyle name="Hyperlink" xfId="3" builtinId="8"/>
    <cellStyle name="Normal 2" xfId="6"/>
    <cellStyle name="Normal_Bil98koE" xfId="4"/>
    <cellStyle name="Percent 2" xfId="7"/>
    <cellStyle name="Prozent" xfId="2" builtinId="5"/>
    <cellStyle name="Standard" xfId="0" builtinId="0"/>
    <cellStyle name="Standard 2" xfId="1"/>
    <cellStyle name="Standard 3" xfId="5"/>
    <cellStyle name="Standard 4" xfId="8"/>
  </cellStyles>
  <dxfs count="0"/>
  <tableStyles count="0" defaultTableStyle="TableStyleMedium2" defaultPivotStyle="PivotStyleMedium9"/>
  <colors>
    <mruColors>
      <color rgb="FFE7F5FB"/>
      <color rgb="FF0899CC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83" t="s">
        <v>2</v>
      </c>
      <c r="C8" s="283"/>
      <c r="D8" s="283"/>
      <c r="E8" s="283"/>
      <c r="F8" s="4"/>
      <c r="G8" s="4"/>
    </row>
    <row r="9" spans="2:7" ht="35.25" x14ac:dyDescent="0.5">
      <c r="B9" s="283" t="s">
        <v>15</v>
      </c>
      <c r="C9" s="283"/>
      <c r="D9" s="283"/>
      <c r="E9" s="283"/>
      <c r="F9" s="283"/>
      <c r="G9" s="283"/>
    </row>
    <row r="10" spans="2:7" ht="35.25" x14ac:dyDescent="0.5">
      <c r="B10" s="283" t="s">
        <v>160</v>
      </c>
      <c r="C10" s="283"/>
      <c r="D10" s="283"/>
      <c r="E10" s="283"/>
      <c r="F10" s="4"/>
      <c r="G10" s="4"/>
    </row>
    <row r="11" spans="2:7" ht="26.25" x14ac:dyDescent="0.4">
      <c r="B11" s="3"/>
    </row>
    <row r="20" spans="2:2" ht="18.75" x14ac:dyDescent="0.3">
      <c r="B20" s="16">
        <v>43392</v>
      </c>
    </row>
    <row r="21" spans="2:2" ht="18" x14ac:dyDescent="0.25">
      <c r="B21" s="17" t="s">
        <v>16</v>
      </c>
    </row>
    <row r="23" spans="2:2" x14ac:dyDescent="0.2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6384" width="9.140625" style="2"/>
  </cols>
  <sheetData>
    <row r="1" spans="1:13" s="39" customFormat="1" ht="15" customHeight="1" x14ac:dyDescent="0.25">
      <c r="A1" s="98"/>
      <c r="B1" s="306" t="str">
        <f>Inhaltsverzeichnis!C23</f>
        <v>Segment DBP mit Umsatzaufteilung für das 3. Quartal 2018</v>
      </c>
      <c r="C1" s="306"/>
      <c r="D1" s="306"/>
      <c r="E1" s="306"/>
      <c r="F1" s="306"/>
      <c r="G1" s="306"/>
      <c r="H1" s="225"/>
      <c r="I1" s="99"/>
      <c r="J1" s="99"/>
      <c r="K1" s="99"/>
      <c r="L1" s="99"/>
      <c r="M1" s="99"/>
    </row>
    <row r="2" spans="1:13" ht="15" customHeight="1" x14ac:dyDescent="0.2">
      <c r="A2" s="95"/>
      <c r="B2" s="223" t="s">
        <v>31</v>
      </c>
      <c r="C2" s="97"/>
      <c r="D2" s="97"/>
      <c r="E2" s="97"/>
      <c r="F2" s="97"/>
      <c r="G2" s="97"/>
      <c r="H2" s="97"/>
      <c r="I2" s="96"/>
      <c r="J2" s="96"/>
      <c r="K2" s="96"/>
      <c r="L2" s="96"/>
      <c r="M2" s="96"/>
    </row>
    <row r="3" spans="1:13" ht="15" customHeight="1" x14ac:dyDescent="0.2">
      <c r="A3" s="33"/>
      <c r="B3" s="41"/>
      <c r="C3" s="189"/>
      <c r="D3" s="35"/>
      <c r="E3" s="178"/>
      <c r="F3" s="200"/>
      <c r="G3" s="189"/>
      <c r="H3" s="35"/>
      <c r="I3" s="178"/>
      <c r="J3" s="200"/>
      <c r="K3" s="189"/>
      <c r="L3" s="35"/>
      <c r="M3" s="35"/>
    </row>
    <row r="4" spans="1:13" s="24" customFormat="1" ht="15" customHeight="1" thickBot="1" x14ac:dyDescent="0.25">
      <c r="A4" s="37"/>
      <c r="B4" s="62" t="s">
        <v>32</v>
      </c>
      <c r="C4" s="301" t="s">
        <v>193</v>
      </c>
      <c r="D4" s="301"/>
      <c r="E4" s="302"/>
      <c r="F4" s="207"/>
      <c r="G4" s="301" t="s">
        <v>194</v>
      </c>
      <c r="H4" s="301"/>
      <c r="I4" s="302"/>
      <c r="J4" s="201"/>
      <c r="K4" s="301" t="s">
        <v>187</v>
      </c>
      <c r="L4" s="301"/>
      <c r="M4" s="302"/>
    </row>
    <row r="5" spans="1:13" s="24" customFormat="1" ht="14.25" customHeight="1" x14ac:dyDescent="0.2">
      <c r="A5" s="37"/>
      <c r="B5" s="102"/>
      <c r="C5" s="103" t="s">
        <v>177</v>
      </c>
      <c r="D5" s="268" t="s">
        <v>177</v>
      </c>
      <c r="E5" s="179" t="s">
        <v>178</v>
      </c>
      <c r="F5" s="202"/>
      <c r="G5" s="103" t="s">
        <v>177</v>
      </c>
      <c r="H5" s="268" t="s">
        <v>177</v>
      </c>
      <c r="I5" s="179" t="s">
        <v>178</v>
      </c>
      <c r="J5" s="202"/>
      <c r="K5" s="103" t="s">
        <v>177</v>
      </c>
      <c r="L5" s="268" t="s">
        <v>177</v>
      </c>
      <c r="M5" s="179" t="s">
        <v>178</v>
      </c>
    </row>
    <row r="6" spans="1:13" s="24" customFormat="1" ht="34.5" customHeight="1" x14ac:dyDescent="0.2">
      <c r="A6" s="37"/>
      <c r="B6" s="161"/>
      <c r="C6" s="191" t="s">
        <v>145</v>
      </c>
      <c r="D6" s="269" t="s">
        <v>192</v>
      </c>
      <c r="E6" s="180" t="s">
        <v>155</v>
      </c>
      <c r="F6" s="202"/>
      <c r="G6" s="191" t="s">
        <v>145</v>
      </c>
      <c r="H6" s="269" t="s">
        <v>192</v>
      </c>
      <c r="I6" s="180" t="s">
        <v>155</v>
      </c>
      <c r="J6" s="202"/>
      <c r="K6" s="191" t="s">
        <v>145</v>
      </c>
      <c r="L6" s="269" t="s">
        <v>192</v>
      </c>
      <c r="M6" s="163" t="s">
        <v>155</v>
      </c>
    </row>
    <row r="7" spans="1:13" s="24" customFormat="1" ht="14.25" customHeight="1" x14ac:dyDescent="0.2">
      <c r="A7" s="37"/>
      <c r="B7" s="18" t="s">
        <v>33</v>
      </c>
      <c r="C7" s="192">
        <v>3565</v>
      </c>
      <c r="D7" s="270">
        <v>3559</v>
      </c>
      <c r="E7" s="181">
        <v>673</v>
      </c>
      <c r="F7" s="203"/>
      <c r="G7" s="192">
        <f>+K7-C7</f>
        <v>37065</v>
      </c>
      <c r="H7" s="270">
        <f t="shared" ref="H7:I9" si="0">+L7-D7</f>
        <v>37355</v>
      </c>
      <c r="I7" s="181">
        <f t="shared" si="0"/>
        <v>32548</v>
      </c>
      <c r="J7" s="203"/>
      <c r="K7" s="192">
        <v>40630</v>
      </c>
      <c r="L7" s="270">
        <v>40914</v>
      </c>
      <c r="M7" s="181">
        <v>33221</v>
      </c>
    </row>
    <row r="8" spans="1:13" s="24" customFormat="1" ht="14.25" customHeight="1" x14ac:dyDescent="0.2">
      <c r="A8" s="37"/>
      <c r="B8" s="18" t="s">
        <v>34</v>
      </c>
      <c r="C8" s="192">
        <v>996</v>
      </c>
      <c r="D8" s="270">
        <v>998</v>
      </c>
      <c r="E8" s="181">
        <v>652</v>
      </c>
      <c r="F8" s="203"/>
      <c r="G8" s="192">
        <f t="shared" ref="G8:G9" si="1">+K8-C8</f>
        <v>67660</v>
      </c>
      <c r="H8" s="270">
        <f t="shared" si="0"/>
        <v>68321</v>
      </c>
      <c r="I8" s="181">
        <f t="shared" si="0"/>
        <v>64939</v>
      </c>
      <c r="J8" s="203"/>
      <c r="K8" s="192">
        <v>68656</v>
      </c>
      <c r="L8" s="270">
        <v>69319</v>
      </c>
      <c r="M8" s="181">
        <v>65591</v>
      </c>
    </row>
    <row r="9" spans="1:13" s="24" customFormat="1" ht="14.25" customHeight="1" x14ac:dyDescent="0.2">
      <c r="A9" s="37"/>
      <c r="B9" s="211" t="s">
        <v>141</v>
      </c>
      <c r="C9" s="213">
        <v>4515</v>
      </c>
      <c r="D9" s="270">
        <v>4537</v>
      </c>
      <c r="E9" s="181">
        <v>2400</v>
      </c>
      <c r="F9" s="203"/>
      <c r="G9" s="192">
        <f t="shared" si="1"/>
        <v>0</v>
      </c>
      <c r="H9" s="270">
        <f t="shared" si="0"/>
        <v>0</v>
      </c>
      <c r="I9" s="181">
        <f t="shared" si="0"/>
        <v>0</v>
      </c>
      <c r="J9" s="203"/>
      <c r="K9" s="213">
        <v>4515</v>
      </c>
      <c r="L9" s="270">
        <v>4537</v>
      </c>
      <c r="M9" s="181">
        <v>2400</v>
      </c>
    </row>
    <row r="10" spans="1:13" s="24" customFormat="1" ht="14.25" customHeight="1" thickBot="1" x14ac:dyDescent="0.25">
      <c r="A10" s="37"/>
      <c r="B10" s="46" t="s">
        <v>83</v>
      </c>
      <c r="C10" s="193">
        <f t="shared" ref="C10:E10" si="2">SUM(C7:C9)</f>
        <v>9076</v>
      </c>
      <c r="D10" s="272">
        <f t="shared" si="2"/>
        <v>9094</v>
      </c>
      <c r="E10" s="182">
        <f t="shared" si="2"/>
        <v>3725</v>
      </c>
      <c r="F10" s="204"/>
      <c r="G10" s="193">
        <f t="shared" ref="G10:I10" si="3">SUM(G7:G9)</f>
        <v>104725</v>
      </c>
      <c r="H10" s="272">
        <f t="shared" si="3"/>
        <v>105676</v>
      </c>
      <c r="I10" s="182">
        <f t="shared" si="3"/>
        <v>97487</v>
      </c>
      <c r="J10" s="204"/>
      <c r="K10" s="193">
        <f t="shared" ref="K10:M10" si="4">SUM(K7:K9)</f>
        <v>113801</v>
      </c>
      <c r="L10" s="272">
        <f t="shared" si="4"/>
        <v>114770</v>
      </c>
      <c r="M10" s="182">
        <f t="shared" si="4"/>
        <v>101212</v>
      </c>
    </row>
    <row r="11" spans="1:13" s="24" customFormat="1" ht="14.25" customHeight="1" x14ac:dyDescent="0.2">
      <c r="A11" s="37"/>
      <c r="B11" s="45" t="s">
        <v>35</v>
      </c>
      <c r="C11" s="194">
        <v>0</v>
      </c>
      <c r="D11" s="273">
        <v>0</v>
      </c>
      <c r="E11" s="183">
        <v>0</v>
      </c>
      <c r="F11" s="203"/>
      <c r="G11" s="194">
        <f t="shared" ref="G11:I12" si="5">+K11-C11</f>
        <v>0</v>
      </c>
      <c r="H11" s="273">
        <f t="shared" si="5"/>
        <v>0</v>
      </c>
      <c r="I11" s="183">
        <f t="shared" si="5"/>
        <v>0</v>
      </c>
      <c r="J11" s="203"/>
      <c r="K11" s="194">
        <v>0</v>
      </c>
      <c r="L11" s="273">
        <v>0</v>
      </c>
      <c r="M11" s="183">
        <v>0</v>
      </c>
    </row>
    <row r="12" spans="1:13" s="24" customFormat="1" ht="14.25" customHeight="1" x14ac:dyDescent="0.2">
      <c r="A12" s="37"/>
      <c r="B12" s="18" t="s">
        <v>36</v>
      </c>
      <c r="C12" s="192">
        <v>0</v>
      </c>
      <c r="D12" s="270">
        <v>0</v>
      </c>
      <c r="E12" s="181">
        <v>0</v>
      </c>
      <c r="F12" s="203"/>
      <c r="G12" s="192">
        <f t="shared" si="5"/>
        <v>0</v>
      </c>
      <c r="H12" s="270">
        <f t="shared" si="5"/>
        <v>0</v>
      </c>
      <c r="I12" s="181">
        <f t="shared" si="5"/>
        <v>22</v>
      </c>
      <c r="J12" s="203"/>
      <c r="K12" s="192">
        <v>0</v>
      </c>
      <c r="L12" s="270">
        <v>0</v>
      </c>
      <c r="M12" s="181">
        <v>22</v>
      </c>
    </row>
    <row r="13" spans="1:13" s="24" customFormat="1" ht="14.25" customHeight="1" thickBot="1" x14ac:dyDescent="0.25">
      <c r="A13" s="37"/>
      <c r="B13" s="46" t="s">
        <v>37</v>
      </c>
      <c r="C13" s="193">
        <f t="shared" ref="C13:E13" si="6">SUM(C10:C12)</f>
        <v>9076</v>
      </c>
      <c r="D13" s="272">
        <f t="shared" si="6"/>
        <v>9094</v>
      </c>
      <c r="E13" s="182">
        <f t="shared" si="6"/>
        <v>3725</v>
      </c>
      <c r="F13" s="204"/>
      <c r="G13" s="193">
        <f t="shared" ref="G13:I13" si="7">SUM(G10:G12)</f>
        <v>104725</v>
      </c>
      <c r="H13" s="272">
        <f t="shared" si="7"/>
        <v>105676</v>
      </c>
      <c r="I13" s="182">
        <f t="shared" si="7"/>
        <v>97509</v>
      </c>
      <c r="J13" s="204"/>
      <c r="K13" s="193">
        <f t="shared" ref="K13:M13" si="8">SUM(K10:K12)</f>
        <v>113801</v>
      </c>
      <c r="L13" s="272">
        <f t="shared" si="8"/>
        <v>114770</v>
      </c>
      <c r="M13" s="182">
        <f t="shared" si="8"/>
        <v>101234</v>
      </c>
    </row>
    <row r="14" spans="1:13" s="24" customFormat="1" ht="14.25" customHeight="1" x14ac:dyDescent="0.2">
      <c r="A14" s="37"/>
      <c r="B14" s="45" t="s">
        <v>38</v>
      </c>
      <c r="C14" s="29"/>
      <c r="D14" s="214"/>
      <c r="E14" s="183"/>
      <c r="F14" s="203"/>
      <c r="G14" s="29"/>
      <c r="H14" s="214"/>
      <c r="I14" s="183"/>
      <c r="J14" s="203"/>
      <c r="K14" s="194">
        <v>-8471</v>
      </c>
      <c r="L14" s="214">
        <v>-8491</v>
      </c>
      <c r="M14" s="183">
        <v>-7764</v>
      </c>
    </row>
    <row r="15" spans="1:13" s="24" customFormat="1" ht="14.25" customHeight="1" thickBot="1" x14ac:dyDescent="0.25">
      <c r="A15" s="37"/>
      <c r="B15" s="46" t="s">
        <v>39</v>
      </c>
      <c r="C15" s="47"/>
      <c r="D15" s="215"/>
      <c r="E15" s="182"/>
      <c r="F15" s="204"/>
      <c r="G15" s="47"/>
      <c r="H15" s="215"/>
      <c r="I15" s="182"/>
      <c r="J15" s="204"/>
      <c r="K15" s="193">
        <f t="shared" ref="K15:M15" si="9">SUM(K13:K14)</f>
        <v>105330</v>
      </c>
      <c r="L15" s="215">
        <f t="shared" si="9"/>
        <v>106279</v>
      </c>
      <c r="M15" s="182">
        <f t="shared" si="9"/>
        <v>93470</v>
      </c>
    </row>
    <row r="16" spans="1:13" s="24" customFormat="1" ht="11.25" x14ac:dyDescent="0.2">
      <c r="A16" s="37"/>
      <c r="B16" s="53"/>
      <c r="C16" s="88"/>
      <c r="D16" s="216"/>
      <c r="E16" s="184"/>
      <c r="F16" s="204"/>
      <c r="G16" s="88"/>
      <c r="H16" s="216"/>
      <c r="I16" s="184"/>
      <c r="J16" s="204"/>
      <c r="K16" s="195"/>
      <c r="L16" s="216"/>
      <c r="M16" s="184"/>
    </row>
    <row r="17" spans="1:13" s="24" customFormat="1" ht="11.25" customHeight="1" x14ac:dyDescent="0.2">
      <c r="A17" s="37"/>
      <c r="B17" s="87" t="s">
        <v>41</v>
      </c>
      <c r="C17" s="20"/>
      <c r="D17" s="217"/>
      <c r="E17" s="181"/>
      <c r="F17" s="203"/>
      <c r="G17" s="20"/>
      <c r="H17" s="217"/>
      <c r="I17" s="181"/>
      <c r="J17" s="203"/>
      <c r="K17" s="192">
        <v>-42854</v>
      </c>
      <c r="L17" s="217">
        <v>-43158</v>
      </c>
      <c r="M17" s="181">
        <v>-38007</v>
      </c>
    </row>
    <row r="18" spans="1:13" s="24" customFormat="1" ht="14.25" customHeight="1" thickBot="1" x14ac:dyDescent="0.25">
      <c r="A18" s="37"/>
      <c r="B18" s="46" t="s">
        <v>84</v>
      </c>
      <c r="C18" s="47"/>
      <c r="D18" s="215"/>
      <c r="E18" s="182"/>
      <c r="F18" s="204"/>
      <c r="G18" s="47"/>
      <c r="H18" s="215"/>
      <c r="I18" s="182"/>
      <c r="J18" s="204"/>
      <c r="K18" s="193">
        <f t="shared" ref="K18:M18" si="10">SUM(K15:K17)</f>
        <v>62476</v>
      </c>
      <c r="L18" s="215">
        <f t="shared" si="10"/>
        <v>63121</v>
      </c>
      <c r="M18" s="182">
        <f t="shared" si="10"/>
        <v>55463</v>
      </c>
    </row>
    <row r="19" spans="1:13" s="85" customFormat="1" ht="11.25" x14ac:dyDescent="0.2">
      <c r="A19" s="37"/>
      <c r="B19" s="53"/>
      <c r="C19" s="88"/>
      <c r="D19" s="216"/>
      <c r="E19" s="184"/>
      <c r="F19" s="204"/>
      <c r="G19" s="88"/>
      <c r="H19" s="216"/>
      <c r="I19" s="184"/>
      <c r="J19" s="204"/>
      <c r="K19" s="195"/>
      <c r="L19" s="216"/>
      <c r="M19" s="184"/>
    </row>
    <row r="20" spans="1:13" s="24" customFormat="1" ht="11.25" customHeight="1" x14ac:dyDescent="0.2">
      <c r="A20" s="37"/>
      <c r="B20" s="45" t="s">
        <v>85</v>
      </c>
      <c r="C20" s="29"/>
      <c r="D20" s="214"/>
      <c r="E20" s="183"/>
      <c r="F20" s="203"/>
      <c r="G20" s="29"/>
      <c r="H20" s="214"/>
      <c r="I20" s="183"/>
      <c r="J20" s="203"/>
      <c r="K20" s="194">
        <v>-24248</v>
      </c>
      <c r="L20" s="214">
        <v>-24313</v>
      </c>
      <c r="M20" s="183">
        <v>-22537</v>
      </c>
    </row>
    <row r="21" spans="1:13" s="24" customFormat="1" ht="14.25" customHeight="1" thickBot="1" x14ac:dyDescent="0.25">
      <c r="A21" s="37"/>
      <c r="B21" s="46" t="s">
        <v>86</v>
      </c>
      <c r="C21" s="47"/>
      <c r="D21" s="215"/>
      <c r="E21" s="182"/>
      <c r="F21" s="204"/>
      <c r="G21" s="47"/>
      <c r="H21" s="215"/>
      <c r="I21" s="182"/>
      <c r="J21" s="204"/>
      <c r="K21" s="193">
        <f t="shared" ref="K21:M21" si="11">SUM(K18:K20)</f>
        <v>38228</v>
      </c>
      <c r="L21" s="215">
        <f t="shared" si="11"/>
        <v>38808</v>
      </c>
      <c r="M21" s="182">
        <f t="shared" si="11"/>
        <v>32926</v>
      </c>
    </row>
    <row r="23" spans="1:13" x14ac:dyDescent="0.2">
      <c r="B23" s="278" t="s">
        <v>152</v>
      </c>
    </row>
    <row r="24" spans="1:13" x14ac:dyDescent="0.2">
      <c r="B24" s="278" t="s">
        <v>186</v>
      </c>
    </row>
    <row r="25" spans="1:13" x14ac:dyDescent="0.2">
      <c r="B25" s="278" t="s">
        <v>154</v>
      </c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1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6" s="39" customFormat="1" ht="15.75" x14ac:dyDescent="0.25">
      <c r="B1" s="84" t="str">
        <f>Inhaltsverzeichnis!C25</f>
        <v>Gesamtergebnisrechnung für das 3. Quartal 2018</v>
      </c>
      <c r="C1" s="84"/>
      <c r="D1" s="84"/>
    </row>
    <row r="2" spans="1:6" s="39" customFormat="1" ht="15" x14ac:dyDescent="0.2">
      <c r="B2" s="94" t="s">
        <v>31</v>
      </c>
      <c r="C2" s="232"/>
      <c r="D2" s="232"/>
    </row>
    <row r="3" spans="1:6" s="24" customFormat="1" ht="11.25" x14ac:dyDescent="0.2">
      <c r="A3" s="37"/>
      <c r="B3" s="93"/>
      <c r="C3" s="233"/>
      <c r="D3" s="233"/>
      <c r="E3" s="85"/>
    </row>
    <row r="4" spans="1:6" s="24" customFormat="1" ht="12" thickBot="1" x14ac:dyDescent="0.25">
      <c r="A4" s="37"/>
      <c r="B4" s="42" t="s">
        <v>32</v>
      </c>
      <c r="C4" s="234" t="s">
        <v>171</v>
      </c>
      <c r="D4" s="235" t="s">
        <v>172</v>
      </c>
      <c r="E4" s="234" t="s">
        <v>177</v>
      </c>
      <c r="F4" s="235" t="s">
        <v>178</v>
      </c>
    </row>
    <row r="5" spans="1:6" s="24" customFormat="1" ht="12" thickBot="1" x14ac:dyDescent="0.25">
      <c r="A5" s="37"/>
      <c r="B5" s="106" t="s">
        <v>47</v>
      </c>
      <c r="C5" s="262">
        <v>103901</v>
      </c>
      <c r="D5" s="263">
        <v>92365</v>
      </c>
      <c r="E5" s="262">
        <v>38127</v>
      </c>
      <c r="F5" s="263">
        <v>33779</v>
      </c>
    </row>
    <row r="6" spans="1:6" s="24" customFormat="1" ht="11.25" x14ac:dyDescent="0.2">
      <c r="A6" s="37"/>
      <c r="B6" s="45" t="s">
        <v>89</v>
      </c>
      <c r="C6" s="29">
        <v>7275</v>
      </c>
      <c r="D6" s="30">
        <v>-67517</v>
      </c>
      <c r="E6" s="29">
        <v>2990</v>
      </c>
      <c r="F6" s="30">
        <v>-23636</v>
      </c>
    </row>
    <row r="7" spans="1:6" s="24" customFormat="1" ht="11.25" x14ac:dyDescent="0.2">
      <c r="A7" s="37"/>
      <c r="B7" s="18" t="s">
        <v>90</v>
      </c>
      <c r="C7" s="20">
        <v>-9883</v>
      </c>
      <c r="D7" s="21">
        <v>-119</v>
      </c>
      <c r="E7" s="29">
        <v>-553</v>
      </c>
      <c r="F7" s="21">
        <v>-312</v>
      </c>
    </row>
    <row r="8" spans="1:6" s="24" customFormat="1" ht="11.25" x14ac:dyDescent="0.2">
      <c r="A8" s="37"/>
      <c r="B8" s="18" t="s">
        <v>91</v>
      </c>
      <c r="C8" s="20">
        <v>1343</v>
      </c>
      <c r="D8" s="21">
        <v>-4544</v>
      </c>
      <c r="E8" s="29">
        <v>272</v>
      </c>
      <c r="F8" s="21">
        <v>-1308</v>
      </c>
    </row>
    <row r="9" spans="1:6" s="104" customFormat="1" ht="23.25" thickBot="1" x14ac:dyDescent="0.25">
      <c r="A9" s="105"/>
      <c r="B9" s="107" t="s">
        <v>95</v>
      </c>
      <c r="C9" s="47">
        <f>SUM(C6:C8)</f>
        <v>-1265</v>
      </c>
      <c r="D9" s="48">
        <f>SUM(D6:D8)</f>
        <v>-72180</v>
      </c>
      <c r="E9" s="47">
        <f>SUM(E6:E8)</f>
        <v>2709</v>
      </c>
      <c r="F9" s="48">
        <v>-25256</v>
      </c>
    </row>
    <row r="10" spans="1:6" s="24" customFormat="1" ht="11.25" x14ac:dyDescent="0.2">
      <c r="A10" s="37"/>
      <c r="B10" s="45" t="s">
        <v>92</v>
      </c>
      <c r="C10" s="29">
        <v>44</v>
      </c>
      <c r="D10" s="30">
        <v>615</v>
      </c>
      <c r="E10" s="29">
        <v>78</v>
      </c>
      <c r="F10" s="30">
        <v>-10</v>
      </c>
    </row>
    <row r="11" spans="1:6" s="24" customFormat="1" ht="12" thickBot="1" x14ac:dyDescent="0.25">
      <c r="A11" s="37"/>
      <c r="B11" s="46" t="s">
        <v>93</v>
      </c>
      <c r="C11" s="47">
        <f>SUM(C10)</f>
        <v>44</v>
      </c>
      <c r="D11" s="48">
        <f>SUM(D10)</f>
        <v>615</v>
      </c>
      <c r="E11" s="47">
        <f>SUM(E10)</f>
        <v>78</v>
      </c>
      <c r="F11" s="48">
        <v>-10</v>
      </c>
    </row>
    <row r="12" spans="1:6" s="24" customFormat="1" ht="12" thickBot="1" x14ac:dyDescent="0.25">
      <c r="A12" s="37"/>
      <c r="B12" s="42" t="s">
        <v>94</v>
      </c>
      <c r="C12" s="264">
        <f>C9+C11</f>
        <v>-1221</v>
      </c>
      <c r="D12" s="265">
        <f>D9+D11</f>
        <v>-71565</v>
      </c>
      <c r="E12" s="264">
        <f>E9+E11</f>
        <v>2787</v>
      </c>
      <c r="F12" s="265">
        <v>-25266</v>
      </c>
    </row>
    <row r="13" spans="1:6" s="24" customFormat="1" ht="12" thickBot="1" x14ac:dyDescent="0.25">
      <c r="A13" s="37"/>
      <c r="B13" s="106" t="s">
        <v>96</v>
      </c>
      <c r="C13" s="262">
        <f>C5+C12</f>
        <v>102680</v>
      </c>
      <c r="D13" s="263">
        <f>D5+D12</f>
        <v>20800</v>
      </c>
      <c r="E13" s="262">
        <f>E5+E12</f>
        <v>40914</v>
      </c>
      <c r="F13" s="263">
        <v>8513</v>
      </c>
    </row>
    <row r="14" spans="1:6" s="104" customFormat="1" ht="11.25" x14ac:dyDescent="0.2">
      <c r="A14" s="105"/>
      <c r="B14" s="45" t="s">
        <v>48</v>
      </c>
      <c r="C14" s="266">
        <f>C13-C15</f>
        <v>102488</v>
      </c>
      <c r="D14" s="267">
        <f>D13-D15</f>
        <v>20607</v>
      </c>
      <c r="E14" s="266">
        <f>E13-E15</f>
        <v>40831</v>
      </c>
      <c r="F14" s="267">
        <v>8440</v>
      </c>
    </row>
    <row r="15" spans="1:6" s="24" customFormat="1" ht="11.25" x14ac:dyDescent="0.2">
      <c r="A15" s="37"/>
      <c r="B15" s="18" t="s">
        <v>49</v>
      </c>
      <c r="C15" s="20">
        <v>192</v>
      </c>
      <c r="D15" s="21">
        <v>193</v>
      </c>
      <c r="E15" s="20">
        <v>83</v>
      </c>
      <c r="F15" s="21">
        <v>73</v>
      </c>
    </row>
  </sheetData>
  <pageMargins left="0.55118110236220474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0"/>
    </row>
    <row r="9" spans="2:11" ht="18" x14ac:dyDescent="0.25">
      <c r="B9" s="6" t="s">
        <v>5</v>
      </c>
    </row>
    <row r="10" spans="2:11" ht="18" x14ac:dyDescent="0.25">
      <c r="B10" s="11" t="s">
        <v>7</v>
      </c>
    </row>
    <row r="11" spans="2:11" ht="18" x14ac:dyDescent="0.25">
      <c r="B11" s="11" t="s">
        <v>6</v>
      </c>
    </row>
    <row r="12" spans="2:11" ht="18" x14ac:dyDescent="0.25">
      <c r="B12" s="11" t="s">
        <v>97</v>
      </c>
    </row>
    <row r="14" spans="2:11" ht="18" x14ac:dyDescent="0.25">
      <c r="B14" s="11"/>
    </row>
    <row r="15" spans="2:11" ht="18" x14ac:dyDescent="0.25">
      <c r="B15" s="11"/>
    </row>
    <row r="16" spans="2:11" ht="18" x14ac:dyDescent="0.25">
      <c r="B16" s="11" t="s">
        <v>98</v>
      </c>
      <c r="C16" s="11" t="s">
        <v>9</v>
      </c>
    </row>
    <row r="17" spans="2:3" ht="18" x14ac:dyDescent="0.25">
      <c r="B17" s="11" t="s">
        <v>10</v>
      </c>
      <c r="C17" s="11" t="s">
        <v>11</v>
      </c>
    </row>
    <row r="18" spans="2:3" ht="18" x14ac:dyDescent="0.25">
      <c r="B18" s="11" t="s">
        <v>12</v>
      </c>
      <c r="C18" s="12" t="s">
        <v>13</v>
      </c>
    </row>
    <row r="20" spans="2:3" ht="18" x14ac:dyDescent="0.25">
      <c r="B20" s="11" t="s">
        <v>8</v>
      </c>
    </row>
  </sheetData>
  <hyperlinks>
    <hyperlink ref="C18" r:id="rId1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>&amp;L© 2018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baseColWidth="10" defaultColWidth="11.42578125" defaultRowHeight="15" x14ac:dyDescent="0.25"/>
  <sheetData>
    <row r="1" spans="11:11" x14ac:dyDescent="0.25">
      <c r="K1" s="1" t="s">
        <v>3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33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17</v>
      </c>
    </row>
    <row r="9" spans="2:3" x14ac:dyDescent="0.2">
      <c r="B9" s="5" t="s">
        <v>18</v>
      </c>
      <c r="C9" s="5" t="s">
        <v>180</v>
      </c>
    </row>
    <row r="10" spans="2:3" x14ac:dyDescent="0.2">
      <c r="B10" s="5"/>
      <c r="C10" s="5"/>
    </row>
    <row r="11" spans="2:3" x14ac:dyDescent="0.2">
      <c r="B11" s="5" t="s">
        <v>19</v>
      </c>
      <c r="C11" s="5" t="s">
        <v>163</v>
      </c>
    </row>
    <row r="12" spans="2:3" x14ac:dyDescent="0.2">
      <c r="B12" s="5"/>
      <c r="C12" s="5"/>
    </row>
    <row r="13" spans="2:3" x14ac:dyDescent="0.2">
      <c r="B13" s="5" t="s">
        <v>20</v>
      </c>
      <c r="C13" s="5" t="s">
        <v>181</v>
      </c>
    </row>
    <row r="14" spans="2:3" x14ac:dyDescent="0.2">
      <c r="B14" s="5"/>
      <c r="C14" s="5"/>
    </row>
    <row r="15" spans="2:3" x14ac:dyDescent="0.2">
      <c r="B15" s="5" t="s">
        <v>21</v>
      </c>
      <c r="C15" s="5" t="s">
        <v>164</v>
      </c>
    </row>
    <row r="16" spans="2:3" x14ac:dyDescent="0.2">
      <c r="B16" s="5"/>
      <c r="C16" s="5"/>
    </row>
    <row r="17" spans="2:5" x14ac:dyDescent="0.2">
      <c r="B17" s="5" t="s">
        <v>112</v>
      </c>
      <c r="C17" s="5" t="s">
        <v>161</v>
      </c>
    </row>
    <row r="18" spans="2:5" x14ac:dyDescent="0.2">
      <c r="B18" s="5"/>
      <c r="C18" s="5"/>
    </row>
    <row r="19" spans="2:5" x14ac:dyDescent="0.2">
      <c r="B19" s="5" t="s">
        <v>22</v>
      </c>
      <c r="C19" s="5" t="s">
        <v>165</v>
      </c>
    </row>
    <row r="20" spans="2:5" x14ac:dyDescent="0.2">
      <c r="B20" s="5"/>
      <c r="C20" s="5"/>
    </row>
    <row r="21" spans="2:5" x14ac:dyDescent="0.2">
      <c r="B21" s="5" t="s">
        <v>146</v>
      </c>
      <c r="C21" s="5" t="s">
        <v>162</v>
      </c>
    </row>
    <row r="22" spans="2:5" x14ac:dyDescent="0.2">
      <c r="B22" s="5"/>
      <c r="C22" s="5"/>
    </row>
    <row r="23" spans="2:5" x14ac:dyDescent="0.2">
      <c r="B23" s="5" t="s">
        <v>147</v>
      </c>
      <c r="C23" s="5" t="s">
        <v>166</v>
      </c>
    </row>
    <row r="24" spans="2:5" x14ac:dyDescent="0.2">
      <c r="B24" s="5"/>
      <c r="C24" s="5"/>
    </row>
    <row r="25" spans="2:5" x14ac:dyDescent="0.2">
      <c r="B25" s="5" t="s">
        <v>148</v>
      </c>
      <c r="C25" s="5" t="s">
        <v>167</v>
      </c>
    </row>
    <row r="26" spans="2:5" x14ac:dyDescent="0.2">
      <c r="B26" s="5"/>
      <c r="C26" s="5"/>
    </row>
    <row r="27" spans="2:5" x14ac:dyDescent="0.2">
      <c r="B27" s="5"/>
    </row>
    <row r="28" spans="2:5" x14ac:dyDescent="0.2">
      <c r="B28" s="5"/>
      <c r="C28" s="5"/>
    </row>
    <row r="29" spans="2:5" x14ac:dyDescent="0.2">
      <c r="B29" s="5"/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5"/>
      <c r="D31" s="5"/>
      <c r="E31" s="5"/>
    </row>
    <row r="32" spans="2:5" x14ac:dyDescent="0.2">
      <c r="B32" s="5"/>
      <c r="D32" s="5"/>
      <c r="E32" s="5"/>
    </row>
    <row r="33" spans="2:5" x14ac:dyDescent="0.2">
      <c r="B33" s="5"/>
      <c r="C33" s="5"/>
      <c r="D33" s="5"/>
      <c r="E33" s="5"/>
    </row>
  </sheetData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7.855468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16384" width="9.140625" style="2"/>
  </cols>
  <sheetData>
    <row r="1" spans="1:12" ht="15.75" x14ac:dyDescent="0.25">
      <c r="B1" s="284" t="str">
        <f>Inhaltsverzeichnis!C9</f>
        <v>Kennzahlen im Überblick zum 30. September 2018</v>
      </c>
      <c r="C1" s="284"/>
      <c r="D1" s="284"/>
      <c r="E1" s="284"/>
      <c r="F1" s="284"/>
      <c r="G1" s="284"/>
      <c r="H1" s="284"/>
      <c r="I1" s="284"/>
      <c r="J1" s="284"/>
    </row>
    <row r="2" spans="1:12" x14ac:dyDescent="0.2">
      <c r="B2" s="123" t="s">
        <v>31</v>
      </c>
      <c r="C2" s="124"/>
      <c r="D2" s="124"/>
      <c r="E2" s="124"/>
      <c r="F2" s="124"/>
      <c r="G2" s="124"/>
    </row>
    <row r="3" spans="1:12" x14ac:dyDescent="0.2">
      <c r="A3" s="38"/>
      <c r="B3" s="34"/>
      <c r="C3" s="35"/>
      <c r="D3" s="35"/>
      <c r="E3" s="35"/>
      <c r="F3" s="33"/>
      <c r="G3" s="33"/>
    </row>
    <row r="4" spans="1:12" ht="14.25" customHeight="1" x14ac:dyDescent="0.2">
      <c r="B4" s="117" t="s">
        <v>23</v>
      </c>
      <c r="C4" s="285" t="s">
        <v>168</v>
      </c>
      <c r="D4" s="287" t="s">
        <v>169</v>
      </c>
      <c r="E4" s="289" t="s">
        <v>170</v>
      </c>
      <c r="F4" s="291" t="s">
        <v>99</v>
      </c>
      <c r="G4" s="293" t="s">
        <v>104</v>
      </c>
      <c r="H4" s="285" t="s">
        <v>174</v>
      </c>
      <c r="I4" s="287" t="s">
        <v>175</v>
      </c>
      <c r="J4" s="289" t="s">
        <v>176</v>
      </c>
      <c r="K4" s="291" t="s">
        <v>99</v>
      </c>
      <c r="L4" s="293" t="s">
        <v>104</v>
      </c>
    </row>
    <row r="5" spans="1:12" ht="15" thickBot="1" x14ac:dyDescent="0.25">
      <c r="B5" s="118" t="s">
        <v>24</v>
      </c>
      <c r="C5" s="286"/>
      <c r="D5" s="288"/>
      <c r="E5" s="290"/>
      <c r="F5" s="292"/>
      <c r="G5" s="294"/>
      <c r="H5" s="286"/>
      <c r="I5" s="288"/>
      <c r="J5" s="290"/>
      <c r="K5" s="292"/>
      <c r="L5" s="294"/>
    </row>
    <row r="6" spans="1:12" ht="15" thickBot="1" x14ac:dyDescent="0.25">
      <c r="B6" s="114" t="s">
        <v>25</v>
      </c>
      <c r="C6" s="129">
        <v>601.20000000000005</v>
      </c>
      <c r="D6" s="275">
        <v>628.20000000000005</v>
      </c>
      <c r="E6" s="112">
        <v>610.6</v>
      </c>
      <c r="F6" s="121">
        <v>-0.02</v>
      </c>
      <c r="G6" s="164">
        <v>0.03</v>
      </c>
      <c r="H6" s="129">
        <v>208.8</v>
      </c>
      <c r="I6" s="275">
        <v>212</v>
      </c>
      <c r="J6" s="112">
        <v>197.3</v>
      </c>
      <c r="K6" s="121">
        <v>0.06</v>
      </c>
      <c r="L6" s="164">
        <v>7.0000000000000007E-2</v>
      </c>
    </row>
    <row r="7" spans="1:12" ht="15" thickTop="1" x14ac:dyDescent="0.2">
      <c r="B7" s="115" t="s">
        <v>187</v>
      </c>
      <c r="C7" s="119">
        <v>316.7</v>
      </c>
      <c r="D7" s="276">
        <v>330.7</v>
      </c>
      <c r="E7" s="120">
        <v>311.5</v>
      </c>
      <c r="F7" s="122">
        <v>0.02</v>
      </c>
      <c r="G7" s="165">
        <v>0.06</v>
      </c>
      <c r="H7" s="119">
        <v>113.8</v>
      </c>
      <c r="I7" s="276">
        <v>114.8</v>
      </c>
      <c r="J7" s="120">
        <v>101.2</v>
      </c>
      <c r="K7" s="122">
        <v>0.12</v>
      </c>
      <c r="L7" s="165">
        <v>0.13</v>
      </c>
    </row>
    <row r="8" spans="1:12" x14ac:dyDescent="0.2">
      <c r="B8" s="115" t="s">
        <v>188</v>
      </c>
      <c r="C8" s="119">
        <f>+C7-C9</f>
        <v>296</v>
      </c>
      <c r="D8" s="276">
        <f>+D7-D9</f>
        <v>309.5</v>
      </c>
      <c r="E8" s="120">
        <f>+E7-E9</f>
        <v>301.3</v>
      </c>
      <c r="F8" s="122">
        <v>-0.02</v>
      </c>
      <c r="G8" s="165">
        <v>0.03</v>
      </c>
      <c r="H8" s="119">
        <f>+H7-H9</f>
        <v>104.7</v>
      </c>
      <c r="I8" s="276">
        <f>+I7-I9</f>
        <v>105.7</v>
      </c>
      <c r="J8" s="120">
        <f>+J7-J9</f>
        <v>97.5</v>
      </c>
      <c r="K8" s="122">
        <v>7.0000000000000007E-2</v>
      </c>
      <c r="L8" s="165">
        <v>0.08</v>
      </c>
    </row>
    <row r="9" spans="1:12" x14ac:dyDescent="0.2">
      <c r="B9" s="115" t="s">
        <v>189</v>
      </c>
      <c r="C9" s="119">
        <v>20.7</v>
      </c>
      <c r="D9" s="276">
        <v>21.2</v>
      </c>
      <c r="E9" s="120">
        <v>10.199999999999999</v>
      </c>
      <c r="F9" s="122">
        <v>1.04</v>
      </c>
      <c r="G9" s="165">
        <v>1.08</v>
      </c>
      <c r="H9" s="119">
        <v>9.1</v>
      </c>
      <c r="I9" s="276">
        <v>9.1</v>
      </c>
      <c r="J9" s="120">
        <v>3.7</v>
      </c>
      <c r="K9" s="122">
        <v>1.44</v>
      </c>
      <c r="L9" s="165">
        <v>1.44</v>
      </c>
    </row>
    <row r="10" spans="1:12" x14ac:dyDescent="0.2">
      <c r="B10" s="115" t="s">
        <v>14</v>
      </c>
      <c r="C10" s="119">
        <v>149.6</v>
      </c>
      <c r="D10" s="276">
        <v>158.69999999999999</v>
      </c>
      <c r="E10" s="120">
        <v>149.19999999999999</v>
      </c>
      <c r="F10" s="122">
        <v>0</v>
      </c>
      <c r="G10" s="165">
        <v>0.06</v>
      </c>
      <c r="H10" s="119">
        <v>52.3</v>
      </c>
      <c r="I10" s="276">
        <v>54.1</v>
      </c>
      <c r="J10" s="120">
        <v>48.9</v>
      </c>
      <c r="K10" s="122">
        <v>7.0000000000000007E-2</v>
      </c>
      <c r="L10" s="165">
        <v>0.11</v>
      </c>
    </row>
    <row r="11" spans="1:12" x14ac:dyDescent="0.2">
      <c r="B11" s="115"/>
      <c r="C11" s="119"/>
      <c r="D11" s="276"/>
      <c r="E11" s="120"/>
      <c r="F11" s="122"/>
      <c r="G11" s="165"/>
      <c r="H11" s="119"/>
      <c r="I11" s="276"/>
      <c r="J11" s="120"/>
      <c r="K11" s="122"/>
      <c r="L11" s="165"/>
    </row>
    <row r="12" spans="1:12" x14ac:dyDescent="0.2">
      <c r="B12" s="115" t="s">
        <v>33</v>
      </c>
      <c r="C12" s="119">
        <v>144.4</v>
      </c>
      <c r="D12" s="276">
        <v>150.30000000000001</v>
      </c>
      <c r="E12" s="120">
        <v>136.69999999999999</v>
      </c>
      <c r="F12" s="122">
        <v>0.06</v>
      </c>
      <c r="G12" s="165">
        <v>0.1</v>
      </c>
      <c r="H12" s="119">
        <v>56.7</v>
      </c>
      <c r="I12" s="276">
        <v>57.6</v>
      </c>
      <c r="J12" s="120">
        <v>44.5</v>
      </c>
      <c r="K12" s="122">
        <v>0.28000000000000003</v>
      </c>
      <c r="L12" s="165">
        <v>0.28999999999999998</v>
      </c>
    </row>
    <row r="13" spans="1:12" x14ac:dyDescent="0.2">
      <c r="B13" s="115" t="s">
        <v>34</v>
      </c>
      <c r="C13" s="119">
        <v>308.8</v>
      </c>
      <c r="D13" s="276">
        <v>325.60000000000002</v>
      </c>
      <c r="E13" s="120">
        <v>316.89999999999998</v>
      </c>
      <c r="F13" s="122">
        <v>-0.03</v>
      </c>
      <c r="G13" s="165">
        <v>0.03</v>
      </c>
      <c r="H13" s="119">
        <v>104.7</v>
      </c>
      <c r="I13" s="276">
        <v>106.6</v>
      </c>
      <c r="J13" s="120">
        <v>103</v>
      </c>
      <c r="K13" s="122">
        <v>0.02</v>
      </c>
      <c r="L13" s="165">
        <v>0.03</v>
      </c>
    </row>
    <row r="14" spans="1:12" x14ac:dyDescent="0.2">
      <c r="B14" s="115" t="s">
        <v>141</v>
      </c>
      <c r="C14" s="119">
        <v>12.6</v>
      </c>
      <c r="D14" s="276">
        <v>13</v>
      </c>
      <c r="E14" s="120">
        <v>6.5</v>
      </c>
      <c r="F14" s="122">
        <v>0.95</v>
      </c>
      <c r="G14" s="165">
        <v>1.01</v>
      </c>
      <c r="H14" s="119">
        <v>4.5</v>
      </c>
      <c r="I14" s="276">
        <v>4.5</v>
      </c>
      <c r="J14" s="120">
        <v>2.4</v>
      </c>
      <c r="K14" s="122">
        <v>0.88</v>
      </c>
      <c r="L14" s="165">
        <v>0.89</v>
      </c>
    </row>
    <row r="15" spans="1:12" x14ac:dyDescent="0.2">
      <c r="B15" s="115"/>
      <c r="C15" s="250"/>
      <c r="D15" s="250"/>
      <c r="E15" s="250"/>
    </row>
    <row r="16" spans="1:12" x14ac:dyDescent="0.2">
      <c r="B16" s="115" t="s">
        <v>190</v>
      </c>
      <c r="C16" s="119">
        <v>290.3</v>
      </c>
      <c r="D16" s="276"/>
      <c r="E16" s="120">
        <v>264.5</v>
      </c>
    </row>
    <row r="17" spans="2:10" x14ac:dyDescent="0.2">
      <c r="B17" s="115" t="s">
        <v>191</v>
      </c>
      <c r="C17" s="119">
        <v>27</v>
      </c>
      <c r="D17" s="276"/>
      <c r="E17" s="120">
        <v>12.8</v>
      </c>
    </row>
    <row r="18" spans="2:10" ht="14.25" customHeight="1" x14ac:dyDescent="0.2">
      <c r="B18" s="159"/>
      <c r="C18" s="250"/>
      <c r="D18" s="251"/>
      <c r="E18" s="160"/>
      <c r="F18" s="160"/>
      <c r="G18" s="250"/>
      <c r="H18" s="251"/>
      <c r="I18" s="160"/>
      <c r="J18" s="160"/>
    </row>
    <row r="19" spans="2:10" ht="15" thickBot="1" x14ac:dyDescent="0.25">
      <c r="B19" s="159"/>
      <c r="C19" s="227" t="s">
        <v>171</v>
      </c>
      <c r="D19" s="228" t="s">
        <v>172</v>
      </c>
      <c r="E19" s="230" t="s">
        <v>99</v>
      </c>
      <c r="F19" s="231" t="s">
        <v>177</v>
      </c>
      <c r="G19" s="229" t="s">
        <v>178</v>
      </c>
      <c r="H19" s="230" t="s">
        <v>99</v>
      </c>
    </row>
    <row r="20" spans="2:10" ht="23.25" customHeight="1" thickBot="1" x14ac:dyDescent="0.25">
      <c r="B20" s="114" t="s">
        <v>105</v>
      </c>
      <c r="C20" s="131">
        <v>176.5</v>
      </c>
      <c r="D20" s="252">
        <v>181.2</v>
      </c>
      <c r="E20" s="130">
        <v>-0.03</v>
      </c>
      <c r="F20" s="131">
        <v>63.8</v>
      </c>
      <c r="G20" s="146">
        <v>63.6</v>
      </c>
      <c r="H20" s="130">
        <v>0</v>
      </c>
    </row>
    <row r="21" spans="2:10" ht="15" thickTop="1" x14ac:dyDescent="0.2">
      <c r="B21" s="135" t="s">
        <v>27</v>
      </c>
      <c r="C21" s="136">
        <v>0.29399999999999998</v>
      </c>
      <c r="D21" s="210">
        <v>0.29699999999999999</v>
      </c>
      <c r="E21" s="137"/>
      <c r="F21" s="136">
        <v>0.30499999999999999</v>
      </c>
      <c r="G21" s="210">
        <v>0.32200000000000001</v>
      </c>
      <c r="H21" s="137"/>
    </row>
    <row r="22" spans="2:10" x14ac:dyDescent="0.2">
      <c r="B22" s="116" t="s">
        <v>106</v>
      </c>
      <c r="C22" s="149">
        <v>95.7</v>
      </c>
      <c r="D22" s="113">
        <v>93.5</v>
      </c>
      <c r="E22" s="138">
        <v>0.02</v>
      </c>
      <c r="F22" s="149">
        <v>38.200000000000003</v>
      </c>
      <c r="G22" s="113">
        <v>32.9</v>
      </c>
      <c r="H22" s="138">
        <v>0.16</v>
      </c>
    </row>
    <row r="23" spans="2:10" x14ac:dyDescent="0.2">
      <c r="B23" s="139" t="s">
        <v>107</v>
      </c>
      <c r="C23" s="140">
        <v>0.30199999999999999</v>
      </c>
      <c r="D23" s="253">
        <v>0.3</v>
      </c>
      <c r="E23" s="141"/>
      <c r="F23" s="140">
        <v>0.33600000000000002</v>
      </c>
      <c r="G23" s="253">
        <v>0.32500000000000001</v>
      </c>
      <c r="H23" s="141"/>
    </row>
    <row r="24" spans="2:10" x14ac:dyDescent="0.2">
      <c r="B24" s="116" t="s">
        <v>108</v>
      </c>
      <c r="C24" s="149">
        <v>104.5</v>
      </c>
      <c r="D24" s="113">
        <v>100.8</v>
      </c>
      <c r="E24" s="138">
        <v>0.04</v>
      </c>
      <c r="F24" s="149">
        <v>35.799999999999997</v>
      </c>
      <c r="G24" s="254">
        <v>33.4</v>
      </c>
      <c r="H24" s="138">
        <v>7.0000000000000007E-2</v>
      </c>
    </row>
    <row r="25" spans="2:10" x14ac:dyDescent="0.2">
      <c r="B25" s="139" t="s">
        <v>107</v>
      </c>
      <c r="C25" s="140">
        <v>0.69799999999999995</v>
      </c>
      <c r="D25" s="253">
        <v>0.67600000000000005</v>
      </c>
      <c r="E25" s="141"/>
      <c r="F25" s="140">
        <v>0.68400000000000005</v>
      </c>
      <c r="G25" s="253">
        <v>0.68300000000000005</v>
      </c>
      <c r="H25" s="141"/>
    </row>
    <row r="26" spans="2:10" ht="23.25" customHeight="1" thickBot="1" x14ac:dyDescent="0.25">
      <c r="B26" s="114" t="s">
        <v>103</v>
      </c>
      <c r="C26" s="129">
        <v>123.5</v>
      </c>
      <c r="D26" s="112">
        <v>120.6</v>
      </c>
      <c r="E26" s="121">
        <v>0.02</v>
      </c>
      <c r="F26" s="129">
        <v>44.7</v>
      </c>
      <c r="G26" s="112">
        <v>43.1</v>
      </c>
      <c r="H26" s="121">
        <v>0.04</v>
      </c>
    </row>
    <row r="27" spans="2:10" ht="23.25" customHeight="1" thickTop="1" thickBot="1" x14ac:dyDescent="0.25">
      <c r="B27" s="114" t="s">
        <v>109</v>
      </c>
      <c r="C27" s="142">
        <v>1.67</v>
      </c>
      <c r="D27" s="112">
        <v>1.61</v>
      </c>
      <c r="E27" s="121">
        <v>0.04</v>
      </c>
      <c r="F27" s="142">
        <v>0.6</v>
      </c>
      <c r="G27" s="209">
        <v>0.57999999999999996</v>
      </c>
      <c r="H27" s="121">
        <v>0.03</v>
      </c>
    </row>
    <row r="28" spans="2:10" ht="23.25" customHeight="1" thickTop="1" thickBot="1" x14ac:dyDescent="0.25">
      <c r="B28" s="114" t="s">
        <v>138</v>
      </c>
      <c r="C28" s="255">
        <v>133.69999999999999</v>
      </c>
      <c r="D28" s="112">
        <v>146</v>
      </c>
      <c r="E28" s="121">
        <v>-0.08</v>
      </c>
      <c r="F28" s="111">
        <v>38.6</v>
      </c>
      <c r="G28" s="156">
        <v>37.6</v>
      </c>
      <c r="H28" s="121">
        <v>0.03</v>
      </c>
    </row>
    <row r="29" spans="2:10" ht="15" thickTop="1" x14ac:dyDescent="0.2">
      <c r="B29" s="143" t="s">
        <v>110</v>
      </c>
      <c r="C29" s="144">
        <v>8.6999999999999993</v>
      </c>
      <c r="D29" s="256">
        <v>24.7</v>
      </c>
      <c r="E29" s="138"/>
      <c r="F29" s="257">
        <v>2.2000000000000002</v>
      </c>
      <c r="G29" s="145">
        <v>2.1</v>
      </c>
      <c r="H29" s="138"/>
    </row>
    <row r="30" spans="2:10" ht="23.25" customHeight="1" thickBot="1" x14ac:dyDescent="0.25">
      <c r="B30" s="114" t="s">
        <v>1</v>
      </c>
      <c r="C30" s="255">
        <v>125</v>
      </c>
      <c r="D30" s="156">
        <v>121.3</v>
      </c>
      <c r="E30" s="121">
        <v>0.03</v>
      </c>
      <c r="F30" s="255">
        <v>36.4</v>
      </c>
      <c r="G30" s="156">
        <v>35.5</v>
      </c>
      <c r="H30" s="121">
        <v>0.03</v>
      </c>
    </row>
    <row r="31" spans="2:10" ht="23.25" customHeight="1" thickTop="1" thickBot="1" x14ac:dyDescent="0.25">
      <c r="B31" s="173"/>
      <c r="C31" s="174"/>
      <c r="D31" s="175"/>
      <c r="E31" s="176"/>
    </row>
    <row r="32" spans="2:10" ht="23.25" customHeight="1" thickTop="1" thickBot="1" x14ac:dyDescent="0.25">
      <c r="B32" s="169" t="s">
        <v>28</v>
      </c>
      <c r="C32" s="170">
        <v>43373</v>
      </c>
      <c r="D32" s="171">
        <v>43100</v>
      </c>
      <c r="E32" s="172"/>
    </row>
    <row r="33" spans="2:6" ht="15.75" thickTop="1" thickBot="1" x14ac:dyDescent="0.25">
      <c r="B33" s="132" t="s">
        <v>29</v>
      </c>
      <c r="C33" s="133">
        <v>1942.5</v>
      </c>
      <c r="D33" s="134">
        <v>1907.5</v>
      </c>
      <c r="E33" s="166">
        <f t="shared" ref="E33:E36" si="0">(C33-D33)/D33</f>
        <v>1.834862385321101E-2</v>
      </c>
    </row>
    <row r="34" spans="2:6" ht="15" thickTop="1" x14ac:dyDescent="0.2">
      <c r="B34" s="116" t="s">
        <v>30</v>
      </c>
      <c r="C34" s="282">
        <v>406.9</v>
      </c>
      <c r="D34" s="151">
        <v>365.8</v>
      </c>
      <c r="E34" s="167">
        <f t="shared" si="0"/>
        <v>0.11235647895024593</v>
      </c>
    </row>
    <row r="35" spans="2:6" x14ac:dyDescent="0.2">
      <c r="B35" s="116" t="s">
        <v>113</v>
      </c>
      <c r="C35" s="149">
        <v>91.5</v>
      </c>
      <c r="D35" s="113">
        <v>55.2</v>
      </c>
      <c r="E35" s="168">
        <f t="shared" si="0"/>
        <v>0.65760869565217384</v>
      </c>
    </row>
    <row r="36" spans="2:6" ht="21.75" customHeight="1" thickBot="1" x14ac:dyDescent="0.25">
      <c r="B36" s="114" t="s">
        <v>111</v>
      </c>
      <c r="C36" s="152">
        <v>4714</v>
      </c>
      <c r="D36" s="153">
        <v>4596</v>
      </c>
      <c r="E36" s="130">
        <f t="shared" si="0"/>
        <v>2.5674499564838991E-2</v>
      </c>
    </row>
    <row r="37" spans="2:6" ht="15" thickTop="1" x14ac:dyDescent="0.2">
      <c r="B37" s="108"/>
      <c r="C37" s="109"/>
      <c r="D37" s="109"/>
      <c r="E37" s="109"/>
      <c r="F37" s="110"/>
    </row>
    <row r="38" spans="2:6" x14ac:dyDescent="0.2">
      <c r="B38" s="24" t="s">
        <v>142</v>
      </c>
      <c r="C38" s="147"/>
      <c r="D38" s="147"/>
      <c r="E38" s="147"/>
      <c r="F38" s="148"/>
    </row>
    <row r="39" spans="2:6" s="24" customFormat="1" ht="11.25" x14ac:dyDescent="0.2">
      <c r="B39" s="24" t="s">
        <v>184</v>
      </c>
    </row>
    <row r="40" spans="2:6" s="24" customFormat="1" ht="11.25" x14ac:dyDescent="0.2">
      <c r="B40" s="24" t="s">
        <v>143</v>
      </c>
    </row>
    <row r="41" spans="2:6" s="24" customFormat="1" ht="11.25" x14ac:dyDescent="0.2">
      <c r="B41" s="24" t="s">
        <v>151</v>
      </c>
    </row>
    <row r="42" spans="2:6" s="24" customFormat="1" ht="11.25" x14ac:dyDescent="0.2"/>
    <row r="43" spans="2:6" ht="26.25" customHeight="1" x14ac:dyDescent="0.2">
      <c r="B43" s="295" t="s">
        <v>144</v>
      </c>
      <c r="C43" s="295"/>
      <c r="D43" s="295"/>
      <c r="E43" s="295"/>
      <c r="F43" s="295"/>
    </row>
    <row r="44" spans="2:6" x14ac:dyDescent="0.2">
      <c r="B44" s="224"/>
      <c r="C44" s="224"/>
      <c r="D44" s="224"/>
      <c r="E44" s="224"/>
      <c r="F44" s="224"/>
    </row>
  </sheetData>
  <mergeCells count="12">
    <mergeCell ref="L4:L5"/>
    <mergeCell ref="B43:F43"/>
    <mergeCell ref="C4:C5"/>
    <mergeCell ref="E4:E5"/>
    <mergeCell ref="D4:D5"/>
    <mergeCell ref="F4:F5"/>
    <mergeCell ref="G4:G5"/>
    <mergeCell ref="B1:J1"/>
    <mergeCell ref="H4:H5"/>
    <mergeCell ref="I4:I5"/>
    <mergeCell ref="J4:J5"/>
    <mergeCell ref="K4:K5"/>
  </mergeCells>
  <pageMargins left="0.55118110236220474" right="0.23622047244094491" top="0.74803149606299213" bottom="0.74803149606299213" header="0.31496062992125984" footer="0.31496062992125984"/>
  <pageSetup paperSize="9" scale="71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32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8" s="39" customFormat="1" ht="15.75" x14ac:dyDescent="0.25">
      <c r="A1" s="40"/>
      <c r="B1" s="154" t="str">
        <f>Inhaltsverzeichnis!C11</f>
        <v>Konzern Gewinn-und-Verlustrechnung für neun Monate und 3. Quartal 2018</v>
      </c>
      <c r="C1" s="226"/>
      <c r="D1" s="226"/>
      <c r="E1" s="226"/>
      <c r="F1" s="150"/>
      <c r="G1" s="150"/>
      <c r="H1" s="150"/>
    </row>
    <row r="2" spans="1:8" ht="15" customHeight="1" x14ac:dyDescent="0.2">
      <c r="A2" s="33"/>
      <c r="B2" s="125" t="s">
        <v>31</v>
      </c>
      <c r="C2" s="126"/>
      <c r="D2" s="126"/>
      <c r="E2" s="126"/>
      <c r="F2" s="126"/>
      <c r="G2" s="126"/>
      <c r="H2" s="127"/>
    </row>
    <row r="3" spans="1:8" x14ac:dyDescent="0.2">
      <c r="A3" s="33"/>
      <c r="B3" s="41"/>
      <c r="C3" s="33"/>
      <c r="D3" s="33"/>
      <c r="E3" s="33"/>
      <c r="F3" s="33"/>
      <c r="G3" s="33"/>
      <c r="H3" s="33"/>
    </row>
    <row r="4" spans="1:8" s="24" customFormat="1" ht="20.25" customHeight="1" thickBot="1" x14ac:dyDescent="0.25">
      <c r="A4" s="37"/>
      <c r="B4" s="42" t="s">
        <v>32</v>
      </c>
      <c r="C4" s="43" t="s">
        <v>171</v>
      </c>
      <c r="D4" s="44" t="s">
        <v>173</v>
      </c>
      <c r="E4" s="36" t="s">
        <v>99</v>
      </c>
      <c r="F4" s="43" t="s">
        <v>177</v>
      </c>
      <c r="G4" s="44" t="s">
        <v>179</v>
      </c>
      <c r="H4" s="36" t="s">
        <v>99</v>
      </c>
    </row>
    <row r="5" spans="1:8" s="24" customFormat="1" ht="11.25" x14ac:dyDescent="0.2">
      <c r="A5" s="37"/>
      <c r="B5" s="45" t="s">
        <v>33</v>
      </c>
      <c r="C5" s="29">
        <v>144378</v>
      </c>
      <c r="D5" s="30">
        <v>136700</v>
      </c>
      <c r="E5" s="27">
        <f t="shared" ref="E5:E22" si="0">(C5-D5)/D5</f>
        <v>5.6166788588149233E-2</v>
      </c>
      <c r="F5" s="29">
        <v>56743</v>
      </c>
      <c r="G5" s="30">
        <v>44487</v>
      </c>
      <c r="H5" s="27">
        <f t="shared" ref="H5:H22" si="1">(F5-G5)/G5</f>
        <v>0.27549621237664934</v>
      </c>
    </row>
    <row r="6" spans="1:8" s="24" customFormat="1" ht="11.25" x14ac:dyDescent="0.2">
      <c r="A6" s="37"/>
      <c r="B6" s="18" t="s">
        <v>34</v>
      </c>
      <c r="C6" s="20">
        <v>308848</v>
      </c>
      <c r="D6" s="21">
        <v>316927</v>
      </c>
      <c r="E6" s="25">
        <f t="shared" si="0"/>
        <v>-2.5491674738977746E-2</v>
      </c>
      <c r="F6" s="20">
        <v>104680</v>
      </c>
      <c r="G6" s="21">
        <v>102976</v>
      </c>
      <c r="H6" s="25">
        <f t="shared" si="1"/>
        <v>1.6547545059042885E-2</v>
      </c>
    </row>
    <row r="7" spans="1:8" s="24" customFormat="1" ht="11.25" x14ac:dyDescent="0.2">
      <c r="A7" s="37"/>
      <c r="B7" s="18" t="s">
        <v>141</v>
      </c>
      <c r="C7" s="20">
        <v>12577</v>
      </c>
      <c r="D7" s="21">
        <v>6465</v>
      </c>
      <c r="E7" s="25">
        <f t="shared" si="0"/>
        <v>0.94539829853054913</v>
      </c>
      <c r="F7" s="20">
        <v>4515</v>
      </c>
      <c r="G7" s="21">
        <v>2400</v>
      </c>
      <c r="H7" s="25">
        <f t="shared" si="1"/>
        <v>0.88124999999999998</v>
      </c>
    </row>
    <row r="8" spans="1:8" s="24" customFormat="1" ht="11.25" x14ac:dyDescent="0.2">
      <c r="A8" s="37"/>
      <c r="B8" s="18" t="s">
        <v>35</v>
      </c>
      <c r="C8" s="20">
        <v>134814</v>
      </c>
      <c r="D8" s="21">
        <v>149944</v>
      </c>
      <c r="E8" s="25">
        <f t="shared" si="0"/>
        <v>-0.10090433761937791</v>
      </c>
      <c r="F8" s="20">
        <v>42714</v>
      </c>
      <c r="G8" s="21">
        <v>47236</v>
      </c>
      <c r="H8" s="25">
        <f t="shared" si="1"/>
        <v>-9.5732068761114411E-2</v>
      </c>
    </row>
    <row r="9" spans="1:8" s="24" customFormat="1" ht="11.25" x14ac:dyDescent="0.2">
      <c r="A9" s="37"/>
      <c r="B9" s="18" t="s">
        <v>36</v>
      </c>
      <c r="C9" s="20">
        <v>534</v>
      </c>
      <c r="D9" s="21">
        <v>568</v>
      </c>
      <c r="E9" s="25">
        <f t="shared" si="0"/>
        <v>-5.9859154929577461E-2</v>
      </c>
      <c r="F9" s="20">
        <v>165</v>
      </c>
      <c r="G9" s="21">
        <v>184</v>
      </c>
      <c r="H9" s="25">
        <f t="shared" si="1"/>
        <v>-0.10326086956521739</v>
      </c>
    </row>
    <row r="10" spans="1:8" s="24" customFormat="1" ht="15" customHeight="1" thickBot="1" x14ac:dyDescent="0.25">
      <c r="A10" s="37"/>
      <c r="B10" s="51" t="s">
        <v>37</v>
      </c>
      <c r="C10" s="31">
        <f>SUM(C5:C9)</f>
        <v>601151</v>
      </c>
      <c r="D10" s="32">
        <f>SUM(D5:D9)</f>
        <v>610604</v>
      </c>
      <c r="E10" s="52">
        <f t="shared" si="0"/>
        <v>-1.5481392195268947E-2</v>
      </c>
      <c r="F10" s="31">
        <f>SUM(F5:F9)</f>
        <v>208817</v>
      </c>
      <c r="G10" s="32">
        <f>SUM(G5:G9)</f>
        <v>197283</v>
      </c>
      <c r="H10" s="52">
        <f t="shared" si="1"/>
        <v>5.8464236654957598E-2</v>
      </c>
    </row>
    <row r="11" spans="1:8" s="24" customFormat="1" ht="11.25" x14ac:dyDescent="0.2">
      <c r="A11" s="37"/>
      <c r="B11" s="45" t="s">
        <v>38</v>
      </c>
      <c r="C11" s="29">
        <v>-143721</v>
      </c>
      <c r="D11" s="30">
        <v>-155340</v>
      </c>
      <c r="E11" s="27">
        <f t="shared" si="0"/>
        <v>-7.4797219003476245E-2</v>
      </c>
      <c r="F11" s="29">
        <v>-45845</v>
      </c>
      <c r="G11" s="30">
        <v>-48677</v>
      </c>
      <c r="H11" s="27">
        <f t="shared" si="1"/>
        <v>-5.817942765577172E-2</v>
      </c>
    </row>
    <row r="12" spans="1:8" s="24" customFormat="1" ht="15" customHeight="1" thickBot="1" x14ac:dyDescent="0.25">
      <c r="A12" s="37"/>
      <c r="B12" s="51" t="s">
        <v>39</v>
      </c>
      <c r="C12" s="31">
        <f>+C10+C11</f>
        <v>457430</v>
      </c>
      <c r="D12" s="32">
        <f>+D10+D11</f>
        <v>455264</v>
      </c>
      <c r="E12" s="52">
        <f t="shared" si="0"/>
        <v>4.7576790609404652E-3</v>
      </c>
      <c r="F12" s="31">
        <f>+F10+F11</f>
        <v>162972</v>
      </c>
      <c r="G12" s="32">
        <f>+G10+G11</f>
        <v>148606</v>
      </c>
      <c r="H12" s="52">
        <f t="shared" si="1"/>
        <v>9.667173599989233E-2</v>
      </c>
    </row>
    <row r="13" spans="1:8" s="24" customFormat="1" ht="11.25" x14ac:dyDescent="0.2">
      <c r="A13" s="37"/>
      <c r="B13" s="45" t="s">
        <v>40</v>
      </c>
      <c r="C13" s="29">
        <v>-88545</v>
      </c>
      <c r="D13" s="30">
        <v>-88849</v>
      </c>
      <c r="E13" s="27">
        <f t="shared" si="0"/>
        <v>-3.4215354140170401E-3</v>
      </c>
      <c r="F13" s="29">
        <v>-30167</v>
      </c>
      <c r="G13" s="30">
        <v>-28194</v>
      </c>
      <c r="H13" s="27">
        <f t="shared" si="1"/>
        <v>6.9979428247144787E-2</v>
      </c>
    </row>
    <row r="14" spans="1:8" s="24" customFormat="1" ht="11.25" x14ac:dyDescent="0.2">
      <c r="A14" s="37"/>
      <c r="B14" s="18" t="s">
        <v>41</v>
      </c>
      <c r="C14" s="20">
        <f>-130676-12583-26097</f>
        <v>-169356</v>
      </c>
      <c r="D14" s="21">
        <v>-175341</v>
      </c>
      <c r="E14" s="25">
        <f t="shared" si="0"/>
        <v>-3.4133488459630094E-2</v>
      </c>
      <c r="F14" s="20">
        <v>-58894</v>
      </c>
      <c r="G14" s="21">
        <v>-53638</v>
      </c>
      <c r="H14" s="25">
        <f t="shared" si="1"/>
        <v>9.7990230806517767E-2</v>
      </c>
    </row>
    <row r="15" spans="1:8" s="24" customFormat="1" ht="11.25" x14ac:dyDescent="0.2">
      <c r="A15" s="37"/>
      <c r="B15" s="18" t="s">
        <v>42</v>
      </c>
      <c r="C15" s="49">
        <v>-54248</v>
      </c>
      <c r="D15" s="50">
        <v>-55007</v>
      </c>
      <c r="E15" s="25">
        <f t="shared" si="0"/>
        <v>-1.379824385987238E-2</v>
      </c>
      <c r="F15" s="49">
        <v>-19218</v>
      </c>
      <c r="G15" s="50">
        <v>-17000</v>
      </c>
      <c r="H15" s="25">
        <f t="shared" si="1"/>
        <v>0.13047058823529412</v>
      </c>
    </row>
    <row r="16" spans="1:8" s="24" customFormat="1" ht="11.25" x14ac:dyDescent="0.2">
      <c r="A16" s="37"/>
      <c r="B16" s="18" t="s">
        <v>43</v>
      </c>
      <c r="C16" s="20">
        <v>-4813</v>
      </c>
      <c r="D16" s="21">
        <v>-5327</v>
      </c>
      <c r="E16" s="25">
        <f t="shared" si="0"/>
        <v>-9.6489581377886241E-2</v>
      </c>
      <c r="F16" s="20">
        <v>-1602</v>
      </c>
      <c r="G16" s="21">
        <v>-1589</v>
      </c>
      <c r="H16" s="25">
        <f t="shared" si="1"/>
        <v>8.1812460667086209E-3</v>
      </c>
    </row>
    <row r="17" spans="1:8" s="24" customFormat="1" ht="15" customHeight="1" thickBot="1" x14ac:dyDescent="0.25">
      <c r="A17" s="37"/>
      <c r="B17" s="51" t="s">
        <v>26</v>
      </c>
      <c r="C17" s="31">
        <f>SUM(C12:C16)</f>
        <v>140468</v>
      </c>
      <c r="D17" s="32">
        <f>SUM(D12:D16)</f>
        <v>130740</v>
      </c>
      <c r="E17" s="52">
        <f t="shared" si="0"/>
        <v>7.4407220437509566E-2</v>
      </c>
      <c r="F17" s="31">
        <f>SUM(F12:F16)</f>
        <v>53091</v>
      </c>
      <c r="G17" s="32">
        <f>SUM(G12:G16)</f>
        <v>48185</v>
      </c>
      <c r="H17" s="52">
        <f t="shared" si="1"/>
        <v>0.10181591781674795</v>
      </c>
    </row>
    <row r="18" spans="1:8" s="24" customFormat="1" ht="11.25" x14ac:dyDescent="0.2">
      <c r="A18" s="37"/>
      <c r="B18" s="45" t="s">
        <v>44</v>
      </c>
      <c r="C18" s="29">
        <v>3477</v>
      </c>
      <c r="D18" s="30">
        <v>3959</v>
      </c>
      <c r="E18" s="25"/>
      <c r="F18" s="29">
        <v>-208</v>
      </c>
      <c r="G18" s="30">
        <v>635</v>
      </c>
      <c r="H18" s="25"/>
    </row>
    <row r="19" spans="1:8" s="24" customFormat="1" ht="11.25" x14ac:dyDescent="0.2">
      <c r="A19" s="37"/>
      <c r="B19" s="18" t="s">
        <v>45</v>
      </c>
      <c r="C19" s="20">
        <v>3444</v>
      </c>
      <c r="D19" s="21">
        <v>-357</v>
      </c>
      <c r="E19" s="25"/>
      <c r="F19" s="20">
        <v>1357</v>
      </c>
      <c r="G19" s="21">
        <v>-334</v>
      </c>
      <c r="H19" s="25"/>
    </row>
    <row r="20" spans="1:8" s="24" customFormat="1" ht="15" customHeight="1" thickBot="1" x14ac:dyDescent="0.25">
      <c r="A20" s="37"/>
      <c r="B20" s="51" t="s">
        <v>88</v>
      </c>
      <c r="C20" s="31">
        <f>SUM(C17:C19)</f>
        <v>147389</v>
      </c>
      <c r="D20" s="32">
        <f>SUM(D17:D19)</f>
        <v>134342</v>
      </c>
      <c r="E20" s="52">
        <f t="shared" si="0"/>
        <v>9.7117803814145989E-2</v>
      </c>
      <c r="F20" s="31">
        <f>SUM(F17:F19)</f>
        <v>54240</v>
      </c>
      <c r="G20" s="32">
        <f>SUM(G17:G19)</f>
        <v>48486</v>
      </c>
      <c r="H20" s="52">
        <f t="shared" si="1"/>
        <v>0.11867343150600174</v>
      </c>
    </row>
    <row r="21" spans="1:8" s="24" customFormat="1" ht="11.25" x14ac:dyDescent="0.2">
      <c r="A21" s="37"/>
      <c r="B21" s="45" t="s">
        <v>46</v>
      </c>
      <c r="C21" s="29">
        <f>-43354-134</f>
        <v>-43488</v>
      </c>
      <c r="D21" s="30">
        <v>-41977</v>
      </c>
      <c r="E21" s="27">
        <f t="shared" si="0"/>
        <v>3.5995902518045596E-2</v>
      </c>
      <c r="F21" s="29">
        <v>-16113</v>
      </c>
      <c r="G21" s="30">
        <v>-14707</v>
      </c>
      <c r="H21" s="27">
        <f t="shared" si="1"/>
        <v>9.5600734344189836E-2</v>
      </c>
    </row>
    <row r="22" spans="1:8" s="24" customFormat="1" ht="15" customHeight="1" thickBot="1" x14ac:dyDescent="0.25">
      <c r="A22" s="37"/>
      <c r="B22" s="51" t="s">
        <v>47</v>
      </c>
      <c r="C22" s="31">
        <f>SUM(C20:C21)</f>
        <v>103901</v>
      </c>
      <c r="D22" s="32">
        <f>SUM(D20:D21)</f>
        <v>92365</v>
      </c>
      <c r="E22" s="52">
        <f t="shared" si="0"/>
        <v>0.1248957938613111</v>
      </c>
      <c r="F22" s="31">
        <f>SUM(F20:F21)</f>
        <v>38127</v>
      </c>
      <c r="G22" s="32">
        <f>SUM(G20:G21)</f>
        <v>33779</v>
      </c>
      <c r="H22" s="52">
        <f t="shared" si="1"/>
        <v>0.12871902661416856</v>
      </c>
    </row>
    <row r="23" spans="1:8" s="24" customFormat="1" ht="15" customHeight="1" x14ac:dyDescent="0.2">
      <c r="A23" s="37"/>
      <c r="B23" s="54" t="s">
        <v>48</v>
      </c>
      <c r="C23" s="22">
        <f>+C22-C24</f>
        <v>103709</v>
      </c>
      <c r="D23" s="23">
        <f>+D22-D24</f>
        <v>92172</v>
      </c>
      <c r="E23" s="26">
        <f>(C23-D23)/D23</f>
        <v>0.12516816386755197</v>
      </c>
      <c r="F23" s="22">
        <f>+F22-F24</f>
        <v>38044</v>
      </c>
      <c r="G23" s="23">
        <f>+G22-G24</f>
        <v>33706</v>
      </c>
      <c r="H23" s="26">
        <f>(F23-G23)/G23</f>
        <v>0.12870112146205423</v>
      </c>
    </row>
    <row r="24" spans="1:8" s="24" customFormat="1" ht="15" customHeight="1" thickBot="1" x14ac:dyDescent="0.25">
      <c r="A24" s="37"/>
      <c r="B24" s="46" t="s">
        <v>49</v>
      </c>
      <c r="C24" s="47">
        <v>192</v>
      </c>
      <c r="D24" s="48">
        <v>193</v>
      </c>
      <c r="E24" s="28"/>
      <c r="F24" s="47">
        <v>83</v>
      </c>
      <c r="G24" s="48">
        <v>73</v>
      </c>
      <c r="H24" s="28"/>
    </row>
    <row r="25" spans="1:8" s="24" customFormat="1" ht="11.25" x14ac:dyDescent="0.2">
      <c r="A25" s="37"/>
      <c r="B25" s="18" t="s">
        <v>50</v>
      </c>
      <c r="C25" s="19">
        <f>ROUND((C23/C27*1000),2)</f>
        <v>1.4</v>
      </c>
      <c r="D25" s="177">
        <f>ROUND((D23/D27*1000),2)</f>
        <v>1.23</v>
      </c>
      <c r="E25" s="25">
        <f>(C25-D25)/D25</f>
        <v>0.13821138211382109</v>
      </c>
      <c r="F25" s="19">
        <f>ROUND((F23/F27*1000),2)</f>
        <v>0.51</v>
      </c>
      <c r="G25" s="177">
        <f>ROUND((G23/G27*1000),2)</f>
        <v>0.46</v>
      </c>
      <c r="H25" s="25">
        <f>(F25-G25)/G25</f>
        <v>0.10869565217391301</v>
      </c>
    </row>
    <row r="26" spans="1:8" s="24" customFormat="1" ht="11.25" x14ac:dyDescent="0.2">
      <c r="A26" s="37"/>
      <c r="B26" s="18" t="s">
        <v>51</v>
      </c>
      <c r="C26" s="19">
        <f>ROUND((C23/C28*1000),2)</f>
        <v>1.4</v>
      </c>
      <c r="D26" s="177">
        <f>ROUND((D23/D28*1000),2)</f>
        <v>1.23</v>
      </c>
      <c r="E26" s="25">
        <f>(C26-D26)/D26</f>
        <v>0.13821138211382109</v>
      </c>
      <c r="F26" s="19">
        <f>ROUND((F23/F28*1000),2)</f>
        <v>0.51</v>
      </c>
      <c r="G26" s="177">
        <f>ROUND((G23/G28*1000),2)</f>
        <v>0.46</v>
      </c>
      <c r="H26" s="25">
        <f>(F26-G26)/G26</f>
        <v>0.10869565217391301</v>
      </c>
    </row>
    <row r="27" spans="1:8" s="24" customFormat="1" ht="11.25" x14ac:dyDescent="0.2">
      <c r="A27" s="37"/>
      <c r="B27" s="18" t="s">
        <v>52</v>
      </c>
      <c r="C27" s="20">
        <v>73978064</v>
      </c>
      <c r="D27" s="21">
        <v>74870803</v>
      </c>
      <c r="E27" s="25" t="s">
        <v>4</v>
      </c>
      <c r="F27" s="20">
        <v>73979889</v>
      </c>
      <c r="G27" s="21">
        <v>73959889</v>
      </c>
      <c r="H27" s="25" t="s">
        <v>4</v>
      </c>
    </row>
    <row r="28" spans="1:8" s="24" customFormat="1" ht="11.25" x14ac:dyDescent="0.2">
      <c r="A28" s="37"/>
      <c r="B28" s="18" t="s">
        <v>53</v>
      </c>
      <c r="C28" s="20">
        <v>73980545</v>
      </c>
      <c r="D28" s="21">
        <v>74881101</v>
      </c>
      <c r="E28" s="25" t="s">
        <v>4</v>
      </c>
      <c r="F28" s="20">
        <v>73982289</v>
      </c>
      <c r="G28" s="21">
        <v>73970271</v>
      </c>
      <c r="H28" s="25" t="s">
        <v>4</v>
      </c>
    </row>
    <row r="30" spans="1:8" s="277" customFormat="1" ht="11.25" x14ac:dyDescent="0.2">
      <c r="B30" s="278" t="s">
        <v>152</v>
      </c>
      <c r="C30" s="279"/>
      <c r="D30" s="279"/>
      <c r="E30" s="280"/>
      <c r="F30" s="279"/>
      <c r="G30" s="279"/>
      <c r="H30" s="280"/>
    </row>
    <row r="31" spans="1:8" s="277" customFormat="1" ht="11.25" x14ac:dyDescent="0.2">
      <c r="B31" s="278" t="s">
        <v>153</v>
      </c>
      <c r="C31" s="279"/>
      <c r="D31" s="279"/>
      <c r="E31" s="280"/>
      <c r="F31" s="279"/>
      <c r="G31" s="279"/>
      <c r="H31" s="280"/>
    </row>
    <row r="32" spans="1:8" s="277" customFormat="1" ht="11.25" x14ac:dyDescent="0.2">
      <c r="B32" s="278" t="s">
        <v>154</v>
      </c>
      <c r="C32" s="279"/>
      <c r="D32" s="279"/>
      <c r="E32" s="280"/>
      <c r="F32" s="279"/>
      <c r="G32" s="279"/>
      <c r="H32" s="280"/>
    </row>
  </sheetData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showGridLines="0" zoomScaleNormal="100" workbookViewId="0"/>
  </sheetViews>
  <sheetFormatPr baseColWidth="10" defaultColWidth="9.140625" defaultRowHeight="14.25" x14ac:dyDescent="0.25"/>
  <cols>
    <col min="1" max="1" width="2.7109375" style="9" customWidth="1"/>
    <col min="2" max="2" width="58.140625" style="9" bestFit="1" customWidth="1"/>
    <col min="3" max="4" width="17.28515625" style="9" customWidth="1"/>
    <col min="5" max="16384" width="9.140625" style="9"/>
  </cols>
  <sheetData>
    <row r="1" spans="1:4" s="55" customFormat="1" ht="15" customHeight="1" x14ac:dyDescent="0.25">
      <c r="B1" s="296" t="str">
        <f>Inhaltsverzeichnis!C13</f>
        <v>Konzernbilanz zum 30. September 2018</v>
      </c>
      <c r="C1" s="296"/>
      <c r="D1" s="296"/>
    </row>
    <row r="2" spans="1:4" ht="15" customHeight="1" x14ac:dyDescent="0.25">
      <c r="B2" s="297" t="s">
        <v>31</v>
      </c>
      <c r="C2" s="298"/>
      <c r="D2" s="298"/>
    </row>
    <row r="3" spans="1:4" ht="15" customHeight="1" x14ac:dyDescent="0.25">
      <c r="B3" s="13"/>
      <c r="C3" s="7"/>
      <c r="D3" s="7"/>
    </row>
    <row r="4" spans="1:4" s="56" customFormat="1" ht="20.25" customHeight="1" thickBot="1" x14ac:dyDescent="0.3">
      <c r="A4" s="58"/>
      <c r="B4" s="59" t="s">
        <v>54</v>
      </c>
      <c r="C4" s="60" t="s">
        <v>182</v>
      </c>
      <c r="D4" s="61" t="s">
        <v>185</v>
      </c>
    </row>
    <row r="5" spans="1:4" s="56" customFormat="1" ht="15" customHeight="1" thickBot="1" x14ac:dyDescent="0.3">
      <c r="A5" s="58"/>
      <c r="B5" s="62" t="s">
        <v>101</v>
      </c>
      <c r="C5" s="63"/>
      <c r="D5" s="64"/>
    </row>
    <row r="6" spans="1:4" s="56" customFormat="1" ht="14.25" customHeight="1" x14ac:dyDescent="0.25">
      <c r="A6" s="58"/>
      <c r="B6" s="65" t="s">
        <v>30</v>
      </c>
      <c r="C6" s="66">
        <v>406892</v>
      </c>
      <c r="D6" s="67">
        <v>365815</v>
      </c>
    </row>
    <row r="7" spans="1:4" s="56" customFormat="1" ht="14.25" customHeight="1" x14ac:dyDescent="0.25">
      <c r="A7" s="58"/>
      <c r="B7" s="68" t="s">
        <v>55</v>
      </c>
      <c r="C7" s="69">
        <v>6174</v>
      </c>
      <c r="D7" s="70">
        <v>26165</v>
      </c>
    </row>
    <row r="8" spans="1:4" s="56" customFormat="1" ht="14.25" customHeight="1" x14ac:dyDescent="0.25">
      <c r="A8" s="58"/>
      <c r="B8" s="68" t="s">
        <v>56</v>
      </c>
      <c r="C8" s="69">
        <v>207379</v>
      </c>
      <c r="D8" s="70">
        <v>226314</v>
      </c>
    </row>
    <row r="9" spans="1:4" s="56" customFormat="1" ht="14.25" customHeight="1" x14ac:dyDescent="0.25">
      <c r="A9" s="58"/>
      <c r="B9" s="68" t="s">
        <v>57</v>
      </c>
      <c r="C9" s="69">
        <v>19902</v>
      </c>
      <c r="D9" s="70">
        <v>17366</v>
      </c>
    </row>
    <row r="10" spans="1:4" s="56" customFormat="1" ht="14.25" customHeight="1" x14ac:dyDescent="0.25">
      <c r="A10" s="58"/>
      <c r="B10" s="68" t="s">
        <v>58</v>
      </c>
      <c r="C10" s="69">
        <v>20916</v>
      </c>
      <c r="D10" s="70">
        <v>14632</v>
      </c>
    </row>
    <row r="11" spans="1:4" s="56" customFormat="1" ht="14.25" customHeight="1" x14ac:dyDescent="0.25">
      <c r="A11" s="58"/>
      <c r="B11" s="220"/>
      <c r="C11" s="221">
        <f>SUM(C6:C10)</f>
        <v>661263</v>
      </c>
      <c r="D11" s="222">
        <f>SUM(D6:D10)</f>
        <v>650292</v>
      </c>
    </row>
    <row r="12" spans="1:4" s="56" customFormat="1" ht="15" customHeight="1" thickBot="1" x14ac:dyDescent="0.3">
      <c r="A12" s="58"/>
      <c r="B12" s="71" t="s">
        <v>102</v>
      </c>
      <c r="C12" s="72"/>
      <c r="D12" s="73"/>
    </row>
    <row r="13" spans="1:4" s="56" customFormat="1" ht="14.25" customHeight="1" x14ac:dyDescent="0.25">
      <c r="A13" s="58"/>
      <c r="B13" s="65" t="s">
        <v>59</v>
      </c>
      <c r="C13" s="66">
        <v>137139</v>
      </c>
      <c r="D13" s="67">
        <v>131664</v>
      </c>
    </row>
    <row r="14" spans="1:4" s="56" customFormat="1" ht="14.25" customHeight="1" x14ac:dyDescent="0.25">
      <c r="A14" s="58"/>
      <c r="B14" s="68" t="s">
        <v>60</v>
      </c>
      <c r="C14" s="69">
        <v>968719</v>
      </c>
      <c r="D14" s="70">
        <v>921415</v>
      </c>
    </row>
    <row r="15" spans="1:4" s="56" customFormat="1" ht="14.25" customHeight="1" x14ac:dyDescent="0.25">
      <c r="A15" s="58"/>
      <c r="B15" s="68" t="s">
        <v>61</v>
      </c>
      <c r="C15" s="69">
        <v>71060</v>
      </c>
      <c r="D15" s="70">
        <v>72815</v>
      </c>
    </row>
    <row r="16" spans="1:4" s="56" customFormat="1" ht="14.25" customHeight="1" x14ac:dyDescent="0.25">
      <c r="A16" s="58"/>
      <c r="B16" s="68" t="s">
        <v>55</v>
      </c>
      <c r="C16" s="69">
        <v>41525</v>
      </c>
      <c r="D16" s="70">
        <v>54730</v>
      </c>
    </row>
    <row r="17" spans="1:4" s="56" customFormat="1" ht="14.25" customHeight="1" x14ac:dyDescent="0.25">
      <c r="A17" s="58"/>
      <c r="B17" s="68" t="s">
        <v>56</v>
      </c>
      <c r="C17" s="69">
        <v>36766</v>
      </c>
      <c r="D17" s="70">
        <v>53273</v>
      </c>
    </row>
    <row r="18" spans="1:4" s="56" customFormat="1" ht="14.25" customHeight="1" x14ac:dyDescent="0.25">
      <c r="A18" s="58"/>
      <c r="B18" s="68" t="s">
        <v>57</v>
      </c>
      <c r="C18" s="69">
        <v>2819</v>
      </c>
      <c r="D18" s="70">
        <v>199</v>
      </c>
    </row>
    <row r="19" spans="1:4" s="56" customFormat="1" ht="14.25" customHeight="1" x14ac:dyDescent="0.25">
      <c r="A19" s="58"/>
      <c r="B19" s="68" t="s">
        <v>58</v>
      </c>
      <c r="C19" s="69">
        <v>8559</v>
      </c>
      <c r="D19" s="70">
        <v>8575</v>
      </c>
    </row>
    <row r="20" spans="1:4" s="56" customFormat="1" ht="14.25" customHeight="1" x14ac:dyDescent="0.25">
      <c r="A20" s="58"/>
      <c r="B20" s="68" t="s">
        <v>62</v>
      </c>
      <c r="C20" s="69">
        <v>14629</v>
      </c>
      <c r="D20" s="70">
        <v>14507</v>
      </c>
    </row>
    <row r="21" spans="1:4" s="56" customFormat="1" ht="14.25" customHeight="1" x14ac:dyDescent="0.25">
      <c r="A21" s="58"/>
      <c r="B21" s="220"/>
      <c r="C21" s="221">
        <f>SUM(C13:C20)</f>
        <v>1281216</v>
      </c>
      <c r="D21" s="222">
        <f>SUM(D13:D20)</f>
        <v>1257178</v>
      </c>
    </row>
    <row r="22" spans="1:4" s="56" customFormat="1" ht="15" customHeight="1" thickBot="1" x14ac:dyDescent="0.3">
      <c r="A22" s="58"/>
      <c r="B22" s="74" t="s">
        <v>63</v>
      </c>
      <c r="C22" s="75">
        <f>+C11+C21</f>
        <v>1942479</v>
      </c>
      <c r="D22" s="76">
        <f>+D11+D21</f>
        <v>1907470</v>
      </c>
    </row>
    <row r="23" spans="1:4" s="56" customFormat="1" ht="14.25" customHeight="1" x14ac:dyDescent="0.25">
      <c r="A23" s="58"/>
      <c r="B23" s="77"/>
      <c r="C23" s="78"/>
      <c r="D23" s="79"/>
    </row>
    <row r="24" spans="1:4" s="56" customFormat="1" ht="20.25" customHeight="1" thickBot="1" x14ac:dyDescent="0.3">
      <c r="A24" s="58"/>
      <c r="B24" s="59" t="s">
        <v>64</v>
      </c>
      <c r="C24" s="60" t="s">
        <v>182</v>
      </c>
      <c r="D24" s="61" t="s">
        <v>185</v>
      </c>
    </row>
    <row r="25" spans="1:4" s="56" customFormat="1" ht="15" customHeight="1" thickBot="1" x14ac:dyDescent="0.3">
      <c r="A25" s="58"/>
      <c r="B25" s="62" t="s">
        <v>139</v>
      </c>
      <c r="C25" s="63"/>
      <c r="D25" s="64"/>
    </row>
    <row r="26" spans="1:4" s="56" customFormat="1" ht="14.25" customHeight="1" x14ac:dyDescent="0.25">
      <c r="A26" s="58"/>
      <c r="B26" s="65" t="s">
        <v>65</v>
      </c>
      <c r="C26" s="80">
        <v>115169</v>
      </c>
      <c r="D26" s="67">
        <v>210347</v>
      </c>
    </row>
    <row r="27" spans="1:4" s="56" customFormat="1" ht="14.25" customHeight="1" x14ac:dyDescent="0.25">
      <c r="A27" s="58"/>
      <c r="B27" s="68" t="s">
        <v>66</v>
      </c>
      <c r="C27" s="69">
        <v>27117</v>
      </c>
      <c r="D27" s="70">
        <v>37617</v>
      </c>
    </row>
    <row r="28" spans="1:4" s="56" customFormat="1" ht="14.25" customHeight="1" x14ac:dyDescent="0.25">
      <c r="A28" s="58"/>
      <c r="B28" s="68" t="s">
        <v>67</v>
      </c>
      <c r="C28" s="69">
        <v>104530</v>
      </c>
      <c r="D28" s="70">
        <v>150416</v>
      </c>
    </row>
    <row r="29" spans="1:4" s="56" customFormat="1" ht="14.25" customHeight="1" x14ac:dyDescent="0.25">
      <c r="A29" s="58"/>
      <c r="B29" s="68" t="s">
        <v>68</v>
      </c>
      <c r="C29" s="69">
        <v>34824</v>
      </c>
      <c r="D29" s="70">
        <v>43708</v>
      </c>
    </row>
    <row r="30" spans="1:4" s="56" customFormat="1" ht="14.25" customHeight="1" x14ac:dyDescent="0.25">
      <c r="A30" s="58"/>
      <c r="B30" s="68" t="s">
        <v>69</v>
      </c>
      <c r="C30" s="69">
        <v>34517</v>
      </c>
      <c r="D30" s="70">
        <v>27505</v>
      </c>
    </row>
    <row r="31" spans="1:4" s="56" customFormat="1" ht="14.25" customHeight="1" x14ac:dyDescent="0.25">
      <c r="A31" s="58"/>
      <c r="B31" s="68" t="s">
        <v>70</v>
      </c>
      <c r="C31" s="69">
        <v>140847</v>
      </c>
      <c r="D31" s="70">
        <v>112964</v>
      </c>
    </row>
    <row r="32" spans="1:4" s="56" customFormat="1" ht="14.25" customHeight="1" x14ac:dyDescent="0.25">
      <c r="A32" s="58"/>
      <c r="B32" s="220"/>
      <c r="C32" s="221">
        <f>SUM(C26:C31)</f>
        <v>457004</v>
      </c>
      <c r="D32" s="222">
        <f>SUM(D26:D31)</f>
        <v>582557</v>
      </c>
    </row>
    <row r="33" spans="1:4" s="56" customFormat="1" ht="15" customHeight="1" thickBot="1" x14ac:dyDescent="0.3">
      <c r="A33" s="58"/>
      <c r="B33" s="71" t="s">
        <v>140</v>
      </c>
      <c r="C33" s="72"/>
      <c r="D33" s="73"/>
    </row>
    <row r="34" spans="1:4" s="56" customFormat="1" ht="14.25" customHeight="1" x14ac:dyDescent="0.25">
      <c r="A34" s="58"/>
      <c r="B34" s="65" t="s">
        <v>65</v>
      </c>
      <c r="C34" s="80">
        <v>200217</v>
      </c>
      <c r="D34" s="67">
        <v>100250</v>
      </c>
    </row>
    <row r="35" spans="1:4" s="56" customFormat="1" ht="14.25" customHeight="1" x14ac:dyDescent="0.25">
      <c r="A35" s="58"/>
      <c r="B35" s="68" t="s">
        <v>66</v>
      </c>
      <c r="C35" s="69">
        <v>3316</v>
      </c>
      <c r="D35" s="70">
        <v>3677</v>
      </c>
    </row>
    <row r="36" spans="1:4" s="56" customFormat="1" ht="14.25" customHeight="1" x14ac:dyDescent="0.25">
      <c r="A36" s="58"/>
      <c r="B36" s="68" t="s">
        <v>67</v>
      </c>
      <c r="C36" s="69">
        <v>706</v>
      </c>
      <c r="D36" s="70">
        <v>640</v>
      </c>
    </row>
    <row r="37" spans="1:4" s="56" customFormat="1" ht="14.25" customHeight="1" x14ac:dyDescent="0.25">
      <c r="A37" s="58"/>
      <c r="B37" s="68" t="s">
        <v>68</v>
      </c>
      <c r="C37" s="69">
        <v>33347</v>
      </c>
      <c r="D37" s="70">
        <v>34297</v>
      </c>
    </row>
    <row r="38" spans="1:4" s="56" customFormat="1" ht="14.25" customHeight="1" x14ac:dyDescent="0.25">
      <c r="A38" s="58"/>
      <c r="B38" s="68" t="s">
        <v>71</v>
      </c>
      <c r="C38" s="69">
        <v>44422</v>
      </c>
      <c r="D38" s="70">
        <v>43869</v>
      </c>
    </row>
    <row r="39" spans="1:4" s="56" customFormat="1" ht="14.25" customHeight="1" x14ac:dyDescent="0.25">
      <c r="A39" s="58"/>
      <c r="B39" s="68" t="s">
        <v>137</v>
      </c>
      <c r="C39" s="69">
        <v>4229</v>
      </c>
      <c r="D39" s="70">
        <v>4509</v>
      </c>
    </row>
    <row r="40" spans="1:4" s="56" customFormat="1" ht="14.25" customHeight="1" x14ac:dyDescent="0.25">
      <c r="A40" s="58"/>
      <c r="B40" s="68" t="s">
        <v>72</v>
      </c>
      <c r="C40" s="69">
        <v>14594</v>
      </c>
      <c r="D40" s="70">
        <v>11599</v>
      </c>
    </row>
    <row r="41" spans="1:4" s="56" customFormat="1" ht="14.25" customHeight="1" x14ac:dyDescent="0.25">
      <c r="A41" s="58"/>
      <c r="B41" s="68" t="s">
        <v>70</v>
      </c>
      <c r="C41" s="69">
        <v>15864</v>
      </c>
      <c r="D41" s="70">
        <v>7790</v>
      </c>
    </row>
    <row r="42" spans="1:4" s="56" customFormat="1" ht="14.25" customHeight="1" x14ac:dyDescent="0.25">
      <c r="A42" s="58"/>
      <c r="B42" s="220"/>
      <c r="C42" s="221">
        <f>SUM(C34:C41)</f>
        <v>316695</v>
      </c>
      <c r="D42" s="222">
        <f>SUM(D34:D41)</f>
        <v>206631</v>
      </c>
    </row>
    <row r="43" spans="1:4" s="56" customFormat="1" ht="15" customHeight="1" thickBot="1" x14ac:dyDescent="0.3">
      <c r="A43" s="58"/>
      <c r="B43" s="71" t="s">
        <v>73</v>
      </c>
      <c r="C43" s="72"/>
      <c r="D43" s="73"/>
    </row>
    <row r="44" spans="1:4" s="56" customFormat="1" ht="14.25" customHeight="1" x14ac:dyDescent="0.25">
      <c r="A44" s="58"/>
      <c r="B44" s="65" t="s">
        <v>74</v>
      </c>
      <c r="C44" s="66">
        <v>74000</v>
      </c>
      <c r="D44" s="67">
        <v>76400</v>
      </c>
    </row>
    <row r="45" spans="1:4" s="56" customFormat="1" ht="14.25" customHeight="1" x14ac:dyDescent="0.25">
      <c r="A45" s="58"/>
      <c r="B45" s="68" t="s">
        <v>75</v>
      </c>
      <c r="C45" s="69">
        <v>22612</v>
      </c>
      <c r="D45" s="70">
        <v>22715</v>
      </c>
    </row>
    <row r="46" spans="1:4" s="56" customFormat="1" ht="14.25" customHeight="1" x14ac:dyDescent="0.25">
      <c r="A46" s="58"/>
      <c r="B46" s="68" t="s">
        <v>76</v>
      </c>
      <c r="C46" s="69">
        <v>1140523</v>
      </c>
      <c r="D46" s="70">
        <v>1176722</v>
      </c>
    </row>
    <row r="47" spans="1:4" s="56" customFormat="1" ht="14.25" customHeight="1" x14ac:dyDescent="0.25">
      <c r="A47" s="58"/>
      <c r="B47" s="68" t="s">
        <v>77</v>
      </c>
      <c r="C47" s="69">
        <v>-68126</v>
      </c>
      <c r="D47" s="70">
        <v>-66905</v>
      </c>
    </row>
    <row r="48" spans="1:4" s="56" customFormat="1" ht="14.25" customHeight="1" x14ac:dyDescent="0.25">
      <c r="A48" s="58"/>
      <c r="B48" s="68" t="s">
        <v>78</v>
      </c>
      <c r="C48" s="69">
        <v>-757</v>
      </c>
      <c r="D48" s="70">
        <v>-91249</v>
      </c>
    </row>
    <row r="49" spans="1:4" s="56" customFormat="1" ht="15" customHeight="1" thickBot="1" x14ac:dyDescent="0.3">
      <c r="A49" s="58"/>
      <c r="B49" s="71" t="s">
        <v>79</v>
      </c>
      <c r="C49" s="72">
        <f>SUM(C44:C48)</f>
        <v>1168252</v>
      </c>
      <c r="D49" s="73">
        <f>SUM(D44:D48)</f>
        <v>1117683</v>
      </c>
    </row>
    <row r="50" spans="1:4" s="56" customFormat="1" ht="15" customHeight="1" thickBot="1" x14ac:dyDescent="0.3">
      <c r="A50" s="58"/>
      <c r="B50" s="62" t="s">
        <v>80</v>
      </c>
      <c r="C50" s="63">
        <v>528</v>
      </c>
      <c r="D50" s="64">
        <v>599</v>
      </c>
    </row>
    <row r="51" spans="1:4" s="56" customFormat="1" ht="15" customHeight="1" thickBot="1" x14ac:dyDescent="0.3">
      <c r="A51" s="58"/>
      <c r="B51" s="62"/>
      <c r="C51" s="63">
        <f>SUM(C49:C50)</f>
        <v>1168780</v>
      </c>
      <c r="D51" s="64">
        <f>SUM(D49:D50)</f>
        <v>1118282</v>
      </c>
    </row>
    <row r="52" spans="1:4" s="56" customFormat="1" ht="15" customHeight="1" thickBot="1" x14ac:dyDescent="0.3">
      <c r="A52" s="58"/>
      <c r="B52" s="81" t="s">
        <v>81</v>
      </c>
      <c r="C52" s="82">
        <f>+C32+C42+C51</f>
        <v>1942479</v>
      </c>
      <c r="D52" s="83">
        <f>+D32+D42+D51</f>
        <v>1907470</v>
      </c>
    </row>
    <row r="53" spans="1:4" s="56" customFormat="1" ht="11.25" x14ac:dyDescent="0.25"/>
    <row r="54" spans="1:4" s="56" customFormat="1" ht="11.25" x14ac:dyDescent="0.25"/>
    <row r="55" spans="1:4" s="56" customFormat="1" ht="11.25" x14ac:dyDescent="0.25"/>
    <row r="56" spans="1:4" s="56" customFormat="1" ht="11.25" x14ac:dyDescent="0.25"/>
    <row r="57" spans="1:4" s="56" customFormat="1" ht="11.25" x14ac:dyDescent="0.25"/>
    <row r="58" spans="1:4" s="56" customFormat="1" ht="11.25" x14ac:dyDescent="0.25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4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71.7109375" style="2" customWidth="1"/>
    <col min="3" max="5" width="11.7109375" style="2" customWidth="1"/>
    <col min="6" max="16384" width="9.140625" style="2"/>
  </cols>
  <sheetData>
    <row r="1" spans="1:9" s="39" customFormat="1" ht="15.75" x14ac:dyDescent="0.25">
      <c r="B1" s="299" t="str">
        <f>Inhaltsverzeichnis!C15</f>
        <v>Kapitalflussrechnung für neun Monate und 3. Quartal 2018</v>
      </c>
      <c r="C1" s="299"/>
      <c r="D1" s="299"/>
      <c r="E1" s="299"/>
      <c r="F1" s="299"/>
    </row>
    <row r="2" spans="1:9" x14ac:dyDescent="0.2">
      <c r="B2" s="300" t="s">
        <v>31</v>
      </c>
      <c r="C2" s="300"/>
      <c r="D2" s="300"/>
      <c r="E2" s="300"/>
      <c r="F2" s="300"/>
      <c r="H2" s="24"/>
    </row>
    <row r="3" spans="1:9" x14ac:dyDescent="0.2">
      <c r="B3" s="14"/>
      <c r="C3" s="14"/>
      <c r="D3" s="14"/>
      <c r="H3" s="56"/>
    </row>
    <row r="4" spans="1:9" s="24" customFormat="1" ht="14.25" customHeight="1" thickBot="1" x14ac:dyDescent="0.25">
      <c r="A4" s="37"/>
      <c r="B4" s="42" t="s">
        <v>32</v>
      </c>
      <c r="C4" s="157" t="s">
        <v>171</v>
      </c>
      <c r="D4" s="158" t="s">
        <v>172</v>
      </c>
      <c r="E4" s="157" t="s">
        <v>177</v>
      </c>
      <c r="F4" s="158" t="s">
        <v>178</v>
      </c>
      <c r="H4" s="56"/>
    </row>
    <row r="5" spans="1:9" s="56" customFormat="1" ht="14.25" customHeight="1" x14ac:dyDescent="0.2">
      <c r="A5" s="58"/>
      <c r="B5" s="240" t="s">
        <v>47</v>
      </c>
      <c r="C5" s="29">
        <v>103901</v>
      </c>
      <c r="D5" s="30">
        <v>92365</v>
      </c>
      <c r="E5" s="29">
        <v>38127</v>
      </c>
      <c r="F5" s="30">
        <v>33779</v>
      </c>
      <c r="I5" s="57"/>
    </row>
    <row r="6" spans="1:9" s="56" customFormat="1" ht="14.25" customHeight="1" x14ac:dyDescent="0.2">
      <c r="A6" s="58"/>
      <c r="B6" s="239" t="s">
        <v>46</v>
      </c>
      <c r="C6" s="20">
        <v>43488</v>
      </c>
      <c r="D6" s="21">
        <v>41977</v>
      </c>
      <c r="E6" s="20">
        <v>16113</v>
      </c>
      <c r="F6" s="21">
        <v>14707</v>
      </c>
      <c r="I6" s="57"/>
    </row>
    <row r="7" spans="1:9" s="56" customFormat="1" ht="14.25" customHeight="1" x14ac:dyDescent="0.2">
      <c r="A7" s="58"/>
      <c r="B7" s="239" t="s">
        <v>45</v>
      </c>
      <c r="C7" s="20">
        <v>-3444</v>
      </c>
      <c r="D7" s="21">
        <v>357</v>
      </c>
      <c r="E7" s="20">
        <v>-1357</v>
      </c>
      <c r="F7" s="21">
        <v>334</v>
      </c>
      <c r="I7" s="57"/>
    </row>
    <row r="8" spans="1:9" s="56" customFormat="1" ht="14.25" customHeight="1" x14ac:dyDescent="0.2">
      <c r="A8" s="58"/>
      <c r="B8" s="239" t="s">
        <v>114</v>
      </c>
      <c r="C8" s="20">
        <v>24174</v>
      </c>
      <c r="D8" s="21">
        <v>31575</v>
      </c>
      <c r="E8" s="20">
        <v>8203</v>
      </c>
      <c r="F8" s="21">
        <v>9553</v>
      </c>
      <c r="H8" s="8"/>
      <c r="I8" s="57"/>
    </row>
    <row r="9" spans="1:9" s="56" customFormat="1" ht="14.25" customHeight="1" x14ac:dyDescent="0.2">
      <c r="A9" s="58"/>
      <c r="B9" s="239" t="s">
        <v>183</v>
      </c>
      <c r="C9" s="20">
        <v>-53</v>
      </c>
      <c r="D9" s="21">
        <v>0</v>
      </c>
      <c r="E9" s="20">
        <v>-53</v>
      </c>
      <c r="F9" s="21">
        <v>0</v>
      </c>
      <c r="H9" s="8"/>
      <c r="I9" s="57"/>
    </row>
    <row r="10" spans="1:9" s="56" customFormat="1" ht="14.25" customHeight="1" x14ac:dyDescent="0.2">
      <c r="A10" s="58"/>
      <c r="B10" s="239" t="s">
        <v>115</v>
      </c>
      <c r="C10" s="20">
        <v>-1925</v>
      </c>
      <c r="D10" s="21">
        <v>1353</v>
      </c>
      <c r="E10" s="20">
        <v>-4</v>
      </c>
      <c r="F10" s="21">
        <v>1587</v>
      </c>
      <c r="I10" s="57"/>
    </row>
    <row r="11" spans="1:9" s="56" customFormat="1" ht="14.25" customHeight="1" x14ac:dyDescent="0.2">
      <c r="A11" s="58"/>
      <c r="B11" s="240" t="s">
        <v>116</v>
      </c>
      <c r="C11" s="29">
        <v>54165</v>
      </c>
      <c r="D11" s="30">
        <v>67999</v>
      </c>
      <c r="E11" s="29">
        <v>-16165</v>
      </c>
      <c r="F11" s="30">
        <v>6973</v>
      </c>
      <c r="I11" s="57"/>
    </row>
    <row r="12" spans="1:9" s="56" customFormat="1" ht="14.25" customHeight="1" x14ac:dyDescent="0.2">
      <c r="A12" s="58"/>
      <c r="B12" s="239" t="s">
        <v>117</v>
      </c>
      <c r="C12" s="20">
        <v>-46152</v>
      </c>
      <c r="D12" s="21">
        <v>-32958</v>
      </c>
      <c r="E12" s="20">
        <v>-501</v>
      </c>
      <c r="F12" s="21">
        <v>-16862</v>
      </c>
      <c r="I12" s="57"/>
    </row>
    <row r="13" spans="1:9" s="56" customFormat="1" ht="14.25" customHeight="1" x14ac:dyDescent="0.2">
      <c r="A13" s="58"/>
      <c r="B13" s="239" t="s">
        <v>118</v>
      </c>
      <c r="C13" s="20">
        <v>-43385</v>
      </c>
      <c r="D13" s="21">
        <v>-55216</v>
      </c>
      <c r="E13" s="20">
        <v>-7039</v>
      </c>
      <c r="F13" s="21">
        <v>-10548</v>
      </c>
      <c r="H13" s="2"/>
      <c r="I13" s="57"/>
    </row>
    <row r="14" spans="1:9" s="56" customFormat="1" ht="14.25" customHeight="1" x14ac:dyDescent="0.2">
      <c r="A14" s="58"/>
      <c r="B14" s="239" t="s">
        <v>119</v>
      </c>
      <c r="C14" s="20">
        <v>-4923</v>
      </c>
      <c r="D14" s="21">
        <v>-8100</v>
      </c>
      <c r="E14" s="20">
        <v>-1381</v>
      </c>
      <c r="F14" s="21">
        <v>-3948</v>
      </c>
      <c r="I14" s="57"/>
    </row>
    <row r="15" spans="1:9" ht="14.25" customHeight="1" x14ac:dyDescent="0.2">
      <c r="B15" s="239" t="s">
        <v>120</v>
      </c>
      <c r="C15" s="20">
        <v>7835</v>
      </c>
      <c r="D15" s="21">
        <v>6679</v>
      </c>
      <c r="E15" s="20">
        <v>2665</v>
      </c>
      <c r="F15" s="21">
        <v>2068</v>
      </c>
      <c r="H15" s="56"/>
      <c r="I15" s="57"/>
    </row>
    <row r="16" spans="1:9" s="56" customFormat="1" ht="14.25" customHeight="1" thickBot="1" x14ac:dyDescent="0.25">
      <c r="A16" s="58"/>
      <c r="B16" s="249" t="s">
        <v>149</v>
      </c>
      <c r="C16" s="31">
        <f>SUM(C5:C15)</f>
        <v>133681</v>
      </c>
      <c r="D16" s="32">
        <f>SUM(D5:D15)</f>
        <v>146031</v>
      </c>
      <c r="E16" s="31">
        <f>SUM(E5:E15)</f>
        <v>38608</v>
      </c>
      <c r="F16" s="32">
        <f>SUM(F5:F15)</f>
        <v>37643</v>
      </c>
      <c r="I16" s="57"/>
    </row>
    <row r="17" spans="1:9" s="56" customFormat="1" ht="14.25" customHeight="1" x14ac:dyDescent="0.2">
      <c r="A17" s="58"/>
      <c r="B17" s="240" t="s">
        <v>121</v>
      </c>
      <c r="C17" s="29">
        <v>268</v>
      </c>
      <c r="D17" s="30">
        <v>290</v>
      </c>
      <c r="E17" s="29">
        <v>48</v>
      </c>
      <c r="F17" s="30">
        <v>34</v>
      </c>
      <c r="I17" s="57"/>
    </row>
    <row r="18" spans="1:9" s="56" customFormat="1" ht="14.25" customHeight="1" x14ac:dyDescent="0.2">
      <c r="A18" s="58"/>
      <c r="B18" s="239" t="s">
        <v>159</v>
      </c>
      <c r="C18" s="20">
        <v>-6337</v>
      </c>
      <c r="D18" s="21">
        <v>-22673</v>
      </c>
      <c r="E18" s="20">
        <v>-2078</v>
      </c>
      <c r="F18" s="21">
        <v>-2074</v>
      </c>
      <c r="I18" s="57"/>
    </row>
    <row r="19" spans="1:9" s="56" customFormat="1" ht="14.25" customHeight="1" x14ac:dyDescent="0.2">
      <c r="A19" s="58"/>
      <c r="B19" s="239" t="s">
        <v>122</v>
      </c>
      <c r="C19" s="20">
        <v>250</v>
      </c>
      <c r="D19" s="21">
        <v>101</v>
      </c>
      <c r="E19" s="20">
        <v>0</v>
      </c>
      <c r="F19" s="21">
        <v>0</v>
      </c>
      <c r="I19" s="57"/>
    </row>
    <row r="20" spans="1:9" s="56" customFormat="1" ht="14.25" customHeight="1" x14ac:dyDescent="0.2">
      <c r="A20" s="58"/>
      <c r="B20" s="239" t="s">
        <v>158</v>
      </c>
      <c r="C20" s="20">
        <v>-2835</v>
      </c>
      <c r="D20" s="21">
        <v>-2486</v>
      </c>
      <c r="E20" s="20">
        <v>-161</v>
      </c>
      <c r="F20" s="21">
        <v>-110</v>
      </c>
      <c r="I20" s="57"/>
    </row>
    <row r="21" spans="1:9" s="56" customFormat="1" ht="14.25" customHeight="1" x14ac:dyDescent="0.2">
      <c r="A21" s="58"/>
      <c r="B21" s="239" t="s">
        <v>123</v>
      </c>
      <c r="C21" s="20">
        <v>271</v>
      </c>
      <c r="D21" s="21">
        <v>4179</v>
      </c>
      <c r="E21" s="20">
        <v>83</v>
      </c>
      <c r="F21" s="21">
        <v>51</v>
      </c>
      <c r="H21" s="2"/>
      <c r="I21" s="57"/>
    </row>
    <row r="22" spans="1:9" s="56" customFormat="1" ht="14.25" customHeight="1" x14ac:dyDescent="0.2">
      <c r="A22" s="58"/>
      <c r="B22" s="239" t="s">
        <v>124</v>
      </c>
      <c r="C22" s="20">
        <v>-885</v>
      </c>
      <c r="D22" s="21">
        <v>-622</v>
      </c>
      <c r="E22" s="20">
        <v>-351</v>
      </c>
      <c r="F22" s="21">
        <v>-102</v>
      </c>
      <c r="I22" s="57"/>
    </row>
    <row r="23" spans="1:9" ht="14.25" customHeight="1" x14ac:dyDescent="0.2">
      <c r="B23" s="239" t="s">
        <v>125</v>
      </c>
      <c r="C23" s="20">
        <v>-46800</v>
      </c>
      <c r="D23" s="21">
        <v>-49420</v>
      </c>
      <c r="E23" s="20">
        <v>-17191</v>
      </c>
      <c r="F23" s="21">
        <v>0</v>
      </c>
      <c r="H23" s="56"/>
      <c r="I23" s="57"/>
    </row>
    <row r="24" spans="1:9" s="56" customFormat="1" ht="14.25" customHeight="1" thickBot="1" x14ac:dyDescent="0.25">
      <c r="A24" s="58"/>
      <c r="B24" s="249" t="s">
        <v>126</v>
      </c>
      <c r="C24" s="31">
        <f>SUM(C17:C23)</f>
        <v>-56068</v>
      </c>
      <c r="D24" s="32">
        <f>SUM(D17:D23)</f>
        <v>-70631</v>
      </c>
      <c r="E24" s="31">
        <f>SUM(E17:E23)</f>
        <v>-19650</v>
      </c>
      <c r="F24" s="32">
        <f>SUM(F17:F23)</f>
        <v>-2201</v>
      </c>
    </row>
    <row r="25" spans="1:9" s="56" customFormat="1" ht="14.25" customHeight="1" x14ac:dyDescent="0.2">
      <c r="A25" s="58"/>
      <c r="B25" s="240" t="s">
        <v>127</v>
      </c>
      <c r="C25" s="29">
        <v>0</v>
      </c>
      <c r="D25" s="30">
        <v>-89587</v>
      </c>
      <c r="E25" s="29">
        <v>0</v>
      </c>
      <c r="F25" s="30">
        <v>0</v>
      </c>
    </row>
    <row r="26" spans="1:9" s="56" customFormat="1" ht="14.25" customHeight="1" x14ac:dyDescent="0.2">
      <c r="A26" s="58"/>
      <c r="B26" s="239" t="s">
        <v>150</v>
      </c>
      <c r="C26" s="29">
        <v>88</v>
      </c>
      <c r="D26" s="30">
        <v>1330</v>
      </c>
      <c r="E26" s="29">
        <v>0</v>
      </c>
      <c r="F26" s="30">
        <v>0</v>
      </c>
      <c r="H26" s="2"/>
    </row>
    <row r="27" spans="1:9" s="56" customFormat="1" ht="14.25" customHeight="1" x14ac:dyDescent="0.2">
      <c r="A27" s="58"/>
      <c r="B27" s="240" t="s">
        <v>128</v>
      </c>
      <c r="C27" s="29">
        <v>-48348</v>
      </c>
      <c r="D27" s="30">
        <v>-44553</v>
      </c>
      <c r="E27" s="29">
        <v>0</v>
      </c>
      <c r="F27" s="30">
        <v>-210</v>
      </c>
    </row>
    <row r="28" spans="1:9" s="56" customFormat="1" ht="14.25" customHeight="1" x14ac:dyDescent="0.2">
      <c r="A28" s="58"/>
      <c r="B28" s="239" t="s">
        <v>129</v>
      </c>
      <c r="C28" s="20">
        <v>12441</v>
      </c>
      <c r="D28" s="30">
        <v>96052</v>
      </c>
      <c r="E28" s="20">
        <v>626</v>
      </c>
      <c r="F28" s="30">
        <v>54157</v>
      </c>
    </row>
    <row r="29" spans="1:9" ht="14.25" customHeight="1" x14ac:dyDescent="0.2">
      <c r="B29" s="239" t="s">
        <v>130</v>
      </c>
      <c r="C29" s="20">
        <v>100028</v>
      </c>
      <c r="D29" s="21">
        <v>0</v>
      </c>
      <c r="E29" s="20">
        <v>15</v>
      </c>
      <c r="F29" s="21">
        <v>0</v>
      </c>
    </row>
    <row r="30" spans="1:9" s="56" customFormat="1" ht="14.25" customHeight="1" x14ac:dyDescent="0.2">
      <c r="A30" s="58"/>
      <c r="B30" s="239" t="s">
        <v>131</v>
      </c>
      <c r="C30" s="20">
        <v>-100011</v>
      </c>
      <c r="D30" s="21">
        <v>-70894</v>
      </c>
      <c r="E30" s="20">
        <v>0</v>
      </c>
      <c r="F30" s="21">
        <v>-60320</v>
      </c>
      <c r="H30" s="8"/>
    </row>
    <row r="31" spans="1:9" ht="14.25" customHeight="1" thickBot="1" x14ac:dyDescent="0.25">
      <c r="B31" s="249" t="s">
        <v>132</v>
      </c>
      <c r="C31" s="31">
        <f>SUM(C25:C30)</f>
        <v>-35802</v>
      </c>
      <c r="D31" s="32">
        <f>SUM(D25:D30)</f>
        <v>-107652</v>
      </c>
      <c r="E31" s="31">
        <f>SUM(E25:E30)</f>
        <v>641</v>
      </c>
      <c r="F31" s="32">
        <f>SUM(F25:F30)</f>
        <v>-6373</v>
      </c>
      <c r="H31" s="8"/>
    </row>
    <row r="32" spans="1:9" s="56" customFormat="1" ht="14.25" customHeight="1" x14ac:dyDescent="0.2">
      <c r="A32" s="58"/>
      <c r="B32" s="240" t="s">
        <v>133</v>
      </c>
      <c r="C32" s="29">
        <f>C16+C24+C31</f>
        <v>41811</v>
      </c>
      <c r="D32" s="30">
        <f>D16+D24+D31</f>
        <v>-32252</v>
      </c>
      <c r="E32" s="29">
        <f>E16+E24+E31</f>
        <v>19599</v>
      </c>
      <c r="F32" s="30">
        <f>F16+F24+F31</f>
        <v>29069</v>
      </c>
      <c r="H32" s="2"/>
    </row>
    <row r="33" spans="1:9" ht="14.25" customHeight="1" x14ac:dyDescent="0.2">
      <c r="B33" s="240" t="s">
        <v>157</v>
      </c>
      <c r="C33" s="20">
        <v>-734</v>
      </c>
      <c r="D33" s="21">
        <v>-15678</v>
      </c>
      <c r="E33" s="20">
        <v>-679</v>
      </c>
      <c r="F33" s="21">
        <v>-6235</v>
      </c>
      <c r="H33" s="8"/>
    </row>
    <row r="34" spans="1:9" s="8" customFormat="1" ht="14.25" customHeight="1" thickBot="1" x14ac:dyDescent="0.25">
      <c r="A34" s="86"/>
      <c r="B34" s="249" t="s">
        <v>134</v>
      </c>
      <c r="C34" s="31">
        <f>SUM(C32:C33)</f>
        <v>41077</v>
      </c>
      <c r="D34" s="32">
        <f>SUM(D32:D33)</f>
        <v>-47930</v>
      </c>
      <c r="E34" s="31">
        <f>SUM(E32:E33)</f>
        <v>18920</v>
      </c>
      <c r="F34" s="32">
        <f>SUM(F32:F33)</f>
        <v>22834</v>
      </c>
    </row>
    <row r="35" spans="1:9" ht="14.25" customHeight="1" x14ac:dyDescent="0.2">
      <c r="B35" s="240" t="s">
        <v>135</v>
      </c>
      <c r="C35" s="29">
        <v>365815</v>
      </c>
      <c r="D35" s="30">
        <v>374611</v>
      </c>
      <c r="E35" s="29">
        <v>387972</v>
      </c>
      <c r="F35" s="30">
        <v>303847</v>
      </c>
      <c r="H35" s="8"/>
      <c r="I35" s="57"/>
    </row>
    <row r="36" spans="1:9" ht="15" thickBot="1" x14ac:dyDescent="0.25">
      <c r="A36" s="86"/>
      <c r="B36" s="249" t="s">
        <v>136</v>
      </c>
      <c r="C36" s="31">
        <f>SUM(C34:C35)</f>
        <v>406892</v>
      </c>
      <c r="D36" s="32">
        <f>SUM(D34:D35)</f>
        <v>326681</v>
      </c>
      <c r="E36" s="31">
        <f>SUM(E34:E35)</f>
        <v>406892</v>
      </c>
      <c r="F36" s="32">
        <f>SUM(F34:F35)</f>
        <v>326681</v>
      </c>
      <c r="G36" s="56"/>
    </row>
    <row r="37" spans="1:9" s="8" customFormat="1" x14ac:dyDescent="0.2">
      <c r="A37" s="86"/>
      <c r="B37" s="236"/>
      <c r="C37" s="2"/>
      <c r="D37" s="2"/>
      <c r="E37" s="2"/>
      <c r="F37" s="2"/>
    </row>
    <row r="38" spans="1:9" s="8" customFormat="1" ht="15" thickBot="1" x14ac:dyDescent="0.25">
      <c r="A38" s="2"/>
      <c r="B38" s="249" t="s">
        <v>1</v>
      </c>
      <c r="C38" s="31">
        <f>C16+C17+C18+C19+C20</f>
        <v>125027</v>
      </c>
      <c r="D38" s="32">
        <f>D16+D17+D18+D19+D20</f>
        <v>121263</v>
      </c>
      <c r="E38" s="31">
        <f>E16+E17+E18+E19+E20</f>
        <v>36417</v>
      </c>
      <c r="F38" s="32">
        <f>F16+F17+F18+F19+F20</f>
        <v>35493</v>
      </c>
      <c r="G38" s="2"/>
    </row>
    <row r="39" spans="1:9" x14ac:dyDescent="0.2">
      <c r="G39" s="8"/>
    </row>
    <row r="40" spans="1:9" x14ac:dyDescent="0.2">
      <c r="G40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4" width="2.7109375" style="95" customWidth="1"/>
    <col min="15" max="16" width="10.42578125" style="2" customWidth="1"/>
    <col min="17" max="17" width="2.7109375" style="95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39" customFormat="1" ht="15" customHeight="1" x14ac:dyDescent="0.25">
      <c r="A1" s="98"/>
      <c r="B1" s="128" t="str">
        <f>Inhaltsverzeichnis!C17</f>
        <v>Segmentbericht für neun Monate 2018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9"/>
      <c r="N1" s="99"/>
      <c r="O1" s="99"/>
      <c r="P1" s="99"/>
      <c r="Q1" s="99"/>
      <c r="R1" s="99"/>
      <c r="S1" s="99"/>
      <c r="T1" s="99"/>
      <c r="U1" s="98"/>
    </row>
    <row r="2" spans="1:22" ht="15" customHeight="1" x14ac:dyDescent="0.2">
      <c r="A2" s="95"/>
      <c r="B2" s="232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  <c r="R2" s="96"/>
      <c r="S2" s="96"/>
      <c r="T2" s="96"/>
      <c r="U2" s="95"/>
    </row>
    <row r="3" spans="1:22" ht="15" customHeight="1" x14ac:dyDescent="0.2">
      <c r="A3" s="33"/>
      <c r="B3" s="41"/>
      <c r="C3" s="189"/>
      <c r="D3" s="35"/>
      <c r="E3" s="178"/>
      <c r="F3" s="200"/>
      <c r="G3" s="35"/>
      <c r="H3" s="35"/>
      <c r="I3" s="178"/>
      <c r="J3" s="200"/>
      <c r="K3" s="189"/>
      <c r="L3" s="35"/>
      <c r="M3" s="178"/>
      <c r="N3" s="200"/>
      <c r="O3" s="189"/>
      <c r="P3" s="178"/>
      <c r="Q3" s="200"/>
      <c r="R3" s="189"/>
      <c r="S3" s="35"/>
      <c r="T3" s="35"/>
      <c r="U3" s="33"/>
    </row>
    <row r="4" spans="1:22" s="24" customFormat="1" ht="15" customHeight="1" thickBot="1" x14ac:dyDescent="0.25">
      <c r="A4" s="37"/>
      <c r="B4" s="62" t="s">
        <v>32</v>
      </c>
      <c r="C4" s="301" t="s">
        <v>187</v>
      </c>
      <c r="D4" s="301"/>
      <c r="E4" s="302"/>
      <c r="F4" s="207"/>
      <c r="G4" s="303" t="s">
        <v>14</v>
      </c>
      <c r="H4" s="303"/>
      <c r="I4" s="303"/>
      <c r="J4" s="201"/>
      <c r="K4" s="303" t="s">
        <v>0</v>
      </c>
      <c r="L4" s="303"/>
      <c r="M4" s="303"/>
      <c r="N4" s="201"/>
      <c r="O4" s="304" t="s">
        <v>82</v>
      </c>
      <c r="P4" s="305"/>
      <c r="Q4" s="201"/>
      <c r="R4" s="303" t="s">
        <v>100</v>
      </c>
      <c r="S4" s="303"/>
      <c r="T4" s="303"/>
      <c r="U4" s="37"/>
    </row>
    <row r="5" spans="1:22" s="24" customFormat="1" ht="14.25" customHeight="1" x14ac:dyDescent="0.2">
      <c r="A5" s="37"/>
      <c r="B5" s="102"/>
      <c r="C5" s="103" t="s">
        <v>171</v>
      </c>
      <c r="D5" s="268" t="s">
        <v>171</v>
      </c>
      <c r="E5" s="179" t="s">
        <v>172</v>
      </c>
      <c r="F5" s="202"/>
      <c r="G5" s="103" t="s">
        <v>171</v>
      </c>
      <c r="H5" s="268" t="s">
        <v>171</v>
      </c>
      <c r="I5" s="179" t="s">
        <v>172</v>
      </c>
      <c r="J5" s="202"/>
      <c r="K5" s="103" t="s">
        <v>171</v>
      </c>
      <c r="L5" s="268" t="s">
        <v>171</v>
      </c>
      <c r="M5" s="179" t="s">
        <v>172</v>
      </c>
      <c r="N5" s="202"/>
      <c r="O5" s="190" t="s">
        <v>171</v>
      </c>
      <c r="P5" s="179" t="s">
        <v>172</v>
      </c>
      <c r="Q5" s="202"/>
      <c r="R5" s="103" t="s">
        <v>171</v>
      </c>
      <c r="S5" s="268" t="s">
        <v>171</v>
      </c>
      <c r="T5" s="179" t="s">
        <v>172</v>
      </c>
      <c r="U5" s="37"/>
    </row>
    <row r="6" spans="1:22" s="24" customFormat="1" ht="36" customHeight="1" x14ac:dyDescent="0.2">
      <c r="A6" s="37"/>
      <c r="B6" s="161"/>
      <c r="C6" s="191" t="s">
        <v>145</v>
      </c>
      <c r="D6" s="269" t="s">
        <v>192</v>
      </c>
      <c r="E6" s="180" t="s">
        <v>155</v>
      </c>
      <c r="F6" s="202"/>
      <c r="G6" s="162" t="s">
        <v>145</v>
      </c>
      <c r="H6" s="269" t="s">
        <v>192</v>
      </c>
      <c r="I6" s="180" t="s">
        <v>155</v>
      </c>
      <c r="J6" s="202"/>
      <c r="K6" s="191" t="s">
        <v>145</v>
      </c>
      <c r="L6" s="269" t="s">
        <v>192</v>
      </c>
      <c r="M6" s="180" t="s">
        <v>156</v>
      </c>
      <c r="N6" s="202"/>
      <c r="O6" s="191" t="s">
        <v>145</v>
      </c>
      <c r="P6" s="180" t="s">
        <v>145</v>
      </c>
      <c r="Q6" s="202"/>
      <c r="R6" s="191" t="s">
        <v>145</v>
      </c>
      <c r="S6" s="269" t="s">
        <v>192</v>
      </c>
      <c r="T6" s="163" t="s">
        <v>155</v>
      </c>
      <c r="U6" s="37"/>
    </row>
    <row r="7" spans="1:22" s="24" customFormat="1" ht="14.25" customHeight="1" x14ac:dyDescent="0.2">
      <c r="A7" s="37"/>
      <c r="B7" s="18" t="s">
        <v>33</v>
      </c>
      <c r="C7" s="20">
        <v>101728</v>
      </c>
      <c r="D7" s="270">
        <v>105791</v>
      </c>
      <c r="E7" s="181">
        <v>104371</v>
      </c>
      <c r="F7" s="203"/>
      <c r="G7" s="192">
        <v>42650</v>
      </c>
      <c r="H7" s="270">
        <v>44539</v>
      </c>
      <c r="I7" s="181">
        <v>32329</v>
      </c>
      <c r="J7" s="203"/>
      <c r="K7" s="192">
        <v>0</v>
      </c>
      <c r="L7" s="270">
        <v>0</v>
      </c>
      <c r="M7" s="181">
        <v>0</v>
      </c>
      <c r="N7" s="203"/>
      <c r="O7" s="192">
        <v>0</v>
      </c>
      <c r="P7" s="181">
        <v>0</v>
      </c>
      <c r="Q7" s="203"/>
      <c r="R7" s="192">
        <f>C7+G7+K7+O7</f>
        <v>144378</v>
      </c>
      <c r="S7" s="270">
        <f>+D7+H7+L7</f>
        <v>150330</v>
      </c>
      <c r="T7" s="21">
        <f>E7+I7+M7+P7</f>
        <v>136700</v>
      </c>
      <c r="U7" s="37"/>
      <c r="V7" s="155"/>
    </row>
    <row r="8" spans="1:22" s="24" customFormat="1" ht="14.25" customHeight="1" x14ac:dyDescent="0.2">
      <c r="A8" s="37"/>
      <c r="B8" s="18" t="s">
        <v>34</v>
      </c>
      <c r="C8" s="20">
        <v>202352</v>
      </c>
      <c r="D8" s="270">
        <v>211887</v>
      </c>
      <c r="E8" s="181">
        <v>200595</v>
      </c>
      <c r="F8" s="203"/>
      <c r="G8" s="192">
        <v>106496</v>
      </c>
      <c r="H8" s="270">
        <v>113709</v>
      </c>
      <c r="I8" s="181">
        <v>116332</v>
      </c>
      <c r="J8" s="203"/>
      <c r="K8" s="192">
        <v>0</v>
      </c>
      <c r="L8" s="270">
        <v>0</v>
      </c>
      <c r="M8" s="181">
        <v>0</v>
      </c>
      <c r="N8" s="203"/>
      <c r="O8" s="192">
        <v>0</v>
      </c>
      <c r="P8" s="181">
        <v>0</v>
      </c>
      <c r="Q8" s="203"/>
      <c r="R8" s="192">
        <f>C8+G8+K8+O8</f>
        <v>308848</v>
      </c>
      <c r="S8" s="270">
        <f>+D8+H8+L8</f>
        <v>325596</v>
      </c>
      <c r="T8" s="21">
        <f>E8+I8+M8+P8</f>
        <v>316927</v>
      </c>
      <c r="U8" s="37"/>
      <c r="V8" s="155"/>
    </row>
    <row r="9" spans="1:22" s="24" customFormat="1" ht="14.25" customHeight="1" x14ac:dyDescent="0.2">
      <c r="A9" s="37"/>
      <c r="B9" s="211" t="s">
        <v>141</v>
      </c>
      <c r="C9" s="212">
        <v>12577</v>
      </c>
      <c r="D9" s="271">
        <v>12971</v>
      </c>
      <c r="E9" s="259">
        <v>6465</v>
      </c>
      <c r="F9" s="203"/>
      <c r="G9" s="213">
        <v>0</v>
      </c>
      <c r="H9" s="271">
        <v>0</v>
      </c>
      <c r="I9" s="259">
        <v>0</v>
      </c>
      <c r="J9" s="203"/>
      <c r="K9" s="213">
        <v>0</v>
      </c>
      <c r="L9" s="271">
        <v>0</v>
      </c>
      <c r="M9" s="259">
        <v>0</v>
      </c>
      <c r="N9" s="203"/>
      <c r="O9" s="213">
        <v>0</v>
      </c>
      <c r="P9" s="259">
        <v>0</v>
      </c>
      <c r="Q9" s="203"/>
      <c r="R9" s="213">
        <f>G9+C9+K9+O9</f>
        <v>12577</v>
      </c>
      <c r="S9" s="271">
        <f>+H9+D9+L9</f>
        <v>12971</v>
      </c>
      <c r="T9" s="260">
        <f>I9+E9+M9+Q9</f>
        <v>6465</v>
      </c>
      <c r="U9" s="37"/>
      <c r="V9" s="155"/>
    </row>
    <row r="10" spans="1:22" s="24" customFormat="1" ht="14.25" customHeight="1" thickBot="1" x14ac:dyDescent="0.25">
      <c r="A10" s="37"/>
      <c r="B10" s="46" t="s">
        <v>83</v>
      </c>
      <c r="C10" s="47">
        <f>SUM(C7:C9)</f>
        <v>316657</v>
      </c>
      <c r="D10" s="272">
        <f>SUM(D7:D9)</f>
        <v>330649</v>
      </c>
      <c r="E10" s="182">
        <f>SUM(E7:E9)</f>
        <v>311431</v>
      </c>
      <c r="F10" s="204"/>
      <c r="G10" s="193">
        <f>SUM(G7:G9)</f>
        <v>149146</v>
      </c>
      <c r="H10" s="272">
        <f>SUM(H7:H9)</f>
        <v>158248</v>
      </c>
      <c r="I10" s="182">
        <f>SUM(I7:I9)</f>
        <v>148661</v>
      </c>
      <c r="J10" s="204"/>
      <c r="K10" s="193">
        <f>SUM(K7:K9)</f>
        <v>0</v>
      </c>
      <c r="L10" s="272">
        <f>SUM(L7:L9)</f>
        <v>0</v>
      </c>
      <c r="M10" s="182">
        <f>SUM(M7:M9)</f>
        <v>0</v>
      </c>
      <c r="N10" s="204"/>
      <c r="O10" s="193">
        <f>SUM(O7:O9)</f>
        <v>0</v>
      </c>
      <c r="P10" s="182">
        <f>SUM(P7:P9)</f>
        <v>0</v>
      </c>
      <c r="Q10" s="204"/>
      <c r="R10" s="193">
        <f>SUM(R7:R9)</f>
        <v>465803</v>
      </c>
      <c r="S10" s="272">
        <f>SUM(S7:S9)</f>
        <v>488897</v>
      </c>
      <c r="T10" s="48">
        <f>SUM(T7:T9)</f>
        <v>460092</v>
      </c>
      <c r="U10" s="37"/>
      <c r="V10" s="155"/>
    </row>
    <row r="11" spans="1:22" s="24" customFormat="1" ht="14.25" customHeight="1" x14ac:dyDescent="0.2">
      <c r="A11" s="37"/>
      <c r="B11" s="45" t="s">
        <v>35</v>
      </c>
      <c r="C11" s="29">
        <v>0</v>
      </c>
      <c r="D11" s="273">
        <v>0</v>
      </c>
      <c r="E11" s="183">
        <v>0</v>
      </c>
      <c r="F11" s="203"/>
      <c r="G11" s="194">
        <v>0</v>
      </c>
      <c r="H11" s="273">
        <v>0</v>
      </c>
      <c r="I11" s="183">
        <v>0</v>
      </c>
      <c r="J11" s="203"/>
      <c r="K11" s="194">
        <v>134814</v>
      </c>
      <c r="L11" s="273">
        <v>138805</v>
      </c>
      <c r="M11" s="183">
        <v>149944</v>
      </c>
      <c r="N11" s="203"/>
      <c r="O11" s="194">
        <v>0</v>
      </c>
      <c r="P11" s="183">
        <v>0</v>
      </c>
      <c r="Q11" s="203"/>
      <c r="R11" s="194">
        <f>C11+G11+K11+O11</f>
        <v>134814</v>
      </c>
      <c r="S11" s="273">
        <f>+D11+H11+L11</f>
        <v>138805</v>
      </c>
      <c r="T11" s="30">
        <f>E11+I11+M11+P11</f>
        <v>149944</v>
      </c>
      <c r="U11" s="37"/>
      <c r="V11" s="155"/>
    </row>
    <row r="12" spans="1:22" s="24" customFormat="1" ht="14.25" customHeight="1" x14ac:dyDescent="0.2">
      <c r="A12" s="37"/>
      <c r="B12" s="18" t="s">
        <v>36</v>
      </c>
      <c r="C12" s="20">
        <v>41</v>
      </c>
      <c r="D12" s="270">
        <v>46</v>
      </c>
      <c r="E12" s="181">
        <v>52</v>
      </c>
      <c r="F12" s="203"/>
      <c r="G12" s="192">
        <f>490-1</f>
        <v>489</v>
      </c>
      <c r="H12" s="270">
        <v>490</v>
      </c>
      <c r="I12" s="181">
        <v>506</v>
      </c>
      <c r="J12" s="203"/>
      <c r="K12" s="192">
        <v>4</v>
      </c>
      <c r="L12" s="270">
        <v>4</v>
      </c>
      <c r="M12" s="181">
        <v>10</v>
      </c>
      <c r="N12" s="203"/>
      <c r="O12" s="192">
        <v>0</v>
      </c>
      <c r="P12" s="181">
        <v>0</v>
      </c>
      <c r="Q12" s="203"/>
      <c r="R12" s="192">
        <f>C12+G12+K12+O12</f>
        <v>534</v>
      </c>
      <c r="S12" s="270">
        <f>+D12+H12+L12</f>
        <v>540</v>
      </c>
      <c r="T12" s="21">
        <f>E12+I12+M12+P12</f>
        <v>568</v>
      </c>
      <c r="U12" s="37"/>
      <c r="V12" s="155"/>
    </row>
    <row r="13" spans="1:22" s="24" customFormat="1" ht="14.25" customHeight="1" thickBot="1" x14ac:dyDescent="0.25">
      <c r="A13" s="37"/>
      <c r="B13" s="46" t="s">
        <v>37</v>
      </c>
      <c r="C13" s="47">
        <f t="shared" ref="C13" si="0">SUM(C10:C12)</f>
        <v>316698</v>
      </c>
      <c r="D13" s="272">
        <f t="shared" ref="D13:E13" si="1">SUM(D10:D12)</f>
        <v>330695</v>
      </c>
      <c r="E13" s="182">
        <f t="shared" si="1"/>
        <v>311483</v>
      </c>
      <c r="F13" s="204"/>
      <c r="G13" s="193">
        <f t="shared" ref="G13:I13" si="2">SUM(G10:G12)</f>
        <v>149635</v>
      </c>
      <c r="H13" s="272">
        <f t="shared" si="2"/>
        <v>158738</v>
      </c>
      <c r="I13" s="182">
        <f t="shared" si="2"/>
        <v>149167</v>
      </c>
      <c r="J13" s="204"/>
      <c r="K13" s="193">
        <f t="shared" ref="K13:M13" si="3">SUM(K10:K12)</f>
        <v>134818</v>
      </c>
      <c r="L13" s="272">
        <f t="shared" si="3"/>
        <v>138809</v>
      </c>
      <c r="M13" s="182">
        <f t="shared" si="3"/>
        <v>149954</v>
      </c>
      <c r="N13" s="204"/>
      <c r="O13" s="193">
        <f t="shared" ref="O13:P13" si="4">SUM(O10:O12)</f>
        <v>0</v>
      </c>
      <c r="P13" s="182">
        <f t="shared" si="4"/>
        <v>0</v>
      </c>
      <c r="Q13" s="204"/>
      <c r="R13" s="193">
        <f>SUM(R10:R12)</f>
        <v>601151</v>
      </c>
      <c r="S13" s="272">
        <f t="shared" ref="S13" si="5">SUM(S10:S12)</f>
        <v>628242</v>
      </c>
      <c r="T13" s="48">
        <f>SUM(T10:T12)</f>
        <v>610604</v>
      </c>
      <c r="U13" s="37"/>
      <c r="V13" s="155"/>
    </row>
    <row r="14" spans="1:22" s="24" customFormat="1" ht="14.25" customHeight="1" x14ac:dyDescent="0.2">
      <c r="A14" s="37"/>
      <c r="B14" s="45" t="s">
        <v>38</v>
      </c>
      <c r="C14" s="29">
        <v>-26175</v>
      </c>
      <c r="D14" s="214">
        <v>-27031</v>
      </c>
      <c r="E14" s="183">
        <v>-22124</v>
      </c>
      <c r="F14" s="203"/>
      <c r="G14" s="194">
        <v>-4628</v>
      </c>
      <c r="H14" s="214">
        <v>-4887</v>
      </c>
      <c r="I14" s="183">
        <v>-7337</v>
      </c>
      <c r="J14" s="203"/>
      <c r="K14" s="194">
        <v>-106837</v>
      </c>
      <c r="L14" s="214">
        <v>-109842</v>
      </c>
      <c r="M14" s="183">
        <v>-115926</v>
      </c>
      <c r="N14" s="203"/>
      <c r="O14" s="194">
        <v>-6081</v>
      </c>
      <c r="P14" s="183">
        <v>-9953</v>
      </c>
      <c r="Q14" s="203"/>
      <c r="R14" s="194">
        <f>C14+G14+K14+O14</f>
        <v>-143721</v>
      </c>
      <c r="S14" s="214"/>
      <c r="T14" s="30">
        <f>E14+I14+M14+P14</f>
        <v>-155340</v>
      </c>
      <c r="U14" s="37"/>
      <c r="V14" s="155"/>
    </row>
    <row r="15" spans="1:22" s="24" customFormat="1" ht="14.25" customHeight="1" thickBot="1" x14ac:dyDescent="0.25">
      <c r="A15" s="37"/>
      <c r="B15" s="46" t="s">
        <v>39</v>
      </c>
      <c r="C15" s="47">
        <f t="shared" ref="C15" si="6">SUM(C13:C14)</f>
        <v>290523</v>
      </c>
      <c r="D15" s="215">
        <f t="shared" ref="D15:E15" si="7">SUM(D13:D14)</f>
        <v>303664</v>
      </c>
      <c r="E15" s="182">
        <f t="shared" si="7"/>
        <v>289359</v>
      </c>
      <c r="F15" s="204"/>
      <c r="G15" s="193">
        <f t="shared" ref="G15:I15" si="8">SUM(G13:G14)</f>
        <v>145007</v>
      </c>
      <c r="H15" s="215">
        <f t="shared" si="8"/>
        <v>153851</v>
      </c>
      <c r="I15" s="182">
        <f t="shared" si="8"/>
        <v>141830</v>
      </c>
      <c r="J15" s="204"/>
      <c r="K15" s="193">
        <f t="shared" ref="K15:M15" si="9">SUM(K13:K14)</f>
        <v>27981</v>
      </c>
      <c r="L15" s="215">
        <f t="shared" si="9"/>
        <v>28967</v>
      </c>
      <c r="M15" s="182">
        <f t="shared" si="9"/>
        <v>34028</v>
      </c>
      <c r="N15" s="204"/>
      <c r="O15" s="193">
        <f t="shared" ref="O15:P15" si="10">SUM(O13:O14)</f>
        <v>-6081</v>
      </c>
      <c r="P15" s="182">
        <f t="shared" si="10"/>
        <v>-9953</v>
      </c>
      <c r="Q15" s="204"/>
      <c r="R15" s="193">
        <f t="shared" ref="R15:T15" si="11">SUM(R13:R14)</f>
        <v>457430</v>
      </c>
      <c r="S15" s="215"/>
      <c r="T15" s="48">
        <f t="shared" si="11"/>
        <v>455264</v>
      </c>
      <c r="U15" s="37"/>
      <c r="V15" s="155"/>
    </row>
    <row r="16" spans="1:22" s="24" customFormat="1" ht="11.25" x14ac:dyDescent="0.2">
      <c r="A16" s="37"/>
      <c r="B16" s="53"/>
      <c r="C16" s="88"/>
      <c r="D16" s="216"/>
      <c r="E16" s="184"/>
      <c r="F16" s="204"/>
      <c r="G16" s="195"/>
      <c r="H16" s="216"/>
      <c r="I16" s="184"/>
      <c r="J16" s="204"/>
      <c r="K16" s="195"/>
      <c r="L16" s="216"/>
      <c r="M16" s="184"/>
      <c r="N16" s="204"/>
      <c r="O16" s="195"/>
      <c r="P16" s="184"/>
      <c r="Q16" s="204"/>
      <c r="R16" s="195"/>
      <c r="S16" s="216"/>
      <c r="T16" s="89"/>
      <c r="U16" s="37"/>
      <c r="V16" s="155"/>
    </row>
    <row r="17" spans="1:22" s="24" customFormat="1" ht="11.25" customHeight="1" x14ac:dyDescent="0.2">
      <c r="A17" s="37"/>
      <c r="B17" s="87" t="s">
        <v>41</v>
      </c>
      <c r="C17" s="20">
        <v>-123700</v>
      </c>
      <c r="D17" s="217">
        <v>-129019</v>
      </c>
      <c r="E17" s="181">
        <v>-124678</v>
      </c>
      <c r="F17" s="203"/>
      <c r="G17" s="192">
        <v>-23109</v>
      </c>
      <c r="H17" s="217">
        <v>-24192</v>
      </c>
      <c r="I17" s="181">
        <v>-23358</v>
      </c>
      <c r="J17" s="203"/>
      <c r="K17" s="192">
        <v>-12661</v>
      </c>
      <c r="L17" s="217">
        <v>-13174</v>
      </c>
      <c r="M17" s="181">
        <v>-14272</v>
      </c>
      <c r="N17" s="203"/>
      <c r="O17" s="192">
        <v>-9886</v>
      </c>
      <c r="P17" s="181">
        <v>-13033</v>
      </c>
      <c r="Q17" s="203"/>
      <c r="R17" s="192">
        <f>C17+G17+K17+O17</f>
        <v>-169356</v>
      </c>
      <c r="S17" s="217"/>
      <c r="T17" s="21">
        <f>E17+I17+M17+P17</f>
        <v>-175341</v>
      </c>
      <c r="U17" s="37"/>
      <c r="V17" s="155"/>
    </row>
    <row r="18" spans="1:22" s="24" customFormat="1" ht="14.25" customHeight="1" thickBot="1" x14ac:dyDescent="0.25">
      <c r="A18" s="37"/>
      <c r="B18" s="46" t="s">
        <v>84</v>
      </c>
      <c r="C18" s="47">
        <f t="shared" ref="C18" si="12">SUM(C15:C17)</f>
        <v>166823</v>
      </c>
      <c r="D18" s="215">
        <f t="shared" ref="D18:E18" si="13">SUM(D15:D17)</f>
        <v>174645</v>
      </c>
      <c r="E18" s="182">
        <f t="shared" si="13"/>
        <v>164681</v>
      </c>
      <c r="F18" s="204"/>
      <c r="G18" s="193">
        <f t="shared" ref="G18:I18" si="14">SUM(G15:G17)</f>
        <v>121898</v>
      </c>
      <c r="H18" s="215">
        <f t="shared" si="14"/>
        <v>129659</v>
      </c>
      <c r="I18" s="182">
        <f t="shared" si="14"/>
        <v>118472</v>
      </c>
      <c r="J18" s="204"/>
      <c r="K18" s="193">
        <f t="shared" ref="K18:M18" si="15">SUM(K15:K17)</f>
        <v>15320</v>
      </c>
      <c r="L18" s="215">
        <f t="shared" si="15"/>
        <v>15793</v>
      </c>
      <c r="M18" s="182">
        <f t="shared" si="15"/>
        <v>19756</v>
      </c>
      <c r="N18" s="204"/>
      <c r="O18" s="193">
        <f t="shared" ref="O18:P18" si="16">SUM(O15:O17)</f>
        <v>-15967</v>
      </c>
      <c r="P18" s="182">
        <f t="shared" si="16"/>
        <v>-22986</v>
      </c>
      <c r="Q18" s="204"/>
      <c r="R18" s="193">
        <f t="shared" ref="R18:T18" si="17">SUM(R15:R17)</f>
        <v>288074</v>
      </c>
      <c r="S18" s="215"/>
      <c r="T18" s="48">
        <f t="shared" si="17"/>
        <v>279923</v>
      </c>
      <c r="U18" s="37"/>
      <c r="V18" s="155"/>
    </row>
    <row r="19" spans="1:22" s="85" customFormat="1" ht="11.25" x14ac:dyDescent="0.2">
      <c r="A19" s="37"/>
      <c r="B19" s="53"/>
      <c r="C19" s="88"/>
      <c r="D19" s="216"/>
      <c r="E19" s="184"/>
      <c r="F19" s="204"/>
      <c r="G19" s="195"/>
      <c r="H19" s="216"/>
      <c r="I19" s="184"/>
      <c r="J19" s="204"/>
      <c r="K19" s="195"/>
      <c r="L19" s="216"/>
      <c r="M19" s="184"/>
      <c r="N19" s="204"/>
      <c r="O19" s="195"/>
      <c r="P19" s="184"/>
      <c r="Q19" s="204"/>
      <c r="R19" s="195"/>
      <c r="S19" s="216"/>
      <c r="T19" s="89"/>
      <c r="U19" s="37"/>
      <c r="V19" s="155"/>
    </row>
    <row r="20" spans="1:22" s="24" customFormat="1" ht="11.25" customHeight="1" x14ac:dyDescent="0.2">
      <c r="A20" s="37"/>
      <c r="B20" s="45" t="s">
        <v>85</v>
      </c>
      <c r="C20" s="29">
        <v>-71115</v>
      </c>
      <c r="D20" s="214">
        <v>-73124</v>
      </c>
      <c r="E20" s="183">
        <v>-71191</v>
      </c>
      <c r="F20" s="203"/>
      <c r="G20" s="194">
        <v>-17430</v>
      </c>
      <c r="H20" s="214">
        <v>-17376</v>
      </c>
      <c r="I20" s="183">
        <v>-17658</v>
      </c>
      <c r="J20" s="203"/>
      <c r="K20" s="194">
        <v>0</v>
      </c>
      <c r="L20" s="214">
        <v>0</v>
      </c>
      <c r="M20" s="183">
        <v>0</v>
      </c>
      <c r="N20" s="203"/>
      <c r="O20" s="194">
        <v>0</v>
      </c>
      <c r="P20" s="183">
        <v>0</v>
      </c>
      <c r="Q20" s="203"/>
      <c r="R20" s="194">
        <f>C20+G20+K20+O20</f>
        <v>-88545</v>
      </c>
      <c r="S20" s="214"/>
      <c r="T20" s="30">
        <f>E20+I20+M20+P20</f>
        <v>-88849</v>
      </c>
      <c r="U20" s="37"/>
      <c r="V20" s="155"/>
    </row>
    <row r="21" spans="1:22" s="24" customFormat="1" ht="14.25" customHeight="1" thickBot="1" x14ac:dyDescent="0.25">
      <c r="A21" s="37"/>
      <c r="B21" s="46" t="s">
        <v>86</v>
      </c>
      <c r="C21" s="47">
        <f t="shared" ref="C21" si="18">SUM(C18:C20)</f>
        <v>95708</v>
      </c>
      <c r="D21" s="215">
        <f t="shared" ref="D21:E21" si="19">SUM(D18:D20)</f>
        <v>101521</v>
      </c>
      <c r="E21" s="182">
        <f t="shared" si="19"/>
        <v>93490</v>
      </c>
      <c r="F21" s="204"/>
      <c r="G21" s="193">
        <f t="shared" ref="G21:I21" si="20">SUM(G18:G20)</f>
        <v>104468</v>
      </c>
      <c r="H21" s="215">
        <f t="shared" si="20"/>
        <v>112283</v>
      </c>
      <c r="I21" s="182">
        <f t="shared" si="20"/>
        <v>100814</v>
      </c>
      <c r="J21" s="204"/>
      <c r="K21" s="193">
        <f t="shared" ref="K21:M21" si="21">SUM(K18:K20)</f>
        <v>15320</v>
      </c>
      <c r="L21" s="215">
        <f t="shared" si="21"/>
        <v>15793</v>
      </c>
      <c r="M21" s="182">
        <f t="shared" si="21"/>
        <v>19756</v>
      </c>
      <c r="N21" s="204"/>
      <c r="O21" s="193">
        <f t="shared" ref="O21:P21" si="22">SUM(O18:O20)</f>
        <v>-15967</v>
      </c>
      <c r="P21" s="182">
        <f t="shared" si="22"/>
        <v>-22986</v>
      </c>
      <c r="Q21" s="204"/>
      <c r="R21" s="193">
        <f>SUM(R18:R20)</f>
        <v>199529</v>
      </c>
      <c r="S21" s="215"/>
      <c r="T21" s="48">
        <f>SUM(T18:T20)</f>
        <v>191074</v>
      </c>
      <c r="U21" s="37"/>
      <c r="V21" s="155"/>
    </row>
    <row r="22" spans="1:22" s="24" customFormat="1" ht="14.25" customHeight="1" x14ac:dyDescent="0.2">
      <c r="A22" s="37"/>
      <c r="B22" s="45" t="s">
        <v>42</v>
      </c>
      <c r="C22" s="29"/>
      <c r="D22" s="214"/>
      <c r="E22" s="183"/>
      <c r="F22" s="203"/>
      <c r="G22" s="194"/>
      <c r="H22" s="214"/>
      <c r="I22" s="183"/>
      <c r="J22" s="203"/>
      <c r="K22" s="194"/>
      <c r="L22" s="214"/>
      <c r="M22" s="183"/>
      <c r="N22" s="203"/>
      <c r="O22" s="194"/>
      <c r="P22" s="183"/>
      <c r="Q22" s="203"/>
      <c r="R22" s="194">
        <v>-54248</v>
      </c>
      <c r="S22" s="214"/>
      <c r="T22" s="30">
        <v>-55007</v>
      </c>
      <c r="U22" s="37"/>
      <c r="V22" s="155"/>
    </row>
    <row r="23" spans="1:22" s="24" customFormat="1" ht="14.25" customHeight="1" x14ac:dyDescent="0.2">
      <c r="A23" s="37"/>
      <c r="B23" s="18" t="s">
        <v>43</v>
      </c>
      <c r="C23" s="20"/>
      <c r="D23" s="217"/>
      <c r="E23" s="181"/>
      <c r="F23" s="203"/>
      <c r="G23" s="192"/>
      <c r="H23" s="217"/>
      <c r="I23" s="181"/>
      <c r="J23" s="203"/>
      <c r="K23" s="192"/>
      <c r="L23" s="217"/>
      <c r="M23" s="181"/>
      <c r="N23" s="203"/>
      <c r="O23" s="192"/>
      <c r="P23" s="181"/>
      <c r="Q23" s="203"/>
      <c r="R23" s="192">
        <v>-4813</v>
      </c>
      <c r="S23" s="217"/>
      <c r="T23" s="21">
        <v>-5327</v>
      </c>
      <c r="U23" s="37"/>
      <c r="V23" s="155"/>
    </row>
    <row r="24" spans="1:22" s="24" customFormat="1" ht="14.25" customHeight="1" thickBot="1" x14ac:dyDescent="0.25">
      <c r="A24" s="37"/>
      <c r="B24" s="46" t="s">
        <v>26</v>
      </c>
      <c r="C24" s="90"/>
      <c r="D24" s="218"/>
      <c r="E24" s="185"/>
      <c r="F24" s="203"/>
      <c r="G24" s="198"/>
      <c r="H24" s="218"/>
      <c r="I24" s="185"/>
      <c r="J24" s="203"/>
      <c r="K24" s="198"/>
      <c r="L24" s="218"/>
      <c r="M24" s="185"/>
      <c r="N24" s="203"/>
      <c r="O24" s="198"/>
      <c r="P24" s="185"/>
      <c r="Q24" s="203"/>
      <c r="R24" s="193">
        <f>SUM(R21:R23)</f>
        <v>140468</v>
      </c>
      <c r="S24" s="218"/>
      <c r="T24" s="48">
        <f>SUM(T21:T23)</f>
        <v>130740</v>
      </c>
      <c r="U24" s="37"/>
      <c r="V24" s="155"/>
    </row>
    <row r="25" spans="1:22" s="24" customFormat="1" ht="14.25" customHeight="1" x14ac:dyDescent="0.2">
      <c r="A25" s="37"/>
      <c r="B25" s="45" t="s">
        <v>44</v>
      </c>
      <c r="C25" s="29"/>
      <c r="D25" s="214"/>
      <c r="E25" s="183"/>
      <c r="F25" s="203"/>
      <c r="G25" s="194"/>
      <c r="H25" s="214"/>
      <c r="I25" s="183"/>
      <c r="J25" s="203"/>
      <c r="K25" s="194"/>
      <c r="L25" s="214"/>
      <c r="M25" s="183"/>
      <c r="N25" s="203"/>
      <c r="O25" s="194"/>
      <c r="P25" s="183"/>
      <c r="Q25" s="203"/>
      <c r="R25" s="194">
        <v>3477</v>
      </c>
      <c r="S25" s="214"/>
      <c r="T25" s="30">
        <v>3959</v>
      </c>
      <c r="U25" s="37"/>
      <c r="V25" s="155"/>
    </row>
    <row r="26" spans="1:22" s="24" customFormat="1" ht="14.25" customHeight="1" x14ac:dyDescent="0.2">
      <c r="A26" s="37"/>
      <c r="B26" s="18" t="s">
        <v>87</v>
      </c>
      <c r="C26" s="20"/>
      <c r="D26" s="217"/>
      <c r="E26" s="181"/>
      <c r="F26" s="203"/>
      <c r="G26" s="192"/>
      <c r="H26" s="217"/>
      <c r="I26" s="181"/>
      <c r="J26" s="203"/>
      <c r="K26" s="192"/>
      <c r="L26" s="217"/>
      <c r="M26" s="181"/>
      <c r="N26" s="203"/>
      <c r="O26" s="192"/>
      <c r="P26" s="181"/>
      <c r="Q26" s="203"/>
      <c r="R26" s="192">
        <v>3444</v>
      </c>
      <c r="S26" s="217"/>
      <c r="T26" s="21">
        <v>-357</v>
      </c>
      <c r="U26" s="37"/>
      <c r="V26" s="155"/>
    </row>
    <row r="27" spans="1:22" s="24" customFormat="1" ht="14.25" customHeight="1" thickBot="1" x14ac:dyDescent="0.25">
      <c r="A27" s="37"/>
      <c r="B27" s="46" t="s">
        <v>88</v>
      </c>
      <c r="C27" s="90"/>
      <c r="D27" s="218"/>
      <c r="E27" s="185"/>
      <c r="F27" s="203"/>
      <c r="G27" s="198"/>
      <c r="H27" s="218"/>
      <c r="I27" s="185"/>
      <c r="J27" s="203"/>
      <c r="K27" s="198"/>
      <c r="L27" s="218"/>
      <c r="M27" s="185"/>
      <c r="N27" s="203"/>
      <c r="O27" s="198"/>
      <c r="P27" s="185"/>
      <c r="Q27" s="203"/>
      <c r="R27" s="193">
        <f>SUM(R24:R26)</f>
        <v>147389</v>
      </c>
      <c r="S27" s="218"/>
      <c r="T27" s="48">
        <f>SUM(T24:T26)</f>
        <v>134342</v>
      </c>
      <c r="U27" s="37"/>
      <c r="V27" s="155"/>
    </row>
    <row r="28" spans="1:22" s="24" customFormat="1" ht="14.25" customHeight="1" x14ac:dyDescent="0.2">
      <c r="A28" s="37"/>
      <c r="B28" s="45" t="s">
        <v>46</v>
      </c>
      <c r="C28" s="29"/>
      <c r="D28" s="214"/>
      <c r="E28" s="183"/>
      <c r="F28" s="203"/>
      <c r="G28" s="194"/>
      <c r="H28" s="214"/>
      <c r="I28" s="183"/>
      <c r="J28" s="203"/>
      <c r="K28" s="194"/>
      <c r="L28" s="214"/>
      <c r="M28" s="183"/>
      <c r="N28" s="203"/>
      <c r="O28" s="194"/>
      <c r="P28" s="183"/>
      <c r="Q28" s="203"/>
      <c r="R28" s="194">
        <v>-43488</v>
      </c>
      <c r="S28" s="214"/>
      <c r="T28" s="30">
        <v>-41977</v>
      </c>
      <c r="U28" s="37"/>
      <c r="V28" s="155"/>
    </row>
    <row r="29" spans="1:22" s="8" customFormat="1" ht="14.25" customHeight="1" thickBot="1" x14ac:dyDescent="0.25">
      <c r="A29" s="86"/>
      <c r="B29" s="51" t="s">
        <v>47</v>
      </c>
      <c r="C29" s="31"/>
      <c r="D29" s="219"/>
      <c r="E29" s="186"/>
      <c r="F29" s="205"/>
      <c r="G29" s="196"/>
      <c r="H29" s="219"/>
      <c r="I29" s="186"/>
      <c r="J29" s="205"/>
      <c r="K29" s="196"/>
      <c r="L29" s="219"/>
      <c r="M29" s="186"/>
      <c r="N29" s="205"/>
      <c r="O29" s="196"/>
      <c r="P29" s="186"/>
      <c r="Q29" s="205"/>
      <c r="R29" s="196">
        <f>SUM(R27:R28)</f>
        <v>103901</v>
      </c>
      <c r="S29" s="219"/>
      <c r="T29" s="32">
        <f>SUM(T27:T28)</f>
        <v>92365</v>
      </c>
      <c r="V29" s="155"/>
    </row>
    <row r="30" spans="1:22" s="24" customFormat="1" ht="11.25" x14ac:dyDescent="0.2">
      <c r="A30" s="37"/>
      <c r="B30" s="37"/>
      <c r="C30" s="199"/>
      <c r="D30" s="91"/>
      <c r="E30" s="187"/>
      <c r="F30" s="101"/>
      <c r="G30" s="91"/>
      <c r="H30" s="91"/>
      <c r="I30" s="188"/>
      <c r="J30" s="100"/>
      <c r="K30" s="197"/>
      <c r="L30" s="92"/>
      <c r="M30" s="187"/>
      <c r="N30" s="101"/>
      <c r="O30" s="197"/>
      <c r="P30" s="187"/>
      <c r="Q30" s="101"/>
      <c r="R30" s="197"/>
      <c r="S30" s="92"/>
      <c r="T30" s="92"/>
      <c r="U30" s="37"/>
    </row>
    <row r="31" spans="1:22" s="24" customFormat="1" ht="11.25" x14ac:dyDescent="0.2">
      <c r="B31" s="278" t="s">
        <v>152</v>
      </c>
      <c r="C31" s="100"/>
      <c r="D31" s="100"/>
      <c r="E31" s="101"/>
      <c r="F31" s="101"/>
      <c r="G31" s="100"/>
      <c r="H31" s="100"/>
      <c r="I31" s="100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2" s="24" customFormat="1" ht="11.25" x14ac:dyDescent="0.2">
      <c r="B32" s="278" t="s">
        <v>186</v>
      </c>
      <c r="C32" s="100"/>
      <c r="D32" s="100"/>
      <c r="E32" s="101"/>
      <c r="F32" s="101"/>
      <c r="G32" s="100"/>
      <c r="H32" s="100"/>
      <c r="I32" s="100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1" s="24" customFormat="1" ht="11.25" x14ac:dyDescent="0.2">
      <c r="B33" s="278" t="s">
        <v>154</v>
      </c>
      <c r="C33" s="100"/>
      <c r="D33" s="100"/>
      <c r="E33" s="101"/>
      <c r="F33" s="101"/>
      <c r="G33" s="100"/>
      <c r="H33" s="100"/>
      <c r="I33" s="100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1" x14ac:dyDescent="0.2">
      <c r="B34" s="5"/>
      <c r="C34" s="5"/>
      <c r="D34" s="5"/>
      <c r="E34" s="5"/>
      <c r="F34" s="206"/>
      <c r="G34" s="5"/>
      <c r="H34" s="5"/>
      <c r="I34" s="5"/>
      <c r="J34" s="206"/>
      <c r="K34" s="5"/>
      <c r="L34" s="5"/>
      <c r="M34" s="5"/>
      <c r="N34" s="206"/>
      <c r="O34" s="5"/>
      <c r="P34" s="5"/>
      <c r="Q34" s="206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06"/>
      <c r="G35" s="5"/>
      <c r="H35" s="5"/>
      <c r="I35" s="5"/>
      <c r="J35" s="206"/>
      <c r="K35" s="5"/>
      <c r="L35" s="5"/>
      <c r="M35" s="5"/>
      <c r="N35" s="206"/>
      <c r="O35" s="5"/>
      <c r="P35" s="5"/>
      <c r="Q35" s="206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06"/>
      <c r="G36" s="5"/>
      <c r="H36" s="5"/>
      <c r="I36" s="5"/>
      <c r="J36" s="206"/>
      <c r="K36" s="5"/>
      <c r="L36" s="5"/>
      <c r="M36" s="5"/>
      <c r="N36" s="206"/>
      <c r="O36" s="5"/>
      <c r="P36" s="5"/>
      <c r="Q36" s="206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06"/>
      <c r="G37" s="5"/>
      <c r="H37" s="5"/>
      <c r="I37" s="5"/>
      <c r="J37" s="206"/>
      <c r="K37" s="5"/>
      <c r="L37" s="5"/>
      <c r="M37" s="5"/>
      <c r="N37" s="206"/>
      <c r="O37" s="5"/>
      <c r="P37" s="5"/>
      <c r="Q37" s="206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06"/>
      <c r="G38" s="5"/>
      <c r="H38" s="5"/>
      <c r="I38" s="5"/>
      <c r="J38" s="206"/>
      <c r="K38" s="5"/>
      <c r="L38" s="5"/>
      <c r="M38" s="5"/>
      <c r="N38" s="206"/>
      <c r="O38" s="5"/>
      <c r="P38" s="5"/>
      <c r="Q38" s="206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06"/>
      <c r="G39" s="5"/>
      <c r="H39" s="5"/>
      <c r="I39" s="5"/>
      <c r="J39" s="206"/>
      <c r="K39" s="5"/>
      <c r="L39" s="5"/>
      <c r="M39" s="5"/>
      <c r="N39" s="206"/>
      <c r="O39" s="5"/>
      <c r="P39" s="5"/>
      <c r="Q39" s="206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06"/>
      <c r="G40" s="5"/>
      <c r="H40" s="5"/>
      <c r="I40" s="5"/>
      <c r="J40" s="206"/>
      <c r="K40" s="5"/>
      <c r="L40" s="5"/>
      <c r="M40" s="5"/>
      <c r="N40" s="206"/>
      <c r="O40" s="5"/>
      <c r="P40" s="5"/>
      <c r="Q40" s="206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06"/>
      <c r="G41" s="5"/>
      <c r="H41" s="5"/>
      <c r="I41" s="5"/>
      <c r="J41" s="206"/>
      <c r="K41" s="5"/>
      <c r="L41" s="5"/>
      <c r="M41" s="5"/>
      <c r="N41" s="206"/>
      <c r="O41" s="5"/>
      <c r="P41" s="5"/>
      <c r="Q41" s="206"/>
      <c r="R41" s="5"/>
      <c r="S41" s="5"/>
      <c r="T41" s="5"/>
      <c r="U41" s="5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0" orientation="landscape" r:id="rId1"/>
  <headerFooter>
    <oddHeader>&amp;C&amp;G</oddHeader>
    <oddFooter>&amp;L© 2018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T33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5" customWidth="1"/>
    <col min="7" max="9" width="10.42578125" style="2" customWidth="1"/>
    <col min="10" max="10" width="2.7109375" style="95" customWidth="1"/>
    <col min="11" max="13" width="10.42578125" style="2" customWidth="1"/>
    <col min="14" max="14" width="2.7109375" style="95" customWidth="1"/>
    <col min="15" max="16" width="10.42578125" style="2" customWidth="1"/>
    <col min="17" max="17" width="2.7109375" style="95" customWidth="1"/>
    <col min="18" max="20" width="10.42578125" style="2" customWidth="1"/>
    <col min="21" max="16384" width="9.140625" style="2"/>
  </cols>
  <sheetData>
    <row r="1" spans="1:20" s="39" customFormat="1" ht="15" customHeight="1" x14ac:dyDescent="0.25">
      <c r="A1" s="98"/>
      <c r="B1" s="128" t="str">
        <f>Inhaltsverzeichnis!C19</f>
        <v>Segmentbericht für das 3. Quartal 2018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9"/>
      <c r="N1" s="99"/>
      <c r="O1" s="99"/>
      <c r="P1" s="99"/>
      <c r="Q1" s="99"/>
      <c r="R1" s="99"/>
      <c r="S1" s="99"/>
      <c r="T1" s="99"/>
    </row>
    <row r="2" spans="1:20" ht="15" customHeight="1" x14ac:dyDescent="0.2">
      <c r="A2" s="95"/>
      <c r="B2" s="94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  <c r="R2" s="96"/>
      <c r="S2" s="96"/>
      <c r="T2" s="96"/>
    </row>
    <row r="3" spans="1:20" ht="15" customHeight="1" x14ac:dyDescent="0.2">
      <c r="A3" s="33"/>
      <c r="B3" s="41"/>
      <c r="C3" s="189"/>
      <c r="D3" s="35"/>
      <c r="E3" s="178"/>
      <c r="F3" s="200"/>
      <c r="G3" s="35"/>
      <c r="H3" s="35"/>
      <c r="I3" s="178"/>
      <c r="J3" s="200"/>
      <c r="K3" s="189"/>
      <c r="L3" s="35"/>
      <c r="M3" s="178"/>
      <c r="N3" s="200"/>
      <c r="O3" s="189"/>
      <c r="P3" s="178"/>
      <c r="Q3" s="200"/>
      <c r="R3" s="189"/>
      <c r="S3" s="35"/>
      <c r="T3" s="35"/>
    </row>
    <row r="4" spans="1:20" s="24" customFormat="1" ht="15" customHeight="1" thickBot="1" x14ac:dyDescent="0.25">
      <c r="A4" s="37"/>
      <c r="B4" s="62" t="s">
        <v>32</v>
      </c>
      <c r="C4" s="301" t="s">
        <v>187</v>
      </c>
      <c r="D4" s="301"/>
      <c r="E4" s="302"/>
      <c r="F4" s="207"/>
      <c r="G4" s="303" t="s">
        <v>14</v>
      </c>
      <c r="H4" s="303"/>
      <c r="I4" s="303"/>
      <c r="J4" s="201"/>
      <c r="K4" s="303" t="s">
        <v>0</v>
      </c>
      <c r="L4" s="303"/>
      <c r="M4" s="303"/>
      <c r="N4" s="201"/>
      <c r="O4" s="304" t="s">
        <v>82</v>
      </c>
      <c r="P4" s="305"/>
      <c r="Q4" s="201"/>
      <c r="R4" s="303" t="s">
        <v>100</v>
      </c>
      <c r="S4" s="303"/>
      <c r="T4" s="303"/>
    </row>
    <row r="5" spans="1:20" s="24" customFormat="1" ht="14.25" customHeight="1" x14ac:dyDescent="0.2">
      <c r="A5" s="37"/>
      <c r="B5" s="102"/>
      <c r="C5" s="103" t="s">
        <v>177</v>
      </c>
      <c r="D5" s="268" t="s">
        <v>177</v>
      </c>
      <c r="E5" s="179" t="s">
        <v>178</v>
      </c>
      <c r="F5" s="202"/>
      <c r="G5" s="103" t="s">
        <v>177</v>
      </c>
      <c r="H5" s="268" t="s">
        <v>177</v>
      </c>
      <c r="I5" s="179" t="s">
        <v>178</v>
      </c>
      <c r="J5" s="202"/>
      <c r="K5" s="103" t="s">
        <v>177</v>
      </c>
      <c r="L5" s="268" t="s">
        <v>177</v>
      </c>
      <c r="M5" s="179" t="s">
        <v>178</v>
      </c>
      <c r="N5" s="202"/>
      <c r="O5" s="190" t="s">
        <v>177</v>
      </c>
      <c r="P5" s="179" t="s">
        <v>178</v>
      </c>
      <c r="Q5" s="202"/>
      <c r="R5" s="103" t="s">
        <v>177</v>
      </c>
      <c r="S5" s="268" t="s">
        <v>177</v>
      </c>
      <c r="T5" s="179" t="s">
        <v>178</v>
      </c>
    </row>
    <row r="6" spans="1:20" s="24" customFormat="1" ht="36" customHeight="1" x14ac:dyDescent="0.2">
      <c r="A6" s="37"/>
      <c r="B6" s="161"/>
      <c r="C6" s="191" t="s">
        <v>145</v>
      </c>
      <c r="D6" s="269" t="s">
        <v>192</v>
      </c>
      <c r="E6" s="180" t="s">
        <v>155</v>
      </c>
      <c r="F6" s="202"/>
      <c r="G6" s="162" t="s">
        <v>145</v>
      </c>
      <c r="H6" s="269" t="s">
        <v>192</v>
      </c>
      <c r="I6" s="180" t="s">
        <v>155</v>
      </c>
      <c r="J6" s="202"/>
      <c r="K6" s="191" t="s">
        <v>145</v>
      </c>
      <c r="L6" s="269" t="s">
        <v>192</v>
      </c>
      <c r="M6" s="180" t="s">
        <v>145</v>
      </c>
      <c r="N6" s="202"/>
      <c r="O6" s="191" t="s">
        <v>145</v>
      </c>
      <c r="P6" s="180" t="s">
        <v>145</v>
      </c>
      <c r="Q6" s="202"/>
      <c r="R6" s="191" t="s">
        <v>145</v>
      </c>
      <c r="S6" s="269" t="s">
        <v>192</v>
      </c>
      <c r="T6" s="163" t="s">
        <v>155</v>
      </c>
    </row>
    <row r="7" spans="1:20" s="24" customFormat="1" ht="14.25" customHeight="1" x14ac:dyDescent="0.2">
      <c r="A7" s="37"/>
      <c r="B7" s="18" t="s">
        <v>33</v>
      </c>
      <c r="C7" s="20">
        <f>40629+1</f>
        <v>40630</v>
      </c>
      <c r="D7" s="270">
        <v>40914</v>
      </c>
      <c r="E7" s="21">
        <v>33221</v>
      </c>
      <c r="F7" s="203"/>
      <c r="G7" s="20">
        <v>16113</v>
      </c>
      <c r="H7" s="270">
        <v>16677</v>
      </c>
      <c r="I7" s="181">
        <v>11266</v>
      </c>
      <c r="J7" s="203"/>
      <c r="K7" s="192">
        <v>0</v>
      </c>
      <c r="L7" s="270">
        <v>0</v>
      </c>
      <c r="M7" s="181">
        <v>0</v>
      </c>
      <c r="N7" s="203"/>
      <c r="O7" s="192">
        <v>0</v>
      </c>
      <c r="P7" s="181">
        <v>0</v>
      </c>
      <c r="Q7" s="203"/>
      <c r="R7" s="208">
        <f>C7+G7+K7+O7</f>
        <v>56743</v>
      </c>
      <c r="S7" s="270">
        <f>+D7+H7+L7</f>
        <v>57591</v>
      </c>
      <c r="T7" s="21">
        <f>E7+I7+M7+P7</f>
        <v>44487</v>
      </c>
    </row>
    <row r="8" spans="1:20" s="24" customFormat="1" ht="14.25" customHeight="1" x14ac:dyDescent="0.2">
      <c r="A8" s="37"/>
      <c r="B8" s="18" t="s">
        <v>34</v>
      </c>
      <c r="C8" s="20">
        <v>68656</v>
      </c>
      <c r="D8" s="270">
        <v>69319</v>
      </c>
      <c r="E8" s="21">
        <v>65591</v>
      </c>
      <c r="F8" s="203"/>
      <c r="G8" s="20">
        <v>36024</v>
      </c>
      <c r="H8" s="270">
        <v>37250</v>
      </c>
      <c r="I8" s="181">
        <v>37385</v>
      </c>
      <c r="J8" s="203"/>
      <c r="K8" s="192">
        <v>0</v>
      </c>
      <c r="L8" s="270">
        <v>0</v>
      </c>
      <c r="M8" s="181">
        <v>0</v>
      </c>
      <c r="N8" s="203"/>
      <c r="O8" s="192">
        <v>0</v>
      </c>
      <c r="P8" s="181">
        <v>0</v>
      </c>
      <c r="Q8" s="203"/>
      <c r="R8" s="208">
        <f>C8+G8+K8+O8</f>
        <v>104680</v>
      </c>
      <c r="S8" s="270">
        <f>+D8+H8+L8</f>
        <v>106569</v>
      </c>
      <c r="T8" s="21">
        <f>E8+I8+M8+P8</f>
        <v>102976</v>
      </c>
    </row>
    <row r="9" spans="1:20" s="24" customFormat="1" ht="14.25" customHeight="1" x14ac:dyDescent="0.2">
      <c r="A9" s="37"/>
      <c r="B9" s="211" t="s">
        <v>141</v>
      </c>
      <c r="C9" s="212">
        <v>4515</v>
      </c>
      <c r="D9" s="271">
        <v>4537</v>
      </c>
      <c r="E9" s="260">
        <v>2400</v>
      </c>
      <c r="F9" s="203"/>
      <c r="G9" s="212">
        <v>0</v>
      </c>
      <c r="H9" s="271">
        <v>0</v>
      </c>
      <c r="I9" s="259">
        <v>0</v>
      </c>
      <c r="J9" s="203"/>
      <c r="K9" s="213">
        <v>0</v>
      </c>
      <c r="L9" s="271">
        <v>0</v>
      </c>
      <c r="M9" s="259">
        <v>0</v>
      </c>
      <c r="N9" s="203"/>
      <c r="O9" s="213">
        <v>0</v>
      </c>
      <c r="P9" s="259">
        <v>0</v>
      </c>
      <c r="Q9" s="203"/>
      <c r="R9" s="258">
        <f>G9+C9+K9+O9</f>
        <v>4515</v>
      </c>
      <c r="S9" s="271">
        <f>+H9+D9+L9</f>
        <v>4537</v>
      </c>
      <c r="T9" s="21">
        <f>I9+E9+M9+Q9</f>
        <v>2400</v>
      </c>
    </row>
    <row r="10" spans="1:20" s="24" customFormat="1" ht="14.25" customHeight="1" thickBot="1" x14ac:dyDescent="0.25">
      <c r="A10" s="37"/>
      <c r="B10" s="46" t="s">
        <v>83</v>
      </c>
      <c r="C10" s="47">
        <f>SUM(C7:C9)</f>
        <v>113801</v>
      </c>
      <c r="D10" s="272">
        <f>SUM(D7:D9)</f>
        <v>114770</v>
      </c>
      <c r="E10" s="48">
        <f>SUM(E7:E9)</f>
        <v>101212</v>
      </c>
      <c r="F10" s="204"/>
      <c r="G10" s="47">
        <f>SUM(G7:G9)</f>
        <v>52137</v>
      </c>
      <c r="H10" s="272">
        <f>SUM(H7:H9)</f>
        <v>53927</v>
      </c>
      <c r="I10" s="182">
        <f>SUM(I7:I9)</f>
        <v>48651</v>
      </c>
      <c r="J10" s="204"/>
      <c r="K10" s="193">
        <f>SUM(K7:K9)</f>
        <v>0</v>
      </c>
      <c r="L10" s="272">
        <f>SUM(L7:L9)</f>
        <v>0</v>
      </c>
      <c r="M10" s="182">
        <f>SUM(M7:M9)</f>
        <v>0</v>
      </c>
      <c r="N10" s="204"/>
      <c r="O10" s="193">
        <f>SUM(O7:O9)</f>
        <v>0</v>
      </c>
      <c r="P10" s="182">
        <f>SUM(P7:P9)</f>
        <v>0</v>
      </c>
      <c r="Q10" s="204"/>
      <c r="R10" s="193">
        <f>SUM(R7:R9)</f>
        <v>165938</v>
      </c>
      <c r="S10" s="272">
        <f>SUM(S7:S9)</f>
        <v>168697</v>
      </c>
      <c r="T10" s="48">
        <f>SUM(T7:T9)</f>
        <v>149863</v>
      </c>
    </row>
    <row r="11" spans="1:20" s="24" customFormat="1" ht="14.25" customHeight="1" x14ac:dyDescent="0.2">
      <c r="A11" s="37"/>
      <c r="B11" s="45" t="s">
        <v>35</v>
      </c>
      <c r="C11" s="29">
        <v>0</v>
      </c>
      <c r="D11" s="273">
        <v>0</v>
      </c>
      <c r="E11" s="30">
        <v>0</v>
      </c>
      <c r="F11" s="203"/>
      <c r="G11" s="29">
        <v>0</v>
      </c>
      <c r="H11" s="273">
        <v>0</v>
      </c>
      <c r="I11" s="183">
        <v>0</v>
      </c>
      <c r="J11" s="203"/>
      <c r="K11" s="194">
        <v>42714</v>
      </c>
      <c r="L11" s="273">
        <v>43135</v>
      </c>
      <c r="M11" s="183">
        <v>47236</v>
      </c>
      <c r="N11" s="203"/>
      <c r="O11" s="194">
        <v>0</v>
      </c>
      <c r="P11" s="183">
        <v>0</v>
      </c>
      <c r="Q11" s="203"/>
      <c r="R11" s="194">
        <f>C11+G11+K11+O11</f>
        <v>42714</v>
      </c>
      <c r="S11" s="274">
        <f>+D11+H11+L11</f>
        <v>43135</v>
      </c>
      <c r="T11" s="30">
        <f>E11+I11+M11+P11</f>
        <v>47236</v>
      </c>
    </row>
    <row r="12" spans="1:20" s="24" customFormat="1" ht="14.25" customHeight="1" x14ac:dyDescent="0.2">
      <c r="A12" s="37"/>
      <c r="B12" s="18" t="s">
        <v>36</v>
      </c>
      <c r="C12" s="20">
        <v>0</v>
      </c>
      <c r="D12" s="270">
        <v>0</v>
      </c>
      <c r="E12" s="21">
        <v>22</v>
      </c>
      <c r="F12" s="203"/>
      <c r="G12" s="20">
        <v>165</v>
      </c>
      <c r="H12" s="270">
        <v>165</v>
      </c>
      <c r="I12" s="181">
        <v>173</v>
      </c>
      <c r="J12" s="203"/>
      <c r="K12" s="192">
        <v>0</v>
      </c>
      <c r="L12" s="270">
        <v>0</v>
      </c>
      <c r="M12" s="181">
        <v>-11</v>
      </c>
      <c r="N12" s="203"/>
      <c r="O12" s="192">
        <v>0</v>
      </c>
      <c r="P12" s="181">
        <v>0</v>
      </c>
      <c r="Q12" s="203"/>
      <c r="R12" s="192">
        <f>C12+G12+K12+O12</f>
        <v>165</v>
      </c>
      <c r="S12" s="270">
        <f>+D12+H12+L12</f>
        <v>165</v>
      </c>
      <c r="T12" s="21">
        <f>E12+I12+M12+P12</f>
        <v>184</v>
      </c>
    </row>
    <row r="13" spans="1:20" s="24" customFormat="1" ht="14.25" customHeight="1" thickBot="1" x14ac:dyDescent="0.25">
      <c r="A13" s="37"/>
      <c r="B13" s="46" t="s">
        <v>37</v>
      </c>
      <c r="C13" s="47">
        <f t="shared" ref="C13:E13" si="0">SUM(C10:C12)</f>
        <v>113801</v>
      </c>
      <c r="D13" s="272">
        <f t="shared" si="0"/>
        <v>114770</v>
      </c>
      <c r="E13" s="48">
        <f t="shared" si="0"/>
        <v>101234</v>
      </c>
      <c r="F13" s="204"/>
      <c r="G13" s="47">
        <f t="shared" ref="G13:I13" si="1">SUM(G10:G12)</f>
        <v>52302</v>
      </c>
      <c r="H13" s="272">
        <f t="shared" si="1"/>
        <v>54092</v>
      </c>
      <c r="I13" s="182">
        <f t="shared" si="1"/>
        <v>48824</v>
      </c>
      <c r="J13" s="204"/>
      <c r="K13" s="193">
        <f t="shared" ref="K13:M13" si="2">SUM(K10:K12)</f>
        <v>42714</v>
      </c>
      <c r="L13" s="272">
        <f t="shared" si="2"/>
        <v>43135</v>
      </c>
      <c r="M13" s="182">
        <f t="shared" si="2"/>
        <v>47225</v>
      </c>
      <c r="N13" s="204"/>
      <c r="O13" s="193">
        <f t="shared" ref="O13:P13" si="3">SUM(O10:O12)</f>
        <v>0</v>
      </c>
      <c r="P13" s="182">
        <f t="shared" si="3"/>
        <v>0</v>
      </c>
      <c r="Q13" s="204"/>
      <c r="R13" s="193">
        <f>SUM(R10:R12)</f>
        <v>208817</v>
      </c>
      <c r="S13" s="272">
        <f t="shared" ref="S13" si="4">SUM(S10:S12)</f>
        <v>211997</v>
      </c>
      <c r="T13" s="48">
        <f>SUM(T10:T12)</f>
        <v>197283</v>
      </c>
    </row>
    <row r="14" spans="1:20" s="24" customFormat="1" ht="14.25" customHeight="1" x14ac:dyDescent="0.2">
      <c r="A14" s="37"/>
      <c r="B14" s="45" t="s">
        <v>38</v>
      </c>
      <c r="C14" s="29">
        <v>-8471</v>
      </c>
      <c r="D14" s="214">
        <v>-8491</v>
      </c>
      <c r="E14" s="30">
        <v>-7764</v>
      </c>
      <c r="F14" s="203"/>
      <c r="G14" s="29">
        <v>-1949</v>
      </c>
      <c r="H14" s="214">
        <v>-1970</v>
      </c>
      <c r="I14" s="183">
        <v>-2518</v>
      </c>
      <c r="J14" s="203"/>
      <c r="K14" s="194">
        <v>-33331</v>
      </c>
      <c r="L14" s="214">
        <v>-33560</v>
      </c>
      <c r="M14" s="183">
        <v>-35627</v>
      </c>
      <c r="N14" s="203"/>
      <c r="O14" s="194">
        <v>-2094</v>
      </c>
      <c r="P14" s="183">
        <v>-2768</v>
      </c>
      <c r="Q14" s="203"/>
      <c r="R14" s="194">
        <f>C14+G14+K14+O14</f>
        <v>-45845</v>
      </c>
      <c r="S14" s="214"/>
      <c r="T14" s="30">
        <f>E14+I14+M14+P14</f>
        <v>-48677</v>
      </c>
    </row>
    <row r="15" spans="1:20" s="24" customFormat="1" ht="14.25" customHeight="1" thickBot="1" x14ac:dyDescent="0.25">
      <c r="A15" s="37"/>
      <c r="B15" s="46" t="s">
        <v>39</v>
      </c>
      <c r="C15" s="47">
        <f t="shared" ref="C15:E15" si="5">SUM(C13:C14)</f>
        <v>105330</v>
      </c>
      <c r="D15" s="215">
        <f t="shared" si="5"/>
        <v>106279</v>
      </c>
      <c r="E15" s="48">
        <f t="shared" si="5"/>
        <v>93470</v>
      </c>
      <c r="F15" s="204"/>
      <c r="G15" s="47">
        <f t="shared" ref="G15:I15" si="6">SUM(G13:G14)</f>
        <v>50353</v>
      </c>
      <c r="H15" s="215">
        <f t="shared" si="6"/>
        <v>52122</v>
      </c>
      <c r="I15" s="182">
        <f t="shared" si="6"/>
        <v>46306</v>
      </c>
      <c r="J15" s="204"/>
      <c r="K15" s="193">
        <f t="shared" ref="K15:M15" si="7">SUM(K13:K14)</f>
        <v>9383</v>
      </c>
      <c r="L15" s="215">
        <f t="shared" si="7"/>
        <v>9575</v>
      </c>
      <c r="M15" s="182">
        <f t="shared" si="7"/>
        <v>11598</v>
      </c>
      <c r="N15" s="204"/>
      <c r="O15" s="193">
        <f t="shared" ref="O15:P15" si="8">SUM(O13:O14)</f>
        <v>-2094</v>
      </c>
      <c r="P15" s="182">
        <f t="shared" si="8"/>
        <v>-2768</v>
      </c>
      <c r="Q15" s="204"/>
      <c r="R15" s="193">
        <f t="shared" ref="R15:T15" si="9">SUM(R13:R14)</f>
        <v>162972</v>
      </c>
      <c r="S15" s="215"/>
      <c r="T15" s="48">
        <f t="shared" si="9"/>
        <v>148606</v>
      </c>
    </row>
    <row r="16" spans="1:20" s="24" customFormat="1" ht="11.25" x14ac:dyDescent="0.2">
      <c r="A16" s="37"/>
      <c r="B16" s="53"/>
      <c r="C16" s="88"/>
      <c r="D16" s="216"/>
      <c r="E16" s="89"/>
      <c r="F16" s="204"/>
      <c r="G16" s="88"/>
      <c r="H16" s="216"/>
      <c r="I16" s="184"/>
      <c r="J16" s="204"/>
      <c r="K16" s="195"/>
      <c r="L16" s="216"/>
      <c r="M16" s="184"/>
      <c r="N16" s="204"/>
      <c r="O16" s="195"/>
      <c r="P16" s="184"/>
      <c r="Q16" s="204"/>
      <c r="R16" s="195"/>
      <c r="S16" s="216"/>
      <c r="T16" s="89"/>
    </row>
    <row r="17" spans="1:20" s="24" customFormat="1" ht="11.25" customHeight="1" x14ac:dyDescent="0.2">
      <c r="A17" s="37"/>
      <c r="B17" s="87" t="s">
        <v>41</v>
      </c>
      <c r="C17" s="20">
        <f>-42853-1</f>
        <v>-42854</v>
      </c>
      <c r="D17" s="217">
        <v>-43158</v>
      </c>
      <c r="E17" s="21">
        <v>-38007</v>
      </c>
      <c r="F17" s="203"/>
      <c r="G17" s="20">
        <v>-8651</v>
      </c>
      <c r="H17" s="217">
        <v>-8971</v>
      </c>
      <c r="I17" s="181">
        <v>-7283</v>
      </c>
      <c r="J17" s="203"/>
      <c r="K17" s="192">
        <v>-4023</v>
      </c>
      <c r="L17" s="217">
        <v>-4070</v>
      </c>
      <c r="M17" s="181">
        <v>-4381</v>
      </c>
      <c r="N17" s="203"/>
      <c r="O17" s="192">
        <v>-3366</v>
      </c>
      <c r="P17" s="181">
        <v>-3967</v>
      </c>
      <c r="Q17" s="203"/>
      <c r="R17" s="194">
        <f>C17+G17+K17+O17</f>
        <v>-58894</v>
      </c>
      <c r="S17" s="217"/>
      <c r="T17" s="21">
        <f>E17+I17+M17+P17</f>
        <v>-53638</v>
      </c>
    </row>
    <row r="18" spans="1:20" s="24" customFormat="1" ht="14.25" customHeight="1" thickBot="1" x14ac:dyDescent="0.25">
      <c r="A18" s="37"/>
      <c r="B18" s="46" t="s">
        <v>84</v>
      </c>
      <c r="C18" s="47">
        <f t="shared" ref="C18:E18" si="10">SUM(C15:C17)</f>
        <v>62476</v>
      </c>
      <c r="D18" s="215">
        <f t="shared" si="10"/>
        <v>63121</v>
      </c>
      <c r="E18" s="48">
        <f t="shared" si="10"/>
        <v>55463</v>
      </c>
      <c r="F18" s="204"/>
      <c r="G18" s="47">
        <f t="shared" ref="G18:I18" si="11">SUM(G15:G17)</f>
        <v>41702</v>
      </c>
      <c r="H18" s="215">
        <f t="shared" si="11"/>
        <v>43151</v>
      </c>
      <c r="I18" s="182">
        <f t="shared" si="11"/>
        <v>39023</v>
      </c>
      <c r="J18" s="204"/>
      <c r="K18" s="193">
        <f t="shared" ref="K18:M18" si="12">SUM(K15:K17)</f>
        <v>5360</v>
      </c>
      <c r="L18" s="215">
        <f t="shared" si="12"/>
        <v>5505</v>
      </c>
      <c r="M18" s="182">
        <f t="shared" si="12"/>
        <v>7217</v>
      </c>
      <c r="N18" s="204"/>
      <c r="O18" s="193">
        <f t="shared" ref="O18:P18" si="13">SUM(O15:O17)</f>
        <v>-5460</v>
      </c>
      <c r="P18" s="182">
        <f t="shared" si="13"/>
        <v>-6735</v>
      </c>
      <c r="Q18" s="204"/>
      <c r="R18" s="193">
        <f t="shared" ref="R18:T18" si="14">SUM(R15:R17)</f>
        <v>104078</v>
      </c>
      <c r="S18" s="215"/>
      <c r="T18" s="48">
        <f t="shared" si="14"/>
        <v>94968</v>
      </c>
    </row>
    <row r="19" spans="1:20" s="85" customFormat="1" ht="11.25" x14ac:dyDescent="0.2">
      <c r="A19" s="37"/>
      <c r="B19" s="53"/>
      <c r="C19" s="88"/>
      <c r="D19" s="216"/>
      <c r="E19" s="89"/>
      <c r="F19" s="204"/>
      <c r="G19" s="88"/>
      <c r="H19" s="216"/>
      <c r="I19" s="184"/>
      <c r="J19" s="204"/>
      <c r="K19" s="195"/>
      <c r="L19" s="216"/>
      <c r="M19" s="184"/>
      <c r="N19" s="204"/>
      <c r="O19" s="195"/>
      <c r="P19" s="184"/>
      <c r="Q19" s="204"/>
      <c r="R19" s="195"/>
      <c r="S19" s="216"/>
      <c r="T19" s="89"/>
    </row>
    <row r="20" spans="1:20" s="24" customFormat="1" ht="11.25" customHeight="1" x14ac:dyDescent="0.2">
      <c r="A20" s="37"/>
      <c r="B20" s="45" t="s">
        <v>85</v>
      </c>
      <c r="C20" s="29">
        <v>-24248</v>
      </c>
      <c r="D20" s="214">
        <v>-24313</v>
      </c>
      <c r="E20" s="30">
        <v>-22537</v>
      </c>
      <c r="F20" s="203"/>
      <c r="G20" s="29">
        <v>-5919</v>
      </c>
      <c r="H20" s="214">
        <v>-5776</v>
      </c>
      <c r="I20" s="183">
        <v>-5657</v>
      </c>
      <c r="J20" s="203"/>
      <c r="K20" s="194">
        <v>0</v>
      </c>
      <c r="L20" s="214">
        <v>0</v>
      </c>
      <c r="M20" s="183">
        <v>0</v>
      </c>
      <c r="N20" s="203"/>
      <c r="O20" s="194">
        <v>0</v>
      </c>
      <c r="P20" s="183">
        <v>0</v>
      </c>
      <c r="Q20" s="203"/>
      <c r="R20" s="194">
        <f>C20+G20+K20+O20</f>
        <v>-30167</v>
      </c>
      <c r="S20" s="214"/>
      <c r="T20" s="30">
        <f>E20+I20+M20+P20</f>
        <v>-28194</v>
      </c>
    </row>
    <row r="21" spans="1:20" s="24" customFormat="1" ht="14.25" customHeight="1" thickBot="1" x14ac:dyDescent="0.25">
      <c r="A21" s="37"/>
      <c r="B21" s="46" t="s">
        <v>86</v>
      </c>
      <c r="C21" s="47">
        <f t="shared" ref="C21:E21" si="15">SUM(C18:C20)</f>
        <v>38228</v>
      </c>
      <c r="D21" s="215">
        <f t="shared" si="15"/>
        <v>38808</v>
      </c>
      <c r="E21" s="48">
        <f t="shared" si="15"/>
        <v>32926</v>
      </c>
      <c r="F21" s="204"/>
      <c r="G21" s="47">
        <f t="shared" ref="G21:I21" si="16">SUM(G18:G20)</f>
        <v>35783</v>
      </c>
      <c r="H21" s="215">
        <f t="shared" si="16"/>
        <v>37375</v>
      </c>
      <c r="I21" s="182">
        <f t="shared" si="16"/>
        <v>33366</v>
      </c>
      <c r="J21" s="204"/>
      <c r="K21" s="193">
        <f t="shared" ref="K21:M21" si="17">SUM(K18:K20)</f>
        <v>5360</v>
      </c>
      <c r="L21" s="215">
        <f t="shared" si="17"/>
        <v>5505</v>
      </c>
      <c r="M21" s="182">
        <f t="shared" si="17"/>
        <v>7217</v>
      </c>
      <c r="N21" s="204"/>
      <c r="O21" s="193">
        <f t="shared" ref="O21:P21" si="18">SUM(O18:O20)</f>
        <v>-5460</v>
      </c>
      <c r="P21" s="182">
        <f t="shared" si="18"/>
        <v>-6735</v>
      </c>
      <c r="Q21" s="204"/>
      <c r="R21" s="193">
        <f>SUM(R18:R20)</f>
        <v>73911</v>
      </c>
      <c r="S21" s="215"/>
      <c r="T21" s="48">
        <f>SUM(T18:T20)</f>
        <v>66774</v>
      </c>
    </row>
    <row r="22" spans="1:20" s="24" customFormat="1" ht="14.25" customHeight="1" x14ac:dyDescent="0.2">
      <c r="A22" s="37"/>
      <c r="B22" s="45" t="s">
        <v>42</v>
      </c>
      <c r="C22" s="29"/>
      <c r="D22" s="214"/>
      <c r="E22" s="30"/>
      <c r="F22" s="203"/>
      <c r="G22" s="29"/>
      <c r="H22" s="214"/>
      <c r="I22" s="183"/>
      <c r="J22" s="203"/>
      <c r="K22" s="194"/>
      <c r="L22" s="214"/>
      <c r="M22" s="183"/>
      <c r="N22" s="203"/>
      <c r="O22" s="194"/>
      <c r="P22" s="183"/>
      <c r="Q22" s="203"/>
      <c r="R22" s="194">
        <v>-19218</v>
      </c>
      <c r="S22" s="214"/>
      <c r="T22" s="30">
        <v>-17000</v>
      </c>
    </row>
    <row r="23" spans="1:20" s="24" customFormat="1" ht="14.25" customHeight="1" x14ac:dyDescent="0.2">
      <c r="A23" s="37"/>
      <c r="B23" s="18" t="s">
        <v>43</v>
      </c>
      <c r="C23" s="20"/>
      <c r="D23" s="217"/>
      <c r="E23" s="21"/>
      <c r="F23" s="203"/>
      <c r="G23" s="20"/>
      <c r="H23" s="217"/>
      <c r="I23" s="181"/>
      <c r="J23" s="203"/>
      <c r="K23" s="192"/>
      <c r="L23" s="217"/>
      <c r="M23" s="181"/>
      <c r="N23" s="203"/>
      <c r="O23" s="192"/>
      <c r="P23" s="181"/>
      <c r="Q23" s="203"/>
      <c r="R23" s="192">
        <v>-1602</v>
      </c>
      <c r="S23" s="217"/>
      <c r="T23" s="21">
        <v>-1589</v>
      </c>
    </row>
    <row r="24" spans="1:20" s="24" customFormat="1" ht="14.25" customHeight="1" thickBot="1" x14ac:dyDescent="0.25">
      <c r="A24" s="37"/>
      <c r="B24" s="46" t="s">
        <v>26</v>
      </c>
      <c r="C24" s="90"/>
      <c r="D24" s="218"/>
      <c r="E24" s="261"/>
      <c r="F24" s="203"/>
      <c r="G24" s="90"/>
      <c r="H24" s="218"/>
      <c r="I24" s="185"/>
      <c r="J24" s="203"/>
      <c r="K24" s="198"/>
      <c r="L24" s="218"/>
      <c r="M24" s="185"/>
      <c r="N24" s="203"/>
      <c r="O24" s="198"/>
      <c r="P24" s="185"/>
      <c r="Q24" s="203"/>
      <c r="R24" s="193">
        <f>SUM(R21:R23)</f>
        <v>53091</v>
      </c>
      <c r="S24" s="218"/>
      <c r="T24" s="48">
        <f>SUM(T21:T23)</f>
        <v>48185</v>
      </c>
    </row>
    <row r="25" spans="1:20" s="24" customFormat="1" ht="14.25" customHeight="1" x14ac:dyDescent="0.2">
      <c r="A25" s="37"/>
      <c r="B25" s="45" t="s">
        <v>44</v>
      </c>
      <c r="C25" s="29"/>
      <c r="D25" s="214"/>
      <c r="E25" s="30"/>
      <c r="F25" s="203"/>
      <c r="G25" s="29"/>
      <c r="H25" s="214"/>
      <c r="I25" s="183"/>
      <c r="J25" s="203"/>
      <c r="K25" s="194"/>
      <c r="L25" s="214"/>
      <c r="M25" s="183"/>
      <c r="N25" s="203"/>
      <c r="O25" s="194"/>
      <c r="P25" s="183"/>
      <c r="Q25" s="203"/>
      <c r="R25" s="194">
        <v>-208</v>
      </c>
      <c r="S25" s="214"/>
      <c r="T25" s="30">
        <v>635</v>
      </c>
    </row>
    <row r="26" spans="1:20" s="24" customFormat="1" ht="14.25" customHeight="1" x14ac:dyDescent="0.2">
      <c r="A26" s="37"/>
      <c r="B26" s="18" t="s">
        <v>87</v>
      </c>
      <c r="C26" s="20"/>
      <c r="D26" s="217"/>
      <c r="E26" s="21"/>
      <c r="F26" s="203"/>
      <c r="G26" s="20"/>
      <c r="H26" s="217"/>
      <c r="I26" s="181"/>
      <c r="J26" s="203"/>
      <c r="K26" s="192"/>
      <c r="L26" s="217"/>
      <c r="M26" s="181"/>
      <c r="N26" s="203"/>
      <c r="O26" s="192"/>
      <c r="P26" s="181"/>
      <c r="Q26" s="203"/>
      <c r="R26" s="192">
        <v>1357</v>
      </c>
      <c r="S26" s="217"/>
      <c r="T26" s="21">
        <v>-334</v>
      </c>
    </row>
    <row r="27" spans="1:20" s="24" customFormat="1" ht="14.25" customHeight="1" thickBot="1" x14ac:dyDescent="0.25">
      <c r="A27" s="37"/>
      <c r="B27" s="46" t="s">
        <v>88</v>
      </c>
      <c r="C27" s="90"/>
      <c r="D27" s="218"/>
      <c r="E27" s="261"/>
      <c r="F27" s="203"/>
      <c r="G27" s="90"/>
      <c r="H27" s="218"/>
      <c r="I27" s="185"/>
      <c r="J27" s="203"/>
      <c r="K27" s="198"/>
      <c r="L27" s="218"/>
      <c r="M27" s="185"/>
      <c r="N27" s="203"/>
      <c r="O27" s="198"/>
      <c r="P27" s="185"/>
      <c r="Q27" s="203"/>
      <c r="R27" s="193">
        <f>SUM(R24:R26)</f>
        <v>54240</v>
      </c>
      <c r="S27" s="218"/>
      <c r="T27" s="48">
        <f>SUM(T24:T26)</f>
        <v>48486</v>
      </c>
    </row>
    <row r="28" spans="1:20" s="24" customFormat="1" ht="14.25" customHeight="1" x14ac:dyDescent="0.2">
      <c r="A28" s="37"/>
      <c r="B28" s="45" t="s">
        <v>46</v>
      </c>
      <c r="C28" s="29"/>
      <c r="D28" s="214"/>
      <c r="E28" s="30"/>
      <c r="F28" s="203"/>
      <c r="G28" s="29"/>
      <c r="H28" s="214"/>
      <c r="I28" s="183"/>
      <c r="J28" s="203"/>
      <c r="K28" s="194"/>
      <c r="L28" s="214"/>
      <c r="M28" s="183"/>
      <c r="N28" s="203"/>
      <c r="O28" s="194"/>
      <c r="P28" s="183"/>
      <c r="Q28" s="203"/>
      <c r="R28" s="194">
        <v>-16113</v>
      </c>
      <c r="S28" s="214"/>
      <c r="T28" s="30">
        <v>-14707</v>
      </c>
    </row>
    <row r="29" spans="1:20" s="8" customFormat="1" ht="14.25" customHeight="1" thickBot="1" x14ac:dyDescent="0.25">
      <c r="A29" s="86"/>
      <c r="B29" s="51" t="s">
        <v>47</v>
      </c>
      <c r="C29" s="31"/>
      <c r="D29" s="219"/>
      <c r="E29" s="32"/>
      <c r="F29" s="205"/>
      <c r="G29" s="31"/>
      <c r="H29" s="219"/>
      <c r="I29" s="186"/>
      <c r="J29" s="205"/>
      <c r="K29" s="196"/>
      <c r="L29" s="219"/>
      <c r="M29" s="186"/>
      <c r="N29" s="205"/>
      <c r="O29" s="196"/>
      <c r="P29" s="186"/>
      <c r="Q29" s="205"/>
      <c r="R29" s="196">
        <f>SUM(R27:R28)</f>
        <v>38127</v>
      </c>
      <c r="S29" s="219"/>
      <c r="T29" s="32">
        <f>SUM(T27:T28)</f>
        <v>33779</v>
      </c>
    </row>
    <row r="31" spans="1:20" x14ac:dyDescent="0.2">
      <c r="B31" s="278" t="s">
        <v>152</v>
      </c>
    </row>
    <row r="32" spans="1:20" x14ac:dyDescent="0.2">
      <c r="B32" s="278" t="s">
        <v>186</v>
      </c>
    </row>
    <row r="33" spans="2:2" x14ac:dyDescent="0.2">
      <c r="B33" s="278" t="s">
        <v>154</v>
      </c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workbookViewId="0"/>
  </sheetViews>
  <sheetFormatPr baseColWidth="10" defaultColWidth="9.140625" defaultRowHeight="14.25" x14ac:dyDescent="0.2"/>
  <cols>
    <col min="1" max="1" width="4" style="236" customWidth="1"/>
    <col min="2" max="2" width="34.5703125" style="236" customWidth="1"/>
    <col min="3" max="5" width="10.42578125" style="236" customWidth="1"/>
    <col min="6" max="6" width="2.7109375" style="236" customWidth="1"/>
    <col min="7" max="9" width="10.42578125" style="236" customWidth="1"/>
    <col min="10" max="10" width="2.7109375" style="236" customWidth="1"/>
    <col min="11" max="13" width="10.42578125" style="236" customWidth="1"/>
    <col min="14" max="14" width="2.7109375" style="236" customWidth="1"/>
    <col min="15" max="16384" width="9.140625" style="236"/>
  </cols>
  <sheetData>
    <row r="1" spans="1:14" s="39" customFormat="1" ht="15" customHeight="1" x14ac:dyDescent="0.25">
      <c r="A1" s="98"/>
      <c r="B1" s="306" t="str">
        <f>Inhaltsverzeichnis!C21</f>
        <v>Segment DBP mit Umsatzaufteilung für neun Monate 2018</v>
      </c>
      <c r="C1" s="306"/>
      <c r="D1" s="306"/>
      <c r="E1" s="306"/>
      <c r="F1" s="306"/>
      <c r="G1" s="306"/>
      <c r="H1" s="306"/>
      <c r="I1" s="99"/>
      <c r="J1" s="99"/>
      <c r="K1" s="99"/>
      <c r="L1" s="99"/>
      <c r="M1" s="99"/>
      <c r="N1" s="98"/>
    </row>
    <row r="2" spans="1:14" s="2" customFormat="1" ht="15" customHeight="1" x14ac:dyDescent="0.2">
      <c r="A2" s="95"/>
      <c r="B2" s="281" t="s">
        <v>31</v>
      </c>
      <c r="C2" s="97"/>
      <c r="D2" s="97"/>
      <c r="E2" s="97"/>
      <c r="F2" s="97"/>
      <c r="G2" s="97"/>
      <c r="H2" s="97"/>
      <c r="I2" s="96"/>
      <c r="J2" s="96"/>
      <c r="K2" s="96"/>
      <c r="L2" s="96"/>
      <c r="M2" s="96"/>
      <c r="N2" s="95"/>
    </row>
    <row r="3" spans="1:14" s="2" customFormat="1" ht="15" customHeight="1" x14ac:dyDescent="0.2">
      <c r="A3" s="33"/>
      <c r="B3" s="41"/>
      <c r="C3" s="189"/>
      <c r="D3" s="35"/>
      <c r="E3" s="178"/>
      <c r="F3" s="200"/>
      <c r="G3" s="189"/>
      <c r="H3" s="35"/>
      <c r="I3" s="178"/>
      <c r="J3" s="200"/>
      <c r="K3" s="189"/>
      <c r="L3" s="35"/>
      <c r="M3" s="35"/>
      <c r="N3" s="33"/>
    </row>
    <row r="4" spans="1:14" s="24" customFormat="1" ht="15" customHeight="1" thickBot="1" x14ac:dyDescent="0.25">
      <c r="A4" s="37"/>
      <c r="B4" s="62" t="s">
        <v>32</v>
      </c>
      <c r="C4" s="301" t="s">
        <v>193</v>
      </c>
      <c r="D4" s="301"/>
      <c r="E4" s="302"/>
      <c r="F4" s="207"/>
      <c r="G4" s="301" t="s">
        <v>194</v>
      </c>
      <c r="H4" s="301"/>
      <c r="I4" s="302"/>
      <c r="J4" s="201"/>
      <c r="K4" s="301" t="s">
        <v>187</v>
      </c>
      <c r="L4" s="301"/>
      <c r="M4" s="302"/>
      <c r="N4" s="37"/>
    </row>
    <row r="5" spans="1:14" s="24" customFormat="1" ht="14.25" customHeight="1" x14ac:dyDescent="0.2">
      <c r="A5" s="37"/>
      <c r="B5" s="102"/>
      <c r="C5" s="103" t="s">
        <v>171</v>
      </c>
      <c r="D5" s="268" t="s">
        <v>171</v>
      </c>
      <c r="E5" s="179" t="s">
        <v>172</v>
      </c>
      <c r="F5" s="202"/>
      <c r="G5" s="103" t="s">
        <v>171</v>
      </c>
      <c r="H5" s="268" t="s">
        <v>171</v>
      </c>
      <c r="I5" s="179" t="s">
        <v>172</v>
      </c>
      <c r="J5" s="202"/>
      <c r="K5" s="103" t="s">
        <v>171</v>
      </c>
      <c r="L5" s="268" t="s">
        <v>171</v>
      </c>
      <c r="M5" s="179" t="s">
        <v>172</v>
      </c>
      <c r="N5" s="37"/>
    </row>
    <row r="6" spans="1:14" s="24" customFormat="1" ht="32.25" x14ac:dyDescent="0.2">
      <c r="A6" s="37"/>
      <c r="B6" s="161"/>
      <c r="C6" s="191" t="s">
        <v>145</v>
      </c>
      <c r="D6" s="269" t="s">
        <v>192</v>
      </c>
      <c r="E6" s="180" t="s">
        <v>155</v>
      </c>
      <c r="F6" s="202"/>
      <c r="G6" s="191" t="s">
        <v>145</v>
      </c>
      <c r="H6" s="269" t="s">
        <v>192</v>
      </c>
      <c r="I6" s="180" t="s">
        <v>155</v>
      </c>
      <c r="J6" s="202"/>
      <c r="K6" s="191" t="s">
        <v>145</v>
      </c>
      <c r="L6" s="269" t="s">
        <v>192</v>
      </c>
      <c r="M6" s="163" t="s">
        <v>155</v>
      </c>
      <c r="N6" s="37"/>
    </row>
    <row r="7" spans="1:14" s="24" customFormat="1" ht="14.25" customHeight="1" x14ac:dyDescent="0.2">
      <c r="A7" s="37"/>
      <c r="B7" s="18" t="s">
        <v>33</v>
      </c>
      <c r="C7" s="192">
        <v>5558</v>
      </c>
      <c r="D7" s="270">
        <v>5593</v>
      </c>
      <c r="E7" s="181">
        <v>2007</v>
      </c>
      <c r="F7" s="203"/>
      <c r="G7" s="192">
        <f>+K7-C7</f>
        <v>96170</v>
      </c>
      <c r="H7" s="270">
        <f t="shared" ref="H7:I9" si="0">+L7-D7</f>
        <v>100198</v>
      </c>
      <c r="I7" s="181">
        <f t="shared" si="0"/>
        <v>102364</v>
      </c>
      <c r="J7" s="203"/>
      <c r="K7" s="192">
        <v>101728</v>
      </c>
      <c r="L7" s="270">
        <v>105791</v>
      </c>
      <c r="M7" s="181">
        <v>104371</v>
      </c>
      <c r="N7" s="37"/>
    </row>
    <row r="8" spans="1:14" s="24" customFormat="1" ht="14.25" customHeight="1" x14ac:dyDescent="0.2">
      <c r="A8" s="37"/>
      <c r="B8" s="18" t="s">
        <v>34</v>
      </c>
      <c r="C8" s="192">
        <v>2571</v>
      </c>
      <c r="D8" s="270">
        <v>2608</v>
      </c>
      <c r="E8" s="181">
        <v>1690</v>
      </c>
      <c r="F8" s="203"/>
      <c r="G8" s="192">
        <f t="shared" ref="G8:G9" si="1">+K8-C8</f>
        <v>199781</v>
      </c>
      <c r="H8" s="270">
        <f t="shared" si="0"/>
        <v>209279</v>
      </c>
      <c r="I8" s="181">
        <f t="shared" si="0"/>
        <v>198905</v>
      </c>
      <c r="J8" s="203"/>
      <c r="K8" s="192">
        <v>202352</v>
      </c>
      <c r="L8" s="270">
        <v>211887</v>
      </c>
      <c r="M8" s="181">
        <v>200595</v>
      </c>
      <c r="N8" s="37"/>
    </row>
    <row r="9" spans="1:14" s="24" customFormat="1" ht="14.25" customHeight="1" x14ac:dyDescent="0.2">
      <c r="A9" s="37"/>
      <c r="B9" s="211" t="s">
        <v>141</v>
      </c>
      <c r="C9" s="213">
        <v>12577</v>
      </c>
      <c r="D9" s="270">
        <v>12971</v>
      </c>
      <c r="E9" s="181">
        <v>6465</v>
      </c>
      <c r="F9" s="203"/>
      <c r="G9" s="192">
        <f t="shared" si="1"/>
        <v>0</v>
      </c>
      <c r="H9" s="270">
        <f t="shared" si="0"/>
        <v>0</v>
      </c>
      <c r="I9" s="181">
        <f t="shared" si="0"/>
        <v>0</v>
      </c>
      <c r="J9" s="203"/>
      <c r="K9" s="213">
        <v>12577</v>
      </c>
      <c r="L9" s="270">
        <v>12971</v>
      </c>
      <c r="M9" s="181">
        <v>6465</v>
      </c>
      <c r="N9" s="37"/>
    </row>
    <row r="10" spans="1:14" s="24" customFormat="1" ht="14.25" customHeight="1" thickBot="1" x14ac:dyDescent="0.25">
      <c r="A10" s="37"/>
      <c r="B10" s="46" t="s">
        <v>83</v>
      </c>
      <c r="C10" s="193">
        <f t="shared" ref="C10:E10" si="2">SUM(C7:C9)</f>
        <v>20706</v>
      </c>
      <c r="D10" s="272">
        <f t="shared" si="2"/>
        <v>21172</v>
      </c>
      <c r="E10" s="182">
        <f t="shared" si="2"/>
        <v>10162</v>
      </c>
      <c r="F10" s="204"/>
      <c r="G10" s="193">
        <f t="shared" ref="G10:I10" si="3">SUM(G7:G9)</f>
        <v>295951</v>
      </c>
      <c r="H10" s="272">
        <f t="shared" si="3"/>
        <v>309477</v>
      </c>
      <c r="I10" s="182">
        <f t="shared" si="3"/>
        <v>301269</v>
      </c>
      <c r="J10" s="204"/>
      <c r="K10" s="193">
        <f t="shared" ref="K10:M10" si="4">SUM(K7:K9)</f>
        <v>316657</v>
      </c>
      <c r="L10" s="272">
        <f t="shared" si="4"/>
        <v>330649</v>
      </c>
      <c r="M10" s="182">
        <f t="shared" si="4"/>
        <v>311431</v>
      </c>
      <c r="N10" s="37"/>
    </row>
    <row r="11" spans="1:14" s="24" customFormat="1" ht="14.25" customHeight="1" x14ac:dyDescent="0.2">
      <c r="A11" s="37"/>
      <c r="B11" s="45" t="s">
        <v>35</v>
      </c>
      <c r="C11" s="194">
        <v>0</v>
      </c>
      <c r="D11" s="273">
        <v>0</v>
      </c>
      <c r="E11" s="183">
        <v>0</v>
      </c>
      <c r="F11" s="203"/>
      <c r="G11" s="194">
        <f t="shared" ref="G11:I12" si="5">+K11-C11</f>
        <v>0</v>
      </c>
      <c r="H11" s="273">
        <f t="shared" si="5"/>
        <v>0</v>
      </c>
      <c r="I11" s="183">
        <f t="shared" si="5"/>
        <v>0</v>
      </c>
      <c r="J11" s="203"/>
      <c r="K11" s="194">
        <v>0</v>
      </c>
      <c r="L11" s="273">
        <v>0</v>
      </c>
      <c r="M11" s="183">
        <v>0</v>
      </c>
      <c r="N11" s="37"/>
    </row>
    <row r="12" spans="1:14" s="24" customFormat="1" ht="14.25" customHeight="1" x14ac:dyDescent="0.2">
      <c r="A12" s="37"/>
      <c r="B12" s="18" t="s">
        <v>36</v>
      </c>
      <c r="C12" s="192">
        <v>0</v>
      </c>
      <c r="D12" s="270">
        <v>0</v>
      </c>
      <c r="E12" s="181">
        <v>0</v>
      </c>
      <c r="F12" s="203"/>
      <c r="G12" s="192">
        <f t="shared" si="5"/>
        <v>41</v>
      </c>
      <c r="H12" s="270">
        <f t="shared" si="5"/>
        <v>46</v>
      </c>
      <c r="I12" s="181">
        <f t="shared" si="5"/>
        <v>52</v>
      </c>
      <c r="J12" s="203"/>
      <c r="K12" s="192">
        <v>41</v>
      </c>
      <c r="L12" s="270">
        <v>46</v>
      </c>
      <c r="M12" s="181">
        <v>52</v>
      </c>
      <c r="N12" s="37"/>
    </row>
    <row r="13" spans="1:14" s="24" customFormat="1" ht="14.25" customHeight="1" thickBot="1" x14ac:dyDescent="0.25">
      <c r="A13" s="37"/>
      <c r="B13" s="46" t="s">
        <v>37</v>
      </c>
      <c r="C13" s="193">
        <f t="shared" ref="C13:E13" si="6">SUM(C10:C12)</f>
        <v>20706</v>
      </c>
      <c r="D13" s="272">
        <f t="shared" si="6"/>
        <v>21172</v>
      </c>
      <c r="E13" s="182">
        <f t="shared" si="6"/>
        <v>10162</v>
      </c>
      <c r="F13" s="204"/>
      <c r="G13" s="193">
        <f t="shared" ref="G13:I13" si="7">SUM(G10:G12)</f>
        <v>295992</v>
      </c>
      <c r="H13" s="272">
        <f t="shared" si="7"/>
        <v>309523</v>
      </c>
      <c r="I13" s="182">
        <f t="shared" si="7"/>
        <v>301321</v>
      </c>
      <c r="J13" s="204"/>
      <c r="K13" s="193">
        <f t="shared" ref="K13:M13" si="8">SUM(K10:K12)</f>
        <v>316698</v>
      </c>
      <c r="L13" s="272">
        <f t="shared" si="8"/>
        <v>330695</v>
      </c>
      <c r="M13" s="182">
        <f t="shared" si="8"/>
        <v>311483</v>
      </c>
      <c r="N13" s="37"/>
    </row>
    <row r="14" spans="1:14" s="24" customFormat="1" ht="14.25" customHeight="1" x14ac:dyDescent="0.2">
      <c r="A14" s="37"/>
      <c r="B14" s="45" t="s">
        <v>38</v>
      </c>
      <c r="C14" s="29"/>
      <c r="D14" s="214"/>
      <c r="E14" s="183"/>
      <c r="F14" s="203"/>
      <c r="G14" s="29"/>
      <c r="H14" s="214"/>
      <c r="I14" s="183"/>
      <c r="J14" s="203"/>
      <c r="K14" s="194">
        <v>-26175</v>
      </c>
      <c r="L14" s="214">
        <v>-27031</v>
      </c>
      <c r="M14" s="183">
        <v>-22124</v>
      </c>
      <c r="N14" s="37"/>
    </row>
    <row r="15" spans="1:14" s="24" customFormat="1" ht="14.25" customHeight="1" thickBot="1" x14ac:dyDescent="0.25">
      <c r="A15" s="37"/>
      <c r="B15" s="46" t="s">
        <v>39</v>
      </c>
      <c r="C15" s="47"/>
      <c r="D15" s="215"/>
      <c r="E15" s="182"/>
      <c r="F15" s="204"/>
      <c r="G15" s="47"/>
      <c r="H15" s="215"/>
      <c r="I15" s="182"/>
      <c r="J15" s="204"/>
      <c r="K15" s="193">
        <f t="shared" ref="K15:M15" si="9">SUM(K13:K14)</f>
        <v>290523</v>
      </c>
      <c r="L15" s="215">
        <f t="shared" si="9"/>
        <v>303664</v>
      </c>
      <c r="M15" s="182">
        <f t="shared" si="9"/>
        <v>289359</v>
      </c>
      <c r="N15" s="37"/>
    </row>
    <row r="16" spans="1:14" s="24" customFormat="1" ht="11.25" x14ac:dyDescent="0.2">
      <c r="A16" s="37"/>
      <c r="B16" s="53"/>
      <c r="C16" s="88"/>
      <c r="D16" s="216"/>
      <c r="E16" s="184"/>
      <c r="F16" s="204"/>
      <c r="G16" s="88"/>
      <c r="H16" s="216"/>
      <c r="I16" s="184"/>
      <c r="J16" s="204"/>
      <c r="K16" s="195"/>
      <c r="L16" s="216"/>
      <c r="M16" s="184"/>
      <c r="N16" s="37"/>
    </row>
    <row r="17" spans="1:14" s="24" customFormat="1" ht="11.25" customHeight="1" x14ac:dyDescent="0.2">
      <c r="A17" s="37"/>
      <c r="B17" s="87" t="s">
        <v>41</v>
      </c>
      <c r="C17" s="20"/>
      <c r="D17" s="217"/>
      <c r="E17" s="181"/>
      <c r="F17" s="203"/>
      <c r="G17" s="20"/>
      <c r="H17" s="217"/>
      <c r="I17" s="181"/>
      <c r="J17" s="203"/>
      <c r="K17" s="192">
        <v>-123700</v>
      </c>
      <c r="L17" s="217">
        <v>-129019</v>
      </c>
      <c r="M17" s="181">
        <v>-124678</v>
      </c>
      <c r="N17" s="37"/>
    </row>
    <row r="18" spans="1:14" s="24" customFormat="1" ht="14.25" customHeight="1" thickBot="1" x14ac:dyDescent="0.25">
      <c r="A18" s="37"/>
      <c r="B18" s="46" t="s">
        <v>84</v>
      </c>
      <c r="C18" s="47"/>
      <c r="D18" s="215"/>
      <c r="E18" s="182"/>
      <c r="F18" s="204"/>
      <c r="G18" s="47"/>
      <c r="H18" s="215"/>
      <c r="I18" s="182"/>
      <c r="J18" s="204"/>
      <c r="K18" s="193">
        <f t="shared" ref="K18:M18" si="10">SUM(K15:K17)</f>
        <v>166823</v>
      </c>
      <c r="L18" s="215">
        <f t="shared" si="10"/>
        <v>174645</v>
      </c>
      <c r="M18" s="182">
        <f t="shared" si="10"/>
        <v>164681</v>
      </c>
      <c r="N18" s="37"/>
    </row>
    <row r="19" spans="1:14" s="85" customFormat="1" ht="11.25" x14ac:dyDescent="0.2">
      <c r="A19" s="37"/>
      <c r="B19" s="53"/>
      <c r="C19" s="88"/>
      <c r="D19" s="216"/>
      <c r="E19" s="184"/>
      <c r="F19" s="204"/>
      <c r="G19" s="88"/>
      <c r="H19" s="216"/>
      <c r="I19" s="184"/>
      <c r="J19" s="204"/>
      <c r="K19" s="195"/>
      <c r="L19" s="216"/>
      <c r="M19" s="184"/>
      <c r="N19" s="37"/>
    </row>
    <row r="20" spans="1:14" s="24" customFormat="1" ht="11.25" customHeight="1" x14ac:dyDescent="0.2">
      <c r="A20" s="37"/>
      <c r="B20" s="45" t="s">
        <v>85</v>
      </c>
      <c r="C20" s="29"/>
      <c r="D20" s="214"/>
      <c r="E20" s="183"/>
      <c r="F20" s="203"/>
      <c r="G20" s="29"/>
      <c r="H20" s="214"/>
      <c r="I20" s="183"/>
      <c r="J20" s="203"/>
      <c r="K20" s="194">
        <v>-71115</v>
      </c>
      <c r="L20" s="214">
        <v>-73124</v>
      </c>
      <c r="M20" s="183">
        <v>-71191</v>
      </c>
      <c r="N20" s="37"/>
    </row>
    <row r="21" spans="1:14" s="24" customFormat="1" ht="14.25" customHeight="1" thickBot="1" x14ac:dyDescent="0.25">
      <c r="A21" s="37"/>
      <c r="B21" s="46" t="s">
        <v>86</v>
      </c>
      <c r="C21" s="47"/>
      <c r="D21" s="215"/>
      <c r="E21" s="182"/>
      <c r="F21" s="204"/>
      <c r="G21" s="47"/>
      <c r="H21" s="215"/>
      <c r="I21" s="182"/>
      <c r="J21" s="204"/>
      <c r="K21" s="193">
        <f t="shared" ref="K21:M21" si="11">SUM(K18:K20)</f>
        <v>95708</v>
      </c>
      <c r="L21" s="215">
        <f t="shared" si="11"/>
        <v>101521</v>
      </c>
      <c r="M21" s="182">
        <f t="shared" si="11"/>
        <v>93490</v>
      </c>
      <c r="N21" s="37"/>
    </row>
    <row r="22" spans="1:14" s="238" customFormat="1" ht="11.25" x14ac:dyDescent="0.2">
      <c r="A22" s="237"/>
      <c r="B22" s="237"/>
      <c r="C22" s="241"/>
      <c r="D22" s="242"/>
      <c r="E22" s="243"/>
      <c r="F22" s="244"/>
      <c r="G22" s="245"/>
      <c r="H22" s="246"/>
      <c r="I22" s="243"/>
      <c r="J22" s="244"/>
      <c r="K22" s="245"/>
      <c r="L22" s="246"/>
      <c r="M22" s="246"/>
      <c r="N22" s="237"/>
    </row>
    <row r="23" spans="1:14" s="238" customFormat="1" ht="11.25" x14ac:dyDescent="0.2">
      <c r="B23" s="278" t="s">
        <v>152</v>
      </c>
      <c r="C23" s="247"/>
      <c r="D23" s="247"/>
      <c r="E23" s="244"/>
      <c r="F23" s="244"/>
      <c r="G23" s="244"/>
      <c r="H23" s="244"/>
      <c r="I23" s="244"/>
      <c r="J23" s="244"/>
      <c r="K23" s="244"/>
      <c r="L23" s="244"/>
      <c r="M23" s="244"/>
    </row>
    <row r="24" spans="1:14" s="238" customFormat="1" ht="11.25" x14ac:dyDescent="0.2">
      <c r="B24" s="278" t="s">
        <v>186</v>
      </c>
      <c r="C24" s="247"/>
      <c r="D24" s="247"/>
      <c r="E24" s="244"/>
      <c r="F24" s="244"/>
      <c r="G24" s="244"/>
      <c r="H24" s="244"/>
      <c r="I24" s="244"/>
      <c r="J24" s="244"/>
      <c r="K24" s="244"/>
      <c r="L24" s="244"/>
      <c r="M24" s="244"/>
    </row>
    <row r="25" spans="1:14" s="238" customFormat="1" ht="11.25" x14ac:dyDescent="0.2">
      <c r="B25" s="278" t="s">
        <v>154</v>
      </c>
      <c r="C25" s="247"/>
      <c r="D25" s="247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4" x14ac:dyDescent="0.2"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</row>
    <row r="27" spans="1:14" x14ac:dyDescent="0.2"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  <row r="28" spans="1:14" x14ac:dyDescent="0.2"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  <row r="29" spans="1:14" x14ac:dyDescent="0.2"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</row>
    <row r="30" spans="1:14" x14ac:dyDescent="0.2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</row>
    <row r="31" spans="1:14" x14ac:dyDescent="0.2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4" x14ac:dyDescent="0.2"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</row>
    <row r="33" spans="2:14" x14ac:dyDescent="0.2"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</row>
    <row r="34" spans="2:14" x14ac:dyDescent="0.2"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2:14" x14ac:dyDescent="0.2"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2:14" x14ac:dyDescent="0.2"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2:14" x14ac:dyDescent="0.2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</sheetData>
  <mergeCells count="4">
    <mergeCell ref="B1:H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scale="98" orientation="landscape" r:id="rId1"/>
  <headerFooter>
    <oddHeader>&amp;C&amp;G</oddHeader>
    <oddFooter>&amp;L© 2018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</vt:i4>
      </vt:variant>
    </vt:vector>
  </HeadingPairs>
  <TitlesOfParts>
    <vt:vector size="22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Bilanz!Druckbereich</vt:lpstr>
      <vt:lpstr>Deckblatt!Druckbereich</vt:lpstr>
      <vt:lpstr>Eckdaten!Druckbereich</vt:lpstr>
      <vt:lpstr>GuV!Druckbereich</vt:lpstr>
      <vt:lpstr>'Im EK erfasste Erträge + Aufw.'!Druckbereich</vt:lpstr>
      <vt:lpstr>Inhaltsverzeichnis!Druckbereich</vt:lpstr>
      <vt:lpstr>Kapitalflussrechnung!Druckbereich</vt:lpstr>
      <vt:lpstr>'Segment DBP-IoT split Quartal'!Druckbereich</vt:lpstr>
      <vt:lpstr>'Segmentbericht Quartal'!Druckbereich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