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DieseArbeitsmappe" defaultThemeVersion="124226"/>
  <bookViews>
    <workbookView xWindow="810" yWindow="150" windowWidth="27765" windowHeight="14160" tabRatio="677"/>
  </bookViews>
  <sheets>
    <sheet name="Deckblatt" sheetId="1" r:id="rId1"/>
    <sheet name="Inhaltsverzeichnis" sheetId="11" r:id="rId2"/>
    <sheet name="Eckdaten" sheetId="21" r:id="rId3"/>
    <sheet name="GuV" sheetId="4" r:id="rId4"/>
    <sheet name="Bilanz" sheetId="22" r:id="rId5"/>
    <sheet name="Kapitalflussrechnung" sheetId="10" r:id="rId6"/>
    <sheet name="Segmentbericht ytd" sheetId="24" r:id="rId7"/>
    <sheet name="Segmentbericht Quartal" sheetId="17" r:id="rId8"/>
    <sheet name="Segment DBP-IoT split ytd" sheetId="25" r:id="rId9"/>
    <sheet name="Segment DBP-IoT split Quartal" sheetId="23" r:id="rId10"/>
    <sheet name="Im EK erfasste Erträge + Aufw." sheetId="14" r:id="rId11"/>
    <sheet name="IR Kontakt" sheetId="5" r:id="rId12"/>
    <sheet name="Schlussblatt" sheetId="20" r:id="rId13"/>
  </sheets>
  <definedNames>
    <definedName name="_xlnm.Print_Area" localSheetId="4">Bilanz!$A$1:$D$52</definedName>
    <definedName name="_xlnm.Print_Area" localSheetId="0">Deckblatt!$A$1:$H$23</definedName>
    <definedName name="_xlnm.Print_Area" localSheetId="2">Eckdaten!$A$1:$L$42</definedName>
    <definedName name="_xlnm.Print_Area" localSheetId="3">GuV!$A$1:$H$28</definedName>
    <definedName name="_xlnm.Print_Area" localSheetId="10">'Im EK erfasste Erträge + Aufw.'!$A$1:$F$15</definedName>
    <definedName name="_xlnm.Print_Area" localSheetId="1">Inhaltsverzeichnis!$A$1:$H$26</definedName>
    <definedName name="_xlnm.Print_Area" localSheetId="5">Kapitalflussrechnung!$A$1:$F$37</definedName>
    <definedName name="_xlnm.Print_Area" localSheetId="9">'Segment DBP-IoT split Quartal'!$A$1:$M$21</definedName>
    <definedName name="_xlnm.Print_Area" localSheetId="7">'Segmentbericht Quartal'!$A$1:$T$29</definedName>
  </definedNames>
  <calcPr calcId="145621" iterate="1" iterateCount="111"/>
</workbook>
</file>

<file path=xl/calcChain.xml><?xml version="1.0" encoding="utf-8"?>
<calcChain xmlns="http://schemas.openxmlformats.org/spreadsheetml/2006/main">
  <c r="E35" i="21" l="1"/>
  <c r="E34" i="21"/>
  <c r="E33" i="21"/>
  <c r="E32" i="21"/>
  <c r="H29" i="21"/>
  <c r="E29" i="21"/>
  <c r="H27" i="21"/>
  <c r="E27" i="21"/>
  <c r="H26" i="21"/>
  <c r="E26" i="21"/>
  <c r="F13" i="21"/>
  <c r="L12" i="21"/>
  <c r="K12" i="21"/>
  <c r="G12" i="21"/>
  <c r="F12" i="21"/>
  <c r="L11" i="21"/>
  <c r="K11" i="21"/>
  <c r="G11" i="21"/>
  <c r="F11" i="21"/>
  <c r="F10" i="21"/>
  <c r="F9" i="21"/>
  <c r="J8" i="21"/>
  <c r="I8" i="21"/>
  <c r="L8" i="21" s="1"/>
  <c r="H8" i="21"/>
  <c r="K8" i="21" s="1"/>
  <c r="E8" i="21"/>
  <c r="D8" i="21"/>
  <c r="C8" i="21"/>
  <c r="F8" i="21" s="1"/>
  <c r="L7" i="21"/>
  <c r="K7" i="21"/>
  <c r="G7" i="21"/>
  <c r="F7" i="21"/>
  <c r="L6" i="21"/>
  <c r="K6" i="21"/>
  <c r="G6" i="21"/>
  <c r="F6" i="21"/>
  <c r="G8" i="21" l="1"/>
  <c r="S11" i="17"/>
  <c r="F11" i="14" l="1"/>
  <c r="E11" i="14"/>
  <c r="D11" i="14"/>
  <c r="C11" i="14"/>
  <c r="F9" i="14"/>
  <c r="F12" i="14" s="1"/>
  <c r="F13" i="14" s="1"/>
  <c r="F14" i="14" s="1"/>
  <c r="E9" i="14"/>
  <c r="E12" i="14" s="1"/>
  <c r="E13" i="14" s="1"/>
  <c r="E14" i="14" s="1"/>
  <c r="D9" i="14"/>
  <c r="D12" i="14" s="1"/>
  <c r="D13" i="14" s="1"/>
  <c r="D14" i="14" s="1"/>
  <c r="C9" i="14"/>
  <c r="C12" i="14" s="1"/>
  <c r="C13" i="14" s="1"/>
  <c r="C14" i="14" s="1"/>
  <c r="I12" i="23"/>
  <c r="H12" i="23"/>
  <c r="G12" i="23"/>
  <c r="I11" i="23"/>
  <c r="H11" i="23"/>
  <c r="G11" i="23"/>
  <c r="E10" i="23"/>
  <c r="E13" i="23" s="1"/>
  <c r="D10" i="23"/>
  <c r="D13" i="23" s="1"/>
  <c r="C10" i="23"/>
  <c r="C13" i="23" s="1"/>
  <c r="I9" i="23"/>
  <c r="G9" i="23"/>
  <c r="H9" i="23"/>
  <c r="I8" i="23"/>
  <c r="G8" i="23"/>
  <c r="H7" i="23"/>
  <c r="I7" i="23"/>
  <c r="I12" i="25"/>
  <c r="H12" i="25"/>
  <c r="G12" i="25"/>
  <c r="I11" i="25"/>
  <c r="H11" i="25"/>
  <c r="G11" i="25"/>
  <c r="E10" i="25"/>
  <c r="E13" i="25" s="1"/>
  <c r="D10" i="25"/>
  <c r="D13" i="25" s="1"/>
  <c r="C10" i="25"/>
  <c r="C13" i="25" s="1"/>
  <c r="I9" i="25"/>
  <c r="G9" i="25"/>
  <c r="H9" i="25"/>
  <c r="I8" i="25"/>
  <c r="H8" i="25"/>
  <c r="G8" i="25"/>
  <c r="L10" i="25"/>
  <c r="L13" i="25" s="1"/>
  <c r="L15" i="25" s="1"/>
  <c r="L18" i="25" s="1"/>
  <c r="L21" i="25" s="1"/>
  <c r="I7" i="25"/>
  <c r="R20" i="17"/>
  <c r="E20" i="17"/>
  <c r="T20" i="17" s="1"/>
  <c r="T17" i="17"/>
  <c r="R17" i="17"/>
  <c r="T14" i="17"/>
  <c r="R14" i="17"/>
  <c r="T12" i="17"/>
  <c r="S12" i="17"/>
  <c r="R12" i="17"/>
  <c r="T11" i="17"/>
  <c r="R11" i="17"/>
  <c r="P10" i="17"/>
  <c r="P13" i="17" s="1"/>
  <c r="P15" i="17" s="1"/>
  <c r="P18" i="17" s="1"/>
  <c r="P21" i="17" s="1"/>
  <c r="O10" i="17"/>
  <c r="O13" i="17" s="1"/>
  <c r="O15" i="17" s="1"/>
  <c r="O18" i="17" s="1"/>
  <c r="O21" i="17" s="1"/>
  <c r="M10" i="17"/>
  <c r="M13" i="17" s="1"/>
  <c r="M15" i="17" s="1"/>
  <c r="M18" i="17" s="1"/>
  <c r="M21" i="17" s="1"/>
  <c r="L10" i="17"/>
  <c r="L13" i="17" s="1"/>
  <c r="L15" i="17" s="1"/>
  <c r="L18" i="17" s="1"/>
  <c r="L21" i="17" s="1"/>
  <c r="K10" i="17"/>
  <c r="K13" i="17" s="1"/>
  <c r="K15" i="17" s="1"/>
  <c r="K18" i="17" s="1"/>
  <c r="K21" i="17" s="1"/>
  <c r="I10" i="17"/>
  <c r="I13" i="17" s="1"/>
  <c r="I15" i="17" s="1"/>
  <c r="I18" i="17" s="1"/>
  <c r="I21" i="17" s="1"/>
  <c r="H10" i="17"/>
  <c r="H13" i="17" s="1"/>
  <c r="H15" i="17" s="1"/>
  <c r="H18" i="17" s="1"/>
  <c r="H21" i="17" s="1"/>
  <c r="G10" i="17"/>
  <c r="G13" i="17" s="1"/>
  <c r="G15" i="17" s="1"/>
  <c r="G18" i="17" s="1"/>
  <c r="G21" i="17" s="1"/>
  <c r="D10" i="17"/>
  <c r="D13" i="17" s="1"/>
  <c r="D15" i="17" s="1"/>
  <c r="D18" i="17" s="1"/>
  <c r="D21" i="17" s="1"/>
  <c r="C10" i="17"/>
  <c r="C13" i="17" s="1"/>
  <c r="C15" i="17" s="1"/>
  <c r="C18" i="17" s="1"/>
  <c r="C21" i="17" s="1"/>
  <c r="T9" i="17"/>
  <c r="S9" i="17"/>
  <c r="R9" i="17"/>
  <c r="S8" i="17"/>
  <c r="R8" i="17"/>
  <c r="E8" i="17"/>
  <c r="T8" i="17" s="1"/>
  <c r="S7" i="17"/>
  <c r="S10" i="17" s="1"/>
  <c r="R7" i="17"/>
  <c r="E7" i="17"/>
  <c r="T7" i="17" s="1"/>
  <c r="T20" i="24"/>
  <c r="R20" i="24"/>
  <c r="R17" i="24"/>
  <c r="I17" i="24"/>
  <c r="T17" i="24" s="1"/>
  <c r="T14" i="24"/>
  <c r="R14" i="24"/>
  <c r="O13" i="24"/>
  <c r="O15" i="24" s="1"/>
  <c r="O18" i="24" s="1"/>
  <c r="O21" i="24" s="1"/>
  <c r="M13" i="24"/>
  <c r="M15" i="24" s="1"/>
  <c r="M18" i="24" s="1"/>
  <c r="M21" i="24" s="1"/>
  <c r="H13" i="24"/>
  <c r="H15" i="24" s="1"/>
  <c r="H18" i="24" s="1"/>
  <c r="H21" i="24" s="1"/>
  <c r="D13" i="24"/>
  <c r="D15" i="24" s="1"/>
  <c r="D18" i="24" s="1"/>
  <c r="D21" i="24" s="1"/>
  <c r="C13" i="24"/>
  <c r="C15" i="24" s="1"/>
  <c r="C18" i="24" s="1"/>
  <c r="C21" i="24" s="1"/>
  <c r="S12" i="24"/>
  <c r="R12" i="24"/>
  <c r="I12" i="24"/>
  <c r="T12" i="24" s="1"/>
  <c r="G12" i="24"/>
  <c r="T11" i="24"/>
  <c r="S11" i="24"/>
  <c r="R11" i="24"/>
  <c r="P10" i="24"/>
  <c r="P13" i="24" s="1"/>
  <c r="P15" i="24" s="1"/>
  <c r="P18" i="24" s="1"/>
  <c r="P21" i="24" s="1"/>
  <c r="O10" i="24"/>
  <c r="M10" i="24"/>
  <c r="L10" i="24"/>
  <c r="L13" i="24" s="1"/>
  <c r="L15" i="24" s="1"/>
  <c r="L18" i="24" s="1"/>
  <c r="L21" i="24" s="1"/>
  <c r="K10" i="24"/>
  <c r="K13" i="24" s="1"/>
  <c r="K15" i="24" s="1"/>
  <c r="K18" i="24" s="1"/>
  <c r="K21" i="24" s="1"/>
  <c r="H10" i="24"/>
  <c r="G10" i="24"/>
  <c r="G13" i="24" s="1"/>
  <c r="G15" i="24" s="1"/>
  <c r="G18" i="24" s="1"/>
  <c r="G21" i="24" s="1"/>
  <c r="E10" i="24"/>
  <c r="E13" i="24" s="1"/>
  <c r="E15" i="24" s="1"/>
  <c r="E18" i="24" s="1"/>
  <c r="E21" i="24" s="1"/>
  <c r="D10" i="24"/>
  <c r="C10" i="24"/>
  <c r="T9" i="24"/>
  <c r="S9" i="24"/>
  <c r="S10" i="24" s="1"/>
  <c r="S13" i="24" s="1"/>
  <c r="R9" i="24"/>
  <c r="T8" i="24"/>
  <c r="S8" i="24"/>
  <c r="R8" i="24"/>
  <c r="I8" i="24"/>
  <c r="T7" i="24"/>
  <c r="T10" i="24" s="1"/>
  <c r="S7" i="24"/>
  <c r="R7" i="24"/>
  <c r="R10" i="24" s="1"/>
  <c r="R13" i="24" s="1"/>
  <c r="R15" i="24" s="1"/>
  <c r="R18" i="24" s="1"/>
  <c r="R21" i="24" s="1"/>
  <c r="R24" i="24" s="1"/>
  <c r="R27" i="24" s="1"/>
  <c r="R29" i="24" s="1"/>
  <c r="I7" i="24"/>
  <c r="I10" i="24" s="1"/>
  <c r="I13" i="24" s="1"/>
  <c r="I15" i="24" s="1"/>
  <c r="I18" i="24" s="1"/>
  <c r="I21" i="24" s="1"/>
  <c r="F30" i="10"/>
  <c r="E30" i="10"/>
  <c r="D30" i="10"/>
  <c r="C30" i="10"/>
  <c r="F23" i="10"/>
  <c r="E23" i="10"/>
  <c r="D23" i="10"/>
  <c r="C23" i="10"/>
  <c r="F15" i="10"/>
  <c r="F37" i="10" s="1"/>
  <c r="E15" i="10"/>
  <c r="E37" i="10" s="1"/>
  <c r="D15" i="10"/>
  <c r="D37" i="10" s="1"/>
  <c r="C15" i="10"/>
  <c r="C37" i="10" s="1"/>
  <c r="D49" i="22"/>
  <c r="D51" i="22" s="1"/>
  <c r="C49" i="22"/>
  <c r="C51" i="22" s="1"/>
  <c r="D42" i="22"/>
  <c r="C42" i="22"/>
  <c r="D32" i="22"/>
  <c r="C32" i="22"/>
  <c r="D21" i="22"/>
  <c r="C21" i="22"/>
  <c r="D11" i="22"/>
  <c r="C11" i="22"/>
  <c r="H21" i="4"/>
  <c r="E21" i="4"/>
  <c r="H16" i="4"/>
  <c r="E16" i="4"/>
  <c r="H15" i="4"/>
  <c r="E15" i="4"/>
  <c r="H14" i="4"/>
  <c r="E14" i="4"/>
  <c r="H13" i="4"/>
  <c r="E13" i="4"/>
  <c r="H11" i="4"/>
  <c r="E11" i="4"/>
  <c r="G10" i="4"/>
  <c r="G12" i="4" s="1"/>
  <c r="G17" i="4" s="1"/>
  <c r="G20" i="4" s="1"/>
  <c r="G22" i="4" s="1"/>
  <c r="G23" i="4" s="1"/>
  <c r="F10" i="4"/>
  <c r="F12" i="4" s="1"/>
  <c r="D10" i="4"/>
  <c r="D12" i="4" s="1"/>
  <c r="D17" i="4" s="1"/>
  <c r="D20" i="4" s="1"/>
  <c r="D22" i="4" s="1"/>
  <c r="D23" i="4" s="1"/>
  <c r="C10" i="4"/>
  <c r="H9" i="4"/>
  <c r="E9" i="4"/>
  <c r="H8" i="4"/>
  <c r="E8" i="4"/>
  <c r="H7" i="4"/>
  <c r="E7" i="4"/>
  <c r="H6" i="4"/>
  <c r="E6" i="4"/>
  <c r="H5" i="4"/>
  <c r="E5" i="4"/>
  <c r="E10" i="17" l="1"/>
  <c r="E13" i="17" s="1"/>
  <c r="E15" i="17" s="1"/>
  <c r="E18" i="17" s="1"/>
  <c r="E21" i="17" s="1"/>
  <c r="R10" i="17"/>
  <c r="R13" i="17" s="1"/>
  <c r="R15" i="17" s="1"/>
  <c r="R18" i="17" s="1"/>
  <c r="R21" i="17" s="1"/>
  <c r="R24" i="17" s="1"/>
  <c r="R27" i="17" s="1"/>
  <c r="R29" i="17" s="1"/>
  <c r="C22" i="22"/>
  <c r="D22" i="22"/>
  <c r="D52" i="22"/>
  <c r="C52" i="22"/>
  <c r="E10" i="4"/>
  <c r="M10" i="25"/>
  <c r="M13" i="25" s="1"/>
  <c r="M15" i="25" s="1"/>
  <c r="M18" i="25" s="1"/>
  <c r="M21" i="25" s="1"/>
  <c r="M10" i="23"/>
  <c r="M13" i="23" s="1"/>
  <c r="M15" i="23" s="1"/>
  <c r="M18" i="23" s="1"/>
  <c r="M21" i="23" s="1"/>
  <c r="K10" i="25"/>
  <c r="K13" i="25" s="1"/>
  <c r="K15" i="25" s="1"/>
  <c r="K18" i="25" s="1"/>
  <c r="K21" i="25" s="1"/>
  <c r="K10" i="23"/>
  <c r="K13" i="23" s="1"/>
  <c r="K15" i="23" s="1"/>
  <c r="K18" i="23" s="1"/>
  <c r="K21" i="23" s="1"/>
  <c r="L10" i="23"/>
  <c r="L13" i="23" s="1"/>
  <c r="L15" i="23" s="1"/>
  <c r="L18" i="23" s="1"/>
  <c r="L21" i="23" s="1"/>
  <c r="H7" i="25"/>
  <c r="H10" i="25" s="1"/>
  <c r="H13" i="25" s="1"/>
  <c r="I10" i="23"/>
  <c r="I13" i="23" s="1"/>
  <c r="H8" i="23"/>
  <c r="H10" i="23" s="1"/>
  <c r="H13" i="23" s="1"/>
  <c r="G7" i="23"/>
  <c r="G10" i="23" s="1"/>
  <c r="G13" i="23" s="1"/>
  <c r="I10" i="25"/>
  <c r="I13" i="25" s="1"/>
  <c r="G7" i="25"/>
  <c r="G10" i="25" s="1"/>
  <c r="G13" i="25" s="1"/>
  <c r="T10" i="17"/>
  <c r="T13" i="17" s="1"/>
  <c r="T15" i="17" s="1"/>
  <c r="T18" i="17" s="1"/>
  <c r="T21" i="17" s="1"/>
  <c r="T24" i="17" s="1"/>
  <c r="T27" i="17" s="1"/>
  <c r="T29" i="17" s="1"/>
  <c r="S13" i="17"/>
  <c r="T13" i="24"/>
  <c r="T15" i="24" s="1"/>
  <c r="T18" i="24" s="1"/>
  <c r="T21" i="24" s="1"/>
  <c r="T24" i="24" s="1"/>
  <c r="T27" i="24" s="1"/>
  <c r="T29" i="24" s="1"/>
  <c r="C31" i="10"/>
  <c r="C33" i="10" s="1"/>
  <c r="C35" i="10" s="1"/>
  <c r="D31" i="10"/>
  <c r="D33" i="10" s="1"/>
  <c r="D35" i="10" s="1"/>
  <c r="E31" i="10"/>
  <c r="E33" i="10" s="1"/>
  <c r="E35" i="10" s="1"/>
  <c r="F31" i="10"/>
  <c r="F33" i="10" s="1"/>
  <c r="F35" i="10" s="1"/>
  <c r="G26" i="4"/>
  <c r="G25" i="4"/>
  <c r="D26" i="4"/>
  <c r="D25" i="4"/>
  <c r="F17" i="4"/>
  <c r="H12" i="4"/>
  <c r="C12" i="4"/>
  <c r="H10" i="4"/>
  <c r="B1" i="24"/>
  <c r="B1" i="25"/>
  <c r="B1" i="14"/>
  <c r="B1" i="23"/>
  <c r="B1" i="17"/>
  <c r="B1" i="10"/>
  <c r="B1" i="22"/>
  <c r="B1" i="4"/>
  <c r="B1" i="21"/>
  <c r="C17" i="4" l="1"/>
  <c r="E12" i="4"/>
  <c r="F20" i="4"/>
  <c r="H17" i="4"/>
  <c r="C20" i="4" l="1"/>
  <c r="E17" i="4"/>
  <c r="F22" i="4"/>
  <c r="H20" i="4"/>
  <c r="E20" i="4" l="1"/>
  <c r="C22" i="4"/>
  <c r="F23" i="4"/>
  <c r="H22" i="4"/>
  <c r="C23" i="4" l="1"/>
  <c r="E22" i="4"/>
  <c r="F25" i="4"/>
  <c r="H25" i="4" s="1"/>
  <c r="H23" i="4"/>
  <c r="F26" i="4"/>
  <c r="H26" i="4" s="1"/>
  <c r="C26" i="4" l="1"/>
  <c r="E26" i="4" s="1"/>
  <c r="C25" i="4"/>
  <c r="E25" i="4" s="1"/>
  <c r="E23" i="4"/>
</calcChain>
</file>

<file path=xl/sharedStrings.xml><?xml version="1.0" encoding="utf-8"?>
<sst xmlns="http://schemas.openxmlformats.org/spreadsheetml/2006/main" count="423" uniqueCount="193">
  <si>
    <t>Consulting</t>
  </si>
  <si>
    <t>Free Cash Flow</t>
  </si>
  <si>
    <t>Software AG</t>
  </si>
  <si>
    <t>.</t>
  </si>
  <si>
    <t>-</t>
  </si>
  <si>
    <t>Investor Relations</t>
  </si>
  <si>
    <t>64297 Darmstadt</t>
  </si>
  <si>
    <t>Uhlandstraße 12</t>
  </si>
  <si>
    <t>www.softwareag.com</t>
  </si>
  <si>
    <t>+49 (0) 6151 / 92 1900</t>
  </si>
  <si>
    <t xml:space="preserve">Fax: </t>
  </si>
  <si>
    <t xml:space="preserve">+49 (0) 6151 / 9234 1900 </t>
  </si>
  <si>
    <t xml:space="preserve">E-Mail: </t>
  </si>
  <si>
    <t>investor.relations@softwareag.com</t>
  </si>
  <si>
    <t>A&amp;N</t>
  </si>
  <si>
    <t xml:space="preserve">Finanzinformationen </t>
  </si>
  <si>
    <t>(nicht testiert)</t>
  </si>
  <si>
    <t>Inhaltsverzeichnis</t>
  </si>
  <si>
    <t>S. 3</t>
  </si>
  <si>
    <t>S. 4</t>
  </si>
  <si>
    <t>S. 5</t>
  </si>
  <si>
    <t>S. 6</t>
  </si>
  <si>
    <t>S. 8</t>
  </si>
  <si>
    <t>in Mio. EUR</t>
  </si>
  <si>
    <t>(soweit nicht anders vermerkt)</t>
  </si>
  <si>
    <t>Umsatz</t>
  </si>
  <si>
    <t>Operatives Ergebnis</t>
  </si>
  <si>
    <t>in % vom Umsatz</t>
  </si>
  <si>
    <t>Bilanz</t>
  </si>
  <si>
    <t>Bilanzsumme</t>
  </si>
  <si>
    <t>Zahlungsmittel und Zahlungsmitteläquivalente</t>
  </si>
  <si>
    <t>(IFRS, nicht testiert)</t>
  </si>
  <si>
    <t>in TEUR</t>
  </si>
  <si>
    <t>Lizenzen</t>
  </si>
  <si>
    <t>Wartung</t>
  </si>
  <si>
    <t>Dienstleistungen</t>
  </si>
  <si>
    <t>Sonstige</t>
  </si>
  <si>
    <t>Umsatzerlöse</t>
  </si>
  <si>
    <t>Herstellkosten</t>
  </si>
  <si>
    <t>Bruttoergebnis vom Umsatz</t>
  </si>
  <si>
    <t>Forschungs- und Entwicklungsaufwendungen</t>
  </si>
  <si>
    <t>Vertriebsaufwendungen</t>
  </si>
  <si>
    <t>Allgemeine Verwaltungsaufwendungen</t>
  </si>
  <si>
    <t>Sonstige Steuern</t>
  </si>
  <si>
    <t>Sonstige Erträge / Aufwendungen, netto</t>
  </si>
  <si>
    <t>Finanzergebnis</t>
  </si>
  <si>
    <t>Ertragsteuern</t>
  </si>
  <si>
    <t>Konzernüberschuss</t>
  </si>
  <si>
    <t>Davon auf Aktionäre der Software AG entfallend</t>
  </si>
  <si>
    <t>Davon auf nicht beherrschende Anteile entfallend</t>
  </si>
  <si>
    <t>Ergebnis je Aktie in EUR (unverwässert)</t>
  </si>
  <si>
    <t>Ergebnis je Aktie in EUR (verwässert)</t>
  </si>
  <si>
    <t>Durchschnittliche im Umlauf befindliche Aktien (unverwässert)</t>
  </si>
  <si>
    <t>Durchschnittliche im Umlauf befindliche Aktien (verwässert)</t>
  </si>
  <si>
    <t>Aktiva (in TEUR)</t>
  </si>
  <si>
    <t>Sonstige finanzielle Vermögenswerte</t>
  </si>
  <si>
    <t>Forderungen aus Lieferungen und Leistungen und sonstige Forderungen</t>
  </si>
  <si>
    <t>Sonstige nicht finanzielle Vermögenswerte</t>
  </si>
  <si>
    <t>Ertragsteuererstattungsansprüche</t>
  </si>
  <si>
    <t>Immaterielle Vermögenswerte</t>
  </si>
  <si>
    <t>Geschäfts- oder Firmenwerte</t>
  </si>
  <si>
    <t>Sachanlagen</t>
  </si>
  <si>
    <t>Latente Steueransprüche</t>
  </si>
  <si>
    <t>Summe Vermögenswerte</t>
  </si>
  <si>
    <t>Passiva (in TEUR)</t>
  </si>
  <si>
    <t xml:space="preserve">Finanzielle Verbindlichkeiten </t>
  </si>
  <si>
    <t>Verbindlichkeiten aus Lieferungen und Leistungen und sonstige Verbindlichkeiten</t>
  </si>
  <si>
    <t>Sonstige nicht finanzielle Verbindlichkeiten</t>
  </si>
  <si>
    <t>Sonstige Rückstellungen</t>
  </si>
  <si>
    <t>Ertragsteuerschulden</t>
  </si>
  <si>
    <t>Passive Abgrenzungsposten</t>
  </si>
  <si>
    <t xml:space="preserve">Rückstellungen für Pensionen und ähnliche Verpflichtungen </t>
  </si>
  <si>
    <t xml:space="preserve">Latente Steuerschulden </t>
  </si>
  <si>
    <t>Eigenkapital</t>
  </si>
  <si>
    <t>Gezeichnetes Kapital der Software AG</t>
  </si>
  <si>
    <t>Kapitalrücklage der Software AG</t>
  </si>
  <si>
    <t>Gewinnrücklagen</t>
  </si>
  <si>
    <t>Sonstige Rücklagen</t>
  </si>
  <si>
    <t>Eigene Aktien</t>
  </si>
  <si>
    <t>Aktionären der Software AG zurechenbarer Anteil</t>
  </si>
  <si>
    <t>Nicht beherrschende Anteile</t>
  </si>
  <si>
    <t>Summe Eigenkapital und Schulden</t>
  </si>
  <si>
    <t>Überleitung</t>
  </si>
  <si>
    <t>Produktumsätze</t>
  </si>
  <si>
    <t>Segmentbeitrag</t>
  </si>
  <si>
    <t>Forschungs- und 
Entwicklungsaufwendungen</t>
  </si>
  <si>
    <t>Segmentergebnis</t>
  </si>
  <si>
    <t>Finanzergebnis, netto</t>
  </si>
  <si>
    <t>Ergebnis vor Ertragsteuern</t>
  </si>
  <si>
    <t>Differenzen aus der Währungsumrechnung ausländischer Geschäftsbetriebe</t>
  </si>
  <si>
    <t>Anpassung aus der Marktbewertung von Finanzinstrumenten</t>
  </si>
  <si>
    <t>Währungseffekte aus Nettoinvestitionsdarlehen in ausländische Geschäftsbetriebe</t>
  </si>
  <si>
    <t>Anpassung aus der Bewertung von Pensionsverpflichtungen</t>
  </si>
  <si>
    <t>Posten die anschließend nicht in den Gewinn oder Verlust umgegliedert werden</t>
  </si>
  <si>
    <t>Im Eigenkapital direkt erfasste Wertänderungen</t>
  </si>
  <si>
    <t>Posten die anschließend in den Gewinn oder Verlust umgegliedert werden, sofern bestimmte Bedingungen erfüllt sind</t>
  </si>
  <si>
    <t>Gesamtergebnis</t>
  </si>
  <si>
    <t>Deutschland</t>
  </si>
  <si>
    <t>Telefon:</t>
  </si>
  <si>
    <t>Δ in %</t>
  </si>
  <si>
    <t>Gesamt</t>
  </si>
  <si>
    <t>Kurzfristige Vermögenswerte</t>
  </si>
  <si>
    <t>Langfristige Vermögenswerte</t>
  </si>
  <si>
    <t>Nettoergebnis (Non-IFRS)</t>
  </si>
  <si>
    <r>
      <t xml:space="preserve">Δ in % </t>
    </r>
    <r>
      <rPr>
        <b/>
        <sz val="8"/>
        <color theme="1"/>
        <rFont val="Arial"/>
        <family val="2"/>
      </rPr>
      <t>acc*</t>
    </r>
  </si>
  <si>
    <t>Operatives EBITA (Non-IFRS)</t>
  </si>
  <si>
    <t>Segmentergebnis DBP</t>
  </si>
  <si>
    <t>Segmentmarge</t>
  </si>
  <si>
    <t>Segmentergebnis A&amp;N</t>
  </si>
  <si>
    <t>Ergebnis je Aktie (Non-IFRS)**</t>
  </si>
  <si>
    <t>CapEx***</t>
  </si>
  <si>
    <t>Mitarbeiter (Vollzeitäquivalent)</t>
  </si>
  <si>
    <t>S. 7</t>
  </si>
  <si>
    <t>Netto-Cash-Position</t>
  </si>
  <si>
    <t>Abschreibungen auf Gegenstände des Anlagevermögens</t>
  </si>
  <si>
    <t>Sonstige zahlungsunwirksame Aufwendungen und Erträge</t>
  </si>
  <si>
    <t>Veränderungen der Forderungen sowie anderer Aktiva</t>
  </si>
  <si>
    <t>Veränderungen der Verbindlichkeiten sowie anderer Passiva</t>
  </si>
  <si>
    <t>Gezahlte / Erhaltene Ertragsteuern</t>
  </si>
  <si>
    <t>Gezahlte Zinsen</t>
  </si>
  <si>
    <t>Erhaltene Zinsen</t>
  </si>
  <si>
    <t>Mittelzufluss aus dem Abgang von Sachanlagen/ 
immateriellen Vermögenswerten</t>
  </si>
  <si>
    <t xml:space="preserve">Mittelzufluss aus dem Abgang von langfristigen finanziellen Vermögenswerten </t>
  </si>
  <si>
    <t>Einzahlungen aus dem Verkauf von kurzfristigen finanziellen Vermögenswerten</t>
  </si>
  <si>
    <t>Investitionen in kurzfristige finanzielle Vermögenswerte</t>
  </si>
  <si>
    <t>Nettoauszahlungen für Akquisitionen</t>
  </si>
  <si>
    <t>Cashflow aus Investitionstätigkeit</t>
  </si>
  <si>
    <t>Rückkauf eigener Aktien</t>
  </si>
  <si>
    <t xml:space="preserve">Gezahlte Dividenden </t>
  </si>
  <si>
    <t xml:space="preserve">Ein- / Auszahlungen von kurzfristigen finanziellen Verbindlichkeiten </t>
  </si>
  <si>
    <t xml:space="preserve">Aufnahme von langfristigen finanziellen Verbindlichkeiten </t>
  </si>
  <si>
    <t xml:space="preserve">Tilgung von langfristigen finanziellen Verbindlichkeiten </t>
  </si>
  <si>
    <t>Cashflow aus Finanzierungstätigkeit</t>
  </si>
  <si>
    <t>Zahlungswirksame Veränderungen der Zahlungsmittel und Zahlungsmitteläquivalente</t>
  </si>
  <si>
    <t>Nettoveränderung der Zahlungsmittel und Zahlungsmitteläquivalente</t>
  </si>
  <si>
    <t>Zahlungsmittel und Zahlungsmitteläquivalente am Anfang der Periode</t>
  </si>
  <si>
    <t>Zahlungsmittel und Zahlungsmitteläquivalente am Ende der Periode</t>
  </si>
  <si>
    <t>31. Dezember 2017</t>
  </si>
  <si>
    <t xml:space="preserve">Steuerschulden </t>
  </si>
  <si>
    <t>Cashflow aus betrieblicher Tätigkeit</t>
  </si>
  <si>
    <t>Kurzfristige Schulden</t>
  </si>
  <si>
    <t>Langfristige Schulden</t>
  </si>
  <si>
    <t>SaaS</t>
  </si>
  <si>
    <t>ARR IoT/Cloud ****</t>
  </si>
  <si>
    <t>*     acc = at constant currency (um Wechselkurseffekte bereinigt)</t>
  </si>
  <si>
    <t>***  Cashflow aus Investitionstätigkeit bereinigt um Akquisitionen und Anlagen in Schuldtiteln</t>
  </si>
  <si>
    <t>Rundungen können in Einzelfällen dazu führen, dass sich Werte in diesem Bericht nicht exakt zur angegebenen Summe aufaddieren und Prozentangaben sich nicht aus den dargestellten Werten ergeben.</t>
  </si>
  <si>
    <t>IoT/Cloud</t>
  </si>
  <si>
    <t xml:space="preserve">   Davon IoT/Cloud</t>
  </si>
  <si>
    <t>DBP inkl. IoT/Cloud</t>
  </si>
  <si>
    <t>ARR  DBP inkl. IoT/Cloud ****</t>
  </si>
  <si>
    <t>IFRS</t>
  </si>
  <si>
    <t>Währungs-kurs-bereinigt</t>
  </si>
  <si>
    <t>DBP exkl. IoT/Cloud</t>
  </si>
  <si>
    <t xml:space="preserve">   Davon DBP exkl. IoT/Cloud</t>
  </si>
  <si>
    <t>Q2 / 2018</t>
  </si>
  <si>
    <t>S. 9</t>
  </si>
  <si>
    <t>S. 10</t>
  </si>
  <si>
    <t>S. 11</t>
  </si>
  <si>
    <t>Segmentbericht für sechs Monate 2018</t>
  </si>
  <si>
    <t>Segment DBP mit Umsatzaufteilung für sechs Monate 2018</t>
  </si>
  <si>
    <t>Kennzahlen im Überblick zum 30. Juni 2018</t>
  </si>
  <si>
    <t>Konzernbilanz zum 30. Juni 2018</t>
  </si>
  <si>
    <t>Segmentbericht für das 2. Quartal 2018</t>
  </si>
  <si>
    <t>Segment DBP mit Umsatzaufteilung für das 2. Quartal 2018</t>
  </si>
  <si>
    <t>Gesamtergebnisrechnung für das 2. Quartal 2018</t>
  </si>
  <si>
    <t>6M 2018</t>
  </si>
  <si>
    <t>6M 2017</t>
  </si>
  <si>
    <t>Q2 2018</t>
  </si>
  <si>
    <t>Q2 2017</t>
  </si>
  <si>
    <t>Cashflow aus laufender Geschäftstätigkeit</t>
  </si>
  <si>
    <t>Verwendung eigener Aktien</t>
  </si>
  <si>
    <t>Kapitalflussrechnung für sechs Monate und 2. Quartal 2018</t>
  </si>
  <si>
    <t>30. Juni 2018</t>
  </si>
  <si>
    <t>Konzern Gewinn-und-Verlustrechnung für sechs Monate und 2. Quartal 2018</t>
  </si>
  <si>
    <t xml:space="preserve">6M 2018
 (IFRS) </t>
  </si>
  <si>
    <t>6M 2018 
acc*</t>
  </si>
  <si>
    <t>6M 2017
(IFRS)</t>
  </si>
  <si>
    <t>**   Basierend auf durchschnittlich ausstehenden Aktien (unverwässert) Q2 2018: 74.0m / Q2 2017: 74.8m / 6M 2018: 74.0m / 6M 2017: 75.3m</t>
  </si>
  <si>
    <t>**** Annual recurring revenue (jährlich wiederkehrende Umsätze).</t>
  </si>
  <si>
    <t>* Zur Verbesserung der Aussagefähigkeit des Abschlusses, insbesondere der Ertragslage, hat die Software AG zum 1. Januar 2018 eine Änderung der Gliederung</t>
  </si>
  <si>
    <t>der Konzern-Gewinn und –Verlustrechnung im Bereich der Umsatzerlöse vorgenommen. Dementsprechend werden Umsätze aus Software as a Service (SaaS) Verträgen</t>
  </si>
  <si>
    <t xml:space="preserve">separat ausgewiesen.  Die Vorjahreszahlen wurden entsprechend der neuen Darstellung angepasst. </t>
  </si>
  <si>
    <t>6M 2017 *</t>
  </si>
  <si>
    <t>Q2 2017 *</t>
  </si>
  <si>
    <t>IFRS *</t>
  </si>
  <si>
    <t xml:space="preserve">IFRS </t>
  </si>
  <si>
    <t>Bewertungsbedingte Veränderungen der Zahlungsmittel und Zahlungsmitteläquivalente</t>
  </si>
  <si>
    <t>Investitionen in langfristige finanzielle Vermögenswerte</t>
  </si>
  <si>
    <t>Investitionen in Sachanlagen / Immaterielle Vermögenswerte</t>
  </si>
  <si>
    <t xml:space="preserve">Q2 2018
 (IFRS) </t>
  </si>
  <si>
    <t>Q2 2018 
acc*</t>
  </si>
  <si>
    <t>Q2 2017
(IFRS)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</si>
</sst>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28"/>
      <color rgb="FF0899CC"/>
      <name val="Arial"/>
      <family val="2"/>
    </font>
    <font>
      <sz val="11"/>
      <color rgb="FF0899CC"/>
      <name val="Arial"/>
      <family val="2"/>
    </font>
    <font>
      <b/>
      <sz val="14"/>
      <color rgb="FF0899CC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rgb="FF0899CC"/>
      <name val="Arial"/>
      <family val="2"/>
    </font>
    <font>
      <sz val="10"/>
      <name val="Courier"/>
      <family val="3"/>
    </font>
    <font>
      <sz val="11"/>
      <color rgb="FF7F7F7F"/>
      <name val="Arial"/>
      <family val="2"/>
    </font>
    <font>
      <i/>
      <sz val="14"/>
      <color rgb="FF7F7F7F"/>
      <name val="Arial"/>
      <family val="2"/>
    </font>
    <font>
      <sz val="14"/>
      <color rgb="FF7F7F7F"/>
      <name val="Arial"/>
      <family val="2"/>
    </font>
    <font>
      <b/>
      <sz val="12"/>
      <color rgb="FF0899CC"/>
      <name val="Arial"/>
      <family val="2"/>
    </font>
    <font>
      <sz val="12"/>
      <name val="Arial"/>
      <family val="2"/>
    </font>
    <font>
      <b/>
      <sz val="8"/>
      <color rgb="FF0899CC"/>
      <name val="Arial"/>
      <family val="2"/>
    </font>
    <font>
      <b/>
      <sz val="8"/>
      <color theme="1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i/>
      <sz val="8"/>
      <color theme="1"/>
      <name val="Arial"/>
      <family val="2"/>
    </font>
    <font>
      <sz val="10"/>
      <color theme="1"/>
      <name val="Arial"/>
      <family val="2"/>
    </font>
    <font>
      <b/>
      <i/>
      <sz val="8"/>
      <color theme="1"/>
      <name val="Arial"/>
      <family val="2"/>
    </font>
    <font>
      <b/>
      <i/>
      <sz val="8"/>
      <color rgb="FF0899CC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7F5F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7F5FB"/>
        <bgColor rgb="FF000000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rgb="FF0899CC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rgb="FF0899CC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 style="medium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rgb="FF0899CC"/>
      </bottom>
      <diagonal/>
    </border>
    <border>
      <left style="thick">
        <color rgb="FFFFFFFF"/>
      </left>
      <right style="thick">
        <color rgb="FFFFFFFF"/>
      </right>
      <top/>
      <bottom style="medium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 style="thick">
        <color rgb="FF0899CC"/>
      </bottom>
      <diagonal/>
    </border>
    <border>
      <left/>
      <right style="thick">
        <color rgb="FFFFFFFF"/>
      </right>
      <top/>
      <bottom style="thick">
        <color rgb="FF0899CC"/>
      </bottom>
      <diagonal/>
    </border>
    <border>
      <left style="thick">
        <color rgb="FFFFFFFF"/>
      </left>
      <right style="thick">
        <color rgb="FFFFFFFF"/>
      </right>
      <top style="thin">
        <color theme="1"/>
      </top>
      <bottom style="thin">
        <color theme="1"/>
      </bottom>
      <diagonal/>
    </border>
    <border>
      <left/>
      <right style="thick">
        <color rgb="FFFFFFFF"/>
      </right>
      <top style="thin">
        <color theme="1"/>
      </top>
      <bottom style="thin">
        <color theme="1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thin">
        <color auto="1"/>
      </bottom>
      <diagonal/>
    </border>
    <border>
      <left/>
      <right style="thick">
        <color rgb="FFFFFFFF"/>
      </right>
      <top style="thin">
        <color auto="1"/>
      </top>
      <bottom style="thin">
        <color auto="1"/>
      </bottom>
      <diagonal/>
    </border>
    <border>
      <left/>
      <right style="thick">
        <color theme="0"/>
      </right>
      <top/>
      <bottom/>
      <diagonal/>
    </border>
    <border>
      <left style="thick">
        <color rgb="FFFFFFFF"/>
      </left>
      <right style="thick">
        <color rgb="FFFFFFFF"/>
      </right>
      <top style="thick">
        <color auto="1"/>
      </top>
      <bottom style="thick">
        <color rgb="FF0899CC"/>
      </bottom>
      <diagonal/>
    </border>
    <border>
      <left/>
      <right style="thick">
        <color rgb="FFFFFFFF"/>
      </right>
      <top style="thick">
        <color auto="1"/>
      </top>
      <bottom style="thick">
        <color rgb="FF0899CC"/>
      </bottom>
      <diagonal/>
    </border>
    <border>
      <left style="thick">
        <color rgb="FFFFFFFF"/>
      </left>
      <right style="thick">
        <color rgb="FFFFFFFF"/>
      </right>
      <top style="thick">
        <color rgb="FF0899CC"/>
      </top>
      <bottom style="thin">
        <color auto="1"/>
      </bottom>
      <diagonal/>
    </border>
    <border>
      <left/>
      <right style="thick">
        <color rgb="FFFFFFFF"/>
      </right>
      <top style="thick">
        <color rgb="FF0899CC"/>
      </top>
      <bottom style="thin">
        <color auto="1"/>
      </bottom>
      <diagonal/>
    </border>
    <border>
      <left/>
      <right style="thick">
        <color rgb="FFFFFFFF"/>
      </right>
      <top/>
      <bottom style="thin">
        <color auto="1"/>
      </bottom>
      <diagonal/>
    </border>
    <border>
      <left style="thick">
        <color theme="0"/>
      </left>
      <right/>
      <top/>
      <bottom style="medium">
        <color indexed="64"/>
      </bottom>
      <diagonal/>
    </border>
    <border>
      <left/>
      <right style="thick">
        <color theme="0"/>
      </right>
      <top/>
      <bottom style="medium">
        <color indexed="64"/>
      </bottom>
      <diagonal/>
    </border>
    <border>
      <left style="thick">
        <color rgb="FFFFFFFF"/>
      </left>
      <right style="thick">
        <color rgb="FFFFFFFF"/>
      </right>
      <top style="thick">
        <color rgb="FF0899CC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 style="thick">
        <color auto="1"/>
      </bottom>
      <diagonal/>
    </border>
    <border>
      <left/>
      <right style="thick">
        <color rgb="FFFFFFFF"/>
      </right>
      <top/>
      <bottom style="thick">
        <color auto="1"/>
      </bottom>
      <diagonal/>
    </border>
    <border>
      <left/>
      <right style="thick">
        <color rgb="FFFFFFFF"/>
      </right>
      <top style="thick">
        <color rgb="FF0899CC"/>
      </top>
      <bottom style="thick">
        <color rgb="FFFFFFFF"/>
      </bottom>
      <diagonal/>
    </border>
    <border>
      <left style="thick">
        <color theme="0"/>
      </left>
      <right/>
      <top style="medium">
        <color indexed="64"/>
      </top>
      <bottom style="thin">
        <color indexed="64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medium">
        <color indexed="64"/>
      </bottom>
      <diagonal/>
    </border>
    <border>
      <left style="thick">
        <color theme="0"/>
      </left>
      <right/>
      <top style="thin">
        <color indexed="64"/>
      </top>
      <bottom style="medium">
        <color rgb="FF0899CC"/>
      </bottom>
      <diagonal/>
    </border>
    <border>
      <left/>
      <right style="thick">
        <color theme="0"/>
      </right>
      <top style="medium">
        <color indexed="64"/>
      </top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rgb="FF0899CC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/>
      <right style="thick">
        <color theme="0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rgb="FFFFFFFF"/>
      </left>
      <right style="thick">
        <color rgb="FFFFFFFF"/>
      </right>
      <top/>
      <bottom style="thin">
        <color indexed="64"/>
      </bottom>
      <diagonal/>
    </border>
    <border>
      <left style="thick">
        <color rgb="FFFFFFFF"/>
      </left>
      <right/>
      <top/>
      <bottom/>
      <diagonal/>
    </border>
    <border>
      <left style="thick">
        <color rgb="FFFFFFFF"/>
      </left>
      <right style="thick">
        <color rgb="FFFFFFFF"/>
      </right>
      <top style="thin">
        <color indexed="64"/>
      </top>
      <bottom style="medium">
        <color rgb="FF0899CC"/>
      </bottom>
      <diagonal/>
    </border>
    <border>
      <left style="thick">
        <color theme="0"/>
      </left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08">
    <xf numFmtId="0" fontId="0" fillId="0" borderId="0" xfId="0"/>
    <xf numFmtId="0" fontId="0" fillId="0" borderId="0" xfId="0" applyAlignment="1">
      <alignment horizontal="right" vertical="top"/>
    </xf>
    <xf numFmtId="0" fontId="4" fillId="0" borderId="0" xfId="0" applyFont="1"/>
    <xf numFmtId="0" fontId="5" fillId="0" borderId="0" xfId="0" applyFont="1"/>
    <xf numFmtId="0" fontId="8" fillId="0" borderId="0" xfId="0" applyFont="1"/>
    <xf numFmtId="0" fontId="1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top"/>
    </xf>
    <xf numFmtId="0" fontId="6" fillId="0" borderId="0" xfId="0" applyFont="1"/>
    <xf numFmtId="0" fontId="6" fillId="0" borderId="0" xfId="3" applyFo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14" fontId="16" fillId="0" borderId="0" xfId="0" applyNumberFormat="1" applyFont="1"/>
    <xf numFmtId="14" fontId="17" fillId="0" borderId="0" xfId="0" applyNumberFormat="1" applyFont="1"/>
    <xf numFmtId="0" fontId="12" fillId="0" borderId="2" xfId="0" applyFont="1" applyBorder="1" applyAlignment="1">
      <alignment horizontal="left"/>
    </xf>
    <xf numFmtId="4" fontId="12" fillId="2" borderId="2" xfId="0" applyNumberFormat="1" applyFont="1" applyFill="1" applyBorder="1" applyAlignment="1">
      <alignment horizontal="right"/>
    </xf>
    <xf numFmtId="3" fontId="12" fillId="2" borderId="2" xfId="0" applyNumberFormat="1" applyFont="1" applyFill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3" fontId="11" fillId="2" borderId="2" xfId="0" applyNumberFormat="1" applyFont="1" applyFill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0" fontId="12" fillId="0" borderId="0" xfId="0" applyFont="1"/>
    <xf numFmtId="9" fontId="12" fillId="0" borderId="2" xfId="0" applyNumberFormat="1" applyFont="1" applyBorder="1" applyAlignment="1">
      <alignment horizontal="right"/>
    </xf>
    <xf numFmtId="9" fontId="11" fillId="0" borderId="2" xfId="0" applyNumberFormat="1" applyFont="1" applyBorder="1" applyAlignment="1">
      <alignment horizontal="right"/>
    </xf>
    <xf numFmtId="9" fontId="12" fillId="0" borderId="1" xfId="0" applyNumberFormat="1" applyFont="1" applyBorder="1" applyAlignment="1">
      <alignment horizontal="right"/>
    </xf>
    <xf numFmtId="9" fontId="11" fillId="0" borderId="4" xfId="0" applyNumberFormat="1" applyFont="1" applyBorder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20" fillId="2" borderId="6" xfId="0" applyNumberFormat="1" applyFont="1" applyFill="1" applyBorder="1" applyAlignment="1">
      <alignment horizontal="right"/>
    </xf>
    <xf numFmtId="3" fontId="20" fillId="0" borderId="6" xfId="0" applyNumberFormat="1" applyFont="1" applyBorder="1" applyAlignment="1">
      <alignment horizontal="right"/>
    </xf>
    <xf numFmtId="0" fontId="4" fillId="0" borderId="7" xfId="0" applyFont="1" applyBorder="1"/>
    <xf numFmtId="0" fontId="10" fillId="0" borderId="7" xfId="0" applyFont="1" applyBorder="1" applyAlignment="1"/>
    <xf numFmtId="0" fontId="10" fillId="0" borderId="7" xfId="0" applyFont="1" applyBorder="1"/>
    <xf numFmtId="0" fontId="21" fillId="0" borderId="3" xfId="0" applyFont="1" applyBorder="1" applyAlignment="1">
      <alignment horizontal="right"/>
    </xf>
    <xf numFmtId="0" fontId="12" fillId="0" borderId="7" xfId="0" applyFont="1" applyBorder="1"/>
    <xf numFmtId="0" fontId="4" fillId="0" borderId="8" xfId="0" applyFont="1" applyBorder="1"/>
    <xf numFmtId="0" fontId="19" fillId="0" borderId="0" xfId="0" applyFont="1"/>
    <xf numFmtId="0" fontId="19" fillId="0" borderId="7" xfId="0" applyFont="1" applyBorder="1"/>
    <xf numFmtId="0" fontId="10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2" borderId="3" xfId="0" applyFont="1" applyFill="1" applyBorder="1" applyAlignment="1">
      <alignment horizontal="right" wrapText="1"/>
    </xf>
    <xf numFmtId="0" fontId="11" fillId="0" borderId="3" xfId="0" applyFont="1" applyBorder="1" applyAlignment="1">
      <alignment horizontal="right" wrapText="1"/>
    </xf>
    <xf numFmtId="0" fontId="12" fillId="0" borderId="1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3" fontId="11" fillId="2" borderId="4" xfId="0" applyNumberFormat="1" applyFont="1" applyFill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3" fontId="12" fillId="2" borderId="2" xfId="2" applyNumberFormat="1" applyFont="1" applyFill="1" applyBorder="1" applyAlignment="1">
      <alignment horizontal="right"/>
    </xf>
    <xf numFmtId="3" fontId="12" fillId="0" borderId="2" xfId="2" applyNumberFormat="1" applyFont="1" applyBorder="1" applyAlignment="1">
      <alignment horizontal="right"/>
    </xf>
    <xf numFmtId="0" fontId="20" fillId="0" borderId="6" xfId="0" applyFont="1" applyBorder="1" applyAlignment="1">
      <alignment horizontal="left"/>
    </xf>
    <xf numFmtId="9" fontId="20" fillId="0" borderId="6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12" fillId="0" borderId="7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49" fontId="20" fillId="2" borderId="5" xfId="0" applyNumberFormat="1" applyFont="1" applyFill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3" fontId="11" fillId="2" borderId="3" xfId="0" applyNumberFormat="1" applyFont="1" applyFill="1" applyBorder="1" applyAlignment="1">
      <alignment horizontal="right" vertical="center"/>
    </xf>
    <xf numFmtId="3" fontId="11" fillId="0" borderId="3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3" fontId="12" fillId="2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/>
    </xf>
    <xf numFmtId="3" fontId="12" fillId="2" borderId="2" xfId="0" applyNumberFormat="1" applyFont="1" applyFill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3" fontId="11" fillId="2" borderId="4" xfId="0" applyNumberFormat="1" applyFont="1" applyFill="1" applyBorder="1" applyAlignment="1">
      <alignment horizontal="right" vertical="center"/>
    </xf>
    <xf numFmtId="3" fontId="11" fillId="0" borderId="4" xfId="0" applyNumberFormat="1" applyFont="1" applyBorder="1" applyAlignment="1">
      <alignment horizontal="right" vertical="center"/>
    </xf>
    <xf numFmtId="0" fontId="20" fillId="0" borderId="6" xfId="0" applyFont="1" applyBorder="1" applyAlignment="1">
      <alignment horizontal="left" vertical="center"/>
    </xf>
    <xf numFmtId="3" fontId="20" fillId="2" borderId="6" xfId="0" applyNumberFormat="1" applyFont="1" applyFill="1" applyBorder="1" applyAlignment="1">
      <alignment horizontal="right" vertical="center"/>
    </xf>
    <xf numFmtId="3" fontId="20" fillId="0" borderId="6" xfId="0" applyNumberFormat="1" applyFont="1" applyBorder="1" applyAlignment="1">
      <alignment horizontal="right" vertical="center"/>
    </xf>
    <xf numFmtId="0" fontId="12" fillId="0" borderId="7" xfId="0" applyFont="1" applyBorder="1" applyAlignment="1">
      <alignment horizontal="left" vertical="center"/>
    </xf>
    <xf numFmtId="4" fontId="12" fillId="0" borderId="7" xfId="0" applyNumberFormat="1" applyFont="1" applyBorder="1" applyAlignment="1">
      <alignment horizontal="left" vertical="center"/>
    </xf>
    <xf numFmtId="9" fontId="12" fillId="0" borderId="7" xfId="0" applyNumberFormat="1" applyFont="1" applyBorder="1" applyAlignment="1">
      <alignment horizontal="left" vertical="center"/>
    </xf>
    <xf numFmtId="3" fontId="12" fillId="2" borderId="1" xfId="2" applyNumberFormat="1" applyFont="1" applyFill="1" applyBorder="1" applyAlignment="1">
      <alignment horizontal="right" vertical="center"/>
    </xf>
    <xf numFmtId="0" fontId="20" fillId="0" borderId="5" xfId="0" applyFont="1" applyBorder="1" applyAlignment="1">
      <alignment horizontal="left" vertical="center"/>
    </xf>
    <xf numFmtId="3" fontId="20" fillId="2" borderId="5" xfId="0" applyNumberFormat="1" applyFont="1" applyFill="1" applyBorder="1" applyAlignment="1">
      <alignment horizontal="right" vertical="center"/>
    </xf>
    <xf numFmtId="3" fontId="20" fillId="0" borderId="5" xfId="0" applyNumberFormat="1" applyFont="1" applyBorder="1" applyAlignment="1">
      <alignment horizontal="right" vertical="center"/>
    </xf>
    <xf numFmtId="0" fontId="18" fillId="0" borderId="0" xfId="0" applyFont="1" applyAlignment="1"/>
    <xf numFmtId="0" fontId="12" fillId="0" borderId="0" xfId="0" applyFont="1" applyBorder="1"/>
    <xf numFmtId="0" fontId="11" fillId="0" borderId="7" xfId="0" applyFont="1" applyBorder="1" applyAlignment="1">
      <alignment vertical="center"/>
    </xf>
    <xf numFmtId="0" fontId="12" fillId="0" borderId="2" xfId="0" applyFont="1" applyBorder="1" applyAlignment="1">
      <alignment horizontal="left" wrapText="1"/>
    </xf>
    <xf numFmtId="3" fontId="11" fillId="2" borderId="1" xfId="0" applyNumberFormat="1" applyFont="1" applyFill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2" fillId="2" borderId="4" xfId="0" applyNumberFormat="1" applyFont="1" applyFill="1" applyBorder="1" applyAlignment="1">
      <alignment horizontal="right"/>
    </xf>
    <xf numFmtId="3" fontId="12" fillId="0" borderId="7" xfId="0" applyNumberFormat="1" applyFont="1" applyBorder="1" applyAlignment="1">
      <alignment horizontal="left" vertical="center"/>
    </xf>
    <xf numFmtId="3" fontId="12" fillId="0" borderId="7" xfId="0" applyNumberFormat="1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4" fillId="0" borderId="0" xfId="0" applyFont="1" applyBorder="1"/>
    <xf numFmtId="0" fontId="11" fillId="0" borderId="0" xfId="0" applyFont="1" applyBorder="1" applyAlignment="1"/>
    <xf numFmtId="0" fontId="13" fillId="0" borderId="0" xfId="0" applyFont="1" applyBorder="1" applyAlignment="1">
      <alignment horizontal="left"/>
    </xf>
    <xf numFmtId="0" fontId="19" fillId="0" borderId="0" xfId="0" applyFont="1" applyBorder="1"/>
    <xf numFmtId="0" fontId="22" fillId="0" borderId="0" xfId="0" applyFont="1" applyBorder="1" applyAlignment="1"/>
    <xf numFmtId="3" fontId="12" fillId="0" borderId="0" xfId="0" applyNumberFormat="1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left"/>
    </xf>
    <xf numFmtId="0" fontId="12" fillId="0" borderId="9" xfId="0" applyFont="1" applyBorder="1"/>
    <xf numFmtId="1" fontId="11" fillId="2" borderId="9" xfId="0" applyNumberFormat="1" applyFont="1" applyFill="1" applyBorder="1" applyAlignment="1">
      <alignment horizontal="center"/>
    </xf>
    <xf numFmtId="0" fontId="11" fillId="0" borderId="0" xfId="0" applyFont="1"/>
    <xf numFmtId="0" fontId="11" fillId="0" borderId="7" xfId="0" applyFont="1" applyBorder="1"/>
    <xf numFmtId="0" fontId="20" fillId="0" borderId="10" xfId="0" applyFont="1" applyBorder="1" applyAlignment="1">
      <alignment horizontal="left"/>
    </xf>
    <xf numFmtId="0" fontId="11" fillId="0" borderId="4" xfId="0" applyFont="1" applyBorder="1" applyAlignment="1">
      <alignment horizontal="left" wrapText="1"/>
    </xf>
    <xf numFmtId="0" fontId="23" fillId="0" borderId="12" xfId="0" applyFont="1" applyBorder="1" applyAlignment="1">
      <alignment horizontal="right" vertical="center"/>
    </xf>
    <xf numFmtId="0" fontId="23" fillId="0" borderId="13" xfId="0" applyFont="1" applyBorder="1" applyAlignment="1">
      <alignment horizontal="right" vertical="center"/>
    </xf>
    <xf numFmtId="0" fontId="23" fillId="0" borderId="13" xfId="0" applyFont="1" applyBorder="1" applyAlignment="1">
      <alignment horizontal="right" vertical="center" wrapText="1"/>
    </xf>
    <xf numFmtId="0" fontId="20" fillId="2" borderId="15" xfId="0" applyFont="1" applyFill="1" applyBorder="1" applyAlignment="1">
      <alignment horizontal="right"/>
    </xf>
    <xf numFmtId="0" fontId="20" fillId="0" borderId="15" xfId="0" applyFont="1" applyBorder="1" applyAlignment="1">
      <alignment horizontal="right"/>
    </xf>
    <xf numFmtId="0" fontId="23" fillId="0" borderId="19" xfId="0" applyFont="1" applyBorder="1" applyAlignment="1">
      <alignment horizontal="right"/>
    </xf>
    <xf numFmtId="0" fontId="20" fillId="0" borderId="14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18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164" fontId="23" fillId="2" borderId="17" xfId="0" applyNumberFormat="1" applyFont="1" applyFill="1" applyBorder="1" applyAlignment="1">
      <alignment horizontal="right"/>
    </xf>
    <xf numFmtId="164" fontId="23" fillId="0" borderId="17" xfId="0" applyNumberFormat="1" applyFont="1" applyBorder="1" applyAlignment="1">
      <alignment horizontal="right"/>
    </xf>
    <xf numFmtId="9" fontId="20" fillId="0" borderId="15" xfId="0" applyNumberFormat="1" applyFont="1" applyBorder="1" applyAlignment="1">
      <alignment horizontal="right"/>
    </xf>
    <xf numFmtId="9" fontId="23" fillId="0" borderId="17" xfId="0" applyNumberFormat="1" applyFont="1" applyBorder="1" applyAlignment="1">
      <alignment horizontal="right"/>
    </xf>
    <xf numFmtId="0" fontId="15" fillId="0" borderId="8" xfId="0" applyFont="1" applyBorder="1" applyAlignment="1"/>
    <xf numFmtId="0" fontId="15" fillId="0" borderId="0" xfId="0" applyFont="1" applyBorder="1" applyAlignment="1"/>
    <xf numFmtId="0" fontId="15" fillId="0" borderId="8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8" fillId="0" borderId="0" xfId="0" applyFont="1" applyBorder="1" applyAlignment="1"/>
    <xf numFmtId="164" fontId="20" fillId="2" borderId="15" xfId="0" applyNumberFormat="1" applyFont="1" applyFill="1" applyBorder="1" applyAlignment="1">
      <alignment horizontal="right"/>
    </xf>
    <xf numFmtId="9" fontId="20" fillId="0" borderId="14" xfId="0" applyNumberFormat="1" applyFont="1" applyBorder="1" applyAlignment="1">
      <alignment horizontal="right"/>
    </xf>
    <xf numFmtId="0" fontId="20" fillId="2" borderId="14" xfId="0" applyFont="1" applyFill="1" applyBorder="1" applyAlignment="1">
      <alignment horizontal="right"/>
    </xf>
    <xf numFmtId="0" fontId="20" fillId="0" borderId="21" xfId="0" applyFont="1" applyBorder="1" applyAlignment="1">
      <alignment horizontal="left"/>
    </xf>
    <xf numFmtId="164" fontId="20" fillId="2" borderId="22" xfId="0" applyNumberFormat="1" applyFont="1" applyFill="1" applyBorder="1" applyAlignment="1">
      <alignment horizontal="right"/>
    </xf>
    <xf numFmtId="164" fontId="20" fillId="0" borderId="22" xfId="0" applyNumberFormat="1" applyFont="1" applyBorder="1" applyAlignment="1">
      <alignment horizontal="right"/>
    </xf>
    <xf numFmtId="0" fontId="25" fillId="0" borderId="23" xfId="0" applyFont="1" applyBorder="1" applyAlignment="1">
      <alignment horizontal="left"/>
    </xf>
    <xf numFmtId="165" fontId="25" fillId="2" borderId="24" xfId="0" applyNumberFormat="1" applyFont="1" applyFill="1" applyBorder="1" applyAlignment="1">
      <alignment horizontal="right"/>
    </xf>
    <xf numFmtId="0" fontId="25" fillId="0" borderId="24" xfId="0" applyFont="1" applyBorder="1" applyAlignment="1">
      <alignment horizontal="right"/>
    </xf>
    <xf numFmtId="9" fontId="23" fillId="0" borderId="19" xfId="0" applyNumberFormat="1" applyFont="1" applyBorder="1" applyAlignment="1">
      <alignment horizontal="right"/>
    </xf>
    <xf numFmtId="0" fontId="25" fillId="0" borderId="18" xfId="0" applyFont="1" applyBorder="1" applyAlignment="1">
      <alignment horizontal="left"/>
    </xf>
    <xf numFmtId="165" fontId="25" fillId="2" borderId="19" xfId="0" applyNumberFormat="1" applyFont="1" applyFill="1" applyBorder="1" applyAlignment="1">
      <alignment horizontal="right"/>
    </xf>
    <xf numFmtId="0" fontId="25" fillId="0" borderId="19" xfId="0" applyFont="1" applyBorder="1" applyAlignment="1">
      <alignment horizontal="right"/>
    </xf>
    <xf numFmtId="4" fontId="20" fillId="2" borderId="15" xfId="0" applyNumberFormat="1" applyFont="1" applyFill="1" applyBorder="1" applyAlignment="1">
      <alignment horizontal="right"/>
    </xf>
    <xf numFmtId="0" fontId="23" fillId="0" borderId="23" xfId="0" applyFont="1" applyBorder="1" applyAlignment="1">
      <alignment horizontal="left"/>
    </xf>
    <xf numFmtId="0" fontId="23" fillId="2" borderId="24" xfId="0" applyFont="1" applyFill="1" applyBorder="1" applyAlignment="1">
      <alignment horizontal="right"/>
    </xf>
    <xf numFmtId="0" fontId="23" fillId="0" borderId="24" xfId="0" applyFont="1" applyBorder="1" applyAlignment="1">
      <alignment horizontal="right"/>
    </xf>
    <xf numFmtId="0" fontId="20" fillId="0" borderId="14" xfId="0" applyFont="1" applyBorder="1" applyAlignment="1">
      <alignment horizontal="right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 wrapText="1"/>
    </xf>
    <xf numFmtId="166" fontId="23" fillId="2" borderId="19" xfId="0" applyNumberFormat="1" applyFont="1" applyFill="1" applyBorder="1" applyAlignment="1">
      <alignment horizontal="right"/>
    </xf>
    <xf numFmtId="0" fontId="18" fillId="0" borderId="7" xfId="0" applyFont="1" applyBorder="1" applyAlignment="1">
      <alignment horizontal="left"/>
    </xf>
    <xf numFmtId="0" fontId="23" fillId="0" borderId="25" xfId="0" applyFont="1" applyBorder="1" applyAlignment="1">
      <alignment horizontal="right"/>
    </xf>
    <xf numFmtId="3" fontId="20" fillId="2" borderId="14" xfId="0" applyNumberFormat="1" applyFont="1" applyFill="1" applyBorder="1" applyAlignment="1">
      <alignment horizontal="right"/>
    </xf>
    <xf numFmtId="3" fontId="20" fillId="0" borderId="14" xfId="0" applyNumberFormat="1" applyFont="1" applyBorder="1" applyAlignment="1">
      <alignment horizontal="right"/>
    </xf>
    <xf numFmtId="0" fontId="18" fillId="0" borderId="8" xfId="0" applyFont="1" applyBorder="1" applyAlignment="1"/>
    <xf numFmtId="3" fontId="12" fillId="0" borderId="0" xfId="0" applyNumberFormat="1" applyFont="1"/>
    <xf numFmtId="166" fontId="20" fillId="0" borderId="15" xfId="0" applyNumberFormat="1" applyFont="1" applyBorder="1" applyAlignment="1">
      <alignment horizontal="right"/>
    </xf>
    <xf numFmtId="49" fontId="11" fillId="2" borderId="3" xfId="0" applyNumberFormat="1" applyFont="1" applyFill="1" applyBorder="1" applyAlignment="1">
      <alignment horizontal="right"/>
    </xf>
    <xf numFmtId="49" fontId="11" fillId="0" borderId="3" xfId="0" applyNumberFormat="1" applyFont="1" applyBorder="1" applyAlignment="1">
      <alignment horizontal="right"/>
    </xf>
    <xf numFmtId="0" fontId="23" fillId="0" borderId="12" xfId="0" applyFont="1" applyBorder="1" applyAlignment="1">
      <alignment horizontal="left"/>
    </xf>
    <xf numFmtId="9" fontId="23" fillId="0" borderId="0" xfId="0" applyNumberFormat="1" applyFont="1" applyBorder="1" applyAlignment="1">
      <alignment horizontal="right" wrapText="1"/>
    </xf>
    <xf numFmtId="0" fontId="12" fillId="0" borderId="1" xfId="0" applyFont="1" applyBorder="1"/>
    <xf numFmtId="1" fontId="11" fillId="2" borderId="1" xfId="0" applyNumberFormat="1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9" fontId="28" fillId="0" borderId="15" xfId="0" applyNumberFormat="1" applyFont="1" applyBorder="1" applyAlignment="1">
      <alignment horizontal="right"/>
    </xf>
    <xf numFmtId="9" fontId="25" fillId="0" borderId="17" xfId="0" applyNumberFormat="1" applyFont="1" applyBorder="1" applyAlignment="1">
      <alignment horizontal="right" wrapText="1"/>
    </xf>
    <xf numFmtId="9" fontId="20" fillId="0" borderId="22" xfId="0" applyNumberFormat="1" applyFont="1" applyBorder="1" applyAlignment="1">
      <alignment horizontal="right"/>
    </xf>
    <xf numFmtId="9" fontId="21" fillId="0" borderId="25" xfId="0" applyNumberFormat="1" applyFont="1" applyBorder="1" applyAlignment="1">
      <alignment horizontal="right"/>
    </xf>
    <xf numFmtId="9" fontId="21" fillId="0" borderId="19" xfId="0" applyNumberFormat="1" applyFont="1" applyBorder="1" applyAlignment="1">
      <alignment horizontal="right"/>
    </xf>
    <xf numFmtId="0" fontId="11" fillId="0" borderId="29" xfId="0" applyFont="1" applyBorder="1" applyAlignment="1">
      <alignment horizontal="left"/>
    </xf>
    <xf numFmtId="15" fontId="11" fillId="2" borderId="30" xfId="0" applyNumberFormat="1" applyFont="1" applyFill="1" applyBorder="1" applyAlignment="1">
      <alignment horizontal="right" wrapText="1"/>
    </xf>
    <xf numFmtId="15" fontId="11" fillId="0" borderId="30" xfId="0" applyNumberFormat="1" applyFont="1" applyBorder="1" applyAlignment="1">
      <alignment horizontal="right" wrapText="1"/>
    </xf>
    <xf numFmtId="0" fontId="11" fillId="0" borderId="30" xfId="0" applyFont="1" applyBorder="1" applyAlignment="1">
      <alignment horizontal="right"/>
    </xf>
    <xf numFmtId="0" fontId="20" fillId="0" borderId="28" xfId="0" applyFont="1" applyFill="1" applyBorder="1" applyAlignment="1">
      <alignment horizontal="left"/>
    </xf>
    <xf numFmtId="0" fontId="20" fillId="0" borderId="31" xfId="0" applyFont="1" applyFill="1" applyBorder="1" applyAlignment="1">
      <alignment horizontal="right"/>
    </xf>
    <xf numFmtId="166" fontId="20" fillId="0" borderId="31" xfId="0" applyNumberFormat="1" applyFont="1" applyFill="1" applyBorder="1" applyAlignment="1">
      <alignment horizontal="right"/>
    </xf>
    <xf numFmtId="9" fontId="20" fillId="0" borderId="31" xfId="0" applyNumberFormat="1" applyFont="1" applyFill="1" applyBorder="1" applyAlignment="1">
      <alignment horizontal="right"/>
    </xf>
    <xf numFmtId="4" fontId="12" fillId="0" borderId="2" xfId="0" applyNumberFormat="1" applyFont="1" applyFill="1" applyBorder="1" applyAlignment="1">
      <alignment horizontal="right"/>
    </xf>
    <xf numFmtId="0" fontId="10" fillId="0" borderId="8" xfId="0" applyFont="1" applyBorder="1"/>
    <xf numFmtId="1" fontId="11" fillId="0" borderId="32" xfId="0" applyNumberFormat="1" applyFont="1" applyBorder="1" applyAlignment="1">
      <alignment horizontal="center"/>
    </xf>
    <xf numFmtId="1" fontId="11" fillId="0" borderId="33" xfId="0" applyNumberFormat="1" applyFont="1" applyBorder="1" applyAlignment="1">
      <alignment horizontal="center"/>
    </xf>
    <xf numFmtId="3" fontId="12" fillId="0" borderId="34" xfId="0" applyNumberFormat="1" applyFont="1" applyBorder="1" applyAlignment="1">
      <alignment horizontal="right"/>
    </xf>
    <xf numFmtId="3" fontId="11" fillId="0" borderId="35" xfId="0" applyNumberFormat="1" applyFont="1" applyBorder="1" applyAlignment="1">
      <alignment horizontal="right"/>
    </xf>
    <xf numFmtId="3" fontId="12" fillId="0" borderId="33" xfId="0" applyNumberFormat="1" applyFont="1" applyBorder="1" applyAlignment="1">
      <alignment horizontal="right"/>
    </xf>
    <xf numFmtId="3" fontId="11" fillId="0" borderId="33" xfId="0" applyNumberFormat="1" applyFont="1" applyBorder="1" applyAlignment="1">
      <alignment horizontal="right"/>
    </xf>
    <xf numFmtId="3" fontId="12" fillId="0" borderId="35" xfId="0" applyNumberFormat="1" applyFont="1" applyBorder="1" applyAlignment="1">
      <alignment horizontal="right"/>
    </xf>
    <xf numFmtId="3" fontId="20" fillId="0" borderId="36" xfId="0" applyNumberFormat="1" applyFont="1" applyBorder="1" applyAlignment="1">
      <alignment horizontal="right"/>
    </xf>
    <xf numFmtId="3" fontId="12" fillId="0" borderId="8" xfId="0" applyNumberFormat="1" applyFont="1" applyBorder="1" applyAlignment="1">
      <alignment horizontal="left"/>
    </xf>
    <xf numFmtId="3" fontId="12" fillId="0" borderId="8" xfId="0" applyNumberFormat="1" applyFont="1" applyBorder="1" applyAlignment="1">
      <alignment horizontal="left" vertical="center"/>
    </xf>
    <xf numFmtId="0" fontId="10" fillId="0" borderId="20" xfId="0" applyFont="1" applyBorder="1"/>
    <xf numFmtId="1" fontId="11" fillId="2" borderId="37" xfId="0" applyNumberFormat="1" applyFont="1" applyFill="1" applyBorder="1" applyAlignment="1">
      <alignment horizontal="center"/>
    </xf>
    <xf numFmtId="1" fontId="11" fillId="2" borderId="38" xfId="0" applyNumberFormat="1" applyFont="1" applyFill="1" applyBorder="1" applyAlignment="1">
      <alignment horizontal="center"/>
    </xf>
    <xf numFmtId="3" fontId="12" fillId="2" borderId="39" xfId="0" applyNumberFormat="1" applyFont="1" applyFill="1" applyBorder="1" applyAlignment="1">
      <alignment horizontal="right"/>
    </xf>
    <xf numFmtId="3" fontId="11" fillId="2" borderId="40" xfId="0" applyNumberFormat="1" applyFont="1" applyFill="1" applyBorder="1" applyAlignment="1">
      <alignment horizontal="right"/>
    </xf>
    <xf numFmtId="3" fontId="12" fillId="2" borderId="38" xfId="0" applyNumberFormat="1" applyFont="1" applyFill="1" applyBorder="1" applyAlignment="1">
      <alignment horizontal="right"/>
    </xf>
    <xf numFmtId="3" fontId="11" fillId="2" borderId="38" xfId="0" applyNumberFormat="1" applyFont="1" applyFill="1" applyBorder="1" applyAlignment="1">
      <alignment horizontal="right"/>
    </xf>
    <xf numFmtId="3" fontId="20" fillId="2" borderId="41" xfId="0" applyNumberFormat="1" applyFont="1" applyFill="1" applyBorder="1" applyAlignment="1">
      <alignment horizontal="right"/>
    </xf>
    <xf numFmtId="3" fontId="12" fillId="0" borderId="20" xfId="0" applyNumberFormat="1" applyFont="1" applyBorder="1" applyAlignment="1">
      <alignment horizontal="left"/>
    </xf>
    <xf numFmtId="3" fontId="12" fillId="2" borderId="40" xfId="0" applyNumberFormat="1" applyFont="1" applyFill="1" applyBorder="1" applyAlignment="1">
      <alignment horizontal="right"/>
    </xf>
    <xf numFmtId="3" fontId="12" fillId="0" borderId="20" xfId="0" applyNumberFormat="1" applyFont="1" applyBorder="1" applyAlignment="1">
      <alignment horizontal="left" vertical="center"/>
    </xf>
    <xf numFmtId="0" fontId="10" fillId="0" borderId="0" xfId="0" applyFont="1" applyBorder="1"/>
    <xf numFmtId="0" fontId="11" fillId="0" borderId="0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11" fillId="0" borderId="0" xfId="0" applyFont="1" applyBorder="1" applyAlignment="1">
      <alignment horizontal="center" vertical="top"/>
    </xf>
    <xf numFmtId="3" fontId="30" fillId="2" borderId="2" xfId="0" applyNumberFormat="1" applyFont="1" applyFill="1" applyBorder="1" applyAlignment="1">
      <alignment horizontal="right"/>
    </xf>
    <xf numFmtId="2" fontId="20" fillId="0" borderId="15" xfId="0" applyNumberFormat="1" applyFont="1" applyBorder="1" applyAlignment="1">
      <alignment horizontal="right"/>
    </xf>
    <xf numFmtId="165" fontId="25" fillId="0" borderId="24" xfId="0" applyNumberFormat="1" applyFont="1" applyFill="1" applyBorder="1" applyAlignment="1">
      <alignment horizontal="right"/>
    </xf>
    <xf numFmtId="0" fontId="12" fillId="0" borderId="42" xfId="0" applyFont="1" applyBorder="1" applyAlignment="1">
      <alignment horizontal="left"/>
    </xf>
    <xf numFmtId="3" fontId="12" fillId="2" borderId="42" xfId="0" applyNumberFormat="1" applyFont="1" applyFill="1" applyBorder="1" applyAlignment="1">
      <alignment horizontal="right"/>
    </xf>
    <xf numFmtId="3" fontId="12" fillId="2" borderId="43" xfId="0" applyNumberFormat="1" applyFont="1" applyFill="1" applyBorder="1" applyAlignment="1">
      <alignment horizontal="right"/>
    </xf>
    <xf numFmtId="3" fontId="12" fillId="3" borderId="1" xfId="0" applyNumberFormat="1" applyFont="1" applyFill="1" applyBorder="1" applyAlignment="1">
      <alignment horizontal="right"/>
    </xf>
    <xf numFmtId="3" fontId="11" fillId="3" borderId="4" xfId="0" applyNumberFormat="1" applyFont="1" applyFill="1" applyBorder="1" applyAlignment="1">
      <alignment horizontal="right"/>
    </xf>
    <xf numFmtId="3" fontId="11" fillId="3" borderId="1" xfId="0" applyNumberFormat="1" applyFont="1" applyFill="1" applyBorder="1" applyAlignment="1">
      <alignment horizontal="right"/>
    </xf>
    <xf numFmtId="3" fontId="12" fillId="3" borderId="2" xfId="0" applyNumberFormat="1" applyFont="1" applyFill="1" applyBorder="1" applyAlignment="1">
      <alignment horizontal="right"/>
    </xf>
    <xf numFmtId="3" fontId="12" fillId="3" borderId="4" xfId="0" applyNumberFormat="1" applyFont="1" applyFill="1" applyBorder="1" applyAlignment="1">
      <alignment horizontal="right"/>
    </xf>
    <xf numFmtId="3" fontId="20" fillId="3" borderId="6" xfId="0" applyNumberFormat="1" applyFont="1" applyFill="1" applyBorder="1" applyAlignment="1">
      <alignment horizontal="right"/>
    </xf>
    <xf numFmtId="0" fontId="12" fillId="0" borderId="42" xfId="0" applyFont="1" applyBorder="1" applyAlignment="1">
      <alignment horizontal="left" vertical="center"/>
    </xf>
    <xf numFmtId="3" fontId="11" fillId="2" borderId="42" xfId="0" applyNumberFormat="1" applyFont="1" applyFill="1" applyBorder="1" applyAlignment="1">
      <alignment horizontal="right" vertical="center"/>
    </xf>
    <xf numFmtId="3" fontId="11" fillId="0" borderId="42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 wrapText="1"/>
    </xf>
    <xf numFmtId="0" fontId="18" fillId="0" borderId="0" xfId="0" applyFont="1" applyBorder="1" applyAlignment="1">
      <alignment horizontal="left"/>
    </xf>
    <xf numFmtId="0" fontId="18" fillId="0" borderId="7" xfId="0" applyFont="1" applyBorder="1" applyAlignment="1">
      <alignment horizontal="left"/>
    </xf>
    <xf numFmtId="0" fontId="21" fillId="2" borderId="11" xfId="0" applyFont="1" applyFill="1" applyBorder="1" applyAlignment="1">
      <alignment horizontal="right" wrapText="1"/>
    </xf>
    <xf numFmtId="0" fontId="21" fillId="0" borderId="11" xfId="0" applyFont="1" applyBorder="1" applyAlignment="1">
      <alignment horizontal="right" wrapText="1"/>
    </xf>
    <xf numFmtId="0" fontId="21" fillId="0" borderId="11" xfId="0" applyFont="1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21" fillId="2" borderId="11" xfId="0" applyFont="1" applyFill="1" applyBorder="1" applyAlignment="1">
      <alignment horizontal="right"/>
    </xf>
    <xf numFmtId="0" fontId="15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/>
    </xf>
    <xf numFmtId="49" fontId="11" fillId="4" borderId="11" xfId="0" applyNumberFormat="1" applyFont="1" applyFill="1" applyBorder="1" applyAlignment="1">
      <alignment horizontal="right"/>
    </xf>
    <xf numFmtId="49" fontId="11" fillId="0" borderId="11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12" fillId="0" borderId="12" xfId="0" applyFont="1" applyFill="1" applyBorder="1"/>
    <xf numFmtId="0" fontId="12" fillId="0" borderId="0" xfId="0" applyFont="1" applyFill="1" applyBorder="1"/>
    <xf numFmtId="0" fontId="12" fillId="0" borderId="18" xfId="0" applyFont="1" applyFill="1" applyBorder="1" applyAlignment="1">
      <alignment horizontal="left"/>
    </xf>
    <xf numFmtId="0" fontId="12" fillId="0" borderId="45" xfId="0" applyFont="1" applyFill="1" applyBorder="1" applyAlignment="1">
      <alignment horizontal="left"/>
    </xf>
    <xf numFmtId="3" fontId="12" fillId="0" borderId="13" xfId="0" applyNumberFormat="1" applyFont="1" applyFill="1" applyBorder="1" applyAlignment="1">
      <alignment horizontal="left" vertical="center"/>
    </xf>
    <xf numFmtId="3" fontId="12" fillId="0" borderId="12" xfId="0" applyNumberFormat="1" applyFont="1" applyFill="1" applyBorder="1" applyAlignment="1">
      <alignment horizontal="left" vertical="center"/>
    </xf>
    <xf numFmtId="3" fontId="12" fillId="0" borderId="46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3" fontId="12" fillId="0" borderId="13" xfId="0" applyNumberFormat="1" applyFont="1" applyFill="1" applyBorder="1" applyAlignment="1">
      <alignment horizontal="left"/>
    </xf>
    <xf numFmtId="3" fontId="12" fillId="0" borderId="12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0" fontId="20" fillId="0" borderId="47" xfId="0" applyFont="1" applyFill="1" applyBorder="1" applyAlignment="1">
      <alignment horizontal="left"/>
    </xf>
    <xf numFmtId="164" fontId="23" fillId="0" borderId="13" xfId="0" applyNumberFormat="1" applyFont="1" applyBorder="1" applyAlignment="1">
      <alignment horizontal="right"/>
    </xf>
    <xf numFmtId="9" fontId="23" fillId="0" borderId="13" xfId="0" applyNumberFormat="1" applyFont="1" applyBorder="1" applyAlignment="1">
      <alignment horizontal="right"/>
    </xf>
    <xf numFmtId="166" fontId="20" fillId="0" borderId="14" xfId="0" applyNumberFormat="1" applyFont="1" applyBorder="1" applyAlignment="1">
      <alignment horizontal="right"/>
    </xf>
    <xf numFmtId="165" fontId="25" fillId="0" borderId="19" xfId="0" applyNumberFormat="1" applyFont="1" applyBorder="1" applyAlignment="1">
      <alignment horizontal="right"/>
    </xf>
    <xf numFmtId="166" fontId="23" fillId="0" borderId="19" xfId="0" applyNumberFormat="1" applyFont="1" applyBorder="1" applyAlignment="1">
      <alignment horizontal="right"/>
    </xf>
    <xf numFmtId="166" fontId="20" fillId="2" borderId="15" xfId="0" applyNumberFormat="1" applyFont="1" applyFill="1" applyBorder="1" applyAlignment="1">
      <alignment horizontal="right"/>
    </xf>
    <xf numFmtId="166" fontId="23" fillId="0" borderId="24" xfId="0" applyNumberFormat="1" applyFont="1" applyBorder="1" applyAlignment="1">
      <alignment horizontal="right"/>
    </xf>
    <xf numFmtId="166" fontId="23" fillId="2" borderId="24" xfId="0" applyNumberFormat="1" applyFont="1" applyFill="1" applyBorder="1" applyAlignment="1">
      <alignment horizontal="right"/>
    </xf>
    <xf numFmtId="3" fontId="30" fillId="2" borderId="42" xfId="0" applyNumberFormat="1" applyFont="1" applyFill="1" applyBorder="1" applyAlignment="1">
      <alignment horizontal="right"/>
    </xf>
    <xf numFmtId="3" fontId="12" fillId="0" borderId="48" xfId="0" applyNumberFormat="1" applyFont="1" applyBorder="1" applyAlignment="1">
      <alignment horizontal="right"/>
    </xf>
    <xf numFmtId="3" fontId="12" fillId="0" borderId="42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3" fontId="20" fillId="2" borderId="10" xfId="0" applyNumberFormat="1" applyFont="1" applyFill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3" fontId="11" fillId="2" borderId="3" xfId="0" applyNumberFormat="1" applyFont="1" applyFill="1" applyBorder="1" applyAlignment="1">
      <alignment horizontal="right"/>
    </xf>
    <xf numFmtId="3" fontId="11" fillId="0" borderId="3" xfId="0" applyNumberFormat="1" applyFont="1" applyBorder="1" applyAlignment="1">
      <alignment horizontal="right"/>
    </xf>
    <xf numFmtId="3" fontId="12" fillId="2" borderId="1" xfId="2" applyNumberFormat="1" applyFont="1" applyFill="1" applyBorder="1" applyAlignment="1">
      <alignment horizontal="right"/>
    </xf>
    <xf numFmtId="3" fontId="12" fillId="0" borderId="1" xfId="2" applyNumberFormat="1" applyFont="1" applyBorder="1" applyAlignment="1">
      <alignment horizontal="right"/>
    </xf>
    <xf numFmtId="1" fontId="29" fillId="3" borderId="9" xfId="0" applyNumberFormat="1" applyFont="1" applyFill="1" applyBorder="1" applyAlignment="1">
      <alignment horizontal="center"/>
    </xf>
    <xf numFmtId="1" fontId="29" fillId="3" borderId="1" xfId="0" applyNumberFormat="1" applyFont="1" applyFill="1" applyBorder="1" applyAlignment="1">
      <alignment horizontal="center" wrapText="1"/>
    </xf>
    <xf numFmtId="3" fontId="30" fillId="3" borderId="2" xfId="0" applyNumberFormat="1" applyFont="1" applyFill="1" applyBorder="1" applyAlignment="1">
      <alignment horizontal="right"/>
    </xf>
    <xf numFmtId="3" fontId="30" fillId="3" borderId="42" xfId="0" applyNumberFormat="1" applyFont="1" applyFill="1" applyBorder="1" applyAlignment="1">
      <alignment horizontal="right"/>
    </xf>
    <xf numFmtId="3" fontId="29" fillId="3" borderId="4" xfId="0" applyNumberFormat="1" applyFont="1" applyFill="1" applyBorder="1" applyAlignment="1">
      <alignment horizontal="right"/>
    </xf>
    <xf numFmtId="3" fontId="30" fillId="3" borderId="1" xfId="0" applyNumberFormat="1" applyFont="1" applyFill="1" applyBorder="1" applyAlignment="1">
      <alignment horizontal="right"/>
    </xf>
    <xf numFmtId="3" fontId="12" fillId="3" borderId="38" xfId="0" applyNumberFormat="1" applyFont="1" applyFill="1" applyBorder="1" applyAlignment="1">
      <alignment horizontal="right"/>
    </xf>
    <xf numFmtId="164" fontId="28" fillId="3" borderId="15" xfId="0" applyNumberFormat="1" applyFont="1" applyFill="1" applyBorder="1" applyAlignment="1">
      <alignment horizontal="right"/>
    </xf>
    <xf numFmtId="164" fontId="25" fillId="3" borderId="17" xfId="0" applyNumberFormat="1" applyFont="1" applyFill="1" applyBorder="1" applyAlignment="1">
      <alignment horizontal="right"/>
    </xf>
    <xf numFmtId="0" fontId="12" fillId="5" borderId="0" xfId="0" applyFont="1" applyFill="1" applyBorder="1"/>
    <xf numFmtId="0" fontId="12" fillId="5" borderId="0" xfId="0" applyFont="1" applyFill="1" applyBorder="1" applyAlignment="1">
      <alignment horizontal="left"/>
    </xf>
    <xf numFmtId="3" fontId="12" fillId="5" borderId="0" xfId="0" applyNumberFormat="1" applyFont="1" applyFill="1" applyBorder="1" applyAlignment="1">
      <alignment horizontal="right"/>
    </xf>
    <xf numFmtId="9" fontId="12" fillId="5" borderId="0" xfId="0" applyNumberFormat="1" applyFont="1" applyFill="1" applyBorder="1" applyAlignment="1">
      <alignment horizontal="right"/>
    </xf>
    <xf numFmtId="0" fontId="15" fillId="0" borderId="0" xfId="0" applyFont="1" applyAlignment="1">
      <alignment horizontal="left" vertical="center"/>
    </xf>
    <xf numFmtId="166" fontId="23" fillId="2" borderId="25" xfId="0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18" fillId="0" borderId="7" xfId="0" applyFont="1" applyBorder="1" applyAlignment="1">
      <alignment horizontal="left"/>
    </xf>
    <xf numFmtId="0" fontId="21" fillId="2" borderId="12" xfId="0" applyFont="1" applyFill="1" applyBorder="1" applyAlignment="1">
      <alignment horizontal="right" wrapText="1"/>
    </xf>
    <xf numFmtId="0" fontId="21" fillId="2" borderId="11" xfId="0" applyFont="1" applyFill="1" applyBorder="1" applyAlignment="1">
      <alignment horizontal="right" wrapText="1"/>
    </xf>
    <xf numFmtId="0" fontId="27" fillId="3" borderId="12" xfId="0" applyFont="1" applyFill="1" applyBorder="1" applyAlignment="1">
      <alignment horizontal="right" wrapText="1"/>
    </xf>
    <xf numFmtId="0" fontId="27" fillId="3" borderId="11" xfId="0" applyFont="1" applyFill="1" applyBorder="1" applyAlignment="1">
      <alignment horizontal="right" wrapText="1"/>
    </xf>
    <xf numFmtId="0" fontId="21" fillId="0" borderId="12" xfId="0" applyFont="1" applyBorder="1" applyAlignment="1">
      <alignment horizontal="right" wrapText="1"/>
    </xf>
    <xf numFmtId="0" fontId="21" fillId="0" borderId="11" xfId="0" applyFont="1" applyBorder="1" applyAlignment="1">
      <alignment horizontal="right" wrapText="1"/>
    </xf>
    <xf numFmtId="0" fontId="24" fillId="0" borderId="12" xfId="0" applyFont="1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24" fillId="0" borderId="12" xfId="0" applyFont="1" applyBorder="1" applyAlignment="1">
      <alignment horizontal="right" wrapText="1"/>
    </xf>
    <xf numFmtId="0" fontId="24" fillId="0" borderId="11" xfId="0" applyFont="1" applyBorder="1" applyAlignment="1">
      <alignment horizontal="right" wrapText="1"/>
    </xf>
    <xf numFmtId="0" fontId="12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1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11" fillId="0" borderId="44" xfId="0" applyFont="1" applyBorder="1" applyAlignment="1">
      <alignment horizontal="center" vertical="center"/>
    </xf>
  </cellXfs>
  <cellStyles count="8">
    <cellStyle name="Hyperlink" xfId="3" builtinId="8"/>
    <cellStyle name="Normal" xfId="0" builtinId="0"/>
    <cellStyle name="Normal 2" xfId="5"/>
    <cellStyle name="Percent" xfId="2" builtinId="5"/>
    <cellStyle name="Percent 2" xfId="6"/>
    <cellStyle name="Standard 2" xfId="1"/>
    <cellStyle name="Standard 3" xfId="4"/>
    <cellStyle name="Standard 4" xfId="7"/>
  </cellStyles>
  <dxfs count="0"/>
  <tableStyles count="0" defaultTableStyle="TableStyleMedium2" defaultPivotStyle="PivotStyleMedium9"/>
  <colors>
    <mruColors>
      <color rgb="FFE7F5FB"/>
      <color rgb="FF0899CC"/>
      <color rgb="FF7F7F7F"/>
      <color rgb="FF233356"/>
      <color rgb="FF00709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investor.relations@softwareag.com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B8:G23"/>
  <sheetViews>
    <sheetView showGridLines="0" tabSelected="1" zoomScaleNormal="100" workbookViewId="0"/>
  </sheetViews>
  <sheetFormatPr defaultColWidth="9.140625" defaultRowHeight="14.25" x14ac:dyDescent="0.2"/>
  <cols>
    <col min="1" max="1" width="2.7109375" style="2" customWidth="1"/>
    <col min="2" max="2" width="16.140625" style="2" bestFit="1" customWidth="1"/>
    <col min="3" max="16384" width="9.140625" style="2"/>
  </cols>
  <sheetData>
    <row r="8" spans="2:7" ht="35.25" x14ac:dyDescent="0.5">
      <c r="B8" s="283" t="s">
        <v>2</v>
      </c>
      <c r="C8" s="283"/>
      <c r="D8" s="283"/>
      <c r="E8" s="283"/>
      <c r="F8" s="4"/>
      <c r="G8" s="4"/>
    </row>
    <row r="9" spans="2:7" ht="35.25" x14ac:dyDescent="0.5">
      <c r="B9" s="283" t="s">
        <v>15</v>
      </c>
      <c r="C9" s="283"/>
      <c r="D9" s="283"/>
      <c r="E9" s="283"/>
      <c r="F9" s="283"/>
      <c r="G9" s="283"/>
    </row>
    <row r="10" spans="2:7" ht="35.25" x14ac:dyDescent="0.5">
      <c r="B10" s="283" t="s">
        <v>155</v>
      </c>
      <c r="C10" s="283"/>
      <c r="D10" s="283"/>
      <c r="E10" s="283"/>
      <c r="F10" s="4"/>
      <c r="G10" s="4"/>
    </row>
    <row r="11" spans="2:7" ht="26.25" x14ac:dyDescent="0.4">
      <c r="B11" s="3"/>
    </row>
    <row r="20" spans="2:2" ht="18.75" x14ac:dyDescent="0.3">
      <c r="B20" s="16">
        <v>43299</v>
      </c>
    </row>
    <row r="21" spans="2:2" ht="18" x14ac:dyDescent="0.25">
      <c r="B21" s="17" t="s">
        <v>16</v>
      </c>
    </row>
    <row r="23" spans="2:2" x14ac:dyDescent="0.2">
      <c r="B23" s="15"/>
    </row>
  </sheetData>
  <mergeCells count="3">
    <mergeCell ref="B10:E10"/>
    <mergeCell ref="B9:G9"/>
    <mergeCell ref="B8:E8"/>
  </mergeCells>
  <pageMargins left="0.55118110236220474" right="0.23622047244094491" top="0.74803149606299213" bottom="0.74803149606299213" header="0.31496062992125984" footer="0.31496062992125984"/>
  <pageSetup paperSize="9" orientation="portrait" r:id="rId1"/>
  <headerFooter>
    <oddHeader>&amp;C&amp;G</oddHeader>
    <oddFooter>&amp;L© 2018 Software AG. All rights reserved.&amp;C&amp;P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showGridLines="0" zoomScaleNormal="100" workbookViewId="0"/>
  </sheetViews>
  <sheetFormatPr defaultColWidth="9.140625" defaultRowHeight="14.25" x14ac:dyDescent="0.2"/>
  <cols>
    <col min="1" max="1" width="2.7109375" style="2" customWidth="1"/>
    <col min="2" max="2" width="34.7109375" style="2" bestFit="1" customWidth="1"/>
    <col min="3" max="5" width="10.42578125" style="2" customWidth="1"/>
    <col min="6" max="6" width="2.7109375" style="95" customWidth="1"/>
    <col min="7" max="9" width="10.42578125" style="2" customWidth="1"/>
    <col min="10" max="10" width="2.7109375" style="95" customWidth="1"/>
    <col min="11" max="13" width="10.42578125" style="2" customWidth="1"/>
    <col min="14" max="16384" width="9.140625" style="2"/>
  </cols>
  <sheetData>
    <row r="1" spans="1:13" s="39" customFormat="1" ht="15" customHeight="1" x14ac:dyDescent="0.25">
      <c r="A1" s="98"/>
      <c r="B1" s="306" t="str">
        <f>Inhaltsverzeichnis!C23</f>
        <v>Segment DBP mit Umsatzaufteilung für das 2. Quartal 2018</v>
      </c>
      <c r="C1" s="306"/>
      <c r="D1" s="306"/>
      <c r="E1" s="306"/>
      <c r="F1" s="306"/>
      <c r="G1" s="306"/>
      <c r="H1" s="225"/>
      <c r="I1" s="99"/>
      <c r="J1" s="99"/>
      <c r="K1" s="99"/>
      <c r="L1" s="99"/>
      <c r="M1" s="99"/>
    </row>
    <row r="2" spans="1:13" ht="15" customHeight="1" x14ac:dyDescent="0.2">
      <c r="A2" s="95"/>
      <c r="B2" s="223" t="s">
        <v>31</v>
      </c>
      <c r="C2" s="97"/>
      <c r="D2" s="97"/>
      <c r="E2" s="97"/>
      <c r="F2" s="97"/>
      <c r="G2" s="97"/>
      <c r="H2" s="97"/>
      <c r="I2" s="96"/>
      <c r="J2" s="96"/>
      <c r="K2" s="96"/>
      <c r="L2" s="96"/>
      <c r="M2" s="96"/>
    </row>
    <row r="3" spans="1:13" ht="15" customHeight="1" x14ac:dyDescent="0.2">
      <c r="A3" s="33"/>
      <c r="B3" s="41"/>
      <c r="C3" s="189"/>
      <c r="D3" s="35"/>
      <c r="E3" s="178"/>
      <c r="F3" s="200"/>
      <c r="G3" s="189"/>
      <c r="H3" s="35"/>
      <c r="I3" s="178"/>
      <c r="J3" s="200"/>
      <c r="K3" s="189"/>
      <c r="L3" s="35"/>
      <c r="M3" s="35"/>
    </row>
    <row r="4" spans="1:13" s="24" customFormat="1" ht="15" customHeight="1" thickBot="1" x14ac:dyDescent="0.25">
      <c r="A4" s="37"/>
      <c r="B4" s="62" t="s">
        <v>32</v>
      </c>
      <c r="C4" s="301" t="s">
        <v>147</v>
      </c>
      <c r="D4" s="301"/>
      <c r="E4" s="302"/>
      <c r="F4" s="207"/>
      <c r="G4" s="304" t="s">
        <v>153</v>
      </c>
      <c r="H4" s="307"/>
      <c r="I4" s="305"/>
      <c r="J4" s="201"/>
      <c r="K4" s="303" t="s">
        <v>149</v>
      </c>
      <c r="L4" s="303"/>
      <c r="M4" s="303"/>
    </row>
    <row r="5" spans="1:13" s="24" customFormat="1" ht="14.25" customHeight="1" x14ac:dyDescent="0.2">
      <c r="A5" s="37"/>
      <c r="B5" s="102"/>
      <c r="C5" s="103" t="s">
        <v>168</v>
      </c>
      <c r="D5" s="268" t="s">
        <v>168</v>
      </c>
      <c r="E5" s="179" t="s">
        <v>169</v>
      </c>
      <c r="F5" s="202"/>
      <c r="G5" s="103" t="s">
        <v>168</v>
      </c>
      <c r="H5" s="268" t="s">
        <v>168</v>
      </c>
      <c r="I5" s="179" t="s">
        <v>169</v>
      </c>
      <c r="J5" s="202"/>
      <c r="K5" s="103" t="s">
        <v>168</v>
      </c>
      <c r="L5" s="268" t="s">
        <v>168</v>
      </c>
      <c r="M5" s="179" t="s">
        <v>169</v>
      </c>
    </row>
    <row r="6" spans="1:13" s="24" customFormat="1" ht="34.5" customHeight="1" x14ac:dyDescent="0.2">
      <c r="A6" s="37"/>
      <c r="B6" s="161"/>
      <c r="C6" s="191" t="s">
        <v>151</v>
      </c>
      <c r="D6" s="269" t="s">
        <v>152</v>
      </c>
      <c r="E6" s="180" t="s">
        <v>185</v>
      </c>
      <c r="F6" s="202"/>
      <c r="G6" s="191" t="s">
        <v>151</v>
      </c>
      <c r="H6" s="269" t="s">
        <v>152</v>
      </c>
      <c r="I6" s="180" t="s">
        <v>185</v>
      </c>
      <c r="J6" s="202"/>
      <c r="K6" s="191" t="s">
        <v>151</v>
      </c>
      <c r="L6" s="269" t="s">
        <v>152</v>
      </c>
      <c r="M6" s="163" t="s">
        <v>185</v>
      </c>
    </row>
    <row r="7" spans="1:13" s="24" customFormat="1" ht="14.25" customHeight="1" x14ac:dyDescent="0.2">
      <c r="A7" s="37"/>
      <c r="B7" s="18" t="s">
        <v>33</v>
      </c>
      <c r="C7" s="192">
        <v>206</v>
      </c>
      <c r="D7" s="270">
        <v>209</v>
      </c>
      <c r="E7" s="181">
        <v>678</v>
      </c>
      <c r="F7" s="203"/>
      <c r="G7" s="192">
        <f>+K7-C7</f>
        <v>35695</v>
      </c>
      <c r="H7" s="270">
        <f t="shared" ref="H7:I9" si="0">+L7-D7</f>
        <v>36917</v>
      </c>
      <c r="I7" s="181">
        <f t="shared" si="0"/>
        <v>33399</v>
      </c>
      <c r="J7" s="203"/>
      <c r="K7" s="192">
        <v>35901</v>
      </c>
      <c r="L7" s="270">
        <v>37126</v>
      </c>
      <c r="M7" s="181">
        <v>34077</v>
      </c>
    </row>
    <row r="8" spans="1:13" s="24" customFormat="1" ht="14.25" customHeight="1" x14ac:dyDescent="0.2">
      <c r="A8" s="37"/>
      <c r="B8" s="18" t="s">
        <v>34</v>
      </c>
      <c r="C8" s="192">
        <v>752</v>
      </c>
      <c r="D8" s="270">
        <v>768</v>
      </c>
      <c r="E8" s="181">
        <v>607</v>
      </c>
      <c r="F8" s="203"/>
      <c r="G8" s="192">
        <f t="shared" ref="G8:G9" si="1">+K8-C8</f>
        <v>66142</v>
      </c>
      <c r="H8" s="270">
        <f t="shared" si="0"/>
        <v>69553</v>
      </c>
      <c r="I8" s="181">
        <f t="shared" si="0"/>
        <v>67487</v>
      </c>
      <c r="J8" s="203"/>
      <c r="K8" s="192">
        <v>66894</v>
      </c>
      <c r="L8" s="270">
        <v>70321</v>
      </c>
      <c r="M8" s="181">
        <v>68094</v>
      </c>
    </row>
    <row r="9" spans="1:13" s="24" customFormat="1" ht="14.25" customHeight="1" x14ac:dyDescent="0.2">
      <c r="A9" s="37"/>
      <c r="B9" s="211" t="s">
        <v>142</v>
      </c>
      <c r="C9" s="213">
        <v>4312</v>
      </c>
      <c r="D9" s="270">
        <v>4453</v>
      </c>
      <c r="E9" s="181">
        <v>2193</v>
      </c>
      <c r="F9" s="203"/>
      <c r="G9" s="192">
        <f t="shared" si="1"/>
        <v>0</v>
      </c>
      <c r="H9" s="270">
        <f t="shared" si="0"/>
        <v>0</v>
      </c>
      <c r="I9" s="181">
        <f t="shared" si="0"/>
        <v>0</v>
      </c>
      <c r="J9" s="203"/>
      <c r="K9" s="213">
        <v>4312</v>
      </c>
      <c r="L9" s="270">
        <v>4453</v>
      </c>
      <c r="M9" s="181">
        <v>2193</v>
      </c>
    </row>
    <row r="10" spans="1:13" s="24" customFormat="1" ht="14.25" customHeight="1" thickBot="1" x14ac:dyDescent="0.25">
      <c r="A10" s="37"/>
      <c r="B10" s="46" t="s">
        <v>83</v>
      </c>
      <c r="C10" s="193">
        <f t="shared" ref="C10:E10" si="2">SUM(C7:C9)</f>
        <v>5270</v>
      </c>
      <c r="D10" s="272">
        <f t="shared" si="2"/>
        <v>5430</v>
      </c>
      <c r="E10" s="182">
        <f t="shared" si="2"/>
        <v>3478</v>
      </c>
      <c r="F10" s="204"/>
      <c r="G10" s="193">
        <f t="shared" ref="G10:I10" si="3">SUM(G7:G9)</f>
        <v>101837</v>
      </c>
      <c r="H10" s="272">
        <f t="shared" si="3"/>
        <v>106470</v>
      </c>
      <c r="I10" s="182">
        <f t="shared" si="3"/>
        <v>100886</v>
      </c>
      <c r="J10" s="204"/>
      <c r="K10" s="193">
        <f t="shared" ref="K10:M10" si="4">SUM(K7:K9)</f>
        <v>107107</v>
      </c>
      <c r="L10" s="272">
        <f t="shared" si="4"/>
        <v>111900</v>
      </c>
      <c r="M10" s="182">
        <f t="shared" si="4"/>
        <v>104364</v>
      </c>
    </row>
    <row r="11" spans="1:13" s="24" customFormat="1" ht="14.25" customHeight="1" x14ac:dyDescent="0.2">
      <c r="A11" s="37"/>
      <c r="B11" s="45" t="s">
        <v>35</v>
      </c>
      <c r="C11" s="194">
        <v>0</v>
      </c>
      <c r="D11" s="273">
        <v>0</v>
      </c>
      <c r="E11" s="183">
        <v>0</v>
      </c>
      <c r="F11" s="203"/>
      <c r="G11" s="194">
        <f t="shared" ref="G11:I12" si="5">+K11-C11</f>
        <v>0</v>
      </c>
      <c r="H11" s="273">
        <f t="shared" si="5"/>
        <v>0</v>
      </c>
      <c r="I11" s="183">
        <f t="shared" si="5"/>
        <v>0</v>
      </c>
      <c r="J11" s="203"/>
      <c r="K11" s="194">
        <v>0</v>
      </c>
      <c r="L11" s="273">
        <v>0</v>
      </c>
      <c r="M11" s="183">
        <v>0</v>
      </c>
    </row>
    <row r="12" spans="1:13" s="24" customFormat="1" ht="14.25" customHeight="1" x14ac:dyDescent="0.2">
      <c r="A12" s="37"/>
      <c r="B12" s="18" t="s">
        <v>36</v>
      </c>
      <c r="C12" s="192">
        <v>0</v>
      </c>
      <c r="D12" s="270">
        <v>0</v>
      </c>
      <c r="E12" s="181">
        <v>0</v>
      </c>
      <c r="F12" s="203"/>
      <c r="G12" s="192">
        <f t="shared" si="5"/>
        <v>1</v>
      </c>
      <c r="H12" s="270">
        <f t="shared" si="5"/>
        <v>0</v>
      </c>
      <c r="I12" s="181">
        <f t="shared" si="5"/>
        <v>16</v>
      </c>
      <c r="J12" s="203"/>
      <c r="K12" s="192">
        <v>1</v>
      </c>
      <c r="L12" s="270">
        <v>0</v>
      </c>
      <c r="M12" s="181">
        <v>16</v>
      </c>
    </row>
    <row r="13" spans="1:13" s="24" customFormat="1" ht="14.25" customHeight="1" thickBot="1" x14ac:dyDescent="0.25">
      <c r="A13" s="37"/>
      <c r="B13" s="46" t="s">
        <v>37</v>
      </c>
      <c r="C13" s="193">
        <f t="shared" ref="C13:E13" si="6">SUM(C10:C12)</f>
        <v>5270</v>
      </c>
      <c r="D13" s="272">
        <f t="shared" si="6"/>
        <v>5430</v>
      </c>
      <c r="E13" s="182">
        <f t="shared" si="6"/>
        <v>3478</v>
      </c>
      <c r="F13" s="204"/>
      <c r="G13" s="193">
        <f t="shared" ref="G13:I13" si="7">SUM(G10:G12)</f>
        <v>101838</v>
      </c>
      <c r="H13" s="272">
        <f t="shared" si="7"/>
        <v>106470</v>
      </c>
      <c r="I13" s="182">
        <f t="shared" si="7"/>
        <v>100902</v>
      </c>
      <c r="J13" s="204"/>
      <c r="K13" s="193">
        <f t="shared" ref="K13:M13" si="8">SUM(K10:K12)</f>
        <v>107108</v>
      </c>
      <c r="L13" s="272">
        <f t="shared" si="8"/>
        <v>111900</v>
      </c>
      <c r="M13" s="182">
        <f t="shared" si="8"/>
        <v>104380</v>
      </c>
    </row>
    <row r="14" spans="1:13" s="24" customFormat="1" ht="14.25" customHeight="1" x14ac:dyDescent="0.2">
      <c r="A14" s="37"/>
      <c r="B14" s="45" t="s">
        <v>38</v>
      </c>
      <c r="C14" s="29"/>
      <c r="D14" s="214"/>
      <c r="E14" s="183"/>
      <c r="F14" s="203"/>
      <c r="G14" s="29"/>
      <c r="H14" s="214"/>
      <c r="I14" s="183"/>
      <c r="J14" s="203"/>
      <c r="K14" s="194">
        <v>-9144</v>
      </c>
      <c r="L14" s="214">
        <v>-9475</v>
      </c>
      <c r="M14" s="183">
        <v>-6999</v>
      </c>
    </row>
    <row r="15" spans="1:13" s="24" customFormat="1" ht="14.25" customHeight="1" thickBot="1" x14ac:dyDescent="0.25">
      <c r="A15" s="37"/>
      <c r="B15" s="46" t="s">
        <v>39</v>
      </c>
      <c r="C15" s="47"/>
      <c r="D15" s="215"/>
      <c r="E15" s="182"/>
      <c r="F15" s="204"/>
      <c r="G15" s="47"/>
      <c r="H15" s="215"/>
      <c r="I15" s="182"/>
      <c r="J15" s="204"/>
      <c r="K15" s="193">
        <f t="shared" ref="K15:M15" si="9">SUM(K13:K14)</f>
        <v>97964</v>
      </c>
      <c r="L15" s="215">
        <f t="shared" si="9"/>
        <v>102425</v>
      </c>
      <c r="M15" s="182">
        <f t="shared" si="9"/>
        <v>97381</v>
      </c>
    </row>
    <row r="16" spans="1:13" s="24" customFormat="1" ht="11.25" x14ac:dyDescent="0.2">
      <c r="A16" s="37"/>
      <c r="B16" s="53"/>
      <c r="C16" s="88"/>
      <c r="D16" s="216"/>
      <c r="E16" s="184"/>
      <c r="F16" s="204"/>
      <c r="G16" s="88"/>
      <c r="H16" s="216"/>
      <c r="I16" s="184"/>
      <c r="J16" s="204"/>
      <c r="K16" s="195"/>
      <c r="L16" s="216"/>
      <c r="M16" s="184"/>
    </row>
    <row r="17" spans="1:13" s="24" customFormat="1" ht="11.25" customHeight="1" x14ac:dyDescent="0.2">
      <c r="A17" s="37"/>
      <c r="B17" s="87" t="s">
        <v>41</v>
      </c>
      <c r="C17" s="20"/>
      <c r="D17" s="217"/>
      <c r="E17" s="181"/>
      <c r="F17" s="203"/>
      <c r="G17" s="20"/>
      <c r="H17" s="217"/>
      <c r="I17" s="181"/>
      <c r="J17" s="203"/>
      <c r="K17" s="192">
        <v>-43077</v>
      </c>
      <c r="L17" s="217">
        <v>-45007</v>
      </c>
      <c r="M17" s="181">
        <v>-41846</v>
      </c>
    </row>
    <row r="18" spans="1:13" s="24" customFormat="1" ht="14.25" customHeight="1" thickBot="1" x14ac:dyDescent="0.25">
      <c r="A18" s="37"/>
      <c r="B18" s="46" t="s">
        <v>84</v>
      </c>
      <c r="C18" s="47"/>
      <c r="D18" s="215"/>
      <c r="E18" s="182"/>
      <c r="F18" s="204"/>
      <c r="G18" s="47"/>
      <c r="H18" s="215"/>
      <c r="I18" s="182"/>
      <c r="J18" s="204"/>
      <c r="K18" s="193">
        <f t="shared" ref="K18:M18" si="10">SUM(K15:K17)</f>
        <v>54887</v>
      </c>
      <c r="L18" s="215">
        <f t="shared" si="10"/>
        <v>57418</v>
      </c>
      <c r="M18" s="182">
        <f t="shared" si="10"/>
        <v>55535</v>
      </c>
    </row>
    <row r="19" spans="1:13" s="85" customFormat="1" ht="11.25" x14ac:dyDescent="0.2">
      <c r="A19" s="37"/>
      <c r="B19" s="53"/>
      <c r="C19" s="88"/>
      <c r="D19" s="216"/>
      <c r="E19" s="184"/>
      <c r="F19" s="204"/>
      <c r="G19" s="88"/>
      <c r="H19" s="216"/>
      <c r="I19" s="184"/>
      <c r="J19" s="204"/>
      <c r="K19" s="195"/>
      <c r="L19" s="216"/>
      <c r="M19" s="184"/>
    </row>
    <row r="20" spans="1:13" s="24" customFormat="1" ht="11.25" customHeight="1" x14ac:dyDescent="0.2">
      <c r="A20" s="37"/>
      <c r="B20" s="45" t="s">
        <v>85</v>
      </c>
      <c r="C20" s="29"/>
      <c r="D20" s="214"/>
      <c r="E20" s="183"/>
      <c r="F20" s="203"/>
      <c r="G20" s="29"/>
      <c r="H20" s="214"/>
      <c r="I20" s="183"/>
      <c r="J20" s="203"/>
      <c r="K20" s="194">
        <v>-24061</v>
      </c>
      <c r="L20" s="214">
        <v>-24862</v>
      </c>
      <c r="M20" s="183">
        <v>-24927</v>
      </c>
    </row>
    <row r="21" spans="1:13" s="24" customFormat="1" ht="14.25" customHeight="1" thickBot="1" x14ac:dyDescent="0.25">
      <c r="A21" s="37"/>
      <c r="B21" s="46" t="s">
        <v>86</v>
      </c>
      <c r="C21" s="47"/>
      <c r="D21" s="215"/>
      <c r="E21" s="182"/>
      <c r="F21" s="204"/>
      <c r="G21" s="47"/>
      <c r="H21" s="215"/>
      <c r="I21" s="182"/>
      <c r="J21" s="204"/>
      <c r="K21" s="193">
        <f t="shared" ref="K21:M21" si="11">SUM(K18:K20)</f>
        <v>30826</v>
      </c>
      <c r="L21" s="215">
        <f t="shared" si="11"/>
        <v>32556</v>
      </c>
      <c r="M21" s="182">
        <f t="shared" si="11"/>
        <v>30608</v>
      </c>
    </row>
    <row r="23" spans="1:13" x14ac:dyDescent="0.2">
      <c r="B23" s="278" t="s">
        <v>180</v>
      </c>
    </row>
    <row r="24" spans="1:13" x14ac:dyDescent="0.2">
      <c r="B24" s="278" t="s">
        <v>181</v>
      </c>
    </row>
    <row r="25" spans="1:13" x14ac:dyDescent="0.2">
      <c r="B25" s="278" t="s">
        <v>182</v>
      </c>
    </row>
  </sheetData>
  <mergeCells count="4">
    <mergeCell ref="B1:G1"/>
    <mergeCell ref="C4:E4"/>
    <mergeCell ref="G4:I4"/>
    <mergeCell ref="K4:M4"/>
  </mergeCells>
  <pageMargins left="0.55118110236220474" right="0.23622047244094491" top="0.74803149606299213" bottom="0.74803149606299213" header="0.31496062992125984" footer="0.31496062992125984"/>
  <pageSetup paperSize="9" orientation="landscape" r:id="rId1"/>
  <headerFooter>
    <oddHeader>&amp;C&amp;G</oddHeader>
    <oddFooter>&amp;L© 2018 Software AG. All rights reserved.&amp;C&amp;P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F15"/>
  <sheetViews>
    <sheetView showGridLines="0" zoomScaleNormal="100" workbookViewId="0"/>
  </sheetViews>
  <sheetFormatPr defaultColWidth="9.140625" defaultRowHeight="14.25" x14ac:dyDescent="0.2"/>
  <cols>
    <col min="1" max="1" width="2.7109375" style="2" customWidth="1"/>
    <col min="2" max="2" width="66.28515625" style="2" customWidth="1"/>
    <col min="3" max="6" width="12.85546875" style="2" customWidth="1"/>
    <col min="7" max="16384" width="9.140625" style="2"/>
  </cols>
  <sheetData>
    <row r="1" spans="1:6" s="39" customFormat="1" ht="15.75" x14ac:dyDescent="0.25">
      <c r="B1" s="84" t="str">
        <f>Inhaltsverzeichnis!C25</f>
        <v>Gesamtergebnisrechnung für das 2. Quartal 2018</v>
      </c>
      <c r="C1" s="84"/>
      <c r="D1" s="84"/>
    </row>
    <row r="2" spans="1:6" s="39" customFormat="1" ht="15" x14ac:dyDescent="0.2">
      <c r="B2" s="94" t="s">
        <v>31</v>
      </c>
      <c r="C2" s="232"/>
      <c r="D2" s="232"/>
    </row>
    <row r="3" spans="1:6" s="24" customFormat="1" ht="11.25" x14ac:dyDescent="0.2">
      <c r="A3" s="37"/>
      <c r="B3" s="93"/>
      <c r="C3" s="233"/>
      <c r="D3" s="233"/>
      <c r="E3" s="85"/>
    </row>
    <row r="4" spans="1:6" s="24" customFormat="1" ht="12" thickBot="1" x14ac:dyDescent="0.25">
      <c r="A4" s="37"/>
      <c r="B4" s="42" t="s">
        <v>32</v>
      </c>
      <c r="C4" s="234" t="s">
        <v>166</v>
      </c>
      <c r="D4" s="235" t="s">
        <v>167</v>
      </c>
      <c r="E4" s="234" t="s">
        <v>168</v>
      </c>
      <c r="F4" s="235" t="s">
        <v>169</v>
      </c>
    </row>
    <row r="5" spans="1:6" s="24" customFormat="1" ht="12" thickBot="1" x14ac:dyDescent="0.25">
      <c r="A5" s="37"/>
      <c r="B5" s="106" t="s">
        <v>47</v>
      </c>
      <c r="C5" s="262">
        <v>65774</v>
      </c>
      <c r="D5" s="263">
        <v>58586</v>
      </c>
      <c r="E5" s="262">
        <v>35825</v>
      </c>
      <c r="F5" s="263">
        <v>31268</v>
      </c>
    </row>
    <row r="6" spans="1:6" s="24" customFormat="1" ht="11.25" x14ac:dyDescent="0.2">
      <c r="A6" s="37"/>
      <c r="B6" s="45" t="s">
        <v>89</v>
      </c>
      <c r="C6" s="29">
        <v>4285</v>
      </c>
      <c r="D6" s="30">
        <v>-43881</v>
      </c>
      <c r="E6" s="29">
        <v>26967</v>
      </c>
      <c r="F6" s="30">
        <v>-48400</v>
      </c>
    </row>
    <row r="7" spans="1:6" s="24" customFormat="1" ht="11.25" x14ac:dyDescent="0.2">
      <c r="A7" s="37"/>
      <c r="B7" s="18" t="s">
        <v>90</v>
      </c>
      <c r="C7" s="20">
        <v>-9330</v>
      </c>
      <c r="D7" s="21">
        <v>193</v>
      </c>
      <c r="E7" s="29">
        <v>-1430</v>
      </c>
      <c r="F7" s="21">
        <v>341</v>
      </c>
    </row>
    <row r="8" spans="1:6" s="24" customFormat="1" ht="11.25" x14ac:dyDescent="0.2">
      <c r="A8" s="37"/>
      <c r="B8" s="18" t="s">
        <v>91</v>
      </c>
      <c r="C8" s="20">
        <v>1071</v>
      </c>
      <c r="D8" s="21">
        <v>-3236</v>
      </c>
      <c r="E8" s="29">
        <v>2063</v>
      </c>
      <c r="F8" s="21">
        <v>-2641</v>
      </c>
    </row>
    <row r="9" spans="1:6" s="104" customFormat="1" ht="23.25" thickBot="1" x14ac:dyDescent="0.25">
      <c r="A9" s="105"/>
      <c r="B9" s="107" t="s">
        <v>95</v>
      </c>
      <c r="C9" s="47">
        <f>SUM(C6:C8)</f>
        <v>-3974</v>
      </c>
      <c r="D9" s="48">
        <f>SUM(D6:D8)</f>
        <v>-46924</v>
      </c>
      <c r="E9" s="47">
        <f>SUM(E6:E8)</f>
        <v>27600</v>
      </c>
      <c r="F9" s="48">
        <f>SUM(F6:F8)</f>
        <v>-50700</v>
      </c>
    </row>
    <row r="10" spans="1:6" s="24" customFormat="1" ht="11.25" x14ac:dyDescent="0.2">
      <c r="A10" s="37"/>
      <c r="B10" s="45" t="s">
        <v>92</v>
      </c>
      <c r="C10" s="29">
        <v>-34</v>
      </c>
      <c r="D10" s="30">
        <v>625</v>
      </c>
      <c r="E10" s="29">
        <v>405</v>
      </c>
      <c r="F10" s="30">
        <v>617</v>
      </c>
    </row>
    <row r="11" spans="1:6" s="24" customFormat="1" ht="12" thickBot="1" x14ac:dyDescent="0.25">
      <c r="A11" s="37"/>
      <c r="B11" s="46" t="s">
        <v>93</v>
      </c>
      <c r="C11" s="47">
        <f>SUM(C10)</f>
        <v>-34</v>
      </c>
      <c r="D11" s="48">
        <f>SUM(D10)</f>
        <v>625</v>
      </c>
      <c r="E11" s="47">
        <f>SUM(E10)</f>
        <v>405</v>
      </c>
      <c r="F11" s="48">
        <f>SUM(F10)</f>
        <v>617</v>
      </c>
    </row>
    <row r="12" spans="1:6" s="24" customFormat="1" ht="12" thickBot="1" x14ac:dyDescent="0.25">
      <c r="A12" s="37"/>
      <c r="B12" s="42" t="s">
        <v>94</v>
      </c>
      <c r="C12" s="264">
        <f>C9+C11</f>
        <v>-4008</v>
      </c>
      <c r="D12" s="265">
        <f>D9+D11</f>
        <v>-46299</v>
      </c>
      <c r="E12" s="264">
        <f>E9+E11</f>
        <v>28005</v>
      </c>
      <c r="F12" s="265">
        <f>F9+F11</f>
        <v>-50083</v>
      </c>
    </row>
    <row r="13" spans="1:6" s="24" customFormat="1" ht="12" thickBot="1" x14ac:dyDescent="0.25">
      <c r="A13" s="37"/>
      <c r="B13" s="106" t="s">
        <v>96</v>
      </c>
      <c r="C13" s="262">
        <f>C5+C12</f>
        <v>61766</v>
      </c>
      <c r="D13" s="263">
        <f>D5+D12</f>
        <v>12287</v>
      </c>
      <c r="E13" s="262">
        <f>E5+E12</f>
        <v>63830</v>
      </c>
      <c r="F13" s="263">
        <f>F5+F12</f>
        <v>-18815</v>
      </c>
    </row>
    <row r="14" spans="1:6" s="104" customFormat="1" ht="11.25" x14ac:dyDescent="0.2">
      <c r="A14" s="105"/>
      <c r="B14" s="45" t="s">
        <v>48</v>
      </c>
      <c r="C14" s="266">
        <f>C13-C15</f>
        <v>61657</v>
      </c>
      <c r="D14" s="267">
        <f>D13-D15</f>
        <v>12166</v>
      </c>
      <c r="E14" s="266">
        <f>E13-E15</f>
        <v>63758</v>
      </c>
      <c r="F14" s="267">
        <f>F13-F15</f>
        <v>-18873</v>
      </c>
    </row>
    <row r="15" spans="1:6" s="24" customFormat="1" ht="11.25" x14ac:dyDescent="0.2">
      <c r="A15" s="37"/>
      <c r="B15" s="18" t="s">
        <v>49</v>
      </c>
      <c r="C15" s="20">
        <v>109</v>
      </c>
      <c r="D15" s="21">
        <v>121</v>
      </c>
      <c r="E15" s="20">
        <v>72</v>
      </c>
      <c r="F15" s="21">
        <v>58</v>
      </c>
    </row>
  </sheetData>
  <pageMargins left="0.55118110236220474" right="0.23622047244094491" top="0.74803149606299213" bottom="0.74803149606299213" header="0.31496062992125984" footer="0.31496062992125984"/>
  <pageSetup paperSize="9" scale="79" orientation="portrait" r:id="rId1"/>
  <headerFooter>
    <oddHeader>&amp;C&amp;G</oddHeader>
    <oddFooter>&amp;L© 2018 Software AG. All rights reserved.&amp;C&amp;P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B1:K20"/>
  <sheetViews>
    <sheetView showGridLines="0" zoomScaleNormal="100" workbookViewId="0"/>
  </sheetViews>
  <sheetFormatPr defaultColWidth="11.42578125" defaultRowHeight="14.25" x14ac:dyDescent="0.2"/>
  <cols>
    <col min="1" max="1" width="2.7109375" style="2" customWidth="1"/>
    <col min="2" max="2" width="14.28515625" style="2" customWidth="1"/>
    <col min="3" max="16384" width="11.42578125" style="2"/>
  </cols>
  <sheetData>
    <row r="1" spans="2:11" x14ac:dyDescent="0.2">
      <c r="K1" s="10"/>
    </row>
    <row r="9" spans="2:11" ht="18" x14ac:dyDescent="0.25">
      <c r="B9" s="6" t="s">
        <v>5</v>
      </c>
    </row>
    <row r="10" spans="2:11" ht="18" x14ac:dyDescent="0.25">
      <c r="B10" s="11" t="s">
        <v>7</v>
      </c>
    </row>
    <row r="11" spans="2:11" ht="18" x14ac:dyDescent="0.25">
      <c r="B11" s="11" t="s">
        <v>6</v>
      </c>
    </row>
    <row r="12" spans="2:11" ht="18" x14ac:dyDescent="0.25">
      <c r="B12" s="11" t="s">
        <v>97</v>
      </c>
    </row>
    <row r="14" spans="2:11" ht="18" x14ac:dyDescent="0.25">
      <c r="B14" s="11"/>
    </row>
    <row r="15" spans="2:11" ht="18" x14ac:dyDescent="0.25">
      <c r="B15" s="11"/>
    </row>
    <row r="16" spans="2:11" ht="18" x14ac:dyDescent="0.25">
      <c r="B16" s="11" t="s">
        <v>98</v>
      </c>
      <c r="C16" s="11" t="s">
        <v>9</v>
      </c>
    </row>
    <row r="17" spans="2:3" ht="18" x14ac:dyDescent="0.25">
      <c r="B17" s="11" t="s">
        <v>10</v>
      </c>
      <c r="C17" s="11" t="s">
        <v>11</v>
      </c>
    </row>
    <row r="18" spans="2:3" ht="18" x14ac:dyDescent="0.25">
      <c r="B18" s="11" t="s">
        <v>12</v>
      </c>
      <c r="C18" s="12" t="s">
        <v>13</v>
      </c>
    </row>
    <row r="20" spans="2:3" ht="18" x14ac:dyDescent="0.25">
      <c r="B20" s="11" t="s">
        <v>8</v>
      </c>
    </row>
  </sheetData>
  <hyperlinks>
    <hyperlink ref="C18" r:id="rId1"/>
  </hyperlinks>
  <pageMargins left="0.55118110236220474" right="0.23622047244094491" top="0.74803149606299213" bottom="0.74803149606299213" header="0.31496062992125984" footer="0.31496062992125984"/>
  <pageSetup paperSize="9" orientation="portrait" r:id="rId2"/>
  <headerFooter>
    <oddHeader>&amp;C&amp;G</oddHeader>
    <oddFooter>&amp;L© 2018 Software AG. All rights reserved.&amp;C&amp;P</oddFooter>
  </headerFooter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K1"/>
  <sheetViews>
    <sheetView showGridLines="0" showRuler="0" zoomScaleNormal="100" zoomScalePageLayoutView="55" workbookViewId="0"/>
  </sheetViews>
  <sheetFormatPr defaultColWidth="11.42578125" defaultRowHeight="15" x14ac:dyDescent="0.25"/>
  <sheetData>
    <row r="1" spans="11:11" x14ac:dyDescent="0.25">
      <c r="K1" s="1" t="s">
        <v>3</v>
      </c>
    </row>
  </sheetData>
  <pageMargins left="0.55118110236220474" right="0.23622047244094491" top="0.74803149606299213" bottom="0.74803149606299213" header="0.31496062992125984" footer="0.31496062992125984"/>
  <pageSetup paperSize="9" scale="75" orientation="portrait" r:id="rId1"/>
  <headerFooter>
    <oddHeader>&amp;C&amp;G</oddHeader>
    <oddFooter>&amp;L© 2018 Software AG. All rights reserved.&amp;C&amp;P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B6:E33"/>
  <sheetViews>
    <sheetView showGridLines="0" topLeftCell="A6" zoomScaleNormal="100" workbookViewId="0">
      <selection activeCell="A6" sqref="A6"/>
    </sheetView>
  </sheetViews>
  <sheetFormatPr defaultColWidth="11.42578125" defaultRowHeight="14.25" x14ac:dyDescent="0.2"/>
  <cols>
    <col min="1" max="1" width="2.7109375" style="2" customWidth="1"/>
    <col min="2" max="2" width="7.140625" style="2" customWidth="1"/>
    <col min="3" max="16384" width="11.42578125" style="2"/>
  </cols>
  <sheetData>
    <row r="6" spans="2:3" ht="18" x14ac:dyDescent="0.25">
      <c r="B6" s="6" t="s">
        <v>17</v>
      </c>
    </row>
    <row r="9" spans="2:3" x14ac:dyDescent="0.2">
      <c r="B9" s="5" t="s">
        <v>18</v>
      </c>
      <c r="C9" s="5" t="s">
        <v>161</v>
      </c>
    </row>
    <row r="10" spans="2:3" x14ac:dyDescent="0.2">
      <c r="B10" s="5"/>
      <c r="C10" s="5"/>
    </row>
    <row r="11" spans="2:3" x14ac:dyDescent="0.2">
      <c r="B11" s="5" t="s">
        <v>19</v>
      </c>
      <c r="C11" s="5" t="s">
        <v>174</v>
      </c>
    </row>
    <row r="12" spans="2:3" x14ac:dyDescent="0.2">
      <c r="B12" s="5"/>
      <c r="C12" s="5"/>
    </row>
    <row r="13" spans="2:3" x14ac:dyDescent="0.2">
      <c r="B13" s="5" t="s">
        <v>20</v>
      </c>
      <c r="C13" s="5" t="s">
        <v>162</v>
      </c>
    </row>
    <row r="14" spans="2:3" x14ac:dyDescent="0.2">
      <c r="B14" s="5"/>
      <c r="C14" s="5"/>
    </row>
    <row r="15" spans="2:3" x14ac:dyDescent="0.2">
      <c r="B15" s="5" t="s">
        <v>21</v>
      </c>
      <c r="C15" s="5" t="s">
        <v>172</v>
      </c>
    </row>
    <row r="16" spans="2:3" x14ac:dyDescent="0.2">
      <c r="B16" s="5"/>
      <c r="C16" s="5"/>
    </row>
    <row r="17" spans="2:5" x14ac:dyDescent="0.2">
      <c r="B17" s="5" t="s">
        <v>112</v>
      </c>
      <c r="C17" s="5" t="s">
        <v>159</v>
      </c>
    </row>
    <row r="18" spans="2:5" x14ac:dyDescent="0.2">
      <c r="B18" s="5"/>
      <c r="C18" s="5"/>
    </row>
    <row r="19" spans="2:5" x14ac:dyDescent="0.2">
      <c r="B19" s="5" t="s">
        <v>22</v>
      </c>
      <c r="C19" s="5" t="s">
        <v>163</v>
      </c>
    </row>
    <row r="20" spans="2:5" x14ac:dyDescent="0.2">
      <c r="B20" s="5"/>
      <c r="C20" s="5"/>
    </row>
    <row r="21" spans="2:5" x14ac:dyDescent="0.2">
      <c r="B21" s="5" t="s">
        <v>156</v>
      </c>
      <c r="C21" s="5" t="s">
        <v>160</v>
      </c>
    </row>
    <row r="22" spans="2:5" x14ac:dyDescent="0.2">
      <c r="B22" s="5"/>
      <c r="C22" s="5"/>
    </row>
    <row r="23" spans="2:5" x14ac:dyDescent="0.2">
      <c r="B23" s="5" t="s">
        <v>157</v>
      </c>
      <c r="C23" s="5" t="s">
        <v>164</v>
      </c>
    </row>
    <row r="24" spans="2:5" x14ac:dyDescent="0.2">
      <c r="B24" s="5"/>
      <c r="C24" s="5"/>
    </row>
    <row r="25" spans="2:5" x14ac:dyDescent="0.2">
      <c r="B25" s="5" t="s">
        <v>158</v>
      </c>
      <c r="C25" s="5" t="s">
        <v>165</v>
      </c>
    </row>
    <row r="26" spans="2:5" x14ac:dyDescent="0.2">
      <c r="B26" s="5"/>
      <c r="C26" s="5"/>
    </row>
    <row r="27" spans="2:5" x14ac:dyDescent="0.2">
      <c r="B27" s="5"/>
    </row>
    <row r="28" spans="2:5" x14ac:dyDescent="0.2">
      <c r="B28" s="5"/>
      <c r="C28" s="5"/>
    </row>
    <row r="29" spans="2:5" x14ac:dyDescent="0.2">
      <c r="B29" s="5"/>
      <c r="D29" s="5"/>
      <c r="E29" s="5"/>
    </row>
    <row r="30" spans="2:5" x14ac:dyDescent="0.2">
      <c r="B30" s="5"/>
      <c r="C30" s="5"/>
      <c r="D30" s="5"/>
      <c r="E30" s="5"/>
    </row>
    <row r="31" spans="2:5" x14ac:dyDescent="0.2">
      <c r="B31" s="5"/>
      <c r="C31" s="5"/>
      <c r="D31" s="5"/>
      <c r="E31" s="5"/>
    </row>
    <row r="32" spans="2:5" x14ac:dyDescent="0.2">
      <c r="B32" s="5"/>
      <c r="D32" s="5"/>
      <c r="E32" s="5"/>
    </row>
    <row r="33" spans="2:5" x14ac:dyDescent="0.2">
      <c r="B33" s="5"/>
      <c r="C33" s="5"/>
      <c r="D33" s="5"/>
      <c r="E33" s="5"/>
    </row>
  </sheetData>
  <pageMargins left="0.55118110236220474" right="0.23622047244094491" top="0.74803149606299213" bottom="0.74803149606299213" header="0.31496062992125984" footer="0.31496062992125984"/>
  <pageSetup paperSize="9" orientation="portrait" r:id="rId1"/>
  <headerFooter>
    <oddHeader>&amp;C&amp;G</oddHeader>
    <oddFooter>&amp;L© 2018 Software AG. All rights reserved.&amp;C&amp;P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showGridLines="0" showWhiteSpace="0" zoomScaleNormal="100" workbookViewId="0"/>
  </sheetViews>
  <sheetFormatPr defaultColWidth="9.140625" defaultRowHeight="14.25" x14ac:dyDescent="0.2"/>
  <cols>
    <col min="1" max="1" width="2.7109375" style="2" customWidth="1"/>
    <col min="2" max="2" width="37.85546875" style="2" customWidth="1"/>
    <col min="3" max="4" width="10.7109375" style="2" customWidth="1"/>
    <col min="5" max="5" width="9.42578125" style="2" bestFit="1" customWidth="1"/>
    <col min="6" max="7" width="8.28515625" style="2" customWidth="1"/>
    <col min="8" max="16384" width="9.140625" style="2"/>
  </cols>
  <sheetData>
    <row r="1" spans="1:12" ht="15.75" x14ac:dyDescent="0.25">
      <c r="B1" s="284" t="str">
        <f>Inhaltsverzeichnis!C9</f>
        <v>Kennzahlen im Überblick zum 30. Juni 2018</v>
      </c>
      <c r="C1" s="284"/>
      <c r="D1" s="284"/>
      <c r="E1" s="284"/>
      <c r="F1" s="284"/>
      <c r="G1" s="284"/>
      <c r="H1" s="284"/>
      <c r="I1" s="284"/>
      <c r="J1" s="284"/>
    </row>
    <row r="2" spans="1:12" x14ac:dyDescent="0.2">
      <c r="B2" s="123" t="s">
        <v>31</v>
      </c>
      <c r="C2" s="124"/>
      <c r="D2" s="124"/>
      <c r="E2" s="124"/>
      <c r="F2" s="124"/>
      <c r="G2" s="124"/>
    </row>
    <row r="3" spans="1:12" x14ac:dyDescent="0.2">
      <c r="A3" s="38"/>
      <c r="B3" s="34"/>
      <c r="C3" s="35"/>
      <c r="D3" s="35"/>
      <c r="E3" s="35"/>
      <c r="F3" s="33"/>
      <c r="G3" s="33"/>
    </row>
    <row r="4" spans="1:12" ht="14.25" customHeight="1" x14ac:dyDescent="0.2">
      <c r="B4" s="117" t="s">
        <v>23</v>
      </c>
      <c r="C4" s="285" t="s">
        <v>175</v>
      </c>
      <c r="D4" s="287" t="s">
        <v>176</v>
      </c>
      <c r="E4" s="289" t="s">
        <v>177</v>
      </c>
      <c r="F4" s="291" t="s">
        <v>99</v>
      </c>
      <c r="G4" s="293" t="s">
        <v>104</v>
      </c>
      <c r="H4" s="285" t="s">
        <v>190</v>
      </c>
      <c r="I4" s="287" t="s">
        <v>191</v>
      </c>
      <c r="J4" s="289" t="s">
        <v>192</v>
      </c>
      <c r="K4" s="291" t="s">
        <v>99</v>
      </c>
      <c r="L4" s="293" t="s">
        <v>104</v>
      </c>
    </row>
    <row r="5" spans="1:12" ht="15" thickBot="1" x14ac:dyDescent="0.25">
      <c r="B5" s="118" t="s">
        <v>24</v>
      </c>
      <c r="C5" s="286"/>
      <c r="D5" s="288"/>
      <c r="E5" s="290"/>
      <c r="F5" s="292"/>
      <c r="G5" s="294"/>
      <c r="H5" s="286"/>
      <c r="I5" s="288"/>
      <c r="J5" s="290"/>
      <c r="K5" s="292"/>
      <c r="L5" s="294"/>
    </row>
    <row r="6" spans="1:12" ht="15" thickBot="1" x14ac:dyDescent="0.25">
      <c r="B6" s="114" t="s">
        <v>25</v>
      </c>
      <c r="C6" s="129">
        <v>392.3</v>
      </c>
      <c r="D6" s="275">
        <v>416.2</v>
      </c>
      <c r="E6" s="112">
        <v>413.3</v>
      </c>
      <c r="F6" s="121">
        <f>(C6-E6)/E6</f>
        <v>-5.0810549237841757E-2</v>
      </c>
      <c r="G6" s="164">
        <f>(D6-E6)/E6</f>
        <v>7.0166948947495214E-3</v>
      </c>
      <c r="H6" s="129">
        <v>205.7</v>
      </c>
      <c r="I6" s="275">
        <v>215.2</v>
      </c>
      <c r="J6" s="112">
        <v>207.4</v>
      </c>
      <c r="K6" s="121">
        <f>(H6-J6)/J6</f>
        <v>-8.1967213114754918E-3</v>
      </c>
      <c r="L6" s="164">
        <f>(I6-J6)/J6</f>
        <v>3.7608486017357681E-2</v>
      </c>
    </row>
    <row r="7" spans="1:12" ht="15" thickTop="1" x14ac:dyDescent="0.2">
      <c r="B7" s="115" t="s">
        <v>149</v>
      </c>
      <c r="C7" s="119">
        <v>202.9</v>
      </c>
      <c r="D7" s="276">
        <v>215.9</v>
      </c>
      <c r="E7" s="120">
        <v>210.3</v>
      </c>
      <c r="F7" s="122">
        <f>(C7-E7)/E7</f>
        <v>-3.5187826913932505E-2</v>
      </c>
      <c r="G7" s="165">
        <f t="shared" ref="G7:G12" si="0">(D7-E7)/E7</f>
        <v>2.6628625772705632E-2</v>
      </c>
      <c r="H7" s="119">
        <v>107.1</v>
      </c>
      <c r="I7" s="276">
        <v>111.9</v>
      </c>
      <c r="J7" s="120">
        <v>104.4</v>
      </c>
      <c r="K7" s="122">
        <f>(H7-J7)/J7</f>
        <v>2.586206896551713E-2</v>
      </c>
      <c r="L7" s="165">
        <f t="shared" ref="L7:L12" si="1">(I7-J7)/J7</f>
        <v>7.183908045977011E-2</v>
      </c>
    </row>
    <row r="8" spans="1:12" x14ac:dyDescent="0.2">
      <c r="B8" s="115" t="s">
        <v>154</v>
      </c>
      <c r="C8" s="119">
        <f>+C7-C9</f>
        <v>191.3</v>
      </c>
      <c r="D8" s="276">
        <f>+D7-D9</f>
        <v>203.8</v>
      </c>
      <c r="E8" s="120">
        <f>+E7-E9</f>
        <v>203.9</v>
      </c>
      <c r="F8" s="122">
        <f t="shared" ref="F8:F9" si="2">(C8-E8)/E8</f>
        <v>-6.1794997547817525E-2</v>
      </c>
      <c r="G8" s="165">
        <f t="shared" si="0"/>
        <v>-4.9043648847471458E-4</v>
      </c>
      <c r="H8" s="119">
        <f>+H7-H9</f>
        <v>101.8</v>
      </c>
      <c r="I8" s="276">
        <f>+I7-I9</f>
        <v>106.5</v>
      </c>
      <c r="J8" s="120">
        <f>+J7-J9</f>
        <v>100.9</v>
      </c>
      <c r="K8" s="122">
        <f t="shared" ref="K8" si="3">(H8-J8)/J8</f>
        <v>8.9197224975222141E-3</v>
      </c>
      <c r="L8" s="165">
        <f t="shared" si="1"/>
        <v>5.5500495540138695E-2</v>
      </c>
    </row>
    <row r="9" spans="1:12" x14ac:dyDescent="0.2">
      <c r="B9" s="115" t="s">
        <v>148</v>
      </c>
      <c r="C9" s="119">
        <v>11.6</v>
      </c>
      <c r="D9" s="276">
        <v>12.1</v>
      </c>
      <c r="E9" s="120">
        <v>6.4</v>
      </c>
      <c r="F9" s="122">
        <f t="shared" si="2"/>
        <v>0.81249999999999989</v>
      </c>
      <c r="G9" s="165">
        <v>0.88</v>
      </c>
      <c r="H9" s="119">
        <v>5.3</v>
      </c>
      <c r="I9" s="276">
        <v>5.4</v>
      </c>
      <c r="J9" s="120">
        <v>3.5</v>
      </c>
      <c r="K9" s="122">
        <v>0.52</v>
      </c>
      <c r="L9" s="165">
        <v>0.56000000000000005</v>
      </c>
    </row>
    <row r="10" spans="1:12" x14ac:dyDescent="0.2">
      <c r="B10" s="115" t="s">
        <v>14</v>
      </c>
      <c r="C10" s="119">
        <v>97.3</v>
      </c>
      <c r="D10" s="276">
        <v>104.6</v>
      </c>
      <c r="E10" s="120">
        <v>100.3</v>
      </c>
      <c r="F10" s="122">
        <f>(C10-E10)/E10</f>
        <v>-2.9910269192422734E-2</v>
      </c>
      <c r="G10" s="165">
        <v>0.04</v>
      </c>
      <c r="H10" s="119">
        <v>52.6</v>
      </c>
      <c r="I10" s="276">
        <v>55.8</v>
      </c>
      <c r="J10" s="120">
        <v>52.3</v>
      </c>
      <c r="K10" s="122">
        <v>0</v>
      </c>
      <c r="L10" s="165">
        <v>7.0000000000000007E-2</v>
      </c>
    </row>
    <row r="11" spans="1:12" x14ac:dyDescent="0.2">
      <c r="B11" s="115" t="s">
        <v>33</v>
      </c>
      <c r="C11" s="119">
        <v>87.6</v>
      </c>
      <c r="D11" s="276">
        <v>92.7</v>
      </c>
      <c r="E11" s="120">
        <v>92.2</v>
      </c>
      <c r="F11" s="122">
        <f>(C11-E11)/E11</f>
        <v>-4.9891540130151936E-2</v>
      </c>
      <c r="G11" s="165">
        <f t="shared" si="0"/>
        <v>5.4229934924078091E-3</v>
      </c>
      <c r="H11" s="119">
        <v>53.5</v>
      </c>
      <c r="I11" s="276">
        <v>55.4</v>
      </c>
      <c r="J11" s="120">
        <v>47.3</v>
      </c>
      <c r="K11" s="122">
        <f>(H11-J11)/J11</f>
        <v>0.13107822410147998</v>
      </c>
      <c r="L11" s="165">
        <f t="shared" si="1"/>
        <v>0.17124735729386897</v>
      </c>
    </row>
    <row r="12" spans="1:12" x14ac:dyDescent="0.2">
      <c r="B12" s="115" t="s">
        <v>34</v>
      </c>
      <c r="C12" s="119">
        <v>204.2</v>
      </c>
      <c r="D12" s="276">
        <v>219</v>
      </c>
      <c r="E12" s="120">
        <v>214</v>
      </c>
      <c r="F12" s="122">
        <f>(C12-E12)/E12</f>
        <v>-4.5794392523364542E-2</v>
      </c>
      <c r="G12" s="165">
        <f t="shared" si="0"/>
        <v>2.336448598130841E-2</v>
      </c>
      <c r="H12" s="119">
        <v>101.7</v>
      </c>
      <c r="I12" s="276">
        <v>107.7</v>
      </c>
      <c r="J12" s="120">
        <v>107</v>
      </c>
      <c r="K12" s="122">
        <f>(H12-J12)/J12</f>
        <v>-4.9532710280373808E-2</v>
      </c>
      <c r="L12" s="165">
        <f t="shared" si="1"/>
        <v>6.5420560747663815E-3</v>
      </c>
    </row>
    <row r="13" spans="1:12" x14ac:dyDescent="0.2">
      <c r="B13" s="115" t="s">
        <v>142</v>
      </c>
      <c r="C13" s="119">
        <v>8.1</v>
      </c>
      <c r="D13" s="276">
        <v>8.4</v>
      </c>
      <c r="E13" s="120">
        <v>4.0999999999999996</v>
      </c>
      <c r="F13" s="122">
        <f>(C13-E13)/E13</f>
        <v>0.97560975609756106</v>
      </c>
      <c r="G13" s="165">
        <v>1.07</v>
      </c>
      <c r="H13" s="119">
        <v>4.3</v>
      </c>
      <c r="I13" s="276">
        <v>4.5</v>
      </c>
      <c r="J13" s="120">
        <v>2.2000000000000002</v>
      </c>
      <c r="K13" s="122">
        <v>0.97</v>
      </c>
      <c r="L13" s="165">
        <v>1.03</v>
      </c>
    </row>
    <row r="14" spans="1:12" x14ac:dyDescent="0.2">
      <c r="B14" s="115"/>
      <c r="C14" s="250"/>
      <c r="D14" s="250"/>
      <c r="E14" s="250"/>
    </row>
    <row r="15" spans="1:12" x14ac:dyDescent="0.2">
      <c r="B15" s="115" t="s">
        <v>150</v>
      </c>
      <c r="C15" s="119">
        <v>287.5</v>
      </c>
      <c r="D15" s="276"/>
      <c r="E15" s="120">
        <v>262.8</v>
      </c>
    </row>
    <row r="16" spans="1:12" x14ac:dyDescent="0.2">
      <c r="B16" s="115" t="s">
        <v>143</v>
      </c>
      <c r="C16" s="119">
        <v>24.8</v>
      </c>
      <c r="D16" s="276"/>
      <c r="E16" s="120">
        <v>12.2</v>
      </c>
    </row>
    <row r="17" spans="2:10" ht="14.25" customHeight="1" x14ac:dyDescent="0.2">
      <c r="B17" s="159"/>
      <c r="C17" s="250"/>
      <c r="D17" s="251"/>
      <c r="E17" s="160"/>
      <c r="F17" s="160"/>
      <c r="G17" s="250"/>
      <c r="H17" s="251"/>
      <c r="I17" s="160"/>
      <c r="J17" s="160"/>
    </row>
    <row r="18" spans="2:10" ht="15" thickBot="1" x14ac:dyDescent="0.25">
      <c r="B18" s="159"/>
      <c r="C18" s="227" t="s">
        <v>166</v>
      </c>
      <c r="D18" s="228" t="s">
        <v>167</v>
      </c>
      <c r="E18" s="230" t="s">
        <v>99</v>
      </c>
      <c r="F18" s="231" t="s">
        <v>168</v>
      </c>
      <c r="G18" s="229" t="s">
        <v>169</v>
      </c>
      <c r="H18" s="230" t="s">
        <v>99</v>
      </c>
    </row>
    <row r="19" spans="2:10" ht="23.25" customHeight="1" thickBot="1" x14ac:dyDescent="0.25">
      <c r="B19" s="114" t="s">
        <v>105</v>
      </c>
      <c r="C19" s="131">
        <v>112.7</v>
      </c>
      <c r="D19" s="252">
        <v>117.6</v>
      </c>
      <c r="E19" s="130">
        <v>0.04</v>
      </c>
      <c r="F19" s="131">
        <v>61.5</v>
      </c>
      <c r="G19" s="146">
        <v>61.3</v>
      </c>
      <c r="H19" s="130">
        <v>0</v>
      </c>
    </row>
    <row r="20" spans="2:10" ht="15" thickTop="1" x14ac:dyDescent="0.2">
      <c r="B20" s="135" t="s">
        <v>27</v>
      </c>
      <c r="C20" s="136">
        <v>0.28699999999999998</v>
      </c>
      <c r="D20" s="210">
        <v>0.28399999999999997</v>
      </c>
      <c r="E20" s="137"/>
      <c r="F20" s="136">
        <v>0.29899999999999999</v>
      </c>
      <c r="G20" s="210">
        <v>0.29499999999999998</v>
      </c>
      <c r="H20" s="137"/>
    </row>
    <row r="21" spans="2:10" x14ac:dyDescent="0.2">
      <c r="B21" s="116" t="s">
        <v>106</v>
      </c>
      <c r="C21" s="149">
        <v>57.5</v>
      </c>
      <c r="D21" s="113">
        <v>60.6</v>
      </c>
      <c r="E21" s="138">
        <v>-0.05</v>
      </c>
      <c r="F21" s="149">
        <v>30.8</v>
      </c>
      <c r="G21" s="113">
        <v>30.6</v>
      </c>
      <c r="H21" s="138">
        <v>0.01</v>
      </c>
    </row>
    <row r="22" spans="2:10" x14ac:dyDescent="0.2">
      <c r="B22" s="139" t="s">
        <v>107</v>
      </c>
      <c r="C22" s="140">
        <v>0.28299999999999997</v>
      </c>
      <c r="D22" s="253">
        <v>0.28799999999999998</v>
      </c>
      <c r="E22" s="141"/>
      <c r="F22" s="140">
        <v>0.28799999999999998</v>
      </c>
      <c r="G22" s="253">
        <v>0.29299999999999998</v>
      </c>
      <c r="H22" s="141"/>
    </row>
    <row r="23" spans="2:10" x14ac:dyDescent="0.2">
      <c r="B23" s="116" t="s">
        <v>108</v>
      </c>
      <c r="C23" s="149">
        <v>68.7</v>
      </c>
      <c r="D23" s="113">
        <v>67.400000000000006</v>
      </c>
      <c r="E23" s="138">
        <v>0.02</v>
      </c>
      <c r="F23" s="149">
        <v>37.5</v>
      </c>
      <c r="G23" s="254">
        <v>36.4</v>
      </c>
      <c r="H23" s="138">
        <v>0.03</v>
      </c>
    </row>
    <row r="24" spans="2:10" x14ac:dyDescent="0.2">
      <c r="B24" s="139" t="s">
        <v>107</v>
      </c>
      <c r="C24" s="140">
        <v>0.70599999999999996</v>
      </c>
      <c r="D24" s="253">
        <v>0.67200000000000004</v>
      </c>
      <c r="E24" s="141"/>
      <c r="F24" s="140">
        <v>0.71299999999999997</v>
      </c>
      <c r="G24" s="253">
        <v>0.69599999999999995</v>
      </c>
      <c r="H24" s="141"/>
    </row>
    <row r="25" spans="2:10" ht="23.25" customHeight="1" thickBot="1" x14ac:dyDescent="0.25">
      <c r="B25" s="114" t="s">
        <v>103</v>
      </c>
      <c r="C25" s="129">
        <v>78.7</v>
      </c>
      <c r="D25" s="112">
        <v>77.5</v>
      </c>
      <c r="E25" s="121">
        <v>0.01</v>
      </c>
      <c r="F25" s="129">
        <v>42.2</v>
      </c>
      <c r="G25" s="112">
        <v>40.200000000000003</v>
      </c>
      <c r="H25" s="121">
        <v>0.05</v>
      </c>
    </row>
    <row r="26" spans="2:10" ht="23.25" customHeight="1" thickTop="1" thickBot="1" x14ac:dyDescent="0.25">
      <c r="B26" s="114" t="s">
        <v>109</v>
      </c>
      <c r="C26" s="142">
        <v>1.06</v>
      </c>
      <c r="D26" s="112">
        <v>1.03</v>
      </c>
      <c r="E26" s="121">
        <f>(C26-D26)/D26</f>
        <v>2.9126213592233035E-2</v>
      </c>
      <c r="F26" s="142">
        <v>0.56999999999999995</v>
      </c>
      <c r="G26" s="209">
        <v>0.54</v>
      </c>
      <c r="H26" s="121">
        <f>(F26-G26)/G26</f>
        <v>5.5555555555555393E-2</v>
      </c>
    </row>
    <row r="27" spans="2:10" ht="23.25" customHeight="1" thickTop="1" thickBot="1" x14ac:dyDescent="0.25">
      <c r="B27" s="114" t="s">
        <v>139</v>
      </c>
      <c r="C27" s="255">
        <v>95.1</v>
      </c>
      <c r="D27" s="112">
        <v>108.4</v>
      </c>
      <c r="E27" s="121">
        <f>(C27-D27)/D27</f>
        <v>-0.12269372693726947</v>
      </c>
      <c r="F27" s="111">
        <v>33.5</v>
      </c>
      <c r="G27" s="156">
        <v>46.6</v>
      </c>
      <c r="H27" s="121">
        <f>(F27-G27)/G27</f>
        <v>-0.2811158798283262</v>
      </c>
    </row>
    <row r="28" spans="2:10" ht="15" thickTop="1" x14ac:dyDescent="0.2">
      <c r="B28" s="143" t="s">
        <v>110</v>
      </c>
      <c r="C28" s="144">
        <v>6.5</v>
      </c>
      <c r="D28" s="256">
        <v>22.6</v>
      </c>
      <c r="E28" s="138"/>
      <c r="F28" s="257">
        <v>5</v>
      </c>
      <c r="G28" s="145">
        <v>4.0999999999999996</v>
      </c>
      <c r="H28" s="138"/>
    </row>
    <row r="29" spans="2:10" ht="23.25" customHeight="1" thickBot="1" x14ac:dyDescent="0.25">
      <c r="B29" s="114" t="s">
        <v>1</v>
      </c>
      <c r="C29" s="255">
        <v>88.6</v>
      </c>
      <c r="D29" s="156">
        <v>85.8</v>
      </c>
      <c r="E29" s="121">
        <f>(C29-D29)/D29</f>
        <v>3.2634032634032605E-2</v>
      </c>
      <c r="F29" s="255">
        <v>28.5</v>
      </c>
      <c r="G29" s="156">
        <v>42.5</v>
      </c>
      <c r="H29" s="121">
        <f>(F29-G29)/G29</f>
        <v>-0.32941176470588235</v>
      </c>
    </row>
    <row r="30" spans="2:10" ht="23.25" customHeight="1" thickTop="1" thickBot="1" x14ac:dyDescent="0.25">
      <c r="B30" s="173"/>
      <c r="C30" s="174"/>
      <c r="D30" s="175"/>
      <c r="E30" s="176"/>
    </row>
    <row r="31" spans="2:10" ht="23.25" customHeight="1" thickTop="1" thickBot="1" x14ac:dyDescent="0.25">
      <c r="B31" s="169" t="s">
        <v>28</v>
      </c>
      <c r="C31" s="170">
        <v>43281</v>
      </c>
      <c r="D31" s="171">
        <v>43100</v>
      </c>
      <c r="E31" s="172"/>
    </row>
    <row r="32" spans="2:10" ht="15.75" thickTop="1" thickBot="1" x14ac:dyDescent="0.25">
      <c r="B32" s="132" t="s">
        <v>29</v>
      </c>
      <c r="C32" s="133">
        <v>1897.3</v>
      </c>
      <c r="D32" s="134">
        <v>1907.5</v>
      </c>
      <c r="E32" s="166">
        <f t="shared" ref="E32:E35" si="4">(C32-D32)/D32</f>
        <v>-5.3473132372215178E-3</v>
      </c>
    </row>
    <row r="33" spans="2:6" ht="15" thickTop="1" x14ac:dyDescent="0.2">
      <c r="B33" s="116" t="s">
        <v>30</v>
      </c>
      <c r="C33" s="282">
        <v>388</v>
      </c>
      <c r="D33" s="151">
        <v>365.8</v>
      </c>
      <c r="E33" s="167">
        <f t="shared" si="4"/>
        <v>6.0688901038818993E-2</v>
      </c>
    </row>
    <row r="34" spans="2:6" x14ac:dyDescent="0.2">
      <c r="B34" s="116" t="s">
        <v>113</v>
      </c>
      <c r="C34" s="149">
        <v>72.7</v>
      </c>
      <c r="D34" s="113">
        <v>55.2</v>
      </c>
      <c r="E34" s="168">
        <f t="shared" si="4"/>
        <v>0.31702898550724634</v>
      </c>
    </row>
    <row r="35" spans="2:6" ht="21.75" customHeight="1" thickBot="1" x14ac:dyDescent="0.25">
      <c r="B35" s="114" t="s">
        <v>111</v>
      </c>
      <c r="C35" s="152">
        <v>4655</v>
      </c>
      <c r="D35" s="153">
        <v>4596</v>
      </c>
      <c r="E35" s="130">
        <f t="shared" si="4"/>
        <v>1.2837249782419496E-2</v>
      </c>
    </row>
    <row r="36" spans="2:6" ht="15" thickTop="1" x14ac:dyDescent="0.2">
      <c r="B36" s="108"/>
      <c r="C36" s="109"/>
      <c r="D36" s="109"/>
      <c r="E36" s="109"/>
      <c r="F36" s="110"/>
    </row>
    <row r="37" spans="2:6" x14ac:dyDescent="0.2">
      <c r="B37" s="24" t="s">
        <v>144</v>
      </c>
      <c r="C37" s="147"/>
      <c r="D37" s="147"/>
      <c r="E37" s="147"/>
      <c r="F37" s="148"/>
    </row>
    <row r="38" spans="2:6" s="24" customFormat="1" ht="11.25" x14ac:dyDescent="0.2">
      <c r="B38" s="24" t="s">
        <v>178</v>
      </c>
    </row>
    <row r="39" spans="2:6" s="24" customFormat="1" ht="11.25" x14ac:dyDescent="0.2">
      <c r="B39" s="24" t="s">
        <v>145</v>
      </c>
    </row>
    <row r="40" spans="2:6" s="24" customFormat="1" ht="11.25" x14ac:dyDescent="0.2">
      <c r="B40" s="24" t="s">
        <v>179</v>
      </c>
    </row>
    <row r="41" spans="2:6" s="24" customFormat="1" ht="11.25" x14ac:dyDescent="0.2"/>
    <row r="42" spans="2:6" ht="26.25" customHeight="1" x14ac:dyDescent="0.2">
      <c r="B42" s="295" t="s">
        <v>146</v>
      </c>
      <c r="C42" s="295"/>
      <c r="D42" s="295"/>
      <c r="E42" s="295"/>
      <c r="F42" s="295"/>
    </row>
    <row r="43" spans="2:6" x14ac:dyDescent="0.2">
      <c r="B43" s="224"/>
      <c r="C43" s="224"/>
      <c r="D43" s="224"/>
      <c r="E43" s="224"/>
      <c r="F43" s="224"/>
    </row>
  </sheetData>
  <mergeCells count="12">
    <mergeCell ref="L4:L5"/>
    <mergeCell ref="B42:F42"/>
    <mergeCell ref="C4:C5"/>
    <mergeCell ref="E4:E5"/>
    <mergeCell ref="D4:D5"/>
    <mergeCell ref="F4:F5"/>
    <mergeCell ref="G4:G5"/>
    <mergeCell ref="B1:J1"/>
    <mergeCell ref="H4:H5"/>
    <mergeCell ref="I4:I5"/>
    <mergeCell ref="J4:J5"/>
    <mergeCell ref="K4:K5"/>
  </mergeCells>
  <pageMargins left="0.55118110236220474" right="0.23622047244094491" top="0.74803149606299213" bottom="0.74803149606299213" header="0.31496062992125984" footer="0.31496062992125984"/>
  <pageSetup paperSize="9" scale="71" orientation="portrait" r:id="rId1"/>
  <headerFooter>
    <oddHeader>&amp;C&amp;G</oddHeader>
    <oddFooter>&amp;L© 2018 Software AG. All rights reserved.&amp;C&amp;P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H32"/>
  <sheetViews>
    <sheetView showGridLines="0" zoomScaleNormal="100" workbookViewId="0"/>
  </sheetViews>
  <sheetFormatPr defaultColWidth="9.140625" defaultRowHeight="14.25" x14ac:dyDescent="0.2"/>
  <cols>
    <col min="1" max="1" width="2.7109375" style="2" customWidth="1"/>
    <col min="2" max="2" width="44.140625" style="2" customWidth="1"/>
    <col min="3" max="8" width="11.7109375" style="2" customWidth="1"/>
    <col min="9" max="16384" width="9.140625" style="2"/>
  </cols>
  <sheetData>
    <row r="1" spans="1:8" s="39" customFormat="1" ht="15.75" x14ac:dyDescent="0.25">
      <c r="A1" s="40"/>
      <c r="B1" s="154" t="str">
        <f>Inhaltsverzeichnis!C11</f>
        <v>Konzern Gewinn-und-Verlustrechnung für sechs Monate und 2. Quartal 2018</v>
      </c>
      <c r="C1" s="226"/>
      <c r="D1" s="226"/>
      <c r="E1" s="226"/>
      <c r="F1" s="150"/>
      <c r="G1" s="150"/>
      <c r="H1" s="150"/>
    </row>
    <row r="2" spans="1:8" ht="15" customHeight="1" x14ac:dyDescent="0.2">
      <c r="A2" s="33"/>
      <c r="B2" s="125" t="s">
        <v>31</v>
      </c>
      <c r="C2" s="126"/>
      <c r="D2" s="126"/>
      <c r="E2" s="126"/>
      <c r="F2" s="126"/>
      <c r="G2" s="126"/>
      <c r="H2" s="127"/>
    </row>
    <row r="3" spans="1:8" x14ac:dyDescent="0.2">
      <c r="A3" s="33"/>
      <c r="B3" s="41"/>
      <c r="C3" s="33"/>
      <c r="D3" s="33"/>
      <c r="E3" s="33"/>
      <c r="F3" s="33"/>
      <c r="G3" s="33"/>
      <c r="H3" s="33"/>
    </row>
    <row r="4" spans="1:8" s="24" customFormat="1" ht="20.25" customHeight="1" thickBot="1" x14ac:dyDescent="0.25">
      <c r="A4" s="37"/>
      <c r="B4" s="42" t="s">
        <v>32</v>
      </c>
      <c r="C4" s="43" t="s">
        <v>166</v>
      </c>
      <c r="D4" s="44" t="s">
        <v>183</v>
      </c>
      <c r="E4" s="36" t="s">
        <v>99</v>
      </c>
      <c r="F4" s="43" t="s">
        <v>168</v>
      </c>
      <c r="G4" s="44" t="s">
        <v>184</v>
      </c>
      <c r="H4" s="36" t="s">
        <v>99</v>
      </c>
    </row>
    <row r="5" spans="1:8" s="24" customFormat="1" ht="11.25" x14ac:dyDescent="0.2">
      <c r="A5" s="37"/>
      <c r="B5" s="45" t="s">
        <v>33</v>
      </c>
      <c r="C5" s="29">
        <v>87636</v>
      </c>
      <c r="D5" s="30">
        <v>92213</v>
      </c>
      <c r="E5" s="27">
        <f t="shared" ref="E5:E22" si="0">(C5-D5)/D5</f>
        <v>-4.9635083990326741E-2</v>
      </c>
      <c r="F5" s="29">
        <v>53471</v>
      </c>
      <c r="G5" s="30">
        <v>47315</v>
      </c>
      <c r="H5" s="27">
        <f t="shared" ref="H5:H22" si="1">(F5-G5)/G5</f>
        <v>0.130106731480503</v>
      </c>
    </row>
    <row r="6" spans="1:8" s="24" customFormat="1" ht="11.25" x14ac:dyDescent="0.2">
      <c r="A6" s="37"/>
      <c r="B6" s="18" t="s">
        <v>34</v>
      </c>
      <c r="C6" s="20">
        <v>204168</v>
      </c>
      <c r="D6" s="21">
        <v>213952</v>
      </c>
      <c r="E6" s="25">
        <f t="shared" si="0"/>
        <v>-4.5729883338318872E-2</v>
      </c>
      <c r="F6" s="20">
        <v>101710</v>
      </c>
      <c r="G6" s="21">
        <v>107008</v>
      </c>
      <c r="H6" s="25">
        <f t="shared" si="1"/>
        <v>-4.9510316985645932E-2</v>
      </c>
    </row>
    <row r="7" spans="1:8" s="24" customFormat="1" ht="11.25" x14ac:dyDescent="0.2">
      <c r="A7" s="37"/>
      <c r="B7" s="18" t="s">
        <v>142</v>
      </c>
      <c r="C7" s="20">
        <v>8062</v>
      </c>
      <c r="D7" s="21">
        <v>4065</v>
      </c>
      <c r="E7" s="25">
        <f t="shared" si="0"/>
        <v>0.98327183271832719</v>
      </c>
      <c r="F7" s="20">
        <v>4312</v>
      </c>
      <c r="G7" s="21">
        <v>2193</v>
      </c>
      <c r="H7" s="25">
        <f t="shared" si="1"/>
        <v>0.96625626994984037</v>
      </c>
    </row>
    <row r="8" spans="1:8" s="24" customFormat="1" ht="11.25" x14ac:dyDescent="0.2">
      <c r="A8" s="37"/>
      <c r="B8" s="18" t="s">
        <v>35</v>
      </c>
      <c r="C8" s="20">
        <v>92100</v>
      </c>
      <c r="D8" s="21">
        <v>102708</v>
      </c>
      <c r="E8" s="25">
        <f t="shared" si="0"/>
        <v>-0.10328309381937142</v>
      </c>
      <c r="F8" s="20">
        <v>46039</v>
      </c>
      <c r="G8" s="21">
        <v>50649</v>
      </c>
      <c r="H8" s="25">
        <f t="shared" si="1"/>
        <v>-9.1018578846571496E-2</v>
      </c>
    </row>
    <row r="9" spans="1:8" s="24" customFormat="1" ht="11.25" x14ac:dyDescent="0.2">
      <c r="A9" s="37"/>
      <c r="B9" s="18" t="s">
        <v>36</v>
      </c>
      <c r="C9" s="20">
        <v>368</v>
      </c>
      <c r="D9" s="21">
        <v>384</v>
      </c>
      <c r="E9" s="25">
        <f t="shared" si="0"/>
        <v>-4.1666666666666664E-2</v>
      </c>
      <c r="F9" s="20">
        <v>169</v>
      </c>
      <c r="G9" s="21">
        <v>217</v>
      </c>
      <c r="H9" s="25">
        <f t="shared" si="1"/>
        <v>-0.22119815668202766</v>
      </c>
    </row>
    <row r="10" spans="1:8" s="24" customFormat="1" ht="15" customHeight="1" thickBot="1" x14ac:dyDescent="0.25">
      <c r="A10" s="37"/>
      <c r="B10" s="51" t="s">
        <v>37</v>
      </c>
      <c r="C10" s="31">
        <f>SUM(C5:C9)</f>
        <v>392334</v>
      </c>
      <c r="D10" s="32">
        <f>SUM(D5:D9)</f>
        <v>413322</v>
      </c>
      <c r="E10" s="52">
        <f t="shared" si="0"/>
        <v>-5.0778811677094374E-2</v>
      </c>
      <c r="F10" s="31">
        <f>SUM(F5:F9)</f>
        <v>205701</v>
      </c>
      <c r="G10" s="32">
        <f>SUM(G5:G9)</f>
        <v>207382</v>
      </c>
      <c r="H10" s="52">
        <f t="shared" si="1"/>
        <v>-8.1058143908343053E-3</v>
      </c>
    </row>
    <row r="11" spans="1:8" s="24" customFormat="1" ht="11.25" x14ac:dyDescent="0.2">
      <c r="A11" s="37"/>
      <c r="B11" s="45" t="s">
        <v>38</v>
      </c>
      <c r="C11" s="29">
        <v>-97876</v>
      </c>
      <c r="D11" s="30">
        <v>-106664</v>
      </c>
      <c r="E11" s="27">
        <f t="shared" si="0"/>
        <v>-8.2389559738993479E-2</v>
      </c>
      <c r="F11" s="29">
        <v>-48369</v>
      </c>
      <c r="G11" s="30">
        <v>-51629</v>
      </c>
      <c r="H11" s="27">
        <f t="shared" si="1"/>
        <v>-6.3142807336961787E-2</v>
      </c>
    </row>
    <row r="12" spans="1:8" s="24" customFormat="1" ht="15" customHeight="1" thickBot="1" x14ac:dyDescent="0.25">
      <c r="A12" s="37"/>
      <c r="B12" s="51" t="s">
        <v>39</v>
      </c>
      <c r="C12" s="31">
        <f>+C10+C11</f>
        <v>294458</v>
      </c>
      <c r="D12" s="32">
        <f>+D10+D11</f>
        <v>306658</v>
      </c>
      <c r="E12" s="52">
        <f t="shared" si="0"/>
        <v>-3.9783733018541829E-2</v>
      </c>
      <c r="F12" s="31">
        <f>+F10+F11</f>
        <v>157332</v>
      </c>
      <c r="G12" s="32">
        <f>+G10+G11</f>
        <v>155753</v>
      </c>
      <c r="H12" s="52">
        <f t="shared" si="1"/>
        <v>1.0137846462026414E-2</v>
      </c>
    </row>
    <row r="13" spans="1:8" s="24" customFormat="1" ht="11.25" x14ac:dyDescent="0.2">
      <c r="A13" s="37"/>
      <c r="B13" s="45" t="s">
        <v>40</v>
      </c>
      <c r="C13" s="29">
        <v>-58378</v>
      </c>
      <c r="D13" s="30">
        <v>-60655</v>
      </c>
      <c r="E13" s="27">
        <f t="shared" si="0"/>
        <v>-3.75401862995631E-2</v>
      </c>
      <c r="F13" s="29">
        <v>-30034</v>
      </c>
      <c r="G13" s="30">
        <v>-30839</v>
      </c>
      <c r="H13" s="27">
        <f t="shared" si="1"/>
        <v>-2.6103310742890497E-2</v>
      </c>
    </row>
    <row r="14" spans="1:8" s="24" customFormat="1" ht="11.25" x14ac:dyDescent="0.2">
      <c r="A14" s="37"/>
      <c r="B14" s="18" t="s">
        <v>41</v>
      </c>
      <c r="C14" s="20">
        <v>-110462</v>
      </c>
      <c r="D14" s="21">
        <v>-121703</v>
      </c>
      <c r="E14" s="25">
        <f t="shared" si="0"/>
        <v>-9.2364198088789928E-2</v>
      </c>
      <c r="F14" s="20">
        <v>-58426</v>
      </c>
      <c r="G14" s="21">
        <v>-59284</v>
      </c>
      <c r="H14" s="25">
        <f t="shared" si="1"/>
        <v>-1.4472707644558398E-2</v>
      </c>
    </row>
    <row r="15" spans="1:8" s="24" customFormat="1" ht="11.25" x14ac:dyDescent="0.2">
      <c r="A15" s="37"/>
      <c r="B15" s="18" t="s">
        <v>42</v>
      </c>
      <c r="C15" s="49">
        <v>-35029</v>
      </c>
      <c r="D15" s="50">
        <v>-38006</v>
      </c>
      <c r="E15" s="25">
        <f t="shared" si="0"/>
        <v>-7.8329737409882652E-2</v>
      </c>
      <c r="F15" s="49">
        <v>-17982</v>
      </c>
      <c r="G15" s="50">
        <v>-19542</v>
      </c>
      <c r="H15" s="25">
        <f t="shared" si="1"/>
        <v>-7.9828062634326069E-2</v>
      </c>
    </row>
    <row r="16" spans="1:8" s="24" customFormat="1" ht="11.25" x14ac:dyDescent="0.2">
      <c r="A16" s="37"/>
      <c r="B16" s="18" t="s">
        <v>43</v>
      </c>
      <c r="C16" s="20">
        <v>-3212</v>
      </c>
      <c r="D16" s="21">
        <v>-3738</v>
      </c>
      <c r="E16" s="25">
        <f t="shared" si="0"/>
        <v>-0.14071696094168004</v>
      </c>
      <c r="F16" s="20">
        <v>-1416</v>
      </c>
      <c r="G16" s="21">
        <v>-1781</v>
      </c>
      <c r="H16" s="25">
        <f t="shared" si="1"/>
        <v>-0.20494104435710275</v>
      </c>
    </row>
    <row r="17" spans="1:8" s="24" customFormat="1" ht="15" customHeight="1" thickBot="1" x14ac:dyDescent="0.25">
      <c r="A17" s="37"/>
      <c r="B17" s="51" t="s">
        <v>26</v>
      </c>
      <c r="C17" s="31">
        <f>SUM(C12:C16)</f>
        <v>87377</v>
      </c>
      <c r="D17" s="32">
        <f>SUM(D12:D16)</f>
        <v>82556</v>
      </c>
      <c r="E17" s="52">
        <f t="shared" si="0"/>
        <v>5.8396724647511992E-2</v>
      </c>
      <c r="F17" s="31">
        <f>SUM(F12:F16)</f>
        <v>49474</v>
      </c>
      <c r="G17" s="32">
        <f>SUM(G12:G16)</f>
        <v>44307</v>
      </c>
      <c r="H17" s="52">
        <f t="shared" si="1"/>
        <v>0.116618141602907</v>
      </c>
    </row>
    <row r="18" spans="1:8" s="24" customFormat="1" ht="11.25" x14ac:dyDescent="0.2">
      <c r="A18" s="37"/>
      <c r="B18" s="45" t="s">
        <v>44</v>
      </c>
      <c r="C18" s="29">
        <v>3685</v>
      </c>
      <c r="D18" s="30">
        <v>3323</v>
      </c>
      <c r="E18" s="25"/>
      <c r="F18" s="29">
        <v>1324</v>
      </c>
      <c r="G18" s="30">
        <v>2000</v>
      </c>
      <c r="H18" s="25"/>
    </row>
    <row r="19" spans="1:8" s="24" customFormat="1" ht="11.25" x14ac:dyDescent="0.2">
      <c r="A19" s="37"/>
      <c r="B19" s="18" t="s">
        <v>45</v>
      </c>
      <c r="C19" s="20">
        <v>2087</v>
      </c>
      <c r="D19" s="21">
        <v>-23</v>
      </c>
      <c r="E19" s="25"/>
      <c r="F19" s="20">
        <v>722</v>
      </c>
      <c r="G19" s="21">
        <v>170</v>
      </c>
      <c r="H19" s="25"/>
    </row>
    <row r="20" spans="1:8" s="24" customFormat="1" ht="15" customHeight="1" thickBot="1" x14ac:dyDescent="0.25">
      <c r="A20" s="37"/>
      <c r="B20" s="51" t="s">
        <v>88</v>
      </c>
      <c r="C20" s="31">
        <f>SUM(C17:C19)</f>
        <v>93149</v>
      </c>
      <c r="D20" s="32">
        <f>SUM(D17:D19)</f>
        <v>85856</v>
      </c>
      <c r="E20" s="52">
        <f t="shared" si="0"/>
        <v>8.4944558330227363E-2</v>
      </c>
      <c r="F20" s="31">
        <f>SUM(F17:F19)</f>
        <v>51520</v>
      </c>
      <c r="G20" s="32">
        <f>SUM(G17:G19)</f>
        <v>46477</v>
      </c>
      <c r="H20" s="52">
        <f t="shared" si="1"/>
        <v>0.10850528218258493</v>
      </c>
    </row>
    <row r="21" spans="1:8" s="24" customFormat="1" ht="11.25" x14ac:dyDescent="0.2">
      <c r="A21" s="37"/>
      <c r="B21" s="45" t="s">
        <v>46</v>
      </c>
      <c r="C21" s="29">
        <v>-27375</v>
      </c>
      <c r="D21" s="30">
        <v>-27270</v>
      </c>
      <c r="E21" s="27">
        <f t="shared" si="0"/>
        <v>3.8503850385038503E-3</v>
      </c>
      <c r="F21" s="29">
        <v>-15695</v>
      </c>
      <c r="G21" s="30">
        <v>-15209</v>
      </c>
      <c r="H21" s="27">
        <f t="shared" si="1"/>
        <v>3.1954763626799922E-2</v>
      </c>
    </row>
    <row r="22" spans="1:8" s="24" customFormat="1" ht="15" customHeight="1" thickBot="1" x14ac:dyDescent="0.25">
      <c r="A22" s="37"/>
      <c r="B22" s="51" t="s">
        <v>47</v>
      </c>
      <c r="C22" s="31">
        <f>SUM(C20:C21)</f>
        <v>65774</v>
      </c>
      <c r="D22" s="32">
        <f>SUM(D20:D21)</f>
        <v>58586</v>
      </c>
      <c r="E22" s="52">
        <f t="shared" si="0"/>
        <v>0.12269142798620832</v>
      </c>
      <c r="F22" s="31">
        <f>SUM(F20:F21)</f>
        <v>35825</v>
      </c>
      <c r="G22" s="32">
        <f>SUM(G20:G21)</f>
        <v>31268</v>
      </c>
      <c r="H22" s="52">
        <f t="shared" si="1"/>
        <v>0.14574005372905208</v>
      </c>
    </row>
    <row r="23" spans="1:8" s="24" customFormat="1" ht="15" customHeight="1" x14ac:dyDescent="0.2">
      <c r="A23" s="37"/>
      <c r="B23" s="54" t="s">
        <v>48</v>
      </c>
      <c r="C23" s="22">
        <f>+C22-C24</f>
        <v>65665</v>
      </c>
      <c r="D23" s="23">
        <f>+D22-D24</f>
        <v>58465</v>
      </c>
      <c r="E23" s="26">
        <f>(C23-D23)/D23</f>
        <v>0.12315060292482682</v>
      </c>
      <c r="F23" s="22">
        <f>+F22-F24</f>
        <v>35753</v>
      </c>
      <c r="G23" s="23">
        <f>+G22-G24</f>
        <v>31210</v>
      </c>
      <c r="H23" s="26">
        <f>(F23-G23)/G23</f>
        <v>0.1455623197693047</v>
      </c>
    </row>
    <row r="24" spans="1:8" s="24" customFormat="1" ht="15" customHeight="1" thickBot="1" x14ac:dyDescent="0.25">
      <c r="A24" s="37"/>
      <c r="B24" s="46" t="s">
        <v>49</v>
      </c>
      <c r="C24" s="47">
        <v>109</v>
      </c>
      <c r="D24" s="48">
        <v>121</v>
      </c>
      <c r="E24" s="28"/>
      <c r="F24" s="47">
        <v>72</v>
      </c>
      <c r="G24" s="48">
        <v>58</v>
      </c>
      <c r="H24" s="28"/>
    </row>
    <row r="25" spans="1:8" s="24" customFormat="1" ht="11.25" x14ac:dyDescent="0.2">
      <c r="A25" s="37"/>
      <c r="B25" s="18" t="s">
        <v>50</v>
      </c>
      <c r="C25" s="19">
        <f>ROUND((C23/C27*1000),2)</f>
        <v>0.89</v>
      </c>
      <c r="D25" s="177">
        <f>ROUND((D23/D27*1000),2)</f>
        <v>0.78</v>
      </c>
      <c r="E25" s="25">
        <f>(C25-D25)/D25</f>
        <v>0.141025641025641</v>
      </c>
      <c r="F25" s="19">
        <f>ROUND((F23/F27*1000),2)</f>
        <v>0.48</v>
      </c>
      <c r="G25" s="177">
        <f>ROUND((G23/G27*1000),2)</f>
        <v>0.42</v>
      </c>
      <c r="H25" s="25">
        <f>(F25-G25)/G25</f>
        <v>0.14285714285714285</v>
      </c>
    </row>
    <row r="26" spans="1:8" s="24" customFormat="1" ht="11.25" x14ac:dyDescent="0.2">
      <c r="A26" s="37"/>
      <c r="B26" s="18" t="s">
        <v>51</v>
      </c>
      <c r="C26" s="19">
        <f>ROUND((C23/C28*1000),2)</f>
        <v>0.89</v>
      </c>
      <c r="D26" s="177">
        <f>ROUND((D23/D28*1000),2)</f>
        <v>0.78</v>
      </c>
      <c r="E26" s="25">
        <f>(C26-D26)/D26</f>
        <v>0.141025641025641</v>
      </c>
      <c r="F26" s="19">
        <f>ROUND((F23/F28*1000),2)</f>
        <v>0.48</v>
      </c>
      <c r="G26" s="177">
        <f>ROUND((G23/G28*1000),2)</f>
        <v>0.42</v>
      </c>
      <c r="H26" s="25">
        <f>(F26-G26)/G26</f>
        <v>0.14285714285714285</v>
      </c>
    </row>
    <row r="27" spans="1:8" s="24" customFormat="1" ht="11.25" x14ac:dyDescent="0.2">
      <c r="A27" s="37"/>
      <c r="B27" s="18" t="s">
        <v>52</v>
      </c>
      <c r="C27" s="20">
        <v>73977152</v>
      </c>
      <c r="D27" s="21">
        <v>75326261</v>
      </c>
      <c r="E27" s="25" t="s">
        <v>4</v>
      </c>
      <c r="F27" s="20">
        <v>73978064</v>
      </c>
      <c r="G27" s="21">
        <v>74758325</v>
      </c>
      <c r="H27" s="25" t="s">
        <v>4</v>
      </c>
    </row>
    <row r="28" spans="1:8" s="24" customFormat="1" ht="11.25" x14ac:dyDescent="0.2">
      <c r="A28" s="37"/>
      <c r="B28" s="18" t="s">
        <v>53</v>
      </c>
      <c r="C28" s="20">
        <v>73980793</v>
      </c>
      <c r="D28" s="21">
        <v>75336515</v>
      </c>
      <c r="E28" s="25" t="s">
        <v>4</v>
      </c>
      <c r="F28" s="20">
        <v>73981746</v>
      </c>
      <c r="G28" s="21">
        <v>74769971</v>
      </c>
      <c r="H28" s="25" t="s">
        <v>4</v>
      </c>
    </row>
    <row r="30" spans="1:8" s="277" customFormat="1" ht="11.25" x14ac:dyDescent="0.2">
      <c r="B30" s="278" t="s">
        <v>180</v>
      </c>
      <c r="C30" s="279"/>
      <c r="D30" s="279"/>
      <c r="E30" s="280"/>
      <c r="F30" s="279"/>
      <c r="G30" s="279"/>
      <c r="H30" s="280"/>
    </row>
    <row r="31" spans="1:8" s="277" customFormat="1" ht="11.25" x14ac:dyDescent="0.2">
      <c r="B31" s="278" t="s">
        <v>181</v>
      </c>
      <c r="C31" s="279"/>
      <c r="D31" s="279"/>
      <c r="E31" s="280"/>
      <c r="F31" s="279"/>
      <c r="G31" s="279"/>
      <c r="H31" s="280"/>
    </row>
    <row r="32" spans="1:8" s="277" customFormat="1" ht="11.25" x14ac:dyDescent="0.2">
      <c r="B32" s="278" t="s">
        <v>182</v>
      </c>
      <c r="C32" s="279"/>
      <c r="D32" s="279"/>
      <c r="E32" s="280"/>
      <c r="F32" s="279"/>
      <c r="G32" s="279"/>
      <c r="H32" s="280"/>
    </row>
  </sheetData>
  <pageMargins left="0.55118110236220474" right="0.23622047244094491" top="0.74803149606299213" bottom="0.74803149606299213" header="0.31496062992125984" footer="0.31496062992125984"/>
  <pageSetup paperSize="9" scale="81" orientation="portrait" r:id="rId1"/>
  <headerFooter>
    <oddHeader>&amp;C&amp;G</oddHeader>
    <oddFooter>&amp;L© 2018 Software AG. All rights reserved.&amp;C&amp;P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showGridLines="0" zoomScaleNormal="100" workbookViewId="0"/>
  </sheetViews>
  <sheetFormatPr defaultColWidth="9.140625" defaultRowHeight="14.25" x14ac:dyDescent="0.25"/>
  <cols>
    <col min="1" max="1" width="2.7109375" style="9" customWidth="1"/>
    <col min="2" max="2" width="58.140625" style="9" bestFit="1" customWidth="1"/>
    <col min="3" max="3" width="17.140625" style="9" customWidth="1"/>
    <col min="4" max="4" width="16.42578125" style="9" customWidth="1"/>
    <col min="5" max="16384" width="9.140625" style="9"/>
  </cols>
  <sheetData>
    <row r="1" spans="1:4" s="55" customFormat="1" ht="15" customHeight="1" x14ac:dyDescent="0.25">
      <c r="B1" s="296" t="str">
        <f>Inhaltsverzeichnis!C13</f>
        <v>Konzernbilanz zum 30. Juni 2018</v>
      </c>
      <c r="C1" s="296"/>
      <c r="D1" s="296"/>
    </row>
    <row r="2" spans="1:4" ht="15" customHeight="1" x14ac:dyDescent="0.25">
      <c r="B2" s="297" t="s">
        <v>31</v>
      </c>
      <c r="C2" s="298"/>
      <c r="D2" s="298"/>
    </row>
    <row r="3" spans="1:4" ht="15" customHeight="1" x14ac:dyDescent="0.25">
      <c r="B3" s="13"/>
      <c r="C3" s="7"/>
      <c r="D3" s="7"/>
    </row>
    <row r="4" spans="1:4" s="56" customFormat="1" ht="20.25" customHeight="1" thickBot="1" x14ac:dyDescent="0.3">
      <c r="A4" s="58"/>
      <c r="B4" s="59" t="s">
        <v>54</v>
      </c>
      <c r="C4" s="60" t="s">
        <v>173</v>
      </c>
      <c r="D4" s="61" t="s">
        <v>137</v>
      </c>
    </row>
    <row r="5" spans="1:4" s="56" customFormat="1" ht="15" customHeight="1" thickBot="1" x14ac:dyDescent="0.3">
      <c r="A5" s="58"/>
      <c r="B5" s="62" t="s">
        <v>101</v>
      </c>
      <c r="C5" s="63"/>
      <c r="D5" s="64"/>
    </row>
    <row r="6" spans="1:4" s="56" customFormat="1" ht="14.25" customHeight="1" x14ac:dyDescent="0.25">
      <c r="A6" s="58"/>
      <c r="B6" s="65" t="s">
        <v>30</v>
      </c>
      <c r="C6" s="66">
        <v>387972</v>
      </c>
      <c r="D6" s="67">
        <v>365815</v>
      </c>
    </row>
    <row r="7" spans="1:4" s="56" customFormat="1" ht="14.25" customHeight="1" x14ac:dyDescent="0.25">
      <c r="A7" s="58"/>
      <c r="B7" s="68" t="s">
        <v>55</v>
      </c>
      <c r="C7" s="69">
        <v>5782</v>
      </c>
      <c r="D7" s="70">
        <v>26165</v>
      </c>
    </row>
    <row r="8" spans="1:4" s="56" customFormat="1" ht="14.25" customHeight="1" x14ac:dyDescent="0.25">
      <c r="A8" s="58"/>
      <c r="B8" s="68" t="s">
        <v>56</v>
      </c>
      <c r="C8" s="69">
        <v>179452</v>
      </c>
      <c r="D8" s="70">
        <v>226314</v>
      </c>
    </row>
    <row r="9" spans="1:4" s="56" customFormat="1" ht="14.25" customHeight="1" x14ac:dyDescent="0.25">
      <c r="A9" s="58"/>
      <c r="B9" s="68" t="s">
        <v>57</v>
      </c>
      <c r="C9" s="69">
        <v>20531</v>
      </c>
      <c r="D9" s="70">
        <v>17366</v>
      </c>
    </row>
    <row r="10" spans="1:4" s="56" customFormat="1" ht="14.25" customHeight="1" x14ac:dyDescent="0.25">
      <c r="A10" s="58"/>
      <c r="B10" s="68" t="s">
        <v>58</v>
      </c>
      <c r="C10" s="69">
        <v>25393</v>
      </c>
      <c r="D10" s="70">
        <v>14632</v>
      </c>
    </row>
    <row r="11" spans="1:4" s="56" customFormat="1" ht="14.25" customHeight="1" x14ac:dyDescent="0.25">
      <c r="A11" s="58"/>
      <c r="B11" s="220"/>
      <c r="C11" s="221">
        <f>SUM(C6:C10)</f>
        <v>619130</v>
      </c>
      <c r="D11" s="222">
        <f>SUM(D6:D10)</f>
        <v>650292</v>
      </c>
    </row>
    <row r="12" spans="1:4" s="56" customFormat="1" ht="15" customHeight="1" thickBot="1" x14ac:dyDescent="0.3">
      <c r="A12" s="58"/>
      <c r="B12" s="71" t="s">
        <v>102</v>
      </c>
      <c r="C12" s="72"/>
      <c r="D12" s="73"/>
    </row>
    <row r="13" spans="1:4" s="56" customFormat="1" ht="14.25" customHeight="1" x14ac:dyDescent="0.25">
      <c r="A13" s="58"/>
      <c r="B13" s="65" t="s">
        <v>59</v>
      </c>
      <c r="C13" s="66">
        <v>137134</v>
      </c>
      <c r="D13" s="67">
        <v>131664</v>
      </c>
    </row>
    <row r="14" spans="1:4" s="56" customFormat="1" ht="14.25" customHeight="1" x14ac:dyDescent="0.25">
      <c r="A14" s="58"/>
      <c r="B14" s="68" t="s">
        <v>60</v>
      </c>
      <c r="C14" s="69">
        <v>953256</v>
      </c>
      <c r="D14" s="70">
        <v>921415</v>
      </c>
    </row>
    <row r="15" spans="1:4" s="56" customFormat="1" ht="14.25" customHeight="1" x14ac:dyDescent="0.25">
      <c r="A15" s="58"/>
      <c r="B15" s="68" t="s">
        <v>61</v>
      </c>
      <c r="C15" s="69">
        <v>71675</v>
      </c>
      <c r="D15" s="70">
        <v>72815</v>
      </c>
    </row>
    <row r="16" spans="1:4" s="56" customFormat="1" ht="14.25" customHeight="1" x14ac:dyDescent="0.25">
      <c r="A16" s="58"/>
      <c r="B16" s="68" t="s">
        <v>55</v>
      </c>
      <c r="C16" s="69">
        <v>42919</v>
      </c>
      <c r="D16" s="70">
        <v>54730</v>
      </c>
    </row>
    <row r="17" spans="1:4" s="56" customFormat="1" ht="14.25" customHeight="1" x14ac:dyDescent="0.25">
      <c r="A17" s="58"/>
      <c r="B17" s="68" t="s">
        <v>56</v>
      </c>
      <c r="C17" s="69">
        <v>46592</v>
      </c>
      <c r="D17" s="70">
        <v>53273</v>
      </c>
    </row>
    <row r="18" spans="1:4" s="56" customFormat="1" ht="14.25" customHeight="1" x14ac:dyDescent="0.25">
      <c r="A18" s="58"/>
      <c r="B18" s="68" t="s">
        <v>57</v>
      </c>
      <c r="C18" s="69">
        <v>2783</v>
      </c>
      <c r="D18" s="70">
        <v>199</v>
      </c>
    </row>
    <row r="19" spans="1:4" s="56" customFormat="1" ht="14.25" customHeight="1" x14ac:dyDescent="0.25">
      <c r="A19" s="58"/>
      <c r="B19" s="68" t="s">
        <v>58</v>
      </c>
      <c r="C19" s="69">
        <v>8838</v>
      </c>
      <c r="D19" s="70">
        <v>8575</v>
      </c>
    </row>
    <row r="20" spans="1:4" s="56" customFormat="1" ht="14.25" customHeight="1" x14ac:dyDescent="0.25">
      <c r="A20" s="58"/>
      <c r="B20" s="68" t="s">
        <v>62</v>
      </c>
      <c r="C20" s="69">
        <v>14987</v>
      </c>
      <c r="D20" s="70">
        <v>14507</v>
      </c>
    </row>
    <row r="21" spans="1:4" s="56" customFormat="1" ht="14.25" customHeight="1" x14ac:dyDescent="0.25">
      <c r="A21" s="58"/>
      <c r="B21" s="220"/>
      <c r="C21" s="221">
        <f>SUM(C13:C20)</f>
        <v>1278184</v>
      </c>
      <c r="D21" s="222">
        <f>SUM(D13:D20)</f>
        <v>1257178</v>
      </c>
    </row>
    <row r="22" spans="1:4" s="56" customFormat="1" ht="15" customHeight="1" thickBot="1" x14ac:dyDescent="0.3">
      <c r="A22" s="58"/>
      <c r="B22" s="74" t="s">
        <v>63</v>
      </c>
      <c r="C22" s="75">
        <f>+C11+C21</f>
        <v>1897314</v>
      </c>
      <c r="D22" s="76">
        <f>+D11+D21</f>
        <v>1907470</v>
      </c>
    </row>
    <row r="23" spans="1:4" s="56" customFormat="1" ht="14.25" customHeight="1" x14ac:dyDescent="0.25">
      <c r="A23" s="58"/>
      <c r="B23" s="77"/>
      <c r="C23" s="78"/>
      <c r="D23" s="79"/>
    </row>
    <row r="24" spans="1:4" s="56" customFormat="1" ht="20.25" customHeight="1" thickBot="1" x14ac:dyDescent="0.3">
      <c r="A24" s="58"/>
      <c r="B24" s="59" t="s">
        <v>64</v>
      </c>
      <c r="C24" s="60" t="s">
        <v>173</v>
      </c>
      <c r="D24" s="61" t="s">
        <v>137</v>
      </c>
    </row>
    <row r="25" spans="1:4" s="56" customFormat="1" ht="15" customHeight="1" thickBot="1" x14ac:dyDescent="0.3">
      <c r="A25" s="58"/>
      <c r="B25" s="62" t="s">
        <v>140</v>
      </c>
      <c r="C25" s="63"/>
      <c r="D25" s="64"/>
    </row>
    <row r="26" spans="1:4" s="56" customFormat="1" ht="14.25" customHeight="1" x14ac:dyDescent="0.25">
      <c r="A26" s="58"/>
      <c r="B26" s="65" t="s">
        <v>65</v>
      </c>
      <c r="C26" s="80">
        <v>115023</v>
      </c>
      <c r="D26" s="67">
        <v>210347</v>
      </c>
    </row>
    <row r="27" spans="1:4" s="56" customFormat="1" ht="14.25" customHeight="1" x14ac:dyDescent="0.25">
      <c r="A27" s="58"/>
      <c r="B27" s="68" t="s">
        <v>66</v>
      </c>
      <c r="C27" s="69">
        <v>30704</v>
      </c>
      <c r="D27" s="70">
        <v>37617</v>
      </c>
    </row>
    <row r="28" spans="1:4" s="56" customFormat="1" ht="14.25" customHeight="1" x14ac:dyDescent="0.25">
      <c r="A28" s="58"/>
      <c r="B28" s="68" t="s">
        <v>67</v>
      </c>
      <c r="C28" s="69">
        <v>91019</v>
      </c>
      <c r="D28" s="70">
        <v>150416</v>
      </c>
    </row>
    <row r="29" spans="1:4" s="56" customFormat="1" ht="14.25" customHeight="1" x14ac:dyDescent="0.25">
      <c r="A29" s="58"/>
      <c r="B29" s="68" t="s">
        <v>68</v>
      </c>
      <c r="C29" s="69">
        <v>36420</v>
      </c>
      <c r="D29" s="70">
        <v>43708</v>
      </c>
    </row>
    <row r="30" spans="1:4" s="56" customFormat="1" ht="14.25" customHeight="1" x14ac:dyDescent="0.25">
      <c r="A30" s="58"/>
      <c r="B30" s="68" t="s">
        <v>69</v>
      </c>
      <c r="C30" s="69">
        <v>28875</v>
      </c>
      <c r="D30" s="70">
        <v>27505</v>
      </c>
    </row>
    <row r="31" spans="1:4" s="56" customFormat="1" ht="14.25" customHeight="1" x14ac:dyDescent="0.25">
      <c r="A31" s="58"/>
      <c r="B31" s="68" t="s">
        <v>70</v>
      </c>
      <c r="C31" s="69">
        <v>152854</v>
      </c>
      <c r="D31" s="70">
        <v>112964</v>
      </c>
    </row>
    <row r="32" spans="1:4" s="56" customFormat="1" ht="14.25" customHeight="1" x14ac:dyDescent="0.25">
      <c r="A32" s="58"/>
      <c r="B32" s="220"/>
      <c r="C32" s="221">
        <f>SUM(C26:C31)</f>
        <v>454895</v>
      </c>
      <c r="D32" s="222">
        <f>SUM(D26:D31)</f>
        <v>582557</v>
      </c>
    </row>
    <row r="33" spans="1:4" s="56" customFormat="1" ht="15" customHeight="1" thickBot="1" x14ac:dyDescent="0.3">
      <c r="A33" s="58"/>
      <c r="B33" s="71" t="s">
        <v>141</v>
      </c>
      <c r="C33" s="72"/>
      <c r="D33" s="73"/>
    </row>
    <row r="34" spans="1:4" s="56" customFormat="1" ht="14.25" customHeight="1" x14ac:dyDescent="0.25">
      <c r="A34" s="58"/>
      <c r="B34" s="65" t="s">
        <v>65</v>
      </c>
      <c r="C34" s="80">
        <v>200203</v>
      </c>
      <c r="D34" s="67">
        <v>100250</v>
      </c>
    </row>
    <row r="35" spans="1:4" s="56" customFormat="1" ht="14.25" customHeight="1" x14ac:dyDescent="0.25">
      <c r="A35" s="58"/>
      <c r="B35" s="68" t="s">
        <v>66</v>
      </c>
      <c r="C35" s="69">
        <v>3630</v>
      </c>
      <c r="D35" s="70">
        <v>3677</v>
      </c>
    </row>
    <row r="36" spans="1:4" s="56" customFormat="1" ht="14.25" customHeight="1" x14ac:dyDescent="0.25">
      <c r="A36" s="58"/>
      <c r="B36" s="68" t="s">
        <v>67</v>
      </c>
      <c r="C36" s="69">
        <v>568</v>
      </c>
      <c r="D36" s="70">
        <v>640</v>
      </c>
    </row>
    <row r="37" spans="1:4" s="56" customFormat="1" ht="14.25" customHeight="1" x14ac:dyDescent="0.25">
      <c r="A37" s="58"/>
      <c r="B37" s="68" t="s">
        <v>68</v>
      </c>
      <c r="C37" s="69">
        <v>31282</v>
      </c>
      <c r="D37" s="70">
        <v>34297</v>
      </c>
    </row>
    <row r="38" spans="1:4" s="56" customFormat="1" ht="14.25" customHeight="1" x14ac:dyDescent="0.25">
      <c r="A38" s="58"/>
      <c r="B38" s="68" t="s">
        <v>71</v>
      </c>
      <c r="C38" s="69">
        <v>43708</v>
      </c>
      <c r="D38" s="70">
        <v>43869</v>
      </c>
    </row>
    <row r="39" spans="1:4" s="56" customFormat="1" ht="14.25" customHeight="1" x14ac:dyDescent="0.25">
      <c r="A39" s="58"/>
      <c r="B39" s="68" t="s">
        <v>138</v>
      </c>
      <c r="C39" s="69">
        <v>4199</v>
      </c>
      <c r="D39" s="70">
        <v>4509</v>
      </c>
    </row>
    <row r="40" spans="1:4" s="56" customFormat="1" ht="14.25" customHeight="1" x14ac:dyDescent="0.25">
      <c r="A40" s="58"/>
      <c r="B40" s="68" t="s">
        <v>72</v>
      </c>
      <c r="C40" s="69">
        <v>16306</v>
      </c>
      <c r="D40" s="70">
        <v>11599</v>
      </c>
    </row>
    <row r="41" spans="1:4" s="56" customFormat="1" ht="14.25" customHeight="1" x14ac:dyDescent="0.25">
      <c r="A41" s="58"/>
      <c r="B41" s="68" t="s">
        <v>70</v>
      </c>
      <c r="C41" s="69">
        <v>14604</v>
      </c>
      <c r="D41" s="70">
        <v>7790</v>
      </c>
    </row>
    <row r="42" spans="1:4" s="56" customFormat="1" ht="14.25" customHeight="1" x14ac:dyDescent="0.25">
      <c r="A42" s="58"/>
      <c r="B42" s="220"/>
      <c r="C42" s="221">
        <f>SUM(C34:C41)</f>
        <v>314500</v>
      </c>
      <c r="D42" s="222">
        <f>SUM(D34:D41)</f>
        <v>206631</v>
      </c>
    </row>
    <row r="43" spans="1:4" s="56" customFormat="1" ht="15" customHeight="1" thickBot="1" x14ac:dyDescent="0.3">
      <c r="A43" s="58"/>
      <c r="B43" s="71" t="s">
        <v>73</v>
      </c>
      <c r="C43" s="72"/>
      <c r="D43" s="73"/>
    </row>
    <row r="44" spans="1:4" s="56" customFormat="1" ht="14.25" customHeight="1" x14ac:dyDescent="0.25">
      <c r="A44" s="58"/>
      <c r="B44" s="65" t="s">
        <v>74</v>
      </c>
      <c r="C44" s="66">
        <v>74000</v>
      </c>
      <c r="D44" s="67">
        <v>76400</v>
      </c>
    </row>
    <row r="45" spans="1:4" s="56" customFormat="1" ht="14.25" customHeight="1" x14ac:dyDescent="0.25">
      <c r="A45" s="58"/>
      <c r="B45" s="68" t="s">
        <v>75</v>
      </c>
      <c r="C45" s="69">
        <v>22665</v>
      </c>
      <c r="D45" s="70">
        <v>22715</v>
      </c>
    </row>
    <row r="46" spans="1:4" s="56" customFormat="1" ht="14.25" customHeight="1" x14ac:dyDescent="0.25">
      <c r="A46" s="58"/>
      <c r="B46" s="68" t="s">
        <v>76</v>
      </c>
      <c r="C46" s="69">
        <v>1102479</v>
      </c>
      <c r="D46" s="70">
        <v>1176722</v>
      </c>
    </row>
    <row r="47" spans="1:4" s="56" customFormat="1" ht="14.25" customHeight="1" x14ac:dyDescent="0.25">
      <c r="A47" s="58"/>
      <c r="B47" s="68" t="s">
        <v>77</v>
      </c>
      <c r="C47" s="69">
        <v>-70913</v>
      </c>
      <c r="D47" s="70">
        <v>-66905</v>
      </c>
    </row>
    <row r="48" spans="1:4" s="56" customFormat="1" ht="14.25" customHeight="1" x14ac:dyDescent="0.25">
      <c r="A48" s="58"/>
      <c r="B48" s="68" t="s">
        <v>78</v>
      </c>
      <c r="C48" s="69">
        <v>-757</v>
      </c>
      <c r="D48" s="70">
        <v>-91249</v>
      </c>
    </row>
    <row r="49" spans="1:4" s="56" customFormat="1" ht="15" customHeight="1" thickBot="1" x14ac:dyDescent="0.3">
      <c r="A49" s="58"/>
      <c r="B49" s="71" t="s">
        <v>79</v>
      </c>
      <c r="C49" s="72">
        <f>SUM(C44:C48)</f>
        <v>1127474</v>
      </c>
      <c r="D49" s="73">
        <f>SUM(D44:D48)</f>
        <v>1117683</v>
      </c>
    </row>
    <row r="50" spans="1:4" s="56" customFormat="1" ht="15" customHeight="1" thickBot="1" x14ac:dyDescent="0.3">
      <c r="A50" s="58"/>
      <c r="B50" s="62" t="s">
        <v>80</v>
      </c>
      <c r="C50" s="63">
        <v>445</v>
      </c>
      <c r="D50" s="64">
        <v>599</v>
      </c>
    </row>
    <row r="51" spans="1:4" s="56" customFormat="1" ht="15" customHeight="1" thickBot="1" x14ac:dyDescent="0.3">
      <c r="A51" s="58"/>
      <c r="B51" s="62"/>
      <c r="C51" s="63">
        <f>SUM(C49:C50)</f>
        <v>1127919</v>
      </c>
      <c r="D51" s="64">
        <f>SUM(D49:D50)</f>
        <v>1118282</v>
      </c>
    </row>
    <row r="52" spans="1:4" s="56" customFormat="1" ht="15" customHeight="1" thickBot="1" x14ac:dyDescent="0.3">
      <c r="A52" s="58"/>
      <c r="B52" s="81" t="s">
        <v>81</v>
      </c>
      <c r="C52" s="82">
        <f>+C32+C42+C51</f>
        <v>1897314</v>
      </c>
      <c r="D52" s="83">
        <f>+D32+D42+D51</f>
        <v>1907470</v>
      </c>
    </row>
    <row r="53" spans="1:4" s="56" customFormat="1" ht="11.25" x14ac:dyDescent="0.25"/>
    <row r="54" spans="1:4" s="56" customFormat="1" ht="11.25" x14ac:dyDescent="0.25"/>
    <row r="55" spans="1:4" s="56" customFormat="1" ht="11.25" x14ac:dyDescent="0.25"/>
    <row r="56" spans="1:4" s="56" customFormat="1" ht="11.25" x14ac:dyDescent="0.25"/>
    <row r="57" spans="1:4" s="56" customFormat="1" ht="11.25" x14ac:dyDescent="0.25"/>
    <row r="58" spans="1:4" s="56" customFormat="1" ht="11.25" x14ac:dyDescent="0.25"/>
  </sheetData>
  <mergeCells count="2">
    <mergeCell ref="B1:D1"/>
    <mergeCell ref="B2:D2"/>
  </mergeCells>
  <pageMargins left="0.55118110236220474" right="0.23622047244094491" top="0.74803149606299213" bottom="0.74803149606299213" header="0.31496062992125984" footer="0.31496062992125984"/>
  <pageSetup paperSize="9" scale="99" orientation="portrait" r:id="rId1"/>
  <headerFooter>
    <oddHeader>&amp;C&amp;G</oddHeader>
    <oddFooter>&amp;L© 2018 Software AG. All rights reserved.&amp;C&amp;P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I39"/>
  <sheetViews>
    <sheetView showGridLines="0" zoomScaleNormal="100" workbookViewId="0"/>
  </sheetViews>
  <sheetFormatPr defaultColWidth="9.140625" defaultRowHeight="14.25" x14ac:dyDescent="0.2"/>
  <cols>
    <col min="1" max="1" width="2.7109375" style="2" customWidth="1"/>
    <col min="2" max="2" width="71.7109375" style="2" customWidth="1"/>
    <col min="3" max="5" width="11.7109375" style="2" customWidth="1"/>
    <col min="6" max="16384" width="9.140625" style="2"/>
  </cols>
  <sheetData>
    <row r="1" spans="1:9" s="39" customFormat="1" ht="15.75" x14ac:dyDescent="0.25">
      <c r="B1" s="299" t="str">
        <f>Inhaltsverzeichnis!C15</f>
        <v>Kapitalflussrechnung für sechs Monate und 2. Quartal 2018</v>
      </c>
      <c r="C1" s="299"/>
      <c r="D1" s="299"/>
      <c r="E1" s="299"/>
      <c r="F1" s="299"/>
    </row>
    <row r="2" spans="1:9" x14ac:dyDescent="0.2">
      <c r="B2" s="300" t="s">
        <v>31</v>
      </c>
      <c r="C2" s="300"/>
      <c r="D2" s="300"/>
      <c r="E2" s="300"/>
      <c r="F2" s="300"/>
      <c r="H2" s="24"/>
    </row>
    <row r="3" spans="1:9" x14ac:dyDescent="0.2">
      <c r="B3" s="14"/>
      <c r="C3" s="14"/>
      <c r="D3" s="14"/>
      <c r="H3" s="56"/>
    </row>
    <row r="4" spans="1:9" s="24" customFormat="1" ht="14.25" customHeight="1" thickBot="1" x14ac:dyDescent="0.25">
      <c r="A4" s="37"/>
      <c r="B4" s="42" t="s">
        <v>32</v>
      </c>
      <c r="C4" s="157" t="s">
        <v>166</v>
      </c>
      <c r="D4" s="158" t="s">
        <v>167</v>
      </c>
      <c r="E4" s="157" t="s">
        <v>168</v>
      </c>
      <c r="F4" s="158" t="s">
        <v>169</v>
      </c>
      <c r="H4" s="56"/>
    </row>
    <row r="5" spans="1:9" s="56" customFormat="1" ht="14.25" customHeight="1" x14ac:dyDescent="0.2">
      <c r="A5" s="58"/>
      <c r="B5" s="240" t="s">
        <v>47</v>
      </c>
      <c r="C5" s="29">
        <v>65774</v>
      </c>
      <c r="D5" s="30">
        <v>58586</v>
      </c>
      <c r="E5" s="29">
        <v>35825</v>
      </c>
      <c r="F5" s="30">
        <v>31268</v>
      </c>
      <c r="I5" s="57"/>
    </row>
    <row r="6" spans="1:9" s="56" customFormat="1" ht="14.25" customHeight="1" x14ac:dyDescent="0.2">
      <c r="A6" s="58"/>
      <c r="B6" s="239" t="s">
        <v>46</v>
      </c>
      <c r="C6" s="20">
        <v>27375</v>
      </c>
      <c r="D6" s="21">
        <v>27270</v>
      </c>
      <c r="E6" s="20">
        <v>15695</v>
      </c>
      <c r="F6" s="21">
        <v>15209</v>
      </c>
      <c r="I6" s="57"/>
    </row>
    <row r="7" spans="1:9" s="56" customFormat="1" ht="14.25" customHeight="1" x14ac:dyDescent="0.2">
      <c r="A7" s="58"/>
      <c r="B7" s="239" t="s">
        <v>45</v>
      </c>
      <c r="C7" s="20">
        <v>-2087</v>
      </c>
      <c r="D7" s="21">
        <v>23</v>
      </c>
      <c r="E7" s="20">
        <v>-722</v>
      </c>
      <c r="F7" s="21">
        <v>-170</v>
      </c>
      <c r="I7" s="57"/>
    </row>
    <row r="8" spans="1:9" s="56" customFormat="1" ht="14.25" customHeight="1" x14ac:dyDescent="0.2">
      <c r="A8" s="58"/>
      <c r="B8" s="239" t="s">
        <v>114</v>
      </c>
      <c r="C8" s="20">
        <v>15971</v>
      </c>
      <c r="D8" s="21">
        <v>22022</v>
      </c>
      <c r="E8" s="20">
        <v>7981</v>
      </c>
      <c r="F8" s="21">
        <v>11361</v>
      </c>
      <c r="H8" s="8"/>
      <c r="I8" s="57"/>
    </row>
    <row r="9" spans="1:9" s="56" customFormat="1" ht="14.25" customHeight="1" x14ac:dyDescent="0.2">
      <c r="A9" s="58"/>
      <c r="B9" s="239" t="s">
        <v>115</v>
      </c>
      <c r="C9" s="20">
        <v>-1921</v>
      </c>
      <c r="D9" s="21">
        <v>-234</v>
      </c>
      <c r="E9" s="20">
        <v>-14</v>
      </c>
      <c r="F9" s="21">
        <v>-825</v>
      </c>
      <c r="I9" s="57"/>
    </row>
    <row r="10" spans="1:9" s="56" customFormat="1" ht="14.25" customHeight="1" x14ac:dyDescent="0.2">
      <c r="A10" s="58"/>
      <c r="B10" s="240" t="s">
        <v>116</v>
      </c>
      <c r="C10" s="29">
        <v>70330</v>
      </c>
      <c r="D10" s="30">
        <v>61026</v>
      </c>
      <c r="E10" s="29">
        <v>18387</v>
      </c>
      <c r="F10" s="30">
        <v>36747</v>
      </c>
      <c r="I10" s="57"/>
    </row>
    <row r="11" spans="1:9" s="56" customFormat="1" ht="14.25" customHeight="1" x14ac:dyDescent="0.2">
      <c r="A11" s="58"/>
      <c r="B11" s="239" t="s">
        <v>117</v>
      </c>
      <c r="C11" s="20">
        <v>-45651</v>
      </c>
      <c r="D11" s="21">
        <v>-16096</v>
      </c>
      <c r="E11" s="20">
        <v>-19105</v>
      </c>
      <c r="F11" s="21">
        <v>-19233</v>
      </c>
      <c r="I11" s="57"/>
    </row>
    <row r="12" spans="1:9" s="56" customFormat="1" ht="14.25" customHeight="1" x14ac:dyDescent="0.2">
      <c r="A12" s="58"/>
      <c r="B12" s="239" t="s">
        <v>118</v>
      </c>
      <c r="C12" s="20">
        <v>-36346</v>
      </c>
      <c r="D12" s="21">
        <v>-44668</v>
      </c>
      <c r="E12" s="20">
        <v>-25381</v>
      </c>
      <c r="F12" s="21">
        <v>-28213</v>
      </c>
      <c r="H12" s="2"/>
      <c r="I12" s="57"/>
    </row>
    <row r="13" spans="1:9" s="56" customFormat="1" ht="14.25" customHeight="1" x14ac:dyDescent="0.2">
      <c r="A13" s="58"/>
      <c r="B13" s="239" t="s">
        <v>119</v>
      </c>
      <c r="C13" s="20">
        <v>-3542</v>
      </c>
      <c r="D13" s="21">
        <v>-4152</v>
      </c>
      <c r="E13" s="20">
        <v>-1731</v>
      </c>
      <c r="F13" s="21">
        <v>-1829</v>
      </c>
      <c r="I13" s="57"/>
    </row>
    <row r="14" spans="1:9" ht="14.25" customHeight="1" x14ac:dyDescent="0.2">
      <c r="B14" s="239" t="s">
        <v>120</v>
      </c>
      <c r="C14" s="20">
        <v>5170</v>
      </c>
      <c r="D14" s="21">
        <v>4611</v>
      </c>
      <c r="E14" s="20">
        <v>2530</v>
      </c>
      <c r="F14" s="21">
        <v>2331</v>
      </c>
      <c r="H14" s="56"/>
      <c r="I14" s="57"/>
    </row>
    <row r="15" spans="1:9" s="56" customFormat="1" ht="14.25" customHeight="1" thickBot="1" x14ac:dyDescent="0.25">
      <c r="A15" s="58"/>
      <c r="B15" s="249" t="s">
        <v>170</v>
      </c>
      <c r="C15" s="31">
        <f>SUM(C5:C14)</f>
        <v>95073</v>
      </c>
      <c r="D15" s="32">
        <f>SUM(D5:D14)</f>
        <v>108388</v>
      </c>
      <c r="E15" s="31">
        <f>SUM(E5:E14)</f>
        <v>33465</v>
      </c>
      <c r="F15" s="32">
        <f>SUM(F5:F14)</f>
        <v>46646</v>
      </c>
      <c r="I15" s="57"/>
    </row>
    <row r="16" spans="1:9" s="56" customFormat="1" ht="14.25" customHeight="1" x14ac:dyDescent="0.2">
      <c r="A16" s="58"/>
      <c r="B16" s="240" t="s">
        <v>121</v>
      </c>
      <c r="C16" s="29">
        <v>220</v>
      </c>
      <c r="D16" s="30">
        <v>256</v>
      </c>
      <c r="E16" s="29">
        <v>109</v>
      </c>
      <c r="F16" s="30">
        <v>110</v>
      </c>
      <c r="I16" s="57"/>
    </row>
    <row r="17" spans="1:9" s="56" customFormat="1" ht="14.25" customHeight="1" x14ac:dyDescent="0.2">
      <c r="A17" s="58"/>
      <c r="B17" s="239" t="s">
        <v>189</v>
      </c>
      <c r="C17" s="20">
        <v>-4259</v>
      </c>
      <c r="D17" s="21">
        <v>-20599</v>
      </c>
      <c r="E17" s="20">
        <v>-2407</v>
      </c>
      <c r="F17" s="21">
        <v>-1928</v>
      </c>
      <c r="I17" s="57"/>
    </row>
    <row r="18" spans="1:9" s="56" customFormat="1" ht="14.25" customHeight="1" x14ac:dyDescent="0.2">
      <c r="A18" s="58"/>
      <c r="B18" s="239" t="s">
        <v>122</v>
      </c>
      <c r="C18" s="20">
        <v>250</v>
      </c>
      <c r="D18" s="21">
        <v>101</v>
      </c>
      <c r="E18" s="20">
        <v>0</v>
      </c>
      <c r="F18" s="21">
        <v>3</v>
      </c>
      <c r="I18" s="57"/>
    </row>
    <row r="19" spans="1:9" s="56" customFormat="1" ht="14.25" customHeight="1" x14ac:dyDescent="0.2">
      <c r="A19" s="58"/>
      <c r="B19" s="239" t="s">
        <v>188</v>
      </c>
      <c r="C19" s="20">
        <v>-2674</v>
      </c>
      <c r="D19" s="21">
        <v>-2376</v>
      </c>
      <c r="E19" s="20">
        <v>-2668</v>
      </c>
      <c r="F19" s="21">
        <v>-2362</v>
      </c>
      <c r="I19" s="57"/>
    </row>
    <row r="20" spans="1:9" s="56" customFormat="1" ht="14.25" customHeight="1" x14ac:dyDescent="0.2">
      <c r="A20" s="58"/>
      <c r="B20" s="239" t="s">
        <v>123</v>
      </c>
      <c r="C20" s="20">
        <v>188</v>
      </c>
      <c r="D20" s="21">
        <v>4128</v>
      </c>
      <c r="E20" s="20">
        <v>185</v>
      </c>
      <c r="F20" s="21">
        <v>128</v>
      </c>
      <c r="H20" s="2"/>
      <c r="I20" s="57"/>
    </row>
    <row r="21" spans="1:9" s="56" customFormat="1" ht="14.25" customHeight="1" x14ac:dyDescent="0.2">
      <c r="A21" s="58"/>
      <c r="B21" s="239" t="s">
        <v>124</v>
      </c>
      <c r="C21" s="20">
        <v>-534</v>
      </c>
      <c r="D21" s="21">
        <v>-520</v>
      </c>
      <c r="E21" s="20">
        <v>-166</v>
      </c>
      <c r="F21" s="21">
        <v>-56</v>
      </c>
      <c r="I21" s="57"/>
    </row>
    <row r="22" spans="1:9" ht="14.25" customHeight="1" x14ac:dyDescent="0.2">
      <c r="B22" s="239" t="s">
        <v>125</v>
      </c>
      <c r="C22" s="20">
        <v>-29609</v>
      </c>
      <c r="D22" s="21">
        <v>-49420</v>
      </c>
      <c r="E22" s="20">
        <v>-29609</v>
      </c>
      <c r="F22" s="21">
        <v>0</v>
      </c>
      <c r="H22" s="56"/>
      <c r="I22" s="57"/>
    </row>
    <row r="23" spans="1:9" s="56" customFormat="1" ht="14.25" customHeight="1" thickBot="1" x14ac:dyDescent="0.25">
      <c r="A23" s="58"/>
      <c r="B23" s="249" t="s">
        <v>126</v>
      </c>
      <c r="C23" s="31">
        <f>SUM(C16:C22)</f>
        <v>-36418</v>
      </c>
      <c r="D23" s="32">
        <f>SUM(D16:D22)</f>
        <v>-68430</v>
      </c>
      <c r="E23" s="31">
        <f>SUM(E16:E22)</f>
        <v>-34556</v>
      </c>
      <c r="F23" s="32">
        <f>SUM(F16:F22)</f>
        <v>-4105</v>
      </c>
    </row>
    <row r="24" spans="1:9" s="56" customFormat="1" ht="14.25" customHeight="1" x14ac:dyDescent="0.2">
      <c r="A24" s="58"/>
      <c r="B24" s="240" t="s">
        <v>127</v>
      </c>
      <c r="C24" s="29">
        <v>0</v>
      </c>
      <c r="D24" s="30">
        <v>-89587</v>
      </c>
      <c r="E24" s="29">
        <v>0</v>
      </c>
      <c r="F24" s="30">
        <v>-65062</v>
      </c>
    </row>
    <row r="25" spans="1:9" s="56" customFormat="1" ht="14.25" customHeight="1" x14ac:dyDescent="0.2">
      <c r="A25" s="58"/>
      <c r="B25" s="239" t="s">
        <v>171</v>
      </c>
      <c r="C25" s="29">
        <v>88</v>
      </c>
      <c r="D25" s="30">
        <v>1330</v>
      </c>
      <c r="E25" s="29">
        <v>88</v>
      </c>
      <c r="F25" s="30">
        <v>1330</v>
      </c>
      <c r="H25" s="2"/>
    </row>
    <row r="26" spans="1:9" s="56" customFormat="1" ht="14.25" customHeight="1" x14ac:dyDescent="0.2">
      <c r="A26" s="58"/>
      <c r="B26" s="240" t="s">
        <v>128</v>
      </c>
      <c r="C26" s="29">
        <v>-48348</v>
      </c>
      <c r="D26" s="30">
        <v>-44343</v>
      </c>
      <c r="E26" s="29">
        <v>-48085</v>
      </c>
      <c r="F26" s="30">
        <v>-44343</v>
      </c>
    </row>
    <row r="27" spans="1:9" s="56" customFormat="1" ht="14.25" customHeight="1" x14ac:dyDescent="0.2">
      <c r="A27" s="58"/>
      <c r="B27" s="239" t="s">
        <v>129</v>
      </c>
      <c r="C27" s="20">
        <v>11815</v>
      </c>
      <c r="D27" s="30">
        <v>41895</v>
      </c>
      <c r="E27" s="20">
        <v>56373</v>
      </c>
      <c r="F27" s="21">
        <v>31057</v>
      </c>
    </row>
    <row r="28" spans="1:9" ht="14.25" customHeight="1" x14ac:dyDescent="0.2">
      <c r="B28" s="239" t="s">
        <v>130</v>
      </c>
      <c r="C28" s="20">
        <v>100013</v>
      </c>
      <c r="D28" s="21">
        <v>0</v>
      </c>
      <c r="E28" s="20">
        <v>0</v>
      </c>
      <c r="F28" s="21">
        <v>0</v>
      </c>
    </row>
    <row r="29" spans="1:9" s="56" customFormat="1" ht="14.25" customHeight="1" x14ac:dyDescent="0.2">
      <c r="A29" s="58"/>
      <c r="B29" s="239" t="s">
        <v>131</v>
      </c>
      <c r="C29" s="20">
        <v>-100011</v>
      </c>
      <c r="D29" s="21">
        <v>-10574</v>
      </c>
      <c r="E29" s="20">
        <v>-11</v>
      </c>
      <c r="F29" s="21">
        <v>-10013</v>
      </c>
      <c r="H29" s="8"/>
    </row>
    <row r="30" spans="1:9" ht="14.25" customHeight="1" thickBot="1" x14ac:dyDescent="0.25">
      <c r="B30" s="249" t="s">
        <v>132</v>
      </c>
      <c r="C30" s="31">
        <f>SUM(C24:C29)</f>
        <v>-36443</v>
      </c>
      <c r="D30" s="32">
        <f>SUM(D24:D29)</f>
        <v>-101279</v>
      </c>
      <c r="E30" s="31">
        <f>SUM(E24:E29)</f>
        <v>8365</v>
      </c>
      <c r="F30" s="32">
        <f>SUM(F24:F29)</f>
        <v>-87031</v>
      </c>
      <c r="H30" s="8"/>
    </row>
    <row r="31" spans="1:9" s="56" customFormat="1" ht="14.25" customHeight="1" x14ac:dyDescent="0.2">
      <c r="A31" s="58"/>
      <c r="B31" s="240" t="s">
        <v>133</v>
      </c>
      <c r="C31" s="29">
        <f>C15+C23+C30</f>
        <v>22212</v>
      </c>
      <c r="D31" s="30">
        <f>D15+D23+D30</f>
        <v>-61321</v>
      </c>
      <c r="E31" s="29">
        <f>E15+E23+E30</f>
        <v>7274</v>
      </c>
      <c r="F31" s="30">
        <f>F15+F23+F30</f>
        <v>-44490</v>
      </c>
      <c r="H31" s="2"/>
    </row>
    <row r="32" spans="1:9" ht="14.25" customHeight="1" x14ac:dyDescent="0.2">
      <c r="B32" s="240" t="s">
        <v>187</v>
      </c>
      <c r="C32" s="20">
        <v>-55</v>
      </c>
      <c r="D32" s="21">
        <v>-9443</v>
      </c>
      <c r="E32" s="20">
        <v>8550</v>
      </c>
      <c r="F32" s="21">
        <v>-13951</v>
      </c>
      <c r="H32" s="8"/>
    </row>
    <row r="33" spans="1:9" s="8" customFormat="1" ht="14.25" customHeight="1" thickBot="1" x14ac:dyDescent="0.25">
      <c r="A33" s="86"/>
      <c r="B33" s="249" t="s">
        <v>134</v>
      </c>
      <c r="C33" s="31">
        <f>SUM(C31:C32)</f>
        <v>22157</v>
      </c>
      <c r="D33" s="32">
        <f>SUM(D31:D32)</f>
        <v>-70764</v>
      </c>
      <c r="E33" s="31">
        <f>SUM(E31:E32)</f>
        <v>15824</v>
      </c>
      <c r="F33" s="32">
        <f>SUM(F31:F32)</f>
        <v>-58441</v>
      </c>
    </row>
    <row r="34" spans="1:9" ht="14.25" customHeight="1" x14ac:dyDescent="0.2">
      <c r="B34" s="240" t="s">
        <v>135</v>
      </c>
      <c r="C34" s="29">
        <v>365815</v>
      </c>
      <c r="D34" s="30">
        <v>374611</v>
      </c>
      <c r="E34" s="29">
        <v>372148</v>
      </c>
      <c r="F34" s="30">
        <v>362288</v>
      </c>
      <c r="H34" s="8"/>
      <c r="I34" s="57"/>
    </row>
    <row r="35" spans="1:9" ht="15" thickBot="1" x14ac:dyDescent="0.25">
      <c r="A35" s="86"/>
      <c r="B35" s="249" t="s">
        <v>136</v>
      </c>
      <c r="C35" s="31">
        <f>SUM(C33:C34)</f>
        <v>387972</v>
      </c>
      <c r="D35" s="32">
        <f>SUM(D33:D34)</f>
        <v>303847</v>
      </c>
      <c r="E35" s="31">
        <f>SUM(E33:E34)</f>
        <v>387972</v>
      </c>
      <c r="F35" s="32">
        <f>SUM(F33:F34)</f>
        <v>303847</v>
      </c>
      <c r="G35" s="56"/>
    </row>
    <row r="36" spans="1:9" s="8" customFormat="1" x14ac:dyDescent="0.2">
      <c r="A36" s="86"/>
      <c r="B36" s="236"/>
      <c r="C36" s="2"/>
      <c r="D36" s="2"/>
      <c r="E36" s="2"/>
      <c r="F36" s="2"/>
    </row>
    <row r="37" spans="1:9" s="8" customFormat="1" ht="15" thickBot="1" x14ac:dyDescent="0.25">
      <c r="A37" s="2"/>
      <c r="B37" s="249" t="s">
        <v>1</v>
      </c>
      <c r="C37" s="31">
        <f>C15+C16+C17+C18+C19</f>
        <v>88610</v>
      </c>
      <c r="D37" s="32">
        <f>D15+D16+D17+D18+D19</f>
        <v>85770</v>
      </c>
      <c r="E37" s="31">
        <f>E15+E16+E17+E18+E19</f>
        <v>28499</v>
      </c>
      <c r="F37" s="32">
        <f>F15+F16+F17+F18+F19</f>
        <v>42469</v>
      </c>
      <c r="G37" s="2"/>
    </row>
    <row r="38" spans="1:9" x14ac:dyDescent="0.2">
      <c r="G38" s="8"/>
    </row>
    <row r="39" spans="1:9" x14ac:dyDescent="0.2">
      <c r="G39" s="8"/>
    </row>
  </sheetData>
  <mergeCells count="2">
    <mergeCell ref="B1:F1"/>
    <mergeCell ref="B2:F2"/>
  </mergeCells>
  <pageMargins left="0.55118110236220474" right="0.23622047244094491" top="0.74803149606299213" bottom="0.74803149606299213" header="0.31496062992125984" footer="0.31496062992125984"/>
  <pageSetup paperSize="9" scale="80" orientation="portrait" r:id="rId1"/>
  <headerFooter>
    <oddHeader>&amp;C&amp;G</oddHeader>
    <oddFooter>&amp;L© 2018 Software AG. All rights reserved.&amp;C&amp;P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showGridLines="0" zoomScaleNormal="100" workbookViewId="0"/>
  </sheetViews>
  <sheetFormatPr defaultColWidth="9.140625" defaultRowHeight="14.25" x14ac:dyDescent="0.2"/>
  <cols>
    <col min="1" max="1" width="2.7109375" style="2" customWidth="1"/>
    <col min="2" max="2" width="35.140625" style="2" customWidth="1"/>
    <col min="3" max="5" width="10.42578125" style="2" customWidth="1"/>
    <col min="6" max="6" width="2.7109375" style="95" customWidth="1"/>
    <col min="7" max="9" width="10.42578125" style="2" customWidth="1"/>
    <col min="10" max="10" width="2.7109375" style="95" customWidth="1"/>
    <col min="11" max="13" width="10.42578125" style="2" customWidth="1"/>
    <col min="14" max="14" width="2.7109375" style="95" customWidth="1"/>
    <col min="15" max="16" width="10.42578125" style="2" customWidth="1"/>
    <col min="17" max="17" width="2.7109375" style="95" customWidth="1"/>
    <col min="18" max="20" width="10.42578125" style="2" customWidth="1"/>
    <col min="21" max="21" width="2.7109375" style="2" customWidth="1"/>
    <col min="22" max="16384" width="9.140625" style="2"/>
  </cols>
  <sheetData>
    <row r="1" spans="1:22" s="39" customFormat="1" ht="15" customHeight="1" x14ac:dyDescent="0.25">
      <c r="A1" s="98"/>
      <c r="B1" s="128" t="str">
        <f>Inhaltsverzeichnis!C17</f>
        <v>Segmentbericht für sechs Monate 2018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99"/>
      <c r="N1" s="99"/>
      <c r="O1" s="99"/>
      <c r="P1" s="99"/>
      <c r="Q1" s="99"/>
      <c r="R1" s="99"/>
      <c r="S1" s="99"/>
      <c r="T1" s="99"/>
      <c r="U1" s="98"/>
    </row>
    <row r="2" spans="1:22" ht="15" customHeight="1" x14ac:dyDescent="0.2">
      <c r="A2" s="95"/>
      <c r="B2" s="232" t="s">
        <v>31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6"/>
      <c r="N2" s="96"/>
      <c r="O2" s="96"/>
      <c r="P2" s="96"/>
      <c r="Q2" s="96"/>
      <c r="R2" s="96"/>
      <c r="S2" s="96"/>
      <c r="T2" s="96"/>
      <c r="U2" s="95"/>
    </row>
    <row r="3" spans="1:22" ht="15" customHeight="1" x14ac:dyDescent="0.2">
      <c r="A3" s="33"/>
      <c r="B3" s="41"/>
      <c r="C3" s="189"/>
      <c r="D3" s="35"/>
      <c r="E3" s="178"/>
      <c r="F3" s="200"/>
      <c r="G3" s="35"/>
      <c r="H3" s="35"/>
      <c r="I3" s="178"/>
      <c r="J3" s="200"/>
      <c r="K3" s="189"/>
      <c r="L3" s="35"/>
      <c r="M3" s="178"/>
      <c r="N3" s="200"/>
      <c r="O3" s="189"/>
      <c r="P3" s="178"/>
      <c r="Q3" s="200"/>
      <c r="R3" s="189"/>
      <c r="S3" s="35"/>
      <c r="T3" s="35"/>
      <c r="U3" s="33"/>
    </row>
    <row r="4" spans="1:22" s="24" customFormat="1" ht="15" customHeight="1" thickBot="1" x14ac:dyDescent="0.25">
      <c r="A4" s="37"/>
      <c r="B4" s="62" t="s">
        <v>32</v>
      </c>
      <c r="C4" s="301" t="s">
        <v>149</v>
      </c>
      <c r="D4" s="301"/>
      <c r="E4" s="302"/>
      <c r="F4" s="207"/>
      <c r="G4" s="303" t="s">
        <v>14</v>
      </c>
      <c r="H4" s="303"/>
      <c r="I4" s="303"/>
      <c r="J4" s="201"/>
      <c r="K4" s="303" t="s">
        <v>0</v>
      </c>
      <c r="L4" s="303"/>
      <c r="M4" s="303"/>
      <c r="N4" s="201"/>
      <c r="O4" s="304" t="s">
        <v>82</v>
      </c>
      <c r="P4" s="305"/>
      <c r="Q4" s="201"/>
      <c r="R4" s="303" t="s">
        <v>100</v>
      </c>
      <c r="S4" s="303"/>
      <c r="T4" s="303"/>
      <c r="U4" s="37"/>
    </row>
    <row r="5" spans="1:22" s="24" customFormat="1" ht="14.25" customHeight="1" x14ac:dyDescent="0.2">
      <c r="A5" s="37"/>
      <c r="B5" s="102"/>
      <c r="C5" s="103" t="s">
        <v>166</v>
      </c>
      <c r="D5" s="268" t="s">
        <v>166</v>
      </c>
      <c r="E5" s="179" t="s">
        <v>167</v>
      </c>
      <c r="F5" s="202"/>
      <c r="G5" s="103" t="s">
        <v>166</v>
      </c>
      <c r="H5" s="268" t="s">
        <v>166</v>
      </c>
      <c r="I5" s="179" t="s">
        <v>167</v>
      </c>
      <c r="J5" s="202"/>
      <c r="K5" s="103" t="s">
        <v>166</v>
      </c>
      <c r="L5" s="268" t="s">
        <v>166</v>
      </c>
      <c r="M5" s="179" t="s">
        <v>167</v>
      </c>
      <c r="N5" s="202"/>
      <c r="O5" s="190" t="s">
        <v>166</v>
      </c>
      <c r="P5" s="179" t="s">
        <v>167</v>
      </c>
      <c r="Q5" s="202"/>
      <c r="R5" s="103" t="s">
        <v>166</v>
      </c>
      <c r="S5" s="268" t="s">
        <v>166</v>
      </c>
      <c r="T5" s="179" t="s">
        <v>167</v>
      </c>
      <c r="U5" s="37"/>
    </row>
    <row r="6" spans="1:22" s="24" customFormat="1" ht="36" customHeight="1" x14ac:dyDescent="0.2">
      <c r="A6" s="37"/>
      <c r="B6" s="161"/>
      <c r="C6" s="191" t="s">
        <v>151</v>
      </c>
      <c r="D6" s="269" t="s">
        <v>152</v>
      </c>
      <c r="E6" s="180" t="s">
        <v>185</v>
      </c>
      <c r="F6" s="202"/>
      <c r="G6" s="162" t="s">
        <v>151</v>
      </c>
      <c r="H6" s="269" t="s">
        <v>152</v>
      </c>
      <c r="I6" s="180" t="s">
        <v>185</v>
      </c>
      <c r="J6" s="202"/>
      <c r="K6" s="191" t="s">
        <v>151</v>
      </c>
      <c r="L6" s="269" t="s">
        <v>152</v>
      </c>
      <c r="M6" s="180" t="s">
        <v>186</v>
      </c>
      <c r="N6" s="202"/>
      <c r="O6" s="191" t="s">
        <v>151</v>
      </c>
      <c r="P6" s="180" t="s">
        <v>151</v>
      </c>
      <c r="Q6" s="202"/>
      <c r="R6" s="191" t="s">
        <v>151</v>
      </c>
      <c r="S6" s="269" t="s">
        <v>152</v>
      </c>
      <c r="T6" s="163" t="s">
        <v>185</v>
      </c>
      <c r="U6" s="37"/>
    </row>
    <row r="7" spans="1:22" s="24" customFormat="1" ht="14.25" customHeight="1" x14ac:dyDescent="0.2">
      <c r="A7" s="37"/>
      <c r="B7" s="18" t="s">
        <v>33</v>
      </c>
      <c r="C7" s="20">
        <v>61099</v>
      </c>
      <c r="D7" s="270">
        <v>64877</v>
      </c>
      <c r="E7" s="181">
        <v>71151</v>
      </c>
      <c r="F7" s="203"/>
      <c r="G7" s="192">
        <v>26537</v>
      </c>
      <c r="H7" s="270">
        <v>27862</v>
      </c>
      <c r="I7" s="181">
        <f>21062</f>
        <v>21062</v>
      </c>
      <c r="J7" s="203"/>
      <c r="K7" s="192">
        <v>0</v>
      </c>
      <c r="L7" s="270">
        <v>0</v>
      </c>
      <c r="M7" s="181">
        <v>0</v>
      </c>
      <c r="N7" s="203"/>
      <c r="O7" s="192">
        <v>0</v>
      </c>
      <c r="P7" s="181">
        <v>0</v>
      </c>
      <c r="Q7" s="203"/>
      <c r="R7" s="192">
        <f>C7+G7+K7+O7</f>
        <v>87636</v>
      </c>
      <c r="S7" s="270">
        <f>+D7+H7+L7</f>
        <v>92739</v>
      </c>
      <c r="T7" s="21">
        <f>E7+I7+M7+P7</f>
        <v>92213</v>
      </c>
      <c r="U7" s="37"/>
      <c r="V7" s="155"/>
    </row>
    <row r="8" spans="1:22" s="24" customFormat="1" ht="14.25" customHeight="1" x14ac:dyDescent="0.2">
      <c r="A8" s="37"/>
      <c r="B8" s="18" t="s">
        <v>34</v>
      </c>
      <c r="C8" s="20">
        <v>133696</v>
      </c>
      <c r="D8" s="270">
        <v>142568</v>
      </c>
      <c r="E8" s="181">
        <v>135004</v>
      </c>
      <c r="F8" s="203"/>
      <c r="G8" s="192">
        <v>70472</v>
      </c>
      <c r="H8" s="270">
        <v>76459</v>
      </c>
      <c r="I8" s="181">
        <f>78947+1</f>
        <v>78948</v>
      </c>
      <c r="J8" s="203"/>
      <c r="K8" s="192">
        <v>0</v>
      </c>
      <c r="L8" s="270">
        <v>0</v>
      </c>
      <c r="M8" s="181">
        <v>0</v>
      </c>
      <c r="N8" s="203"/>
      <c r="O8" s="192">
        <v>0</v>
      </c>
      <c r="P8" s="181">
        <v>0</v>
      </c>
      <c r="Q8" s="203"/>
      <c r="R8" s="192">
        <f>C8+G8+K8+O8</f>
        <v>204168</v>
      </c>
      <c r="S8" s="270">
        <f>+D8+H8+L8</f>
        <v>219027</v>
      </c>
      <c r="T8" s="21">
        <f>E8+I8+M8+P8</f>
        <v>213952</v>
      </c>
      <c r="U8" s="37"/>
      <c r="V8" s="155"/>
    </row>
    <row r="9" spans="1:22" s="24" customFormat="1" ht="14.25" customHeight="1" x14ac:dyDescent="0.2">
      <c r="A9" s="37"/>
      <c r="B9" s="211" t="s">
        <v>142</v>
      </c>
      <c r="C9" s="212">
        <v>8062</v>
      </c>
      <c r="D9" s="271">
        <v>8434</v>
      </c>
      <c r="E9" s="259">
        <v>4065</v>
      </c>
      <c r="F9" s="203"/>
      <c r="G9" s="213">
        <v>0</v>
      </c>
      <c r="H9" s="271">
        <v>0</v>
      </c>
      <c r="I9" s="259">
        <v>0</v>
      </c>
      <c r="J9" s="203"/>
      <c r="K9" s="213">
        <v>0</v>
      </c>
      <c r="L9" s="271">
        <v>0</v>
      </c>
      <c r="M9" s="259">
        <v>0</v>
      </c>
      <c r="N9" s="203"/>
      <c r="O9" s="213">
        <v>0</v>
      </c>
      <c r="P9" s="259">
        <v>0</v>
      </c>
      <c r="Q9" s="203"/>
      <c r="R9" s="213">
        <f>G9+C9+K9+O9</f>
        <v>8062</v>
      </c>
      <c r="S9" s="271">
        <f>+H9+D9+L9</f>
        <v>8434</v>
      </c>
      <c r="T9" s="260">
        <f>I9+E9+M9+Q9</f>
        <v>4065</v>
      </c>
      <c r="U9" s="37"/>
      <c r="V9" s="155"/>
    </row>
    <row r="10" spans="1:22" s="24" customFormat="1" ht="14.25" customHeight="1" thickBot="1" x14ac:dyDescent="0.25">
      <c r="A10" s="37"/>
      <c r="B10" s="46" t="s">
        <v>83</v>
      </c>
      <c r="C10" s="47">
        <f>SUM(C7:C9)</f>
        <v>202857</v>
      </c>
      <c r="D10" s="272">
        <f>SUM(D7:D9)</f>
        <v>215879</v>
      </c>
      <c r="E10" s="182">
        <f>SUM(E7:E9)</f>
        <v>210220</v>
      </c>
      <c r="F10" s="204"/>
      <c r="G10" s="193">
        <f>SUM(G7:G9)</f>
        <v>97009</v>
      </c>
      <c r="H10" s="272">
        <f>SUM(H7:H9)</f>
        <v>104321</v>
      </c>
      <c r="I10" s="182">
        <f>SUM(I7:I9)</f>
        <v>100010</v>
      </c>
      <c r="J10" s="204"/>
      <c r="K10" s="193">
        <f>SUM(K7:K9)</f>
        <v>0</v>
      </c>
      <c r="L10" s="272">
        <f>SUM(L7:L9)</f>
        <v>0</v>
      </c>
      <c r="M10" s="182">
        <f>SUM(M7:M9)</f>
        <v>0</v>
      </c>
      <c r="N10" s="204"/>
      <c r="O10" s="193">
        <f>SUM(O7:O9)</f>
        <v>0</v>
      </c>
      <c r="P10" s="182">
        <f>SUM(P7:P9)</f>
        <v>0</v>
      </c>
      <c r="Q10" s="204"/>
      <c r="R10" s="193">
        <f>SUM(R7:R9)</f>
        <v>299866</v>
      </c>
      <c r="S10" s="272">
        <f>SUM(S7:S9)</f>
        <v>320200</v>
      </c>
      <c r="T10" s="48">
        <f>SUM(T7:T9)</f>
        <v>310230</v>
      </c>
      <c r="U10" s="37"/>
      <c r="V10" s="155"/>
    </row>
    <row r="11" spans="1:22" s="24" customFormat="1" ht="14.25" customHeight="1" x14ac:dyDescent="0.2">
      <c r="A11" s="37"/>
      <c r="B11" s="45" t="s">
        <v>35</v>
      </c>
      <c r="C11" s="29">
        <v>0</v>
      </c>
      <c r="D11" s="273">
        <v>0</v>
      </c>
      <c r="E11" s="183">
        <v>0</v>
      </c>
      <c r="F11" s="203"/>
      <c r="G11" s="194">
        <v>0</v>
      </c>
      <c r="H11" s="273">
        <v>0</v>
      </c>
      <c r="I11" s="183">
        <v>0</v>
      </c>
      <c r="J11" s="203"/>
      <c r="K11" s="194">
        <v>92100</v>
      </c>
      <c r="L11" s="273">
        <v>95670</v>
      </c>
      <c r="M11" s="183">
        <v>102708</v>
      </c>
      <c r="N11" s="203"/>
      <c r="O11" s="194">
        <v>0</v>
      </c>
      <c r="P11" s="183">
        <v>0</v>
      </c>
      <c r="Q11" s="203"/>
      <c r="R11" s="194">
        <f>C11+G11+K11+O11</f>
        <v>92100</v>
      </c>
      <c r="S11" s="273">
        <f>+D11+H11+L11</f>
        <v>95670</v>
      </c>
      <c r="T11" s="30">
        <f>E11+I11+M11+P11</f>
        <v>102708</v>
      </c>
      <c r="U11" s="37"/>
      <c r="V11" s="155"/>
    </row>
    <row r="12" spans="1:22" s="24" customFormat="1" ht="14.25" customHeight="1" x14ac:dyDescent="0.2">
      <c r="A12" s="37"/>
      <c r="B12" s="18" t="s">
        <v>36</v>
      </c>
      <c r="C12" s="20">
        <v>41</v>
      </c>
      <c r="D12" s="270">
        <v>46</v>
      </c>
      <c r="E12" s="181">
        <v>30</v>
      </c>
      <c r="F12" s="203"/>
      <c r="G12" s="192">
        <f>324-1</f>
        <v>323</v>
      </c>
      <c r="H12" s="270">
        <v>324</v>
      </c>
      <c r="I12" s="181">
        <f>333+1</f>
        <v>334</v>
      </c>
      <c r="J12" s="203"/>
      <c r="K12" s="192">
        <v>4</v>
      </c>
      <c r="L12" s="270">
        <v>4</v>
      </c>
      <c r="M12" s="181">
        <v>20</v>
      </c>
      <c r="N12" s="203"/>
      <c r="O12" s="192">
        <v>0</v>
      </c>
      <c r="P12" s="181">
        <v>0</v>
      </c>
      <c r="Q12" s="203"/>
      <c r="R12" s="192">
        <f>C12+G12+K12+O12</f>
        <v>368</v>
      </c>
      <c r="S12" s="270">
        <f>+D12+H12+L12</f>
        <v>374</v>
      </c>
      <c r="T12" s="21">
        <f>E12+I12+M12+P12</f>
        <v>384</v>
      </c>
      <c r="U12" s="37"/>
      <c r="V12" s="155"/>
    </row>
    <row r="13" spans="1:22" s="24" customFormat="1" ht="14.25" customHeight="1" thickBot="1" x14ac:dyDescent="0.25">
      <c r="A13" s="37"/>
      <c r="B13" s="46" t="s">
        <v>37</v>
      </c>
      <c r="C13" s="47">
        <f t="shared" ref="C13" si="0">SUM(C10:C12)</f>
        <v>202898</v>
      </c>
      <c r="D13" s="272">
        <f t="shared" ref="D13:E13" si="1">SUM(D10:D12)</f>
        <v>215925</v>
      </c>
      <c r="E13" s="182">
        <f t="shared" si="1"/>
        <v>210250</v>
      </c>
      <c r="F13" s="204"/>
      <c r="G13" s="193">
        <f t="shared" ref="G13:I13" si="2">SUM(G10:G12)</f>
        <v>97332</v>
      </c>
      <c r="H13" s="272">
        <f t="shared" si="2"/>
        <v>104645</v>
      </c>
      <c r="I13" s="182">
        <f t="shared" si="2"/>
        <v>100344</v>
      </c>
      <c r="J13" s="204"/>
      <c r="K13" s="193">
        <f t="shared" ref="K13:M13" si="3">SUM(K10:K12)</f>
        <v>92104</v>
      </c>
      <c r="L13" s="272">
        <f t="shared" si="3"/>
        <v>95674</v>
      </c>
      <c r="M13" s="182">
        <f t="shared" si="3"/>
        <v>102728</v>
      </c>
      <c r="N13" s="204"/>
      <c r="O13" s="193">
        <f t="shared" ref="O13:P13" si="4">SUM(O10:O12)</f>
        <v>0</v>
      </c>
      <c r="P13" s="182">
        <f t="shared" si="4"/>
        <v>0</v>
      </c>
      <c r="Q13" s="204"/>
      <c r="R13" s="193">
        <f>SUM(R10:R12)</f>
        <v>392334</v>
      </c>
      <c r="S13" s="272">
        <f t="shared" ref="S13" si="5">SUM(S10:S12)</f>
        <v>416244</v>
      </c>
      <c r="T13" s="48">
        <f>SUM(T10:T12)</f>
        <v>413322</v>
      </c>
      <c r="U13" s="37"/>
      <c r="V13" s="155"/>
    </row>
    <row r="14" spans="1:22" s="24" customFormat="1" ht="14.25" customHeight="1" x14ac:dyDescent="0.2">
      <c r="A14" s="37"/>
      <c r="B14" s="45" t="s">
        <v>38</v>
      </c>
      <c r="C14" s="29">
        <v>-17704</v>
      </c>
      <c r="D14" s="214">
        <v>-18541</v>
      </c>
      <c r="E14" s="183">
        <v>-14360</v>
      </c>
      <c r="F14" s="203"/>
      <c r="G14" s="194">
        <v>-2679</v>
      </c>
      <c r="H14" s="214">
        <v>-2917</v>
      </c>
      <c r="I14" s="183">
        <v>-4819</v>
      </c>
      <c r="J14" s="203"/>
      <c r="K14" s="194">
        <v>-73506</v>
      </c>
      <c r="L14" s="214">
        <v>-76281</v>
      </c>
      <c r="M14" s="183">
        <v>-80300</v>
      </c>
      <c r="N14" s="203"/>
      <c r="O14" s="194">
        <v>-3987</v>
      </c>
      <c r="P14" s="183">
        <v>-7185</v>
      </c>
      <c r="Q14" s="203"/>
      <c r="R14" s="194">
        <f>C14+G14+K14+O14</f>
        <v>-97876</v>
      </c>
      <c r="S14" s="214"/>
      <c r="T14" s="30">
        <f>E14+I14+M14+P14</f>
        <v>-106664</v>
      </c>
      <c r="U14" s="37"/>
      <c r="V14" s="155"/>
    </row>
    <row r="15" spans="1:22" s="24" customFormat="1" ht="14.25" customHeight="1" thickBot="1" x14ac:dyDescent="0.25">
      <c r="A15" s="37"/>
      <c r="B15" s="46" t="s">
        <v>39</v>
      </c>
      <c r="C15" s="47">
        <f t="shared" ref="C15:D15" si="6">SUM(C13:C14)</f>
        <v>185194</v>
      </c>
      <c r="D15" s="215">
        <f t="shared" si="6"/>
        <v>197384</v>
      </c>
      <c r="E15" s="182">
        <f t="shared" ref="E15" si="7">SUM(E13:E14)</f>
        <v>195890</v>
      </c>
      <c r="F15" s="204"/>
      <c r="G15" s="193">
        <f t="shared" ref="G15:I15" si="8">SUM(G13:G14)</f>
        <v>94653</v>
      </c>
      <c r="H15" s="215">
        <f t="shared" si="8"/>
        <v>101728</v>
      </c>
      <c r="I15" s="182">
        <f t="shared" si="8"/>
        <v>95525</v>
      </c>
      <c r="J15" s="204"/>
      <c r="K15" s="193">
        <f t="shared" ref="K15:M15" si="9">SUM(K13:K14)</f>
        <v>18598</v>
      </c>
      <c r="L15" s="215">
        <f t="shared" si="9"/>
        <v>19393</v>
      </c>
      <c r="M15" s="182">
        <f t="shared" si="9"/>
        <v>22428</v>
      </c>
      <c r="N15" s="204"/>
      <c r="O15" s="193">
        <f t="shared" ref="O15:P15" si="10">SUM(O13:O14)</f>
        <v>-3987</v>
      </c>
      <c r="P15" s="182">
        <f t="shared" si="10"/>
        <v>-7185</v>
      </c>
      <c r="Q15" s="204"/>
      <c r="R15" s="193">
        <f t="shared" ref="R15:T15" si="11">SUM(R13:R14)</f>
        <v>294458</v>
      </c>
      <c r="S15" s="215"/>
      <c r="T15" s="48">
        <f t="shared" si="11"/>
        <v>306658</v>
      </c>
      <c r="U15" s="37"/>
      <c r="V15" s="155"/>
    </row>
    <row r="16" spans="1:22" s="24" customFormat="1" ht="11.25" x14ac:dyDescent="0.2">
      <c r="A16" s="37"/>
      <c r="B16" s="53"/>
      <c r="C16" s="88"/>
      <c r="D16" s="216"/>
      <c r="E16" s="184"/>
      <c r="F16" s="204"/>
      <c r="G16" s="195"/>
      <c r="H16" s="216"/>
      <c r="I16" s="184"/>
      <c r="J16" s="204"/>
      <c r="K16" s="195"/>
      <c r="L16" s="216"/>
      <c r="M16" s="184"/>
      <c r="N16" s="204"/>
      <c r="O16" s="195"/>
      <c r="P16" s="184"/>
      <c r="Q16" s="204"/>
      <c r="R16" s="195"/>
      <c r="S16" s="216"/>
      <c r="T16" s="89"/>
      <c r="U16" s="37"/>
      <c r="V16" s="155"/>
    </row>
    <row r="17" spans="1:22" s="24" customFormat="1" ht="11.25" customHeight="1" x14ac:dyDescent="0.2">
      <c r="A17" s="37"/>
      <c r="B17" s="87" t="s">
        <v>41</v>
      </c>
      <c r="C17" s="20">
        <v>-80847</v>
      </c>
      <c r="D17" s="217">
        <v>-85860</v>
      </c>
      <c r="E17" s="181">
        <v>-86670</v>
      </c>
      <c r="F17" s="203"/>
      <c r="G17" s="192">
        <v>-14458</v>
      </c>
      <c r="H17" s="217">
        <v>-14928</v>
      </c>
      <c r="I17" s="181">
        <f>-16075-1</f>
        <v>-16076</v>
      </c>
      <c r="J17" s="203"/>
      <c r="K17" s="192">
        <v>-8637</v>
      </c>
      <c r="L17" s="217">
        <v>-9104</v>
      </c>
      <c r="M17" s="181">
        <v>-9890</v>
      </c>
      <c r="N17" s="203"/>
      <c r="O17" s="192">
        <v>-6520</v>
      </c>
      <c r="P17" s="181">
        <v>-9067</v>
      </c>
      <c r="Q17" s="203"/>
      <c r="R17" s="192">
        <f>C17+G17+K17+O17</f>
        <v>-110462</v>
      </c>
      <c r="S17" s="217"/>
      <c r="T17" s="21">
        <f>E17+I17+M17+P17</f>
        <v>-121703</v>
      </c>
      <c r="U17" s="37"/>
      <c r="V17" s="155"/>
    </row>
    <row r="18" spans="1:22" s="24" customFormat="1" ht="14.25" customHeight="1" thickBot="1" x14ac:dyDescent="0.25">
      <c r="A18" s="37"/>
      <c r="B18" s="46" t="s">
        <v>84</v>
      </c>
      <c r="C18" s="47">
        <f t="shared" ref="C18:D18" si="12">SUM(C15:C17)</f>
        <v>104347</v>
      </c>
      <c r="D18" s="215">
        <f t="shared" si="12"/>
        <v>111524</v>
      </c>
      <c r="E18" s="182">
        <f t="shared" ref="E18" si="13">SUM(E15:E17)</f>
        <v>109220</v>
      </c>
      <c r="F18" s="204"/>
      <c r="G18" s="193">
        <f t="shared" ref="G18:I18" si="14">SUM(G15:G17)</f>
        <v>80195</v>
      </c>
      <c r="H18" s="215">
        <f t="shared" si="14"/>
        <v>86800</v>
      </c>
      <c r="I18" s="182">
        <f t="shared" si="14"/>
        <v>79449</v>
      </c>
      <c r="J18" s="204"/>
      <c r="K18" s="193">
        <f t="shared" ref="K18:M18" si="15">SUM(K15:K17)</f>
        <v>9961</v>
      </c>
      <c r="L18" s="215">
        <f t="shared" si="15"/>
        <v>10289</v>
      </c>
      <c r="M18" s="182">
        <f t="shared" si="15"/>
        <v>12538</v>
      </c>
      <c r="N18" s="204"/>
      <c r="O18" s="193">
        <f t="shared" ref="O18:P18" si="16">SUM(O15:O17)</f>
        <v>-10507</v>
      </c>
      <c r="P18" s="182">
        <f t="shared" si="16"/>
        <v>-16252</v>
      </c>
      <c r="Q18" s="204"/>
      <c r="R18" s="193">
        <f t="shared" ref="R18:T18" si="17">SUM(R15:R17)</f>
        <v>183996</v>
      </c>
      <c r="S18" s="215"/>
      <c r="T18" s="48">
        <f t="shared" si="17"/>
        <v>184955</v>
      </c>
      <c r="U18" s="37"/>
      <c r="V18" s="155"/>
    </row>
    <row r="19" spans="1:22" s="85" customFormat="1" ht="11.25" x14ac:dyDescent="0.2">
      <c r="A19" s="37"/>
      <c r="B19" s="53"/>
      <c r="C19" s="88"/>
      <c r="D19" s="216"/>
      <c r="E19" s="184"/>
      <c r="F19" s="204"/>
      <c r="G19" s="195"/>
      <c r="H19" s="216"/>
      <c r="I19" s="184"/>
      <c r="J19" s="204"/>
      <c r="K19" s="195"/>
      <c r="L19" s="216"/>
      <c r="M19" s="184"/>
      <c r="N19" s="204"/>
      <c r="O19" s="195"/>
      <c r="P19" s="184"/>
      <c r="Q19" s="204"/>
      <c r="R19" s="195"/>
      <c r="S19" s="216"/>
      <c r="T19" s="89"/>
      <c r="U19" s="37"/>
      <c r="V19" s="155"/>
    </row>
    <row r="20" spans="1:22" s="24" customFormat="1" ht="11.25" customHeight="1" x14ac:dyDescent="0.2">
      <c r="A20" s="37"/>
      <c r="B20" s="45" t="s">
        <v>85</v>
      </c>
      <c r="C20" s="29">
        <v>-46867</v>
      </c>
      <c r="D20" s="214">
        <v>-48811</v>
      </c>
      <c r="E20" s="183">
        <v>-48654</v>
      </c>
      <c r="F20" s="203"/>
      <c r="G20" s="194">
        <v>-11511</v>
      </c>
      <c r="H20" s="214">
        <v>-11600</v>
      </c>
      <c r="I20" s="183">
        <v>-12001</v>
      </c>
      <c r="J20" s="203"/>
      <c r="K20" s="194">
        <v>0</v>
      </c>
      <c r="L20" s="214">
        <v>0</v>
      </c>
      <c r="M20" s="183">
        <v>0</v>
      </c>
      <c r="N20" s="203"/>
      <c r="O20" s="194">
        <v>0</v>
      </c>
      <c r="P20" s="183">
        <v>0</v>
      </c>
      <c r="Q20" s="203"/>
      <c r="R20" s="194">
        <f>C20+G20+K20+O20</f>
        <v>-58378</v>
      </c>
      <c r="S20" s="214"/>
      <c r="T20" s="30">
        <f>E20+I20+M20+P20</f>
        <v>-60655</v>
      </c>
      <c r="U20" s="37"/>
      <c r="V20" s="155"/>
    </row>
    <row r="21" spans="1:22" s="24" customFormat="1" ht="14.25" customHeight="1" thickBot="1" x14ac:dyDescent="0.25">
      <c r="A21" s="37"/>
      <c r="B21" s="46" t="s">
        <v>86</v>
      </c>
      <c r="C21" s="47">
        <f t="shared" ref="C21:D21" si="18">SUM(C18:C20)</f>
        <v>57480</v>
      </c>
      <c r="D21" s="215">
        <f t="shared" si="18"/>
        <v>62713</v>
      </c>
      <c r="E21" s="182">
        <f t="shared" ref="E21" si="19">SUM(E18:E20)</f>
        <v>60566</v>
      </c>
      <c r="F21" s="204"/>
      <c r="G21" s="193">
        <f t="shared" ref="G21:I21" si="20">SUM(G18:G20)</f>
        <v>68684</v>
      </c>
      <c r="H21" s="215">
        <f t="shared" si="20"/>
        <v>75200</v>
      </c>
      <c r="I21" s="182">
        <f t="shared" si="20"/>
        <v>67448</v>
      </c>
      <c r="J21" s="204"/>
      <c r="K21" s="193">
        <f t="shared" ref="K21:M21" si="21">SUM(K18:K20)</f>
        <v>9961</v>
      </c>
      <c r="L21" s="215">
        <f t="shared" si="21"/>
        <v>10289</v>
      </c>
      <c r="M21" s="182">
        <f t="shared" si="21"/>
        <v>12538</v>
      </c>
      <c r="N21" s="204"/>
      <c r="O21" s="193">
        <f t="shared" ref="O21:P21" si="22">SUM(O18:O20)</f>
        <v>-10507</v>
      </c>
      <c r="P21" s="182">
        <f t="shared" si="22"/>
        <v>-16252</v>
      </c>
      <c r="Q21" s="204"/>
      <c r="R21" s="193">
        <f>SUM(R18:R20)</f>
        <v>125618</v>
      </c>
      <c r="S21" s="215"/>
      <c r="T21" s="48">
        <f>SUM(T18:T20)</f>
        <v>124300</v>
      </c>
      <c r="U21" s="37"/>
      <c r="V21" s="155"/>
    </row>
    <row r="22" spans="1:22" s="24" customFormat="1" ht="14.25" customHeight="1" x14ac:dyDescent="0.2">
      <c r="A22" s="37"/>
      <c r="B22" s="45" t="s">
        <v>42</v>
      </c>
      <c r="C22" s="29"/>
      <c r="D22" s="214"/>
      <c r="E22" s="183"/>
      <c r="F22" s="203"/>
      <c r="G22" s="194"/>
      <c r="H22" s="214"/>
      <c r="I22" s="183"/>
      <c r="J22" s="203"/>
      <c r="K22" s="194"/>
      <c r="L22" s="214"/>
      <c r="M22" s="183"/>
      <c r="N22" s="203"/>
      <c r="O22" s="194"/>
      <c r="P22" s="183"/>
      <c r="Q22" s="203"/>
      <c r="R22" s="194">
        <v>-35029</v>
      </c>
      <c r="S22" s="214"/>
      <c r="T22" s="30">
        <v>-38006</v>
      </c>
      <c r="U22" s="37"/>
      <c r="V22" s="155"/>
    </row>
    <row r="23" spans="1:22" s="24" customFormat="1" ht="14.25" customHeight="1" x14ac:dyDescent="0.2">
      <c r="A23" s="37"/>
      <c r="B23" s="18" t="s">
        <v>43</v>
      </c>
      <c r="C23" s="20"/>
      <c r="D23" s="217"/>
      <c r="E23" s="181"/>
      <c r="F23" s="203"/>
      <c r="G23" s="192"/>
      <c r="H23" s="217"/>
      <c r="I23" s="181"/>
      <c r="J23" s="203"/>
      <c r="K23" s="192"/>
      <c r="L23" s="217"/>
      <c r="M23" s="181"/>
      <c r="N23" s="203"/>
      <c r="O23" s="192"/>
      <c r="P23" s="181"/>
      <c r="Q23" s="203"/>
      <c r="R23" s="192">
        <v>-3212</v>
      </c>
      <c r="S23" s="217"/>
      <c r="T23" s="21">
        <v>-3738</v>
      </c>
      <c r="U23" s="37"/>
      <c r="V23" s="155"/>
    </row>
    <row r="24" spans="1:22" s="24" customFormat="1" ht="14.25" customHeight="1" thickBot="1" x14ac:dyDescent="0.25">
      <c r="A24" s="37"/>
      <c r="B24" s="46" t="s">
        <v>26</v>
      </c>
      <c r="C24" s="90"/>
      <c r="D24" s="218"/>
      <c r="E24" s="185"/>
      <c r="F24" s="203"/>
      <c r="G24" s="198"/>
      <c r="H24" s="218"/>
      <c r="I24" s="185"/>
      <c r="J24" s="203"/>
      <c r="K24" s="198"/>
      <c r="L24" s="218"/>
      <c r="M24" s="185"/>
      <c r="N24" s="203"/>
      <c r="O24" s="198"/>
      <c r="P24" s="185"/>
      <c r="Q24" s="203"/>
      <c r="R24" s="193">
        <f>SUM(R21:R23)</f>
        <v>87377</v>
      </c>
      <c r="S24" s="218"/>
      <c r="T24" s="48">
        <f>SUM(T21:T23)</f>
        <v>82556</v>
      </c>
      <c r="U24" s="37"/>
      <c r="V24" s="155"/>
    </row>
    <row r="25" spans="1:22" s="24" customFormat="1" ht="14.25" customHeight="1" x14ac:dyDescent="0.2">
      <c r="A25" s="37"/>
      <c r="B25" s="45" t="s">
        <v>44</v>
      </c>
      <c r="C25" s="29"/>
      <c r="D25" s="214"/>
      <c r="E25" s="183"/>
      <c r="F25" s="203"/>
      <c r="G25" s="194"/>
      <c r="H25" s="214"/>
      <c r="I25" s="183"/>
      <c r="J25" s="203"/>
      <c r="K25" s="194"/>
      <c r="L25" s="214"/>
      <c r="M25" s="183"/>
      <c r="N25" s="203"/>
      <c r="O25" s="194"/>
      <c r="P25" s="183"/>
      <c r="Q25" s="203"/>
      <c r="R25" s="194">
        <v>3685</v>
      </c>
      <c r="S25" s="214"/>
      <c r="T25" s="30">
        <v>3323</v>
      </c>
      <c r="U25" s="37"/>
      <c r="V25" s="155"/>
    </row>
    <row r="26" spans="1:22" s="24" customFormat="1" ht="14.25" customHeight="1" x14ac:dyDescent="0.2">
      <c r="A26" s="37"/>
      <c r="B26" s="18" t="s">
        <v>87</v>
      </c>
      <c r="C26" s="20"/>
      <c r="D26" s="217"/>
      <c r="E26" s="181"/>
      <c r="F26" s="203"/>
      <c r="G26" s="192"/>
      <c r="H26" s="217"/>
      <c r="I26" s="181"/>
      <c r="J26" s="203"/>
      <c r="K26" s="192"/>
      <c r="L26" s="217"/>
      <c r="M26" s="181"/>
      <c r="N26" s="203"/>
      <c r="O26" s="192"/>
      <c r="P26" s="181"/>
      <c r="Q26" s="203"/>
      <c r="R26" s="192">
        <v>2087</v>
      </c>
      <c r="S26" s="217"/>
      <c r="T26" s="21">
        <v>-23</v>
      </c>
      <c r="U26" s="37"/>
      <c r="V26" s="155"/>
    </row>
    <row r="27" spans="1:22" s="24" customFormat="1" ht="14.25" customHeight="1" thickBot="1" x14ac:dyDescent="0.25">
      <c r="A27" s="37"/>
      <c r="B27" s="46" t="s">
        <v>88</v>
      </c>
      <c r="C27" s="90"/>
      <c r="D27" s="218"/>
      <c r="E27" s="185"/>
      <c r="F27" s="203"/>
      <c r="G27" s="198"/>
      <c r="H27" s="218"/>
      <c r="I27" s="185"/>
      <c r="J27" s="203"/>
      <c r="K27" s="198"/>
      <c r="L27" s="218"/>
      <c r="M27" s="185"/>
      <c r="N27" s="203"/>
      <c r="O27" s="198"/>
      <c r="P27" s="185"/>
      <c r="Q27" s="203"/>
      <c r="R27" s="193">
        <f>SUM(R24:R26)</f>
        <v>93149</v>
      </c>
      <c r="S27" s="218"/>
      <c r="T27" s="48">
        <f>SUM(T24:T26)</f>
        <v>85856</v>
      </c>
      <c r="U27" s="37"/>
      <c r="V27" s="155"/>
    </row>
    <row r="28" spans="1:22" s="24" customFormat="1" ht="14.25" customHeight="1" x14ac:dyDescent="0.2">
      <c r="A28" s="37"/>
      <c r="B28" s="45" t="s">
        <v>46</v>
      </c>
      <c r="C28" s="29"/>
      <c r="D28" s="214"/>
      <c r="E28" s="183"/>
      <c r="F28" s="203"/>
      <c r="G28" s="194"/>
      <c r="H28" s="214"/>
      <c r="I28" s="183"/>
      <c r="J28" s="203"/>
      <c r="K28" s="194"/>
      <c r="L28" s="214"/>
      <c r="M28" s="183"/>
      <c r="N28" s="203"/>
      <c r="O28" s="194"/>
      <c r="P28" s="183"/>
      <c r="Q28" s="203"/>
      <c r="R28" s="194">
        <v>-27375</v>
      </c>
      <c r="S28" s="214"/>
      <c r="T28" s="30">
        <v>-27270</v>
      </c>
      <c r="U28" s="37"/>
      <c r="V28" s="155"/>
    </row>
    <row r="29" spans="1:22" s="8" customFormat="1" ht="14.25" customHeight="1" thickBot="1" x14ac:dyDescent="0.25">
      <c r="A29" s="86"/>
      <c r="B29" s="51" t="s">
        <v>47</v>
      </c>
      <c r="C29" s="31"/>
      <c r="D29" s="219"/>
      <c r="E29" s="186"/>
      <c r="F29" s="205"/>
      <c r="G29" s="196"/>
      <c r="H29" s="219"/>
      <c r="I29" s="186"/>
      <c r="J29" s="205"/>
      <c r="K29" s="196"/>
      <c r="L29" s="219"/>
      <c r="M29" s="186"/>
      <c r="N29" s="205"/>
      <c r="O29" s="196"/>
      <c r="P29" s="186"/>
      <c r="Q29" s="205"/>
      <c r="R29" s="196">
        <f>SUM(R27:R28)</f>
        <v>65774</v>
      </c>
      <c r="S29" s="219"/>
      <c r="T29" s="32">
        <f>SUM(T27:T28)</f>
        <v>58586</v>
      </c>
      <c r="V29" s="155"/>
    </row>
    <row r="30" spans="1:22" s="24" customFormat="1" ht="11.25" x14ac:dyDescent="0.2">
      <c r="A30" s="37"/>
      <c r="B30" s="37"/>
      <c r="C30" s="199"/>
      <c r="D30" s="91"/>
      <c r="E30" s="187"/>
      <c r="F30" s="101"/>
      <c r="G30" s="91"/>
      <c r="H30" s="91"/>
      <c r="I30" s="188"/>
      <c r="J30" s="100"/>
      <c r="K30" s="197"/>
      <c r="L30" s="92"/>
      <c r="M30" s="187"/>
      <c r="N30" s="101"/>
      <c r="O30" s="197"/>
      <c r="P30" s="187"/>
      <c r="Q30" s="101"/>
      <c r="R30" s="197"/>
      <c r="S30" s="92"/>
      <c r="T30" s="92"/>
      <c r="U30" s="37"/>
    </row>
    <row r="31" spans="1:22" s="24" customFormat="1" ht="11.25" x14ac:dyDescent="0.2">
      <c r="B31" s="278" t="s">
        <v>180</v>
      </c>
      <c r="C31" s="100"/>
      <c r="D31" s="100"/>
      <c r="E31" s="101"/>
      <c r="F31" s="101"/>
      <c r="G31" s="100"/>
      <c r="H31" s="100"/>
      <c r="I31" s="100"/>
      <c r="J31" s="100"/>
      <c r="K31" s="101"/>
      <c r="L31" s="101"/>
      <c r="M31" s="101"/>
      <c r="N31" s="101"/>
      <c r="O31" s="101"/>
      <c r="P31" s="101"/>
      <c r="Q31" s="101"/>
      <c r="R31" s="101"/>
      <c r="S31" s="101"/>
      <c r="T31" s="101"/>
    </row>
    <row r="32" spans="1:22" s="24" customFormat="1" ht="11.25" x14ac:dyDescent="0.2">
      <c r="B32" s="278" t="s">
        <v>181</v>
      </c>
      <c r="C32" s="100"/>
      <c r="D32" s="100"/>
      <c r="E32" s="101"/>
      <c r="F32" s="101"/>
      <c r="G32" s="100"/>
      <c r="H32" s="100"/>
      <c r="I32" s="100"/>
      <c r="J32" s="100"/>
      <c r="K32" s="101"/>
      <c r="L32" s="101"/>
      <c r="M32" s="101"/>
      <c r="N32" s="101"/>
      <c r="O32" s="101"/>
      <c r="P32" s="101"/>
      <c r="Q32" s="101"/>
      <c r="R32" s="101"/>
      <c r="S32" s="101"/>
      <c r="T32" s="101"/>
    </row>
    <row r="33" spans="2:21" s="24" customFormat="1" ht="11.25" x14ac:dyDescent="0.2">
      <c r="B33" s="278" t="s">
        <v>182</v>
      </c>
      <c r="C33" s="100"/>
      <c r="D33" s="100"/>
      <c r="E33" s="101"/>
      <c r="F33" s="101"/>
      <c r="G33" s="100"/>
      <c r="H33" s="100"/>
      <c r="I33" s="100"/>
      <c r="J33" s="100"/>
      <c r="K33" s="101"/>
      <c r="L33" s="101"/>
      <c r="M33" s="101"/>
      <c r="N33" s="101"/>
      <c r="O33" s="101"/>
      <c r="P33" s="101"/>
      <c r="Q33" s="101"/>
      <c r="R33" s="101"/>
      <c r="S33" s="101"/>
      <c r="T33" s="101"/>
    </row>
    <row r="34" spans="2:21" x14ac:dyDescent="0.2">
      <c r="B34" s="5"/>
      <c r="C34" s="5"/>
      <c r="D34" s="5"/>
      <c r="E34" s="5"/>
      <c r="F34" s="206"/>
      <c r="G34" s="5"/>
      <c r="H34" s="5"/>
      <c r="I34" s="5"/>
      <c r="J34" s="206"/>
      <c r="K34" s="5"/>
      <c r="L34" s="5"/>
      <c r="M34" s="5"/>
      <c r="N34" s="206"/>
      <c r="O34" s="5"/>
      <c r="P34" s="5"/>
      <c r="Q34" s="206"/>
      <c r="R34" s="5"/>
      <c r="S34" s="5"/>
      <c r="T34" s="5"/>
      <c r="U34" s="5"/>
    </row>
    <row r="35" spans="2:21" x14ac:dyDescent="0.2">
      <c r="B35" s="5"/>
      <c r="C35" s="5"/>
      <c r="D35" s="5"/>
      <c r="E35" s="5"/>
      <c r="F35" s="206"/>
      <c r="G35" s="5"/>
      <c r="H35" s="5"/>
      <c r="I35" s="5"/>
      <c r="J35" s="206"/>
      <c r="K35" s="5"/>
      <c r="L35" s="5"/>
      <c r="M35" s="5"/>
      <c r="N35" s="206"/>
      <c r="O35" s="5"/>
      <c r="P35" s="5"/>
      <c r="Q35" s="206"/>
      <c r="R35" s="5"/>
      <c r="S35" s="5"/>
      <c r="T35" s="5"/>
      <c r="U35" s="5"/>
    </row>
    <row r="36" spans="2:21" x14ac:dyDescent="0.2">
      <c r="B36" s="5"/>
      <c r="C36" s="5"/>
      <c r="D36" s="5"/>
      <c r="E36" s="5"/>
      <c r="F36" s="206"/>
      <c r="G36" s="5"/>
      <c r="H36" s="5"/>
      <c r="I36" s="5"/>
      <c r="J36" s="206"/>
      <c r="K36" s="5"/>
      <c r="L36" s="5"/>
      <c r="M36" s="5"/>
      <c r="N36" s="206"/>
      <c r="O36" s="5"/>
      <c r="P36" s="5"/>
      <c r="Q36" s="206"/>
      <c r="R36" s="5"/>
      <c r="S36" s="5"/>
      <c r="T36" s="5"/>
      <c r="U36" s="5"/>
    </row>
    <row r="37" spans="2:21" x14ac:dyDescent="0.2">
      <c r="B37" s="5"/>
      <c r="C37" s="5"/>
      <c r="D37" s="5"/>
      <c r="E37" s="5"/>
      <c r="F37" s="206"/>
      <c r="G37" s="5"/>
      <c r="H37" s="5"/>
      <c r="I37" s="5"/>
      <c r="J37" s="206"/>
      <c r="K37" s="5"/>
      <c r="L37" s="5"/>
      <c r="M37" s="5"/>
      <c r="N37" s="206"/>
      <c r="O37" s="5"/>
      <c r="P37" s="5"/>
      <c r="Q37" s="206"/>
      <c r="R37" s="5"/>
      <c r="S37" s="5"/>
      <c r="T37" s="5"/>
      <c r="U37" s="5"/>
    </row>
    <row r="38" spans="2:21" x14ac:dyDescent="0.2">
      <c r="B38" s="5"/>
      <c r="C38" s="5"/>
      <c r="D38" s="5"/>
      <c r="E38" s="5"/>
      <c r="F38" s="206"/>
      <c r="G38" s="5"/>
      <c r="H38" s="5"/>
      <c r="I38" s="5"/>
      <c r="J38" s="206"/>
      <c r="K38" s="5"/>
      <c r="L38" s="5"/>
      <c r="M38" s="5"/>
      <c r="N38" s="206"/>
      <c r="O38" s="5"/>
      <c r="P38" s="5"/>
      <c r="Q38" s="206"/>
      <c r="R38" s="5"/>
      <c r="S38" s="5"/>
      <c r="T38" s="5"/>
      <c r="U38" s="5"/>
    </row>
    <row r="39" spans="2:21" x14ac:dyDescent="0.2">
      <c r="B39" s="5"/>
      <c r="C39" s="5"/>
      <c r="D39" s="5"/>
      <c r="E39" s="5"/>
      <c r="F39" s="206"/>
      <c r="G39" s="5"/>
      <c r="H39" s="5"/>
      <c r="I39" s="5"/>
      <c r="J39" s="206"/>
      <c r="K39" s="5"/>
      <c r="L39" s="5"/>
      <c r="M39" s="5"/>
      <c r="N39" s="206"/>
      <c r="O39" s="5"/>
      <c r="P39" s="5"/>
      <c r="Q39" s="206"/>
      <c r="R39" s="5"/>
      <c r="S39" s="5"/>
      <c r="T39" s="5"/>
      <c r="U39" s="5"/>
    </row>
    <row r="40" spans="2:21" x14ac:dyDescent="0.2">
      <c r="B40" s="5"/>
      <c r="C40" s="5"/>
      <c r="D40" s="5"/>
      <c r="E40" s="5"/>
      <c r="F40" s="206"/>
      <c r="G40" s="5"/>
      <c r="H40" s="5"/>
      <c r="I40" s="5"/>
      <c r="J40" s="206"/>
      <c r="K40" s="5"/>
      <c r="L40" s="5"/>
      <c r="M40" s="5"/>
      <c r="N40" s="206"/>
      <c r="O40" s="5"/>
      <c r="P40" s="5"/>
      <c r="Q40" s="206"/>
      <c r="R40" s="5"/>
      <c r="S40" s="5"/>
      <c r="T40" s="5"/>
      <c r="U40" s="5"/>
    </row>
    <row r="41" spans="2:21" x14ac:dyDescent="0.2">
      <c r="B41" s="5"/>
      <c r="C41" s="5"/>
      <c r="D41" s="5"/>
      <c r="E41" s="5"/>
      <c r="F41" s="206"/>
      <c r="G41" s="5"/>
      <c r="H41" s="5"/>
      <c r="I41" s="5"/>
      <c r="J41" s="206"/>
      <c r="K41" s="5"/>
      <c r="L41" s="5"/>
      <c r="M41" s="5"/>
      <c r="N41" s="206"/>
      <c r="O41" s="5"/>
      <c r="P41" s="5"/>
      <c r="Q41" s="206"/>
      <c r="R41" s="5"/>
      <c r="S41" s="5"/>
      <c r="T41" s="5"/>
      <c r="U41" s="5"/>
    </row>
  </sheetData>
  <mergeCells count="5">
    <mergeCell ref="C4:E4"/>
    <mergeCell ref="G4:I4"/>
    <mergeCell ref="K4:M4"/>
    <mergeCell ref="O4:P4"/>
    <mergeCell ref="R4:T4"/>
  </mergeCells>
  <pageMargins left="0.55118110236220474" right="0.23622047244094491" top="0.74803149606299213" bottom="0.74803149606299213" header="0.31496062992125984" footer="0.31496062992125984"/>
  <pageSetup paperSize="9" scale="70" orientation="landscape" r:id="rId1"/>
  <headerFooter>
    <oddHeader>&amp;C&amp;G</oddHeader>
    <oddFooter>&amp;L© 2018 Software AG. All rights reserved.&amp;C&amp;P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T33"/>
  <sheetViews>
    <sheetView showGridLines="0" zoomScaleNormal="100" workbookViewId="0"/>
  </sheetViews>
  <sheetFormatPr defaultColWidth="9.140625" defaultRowHeight="14.25" x14ac:dyDescent="0.2"/>
  <cols>
    <col min="1" max="1" width="2.7109375" style="2" customWidth="1"/>
    <col min="2" max="2" width="35.140625" style="2" customWidth="1"/>
    <col min="3" max="5" width="10.42578125" style="2" customWidth="1"/>
    <col min="6" max="6" width="2.7109375" style="95" customWidth="1"/>
    <col min="7" max="9" width="10.42578125" style="2" customWidth="1"/>
    <col min="10" max="10" width="2.7109375" style="95" customWidth="1"/>
    <col min="11" max="13" width="10.42578125" style="2" customWidth="1"/>
    <col min="14" max="14" width="2.7109375" style="95" customWidth="1"/>
    <col min="15" max="16" width="10.42578125" style="2" customWidth="1"/>
    <col min="17" max="17" width="2.7109375" style="95" customWidth="1"/>
    <col min="18" max="20" width="10.42578125" style="2" customWidth="1"/>
    <col min="21" max="16384" width="9.140625" style="2"/>
  </cols>
  <sheetData>
    <row r="1" spans="1:20" s="39" customFormat="1" ht="15" customHeight="1" x14ac:dyDescent="0.25">
      <c r="A1" s="98"/>
      <c r="B1" s="128" t="str">
        <f>Inhaltsverzeichnis!C19</f>
        <v>Segmentbericht für das 2. Quartal 2018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99"/>
      <c r="N1" s="99"/>
      <c r="O1" s="99"/>
      <c r="P1" s="99"/>
      <c r="Q1" s="99"/>
      <c r="R1" s="99"/>
      <c r="S1" s="99"/>
      <c r="T1" s="99"/>
    </row>
    <row r="2" spans="1:20" ht="15" customHeight="1" x14ac:dyDescent="0.2">
      <c r="A2" s="95"/>
      <c r="B2" s="94" t="s">
        <v>31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6"/>
      <c r="N2" s="96"/>
      <c r="O2" s="96"/>
      <c r="P2" s="96"/>
      <c r="Q2" s="96"/>
      <c r="R2" s="96"/>
      <c r="S2" s="96"/>
      <c r="T2" s="96"/>
    </row>
    <row r="3" spans="1:20" ht="15" customHeight="1" x14ac:dyDescent="0.2">
      <c r="A3" s="33"/>
      <c r="B3" s="41"/>
      <c r="C3" s="189"/>
      <c r="D3" s="35"/>
      <c r="E3" s="178"/>
      <c r="F3" s="200"/>
      <c r="G3" s="35"/>
      <c r="H3" s="35"/>
      <c r="I3" s="178"/>
      <c r="J3" s="200"/>
      <c r="K3" s="189"/>
      <c r="L3" s="35"/>
      <c r="M3" s="178"/>
      <c r="N3" s="200"/>
      <c r="O3" s="189"/>
      <c r="P3" s="178"/>
      <c r="Q3" s="200"/>
      <c r="R3" s="189"/>
      <c r="S3" s="35"/>
      <c r="T3" s="35"/>
    </row>
    <row r="4" spans="1:20" s="24" customFormat="1" ht="15" customHeight="1" thickBot="1" x14ac:dyDescent="0.25">
      <c r="A4" s="37"/>
      <c r="B4" s="62" t="s">
        <v>32</v>
      </c>
      <c r="C4" s="301" t="s">
        <v>149</v>
      </c>
      <c r="D4" s="301"/>
      <c r="E4" s="302"/>
      <c r="F4" s="207"/>
      <c r="G4" s="303" t="s">
        <v>14</v>
      </c>
      <c r="H4" s="303"/>
      <c r="I4" s="303"/>
      <c r="J4" s="201"/>
      <c r="K4" s="303" t="s">
        <v>0</v>
      </c>
      <c r="L4" s="303"/>
      <c r="M4" s="303"/>
      <c r="N4" s="201"/>
      <c r="O4" s="304" t="s">
        <v>82</v>
      </c>
      <c r="P4" s="305"/>
      <c r="Q4" s="201"/>
      <c r="R4" s="303" t="s">
        <v>100</v>
      </c>
      <c r="S4" s="303"/>
      <c r="T4" s="303"/>
    </row>
    <row r="5" spans="1:20" s="24" customFormat="1" ht="14.25" customHeight="1" x14ac:dyDescent="0.2">
      <c r="A5" s="37"/>
      <c r="B5" s="102"/>
      <c r="C5" s="103" t="s">
        <v>168</v>
      </c>
      <c r="D5" s="268" t="s">
        <v>168</v>
      </c>
      <c r="E5" s="179" t="s">
        <v>169</v>
      </c>
      <c r="F5" s="202"/>
      <c r="G5" s="103" t="s">
        <v>168</v>
      </c>
      <c r="H5" s="268" t="s">
        <v>168</v>
      </c>
      <c r="I5" s="179" t="s">
        <v>169</v>
      </c>
      <c r="J5" s="202"/>
      <c r="K5" s="103" t="s">
        <v>168</v>
      </c>
      <c r="L5" s="268" t="s">
        <v>168</v>
      </c>
      <c r="M5" s="179" t="s">
        <v>169</v>
      </c>
      <c r="N5" s="202"/>
      <c r="O5" s="190" t="s">
        <v>168</v>
      </c>
      <c r="P5" s="179" t="s">
        <v>169</v>
      </c>
      <c r="Q5" s="202"/>
      <c r="R5" s="103" t="s">
        <v>168</v>
      </c>
      <c r="S5" s="268" t="s">
        <v>168</v>
      </c>
      <c r="T5" s="179" t="s">
        <v>169</v>
      </c>
    </row>
    <row r="6" spans="1:20" s="24" customFormat="1" ht="36" customHeight="1" x14ac:dyDescent="0.2">
      <c r="A6" s="37"/>
      <c r="B6" s="161"/>
      <c r="C6" s="191" t="s">
        <v>151</v>
      </c>
      <c r="D6" s="269" t="s">
        <v>152</v>
      </c>
      <c r="E6" s="180" t="s">
        <v>185</v>
      </c>
      <c r="F6" s="202"/>
      <c r="G6" s="162" t="s">
        <v>151</v>
      </c>
      <c r="H6" s="269" t="s">
        <v>152</v>
      </c>
      <c r="I6" s="180" t="s">
        <v>185</v>
      </c>
      <c r="J6" s="202"/>
      <c r="K6" s="191" t="s">
        <v>151</v>
      </c>
      <c r="L6" s="269" t="s">
        <v>152</v>
      </c>
      <c r="M6" s="180" t="s">
        <v>151</v>
      </c>
      <c r="N6" s="202"/>
      <c r="O6" s="191" t="s">
        <v>151</v>
      </c>
      <c r="P6" s="180" t="s">
        <v>151</v>
      </c>
      <c r="Q6" s="202"/>
      <c r="R6" s="191" t="s">
        <v>151</v>
      </c>
      <c r="S6" s="269" t="s">
        <v>152</v>
      </c>
      <c r="T6" s="163" t="s">
        <v>185</v>
      </c>
    </row>
    <row r="7" spans="1:20" s="24" customFormat="1" ht="14.25" customHeight="1" x14ac:dyDescent="0.2">
      <c r="A7" s="37"/>
      <c r="B7" s="18" t="s">
        <v>33</v>
      </c>
      <c r="C7" s="20">
        <v>35901</v>
      </c>
      <c r="D7" s="270">
        <v>37126</v>
      </c>
      <c r="E7" s="21">
        <f>34078-1</f>
        <v>34077</v>
      </c>
      <c r="F7" s="203"/>
      <c r="G7" s="20">
        <v>17570</v>
      </c>
      <c r="H7" s="270">
        <v>18237</v>
      </c>
      <c r="I7" s="181">
        <v>13238</v>
      </c>
      <c r="J7" s="203"/>
      <c r="K7" s="192">
        <v>0</v>
      </c>
      <c r="L7" s="270">
        <v>0</v>
      </c>
      <c r="M7" s="181">
        <v>0</v>
      </c>
      <c r="N7" s="203"/>
      <c r="O7" s="192"/>
      <c r="P7" s="181"/>
      <c r="Q7" s="203"/>
      <c r="R7" s="208">
        <f t="shared" ref="R7:T9" si="0">+G7+C7+K7</f>
        <v>53471</v>
      </c>
      <c r="S7" s="270">
        <f t="shared" si="0"/>
        <v>55363</v>
      </c>
      <c r="T7" s="21">
        <f t="shared" si="0"/>
        <v>47315</v>
      </c>
    </row>
    <row r="8" spans="1:20" s="24" customFormat="1" ht="14.25" customHeight="1" x14ac:dyDescent="0.2">
      <c r="A8" s="37"/>
      <c r="B8" s="18" t="s">
        <v>34</v>
      </c>
      <c r="C8" s="20">
        <v>66894</v>
      </c>
      <c r="D8" s="270">
        <v>70321</v>
      </c>
      <c r="E8" s="21">
        <f>68093+1</f>
        <v>68094</v>
      </c>
      <c r="F8" s="203"/>
      <c r="G8" s="20">
        <v>34816</v>
      </c>
      <c r="H8" s="270">
        <v>37347</v>
      </c>
      <c r="I8" s="181">
        <v>38914</v>
      </c>
      <c r="J8" s="203"/>
      <c r="K8" s="192">
        <v>0</v>
      </c>
      <c r="L8" s="270">
        <v>0</v>
      </c>
      <c r="M8" s="181">
        <v>0</v>
      </c>
      <c r="N8" s="203"/>
      <c r="O8" s="192"/>
      <c r="P8" s="181"/>
      <c r="Q8" s="203"/>
      <c r="R8" s="208">
        <f t="shared" si="0"/>
        <v>101710</v>
      </c>
      <c r="S8" s="270">
        <f t="shared" si="0"/>
        <v>107668</v>
      </c>
      <c r="T8" s="21">
        <f t="shared" si="0"/>
        <v>107008</v>
      </c>
    </row>
    <row r="9" spans="1:20" s="24" customFormat="1" ht="14.25" customHeight="1" x14ac:dyDescent="0.2">
      <c r="A9" s="37"/>
      <c r="B9" s="211" t="s">
        <v>142</v>
      </c>
      <c r="C9" s="212">
        <v>4312</v>
      </c>
      <c r="D9" s="271">
        <v>4453</v>
      </c>
      <c r="E9" s="260">
        <v>2193</v>
      </c>
      <c r="F9" s="203"/>
      <c r="G9" s="212">
        <v>0</v>
      </c>
      <c r="H9" s="271">
        <v>0</v>
      </c>
      <c r="I9" s="259">
        <v>0</v>
      </c>
      <c r="J9" s="203"/>
      <c r="K9" s="213">
        <v>0</v>
      </c>
      <c r="L9" s="271">
        <v>0</v>
      </c>
      <c r="M9" s="259">
        <v>0</v>
      </c>
      <c r="N9" s="203"/>
      <c r="O9" s="213"/>
      <c r="P9" s="259"/>
      <c r="Q9" s="203"/>
      <c r="R9" s="258">
        <f t="shared" si="0"/>
        <v>4312</v>
      </c>
      <c r="S9" s="271">
        <f t="shared" si="0"/>
        <v>4453</v>
      </c>
      <c r="T9" s="21">
        <f t="shared" si="0"/>
        <v>2193</v>
      </c>
    </row>
    <row r="10" spans="1:20" s="24" customFormat="1" ht="14.25" customHeight="1" thickBot="1" x14ac:dyDescent="0.25">
      <c r="A10" s="37"/>
      <c r="B10" s="46" t="s">
        <v>83</v>
      </c>
      <c r="C10" s="47">
        <f>SUM(C7:C9)</f>
        <v>107107</v>
      </c>
      <c r="D10" s="272">
        <f>SUM(D7:D9)</f>
        <v>111900</v>
      </c>
      <c r="E10" s="48">
        <f>SUM(E7:E9)</f>
        <v>104364</v>
      </c>
      <c r="F10" s="204"/>
      <c r="G10" s="47">
        <f>SUM(G7:G9)</f>
        <v>52386</v>
      </c>
      <c r="H10" s="272">
        <f>SUM(H7:H9)</f>
        <v>55584</v>
      </c>
      <c r="I10" s="182">
        <f>SUM(I7:I9)</f>
        <v>52152</v>
      </c>
      <c r="J10" s="204"/>
      <c r="K10" s="193">
        <f>SUM(K7:K9)</f>
        <v>0</v>
      </c>
      <c r="L10" s="272">
        <f>SUM(L7:L9)</f>
        <v>0</v>
      </c>
      <c r="M10" s="182">
        <f>SUM(M7:M9)</f>
        <v>0</v>
      </c>
      <c r="N10" s="204"/>
      <c r="O10" s="193">
        <f>SUM(O7:O9)</f>
        <v>0</v>
      </c>
      <c r="P10" s="182">
        <f>SUM(P7:P9)</f>
        <v>0</v>
      </c>
      <c r="Q10" s="204"/>
      <c r="R10" s="193">
        <f>SUM(R7:R9)</f>
        <v>159493</v>
      </c>
      <c r="S10" s="272">
        <f>SUM(S7:S9)</f>
        <v>167484</v>
      </c>
      <c r="T10" s="48">
        <f>SUM(T7:T9)</f>
        <v>156516</v>
      </c>
    </row>
    <row r="11" spans="1:20" s="24" customFormat="1" ht="14.25" customHeight="1" x14ac:dyDescent="0.2">
      <c r="A11" s="37"/>
      <c r="B11" s="45" t="s">
        <v>35</v>
      </c>
      <c r="C11" s="29">
        <v>0</v>
      </c>
      <c r="D11" s="273">
        <v>0</v>
      </c>
      <c r="E11" s="30">
        <v>0</v>
      </c>
      <c r="F11" s="203"/>
      <c r="G11" s="29">
        <v>0</v>
      </c>
      <c r="H11" s="273">
        <v>0</v>
      </c>
      <c r="I11" s="183">
        <v>0</v>
      </c>
      <c r="J11" s="203"/>
      <c r="K11" s="194">
        <v>46039</v>
      </c>
      <c r="L11" s="273">
        <v>47592</v>
      </c>
      <c r="M11" s="183">
        <v>50649</v>
      </c>
      <c r="N11" s="203"/>
      <c r="O11" s="194"/>
      <c r="P11" s="183"/>
      <c r="Q11" s="203"/>
      <c r="R11" s="194">
        <f t="shared" ref="R11:S12" si="1">+G11+C11+K11</f>
        <v>46039</v>
      </c>
      <c r="S11" s="274">
        <f t="shared" si="1"/>
        <v>47592</v>
      </c>
      <c r="T11" s="30">
        <f>+I11+E11+M11</f>
        <v>50649</v>
      </c>
    </row>
    <row r="12" spans="1:20" s="24" customFormat="1" ht="14.25" customHeight="1" x14ac:dyDescent="0.2">
      <c r="A12" s="37"/>
      <c r="B12" s="18" t="s">
        <v>36</v>
      </c>
      <c r="C12" s="20">
        <v>1</v>
      </c>
      <c r="D12" s="270">
        <v>0</v>
      </c>
      <c r="E12" s="21">
        <v>16</v>
      </c>
      <c r="F12" s="203"/>
      <c r="G12" s="20">
        <v>168</v>
      </c>
      <c r="H12" s="270">
        <v>168</v>
      </c>
      <c r="I12" s="181">
        <v>178</v>
      </c>
      <c r="J12" s="203"/>
      <c r="K12" s="192">
        <v>0</v>
      </c>
      <c r="L12" s="270">
        <v>0</v>
      </c>
      <c r="M12" s="181">
        <v>23</v>
      </c>
      <c r="N12" s="203"/>
      <c r="O12" s="192"/>
      <c r="P12" s="181"/>
      <c r="Q12" s="203"/>
      <c r="R12" s="192">
        <f t="shared" si="1"/>
        <v>169</v>
      </c>
      <c r="S12" s="270">
        <f>+H12+D12+L12</f>
        <v>168</v>
      </c>
      <c r="T12" s="21">
        <f>+I12+E12+M12</f>
        <v>217</v>
      </c>
    </row>
    <row r="13" spans="1:20" s="24" customFormat="1" ht="14.25" customHeight="1" thickBot="1" x14ac:dyDescent="0.25">
      <c r="A13" s="37"/>
      <c r="B13" s="46" t="s">
        <v>37</v>
      </c>
      <c r="C13" s="47">
        <f t="shared" ref="C13:T13" si="2">SUM(C10:C12)</f>
        <v>107108</v>
      </c>
      <c r="D13" s="272">
        <f t="shared" si="2"/>
        <v>111900</v>
      </c>
      <c r="E13" s="48">
        <f t="shared" si="2"/>
        <v>104380</v>
      </c>
      <c r="F13" s="204"/>
      <c r="G13" s="47">
        <f t="shared" si="2"/>
        <v>52554</v>
      </c>
      <c r="H13" s="272">
        <f t="shared" si="2"/>
        <v>55752</v>
      </c>
      <c r="I13" s="182">
        <f t="shared" si="2"/>
        <v>52330</v>
      </c>
      <c r="J13" s="204"/>
      <c r="K13" s="193">
        <f t="shared" si="2"/>
        <v>46039</v>
      </c>
      <c r="L13" s="272">
        <f t="shared" si="2"/>
        <v>47592</v>
      </c>
      <c r="M13" s="182">
        <f t="shared" si="2"/>
        <v>50672</v>
      </c>
      <c r="N13" s="204"/>
      <c r="O13" s="193">
        <f t="shared" si="2"/>
        <v>0</v>
      </c>
      <c r="P13" s="182">
        <f t="shared" si="2"/>
        <v>0</v>
      </c>
      <c r="Q13" s="204"/>
      <c r="R13" s="193">
        <f t="shared" si="2"/>
        <v>205701</v>
      </c>
      <c r="S13" s="272">
        <f t="shared" si="2"/>
        <v>215244</v>
      </c>
      <c r="T13" s="48">
        <f t="shared" si="2"/>
        <v>207382</v>
      </c>
    </row>
    <row r="14" spans="1:20" s="24" customFormat="1" ht="14.25" customHeight="1" x14ac:dyDescent="0.2">
      <c r="A14" s="37"/>
      <c r="B14" s="45" t="s">
        <v>38</v>
      </c>
      <c r="C14" s="29">
        <v>-9144</v>
      </c>
      <c r="D14" s="214">
        <v>-9475</v>
      </c>
      <c r="E14" s="30">
        <v>-6999</v>
      </c>
      <c r="F14" s="203"/>
      <c r="G14" s="29">
        <v>-1251</v>
      </c>
      <c r="H14" s="214">
        <v>-1362</v>
      </c>
      <c r="I14" s="183">
        <v>-1975</v>
      </c>
      <c r="J14" s="203"/>
      <c r="K14" s="194">
        <v>-35982</v>
      </c>
      <c r="L14" s="214">
        <v>-37131</v>
      </c>
      <c r="M14" s="183">
        <v>-38687</v>
      </c>
      <c r="N14" s="203"/>
      <c r="O14" s="194">
        <v>-1992</v>
      </c>
      <c r="P14" s="183">
        <v>-3968</v>
      </c>
      <c r="Q14" s="203"/>
      <c r="R14" s="194">
        <f>+G14+C14+K14+O14</f>
        <v>-48369</v>
      </c>
      <c r="S14" s="214"/>
      <c r="T14" s="30">
        <f>+I14+E14+M14+P14</f>
        <v>-51629</v>
      </c>
    </row>
    <row r="15" spans="1:20" s="24" customFormat="1" ht="14.25" customHeight="1" thickBot="1" x14ac:dyDescent="0.25">
      <c r="A15" s="37"/>
      <c r="B15" s="46" t="s">
        <v>39</v>
      </c>
      <c r="C15" s="47">
        <f t="shared" ref="C15:T15" si="3">SUM(C13:C14)</f>
        <v>97964</v>
      </c>
      <c r="D15" s="215">
        <f t="shared" si="3"/>
        <v>102425</v>
      </c>
      <c r="E15" s="48">
        <f t="shared" si="3"/>
        <v>97381</v>
      </c>
      <c r="F15" s="204"/>
      <c r="G15" s="47">
        <f t="shared" si="3"/>
        <v>51303</v>
      </c>
      <c r="H15" s="215">
        <f t="shared" si="3"/>
        <v>54390</v>
      </c>
      <c r="I15" s="182">
        <f t="shared" si="3"/>
        <v>50355</v>
      </c>
      <c r="J15" s="204"/>
      <c r="K15" s="193">
        <f t="shared" si="3"/>
        <v>10057</v>
      </c>
      <c r="L15" s="215">
        <f t="shared" si="3"/>
        <v>10461</v>
      </c>
      <c r="M15" s="182">
        <f t="shared" si="3"/>
        <v>11985</v>
      </c>
      <c r="N15" s="204"/>
      <c r="O15" s="193">
        <f t="shared" si="3"/>
        <v>-1992</v>
      </c>
      <c r="P15" s="182">
        <f t="shared" si="3"/>
        <v>-3968</v>
      </c>
      <c r="Q15" s="204"/>
      <c r="R15" s="193">
        <f t="shared" si="3"/>
        <v>157332</v>
      </c>
      <c r="S15" s="215"/>
      <c r="T15" s="48">
        <f t="shared" si="3"/>
        <v>155753</v>
      </c>
    </row>
    <row r="16" spans="1:20" s="24" customFormat="1" ht="11.25" x14ac:dyDescent="0.2">
      <c r="A16" s="37"/>
      <c r="B16" s="53"/>
      <c r="C16" s="88"/>
      <c r="D16" s="216"/>
      <c r="E16" s="89"/>
      <c r="F16" s="204"/>
      <c r="G16" s="88"/>
      <c r="H16" s="216"/>
      <c r="I16" s="184"/>
      <c r="J16" s="204"/>
      <c r="K16" s="195"/>
      <c r="L16" s="216"/>
      <c r="M16" s="184"/>
      <c r="N16" s="204"/>
      <c r="O16" s="195"/>
      <c r="P16" s="184"/>
      <c r="Q16" s="204"/>
      <c r="R16" s="195"/>
      <c r="S16" s="216"/>
      <c r="T16" s="89"/>
    </row>
    <row r="17" spans="1:20" s="24" customFormat="1" ht="11.25" customHeight="1" x14ac:dyDescent="0.2">
      <c r="A17" s="37"/>
      <c r="B17" s="87" t="s">
        <v>41</v>
      </c>
      <c r="C17" s="20">
        <v>-43077</v>
      </c>
      <c r="D17" s="217">
        <v>-45007</v>
      </c>
      <c r="E17" s="21">
        <v>-41846</v>
      </c>
      <c r="F17" s="203"/>
      <c r="G17" s="20">
        <v>-7844</v>
      </c>
      <c r="H17" s="217">
        <v>-8222</v>
      </c>
      <c r="I17" s="181">
        <v>-8026</v>
      </c>
      <c r="J17" s="203"/>
      <c r="K17" s="192">
        <v>-4255</v>
      </c>
      <c r="L17" s="217">
        <v>-4459</v>
      </c>
      <c r="M17" s="181">
        <v>-4910</v>
      </c>
      <c r="N17" s="203"/>
      <c r="O17" s="192">
        <v>-3250</v>
      </c>
      <c r="P17" s="181">
        <v>-4502</v>
      </c>
      <c r="Q17" s="203"/>
      <c r="R17" s="194">
        <f>+G17+C17+K17+O17</f>
        <v>-58426</v>
      </c>
      <c r="S17" s="217"/>
      <c r="T17" s="21">
        <f>+I17+E17+M17+P17</f>
        <v>-59284</v>
      </c>
    </row>
    <row r="18" spans="1:20" s="24" customFormat="1" ht="14.25" customHeight="1" thickBot="1" x14ac:dyDescent="0.25">
      <c r="A18" s="37"/>
      <c r="B18" s="46" t="s">
        <v>84</v>
      </c>
      <c r="C18" s="47">
        <f t="shared" ref="C18:T18" si="4">SUM(C15:C17)</f>
        <v>54887</v>
      </c>
      <c r="D18" s="215">
        <f t="shared" si="4"/>
        <v>57418</v>
      </c>
      <c r="E18" s="48">
        <f t="shared" si="4"/>
        <v>55535</v>
      </c>
      <c r="F18" s="204"/>
      <c r="G18" s="47">
        <f t="shared" si="4"/>
        <v>43459</v>
      </c>
      <c r="H18" s="215">
        <f t="shared" si="4"/>
        <v>46168</v>
      </c>
      <c r="I18" s="182">
        <f t="shared" si="4"/>
        <v>42329</v>
      </c>
      <c r="J18" s="204"/>
      <c r="K18" s="193">
        <f t="shared" si="4"/>
        <v>5802</v>
      </c>
      <c r="L18" s="215">
        <f t="shared" si="4"/>
        <v>6002</v>
      </c>
      <c r="M18" s="182">
        <f t="shared" si="4"/>
        <v>7075</v>
      </c>
      <c r="N18" s="204"/>
      <c r="O18" s="193">
        <f t="shared" si="4"/>
        <v>-5242</v>
      </c>
      <c r="P18" s="182">
        <f t="shared" si="4"/>
        <v>-8470</v>
      </c>
      <c r="Q18" s="204"/>
      <c r="R18" s="193">
        <f t="shared" si="4"/>
        <v>98906</v>
      </c>
      <c r="S18" s="215"/>
      <c r="T18" s="48">
        <f t="shared" si="4"/>
        <v>96469</v>
      </c>
    </row>
    <row r="19" spans="1:20" s="85" customFormat="1" ht="11.25" x14ac:dyDescent="0.2">
      <c r="A19" s="37"/>
      <c r="B19" s="53"/>
      <c r="C19" s="88"/>
      <c r="D19" s="216"/>
      <c r="E19" s="89"/>
      <c r="F19" s="204"/>
      <c r="G19" s="88"/>
      <c r="H19" s="216"/>
      <c r="I19" s="184"/>
      <c r="J19" s="204"/>
      <c r="K19" s="195"/>
      <c r="L19" s="216"/>
      <c r="M19" s="184"/>
      <c r="N19" s="204"/>
      <c r="O19" s="195"/>
      <c r="P19" s="184"/>
      <c r="Q19" s="204"/>
      <c r="R19" s="195"/>
      <c r="S19" s="216"/>
      <c r="T19" s="89"/>
    </row>
    <row r="20" spans="1:20" s="24" customFormat="1" ht="11.25" customHeight="1" x14ac:dyDescent="0.2">
      <c r="A20" s="37"/>
      <c r="B20" s="45" t="s">
        <v>85</v>
      </c>
      <c r="C20" s="29">
        <v>-24061</v>
      </c>
      <c r="D20" s="214">
        <v>-24862</v>
      </c>
      <c r="E20" s="30">
        <f>-24928+1</f>
        <v>-24927</v>
      </c>
      <c r="F20" s="203"/>
      <c r="G20" s="29">
        <v>-5973</v>
      </c>
      <c r="H20" s="214">
        <v>-5963</v>
      </c>
      <c r="I20" s="183">
        <v>-5912</v>
      </c>
      <c r="J20" s="203"/>
      <c r="K20" s="194">
        <v>0</v>
      </c>
      <c r="L20" s="214">
        <v>0</v>
      </c>
      <c r="M20" s="183">
        <v>0</v>
      </c>
      <c r="N20" s="203"/>
      <c r="O20" s="194">
        <v>0</v>
      </c>
      <c r="P20" s="183">
        <v>0</v>
      </c>
      <c r="Q20" s="203"/>
      <c r="R20" s="194">
        <f>+G20+C20+K20+O20</f>
        <v>-30034</v>
      </c>
      <c r="S20" s="214"/>
      <c r="T20" s="30">
        <f>+I20+E20+M20+P20</f>
        <v>-30839</v>
      </c>
    </row>
    <row r="21" spans="1:20" s="24" customFormat="1" ht="14.25" customHeight="1" thickBot="1" x14ac:dyDescent="0.25">
      <c r="A21" s="37"/>
      <c r="B21" s="46" t="s">
        <v>86</v>
      </c>
      <c r="C21" s="47">
        <f t="shared" ref="C21:T21" si="5">SUM(C18:C20)</f>
        <v>30826</v>
      </c>
      <c r="D21" s="215">
        <f t="shared" si="5"/>
        <v>32556</v>
      </c>
      <c r="E21" s="48">
        <f t="shared" si="5"/>
        <v>30608</v>
      </c>
      <c r="F21" s="204"/>
      <c r="G21" s="47">
        <f t="shared" si="5"/>
        <v>37486</v>
      </c>
      <c r="H21" s="215">
        <f t="shared" si="5"/>
        <v>40205</v>
      </c>
      <c r="I21" s="182">
        <f t="shared" si="5"/>
        <v>36417</v>
      </c>
      <c r="J21" s="204"/>
      <c r="K21" s="193">
        <f t="shared" si="5"/>
        <v>5802</v>
      </c>
      <c r="L21" s="215">
        <f t="shared" si="5"/>
        <v>6002</v>
      </c>
      <c r="M21" s="182">
        <f t="shared" si="5"/>
        <v>7075</v>
      </c>
      <c r="N21" s="204"/>
      <c r="O21" s="193">
        <f t="shared" si="5"/>
        <v>-5242</v>
      </c>
      <c r="P21" s="182">
        <f t="shared" si="5"/>
        <v>-8470</v>
      </c>
      <c r="Q21" s="204"/>
      <c r="R21" s="193">
        <f t="shared" si="5"/>
        <v>68872</v>
      </c>
      <c r="S21" s="215"/>
      <c r="T21" s="48">
        <f t="shared" si="5"/>
        <v>65630</v>
      </c>
    </row>
    <row r="22" spans="1:20" s="24" customFormat="1" ht="14.25" customHeight="1" x14ac:dyDescent="0.2">
      <c r="A22" s="37"/>
      <c r="B22" s="45" t="s">
        <v>42</v>
      </c>
      <c r="C22" s="29"/>
      <c r="D22" s="214"/>
      <c r="E22" s="30"/>
      <c r="F22" s="203"/>
      <c r="G22" s="29"/>
      <c r="H22" s="214"/>
      <c r="I22" s="183"/>
      <c r="J22" s="203"/>
      <c r="K22" s="194"/>
      <c r="L22" s="214"/>
      <c r="M22" s="183"/>
      <c r="N22" s="203"/>
      <c r="O22" s="194"/>
      <c r="P22" s="183"/>
      <c r="Q22" s="203"/>
      <c r="R22" s="194">
        <v>-17982</v>
      </c>
      <c r="S22" s="214"/>
      <c r="T22" s="30">
        <v>-19542</v>
      </c>
    </row>
    <row r="23" spans="1:20" s="24" customFormat="1" ht="14.25" customHeight="1" x14ac:dyDescent="0.2">
      <c r="A23" s="37"/>
      <c r="B23" s="18" t="s">
        <v>43</v>
      </c>
      <c r="C23" s="20"/>
      <c r="D23" s="217"/>
      <c r="E23" s="21"/>
      <c r="F23" s="203"/>
      <c r="G23" s="20"/>
      <c r="H23" s="217"/>
      <c r="I23" s="181"/>
      <c r="J23" s="203"/>
      <c r="K23" s="192"/>
      <c r="L23" s="217"/>
      <c r="M23" s="181"/>
      <c r="N23" s="203"/>
      <c r="O23" s="192"/>
      <c r="P23" s="181"/>
      <c r="Q23" s="203"/>
      <c r="R23" s="192">
        <v>-1416</v>
      </c>
      <c r="S23" s="217"/>
      <c r="T23" s="21">
        <v>-1781</v>
      </c>
    </row>
    <row r="24" spans="1:20" s="24" customFormat="1" ht="14.25" customHeight="1" thickBot="1" x14ac:dyDescent="0.25">
      <c r="A24" s="37"/>
      <c r="B24" s="46" t="s">
        <v>26</v>
      </c>
      <c r="C24" s="90"/>
      <c r="D24" s="218"/>
      <c r="E24" s="261"/>
      <c r="F24" s="203"/>
      <c r="G24" s="90"/>
      <c r="H24" s="218"/>
      <c r="I24" s="185"/>
      <c r="J24" s="203"/>
      <c r="K24" s="198"/>
      <c r="L24" s="218"/>
      <c r="M24" s="185"/>
      <c r="N24" s="203"/>
      <c r="O24" s="198"/>
      <c r="P24" s="185"/>
      <c r="Q24" s="203"/>
      <c r="R24" s="193">
        <f>SUM(R21:R23)</f>
        <v>49474</v>
      </c>
      <c r="S24" s="218"/>
      <c r="T24" s="48">
        <f>SUM(T21:T23)</f>
        <v>44307</v>
      </c>
    </row>
    <row r="25" spans="1:20" s="24" customFormat="1" ht="14.25" customHeight="1" x14ac:dyDescent="0.2">
      <c r="A25" s="37"/>
      <c r="B25" s="45" t="s">
        <v>44</v>
      </c>
      <c r="C25" s="29"/>
      <c r="D25" s="214"/>
      <c r="E25" s="30"/>
      <c r="F25" s="203"/>
      <c r="G25" s="29"/>
      <c r="H25" s="214"/>
      <c r="I25" s="183"/>
      <c r="J25" s="203"/>
      <c r="K25" s="194"/>
      <c r="L25" s="214"/>
      <c r="M25" s="183"/>
      <c r="N25" s="203"/>
      <c r="O25" s="194"/>
      <c r="P25" s="183"/>
      <c r="Q25" s="203"/>
      <c r="R25" s="194">
        <v>1324</v>
      </c>
      <c r="S25" s="214"/>
      <c r="T25" s="30">
        <v>2000</v>
      </c>
    </row>
    <row r="26" spans="1:20" s="24" customFormat="1" ht="14.25" customHeight="1" x14ac:dyDescent="0.2">
      <c r="A26" s="37"/>
      <c r="B26" s="18" t="s">
        <v>87</v>
      </c>
      <c r="C26" s="20"/>
      <c r="D26" s="217"/>
      <c r="E26" s="21"/>
      <c r="F26" s="203"/>
      <c r="G26" s="20"/>
      <c r="H26" s="217"/>
      <c r="I26" s="181"/>
      <c r="J26" s="203"/>
      <c r="K26" s="192"/>
      <c r="L26" s="217"/>
      <c r="M26" s="181"/>
      <c r="N26" s="203"/>
      <c r="O26" s="192"/>
      <c r="P26" s="181"/>
      <c r="Q26" s="203"/>
      <c r="R26" s="192">
        <v>722</v>
      </c>
      <c r="S26" s="217"/>
      <c r="T26" s="21">
        <v>170</v>
      </c>
    </row>
    <row r="27" spans="1:20" s="24" customFormat="1" ht="14.25" customHeight="1" thickBot="1" x14ac:dyDescent="0.25">
      <c r="A27" s="37"/>
      <c r="B27" s="46" t="s">
        <v>88</v>
      </c>
      <c r="C27" s="90"/>
      <c r="D27" s="218"/>
      <c r="E27" s="261"/>
      <c r="F27" s="203"/>
      <c r="G27" s="90"/>
      <c r="H27" s="218"/>
      <c r="I27" s="185"/>
      <c r="J27" s="203"/>
      <c r="K27" s="198"/>
      <c r="L27" s="218"/>
      <c r="M27" s="185"/>
      <c r="N27" s="203"/>
      <c r="O27" s="198"/>
      <c r="P27" s="185"/>
      <c r="Q27" s="203"/>
      <c r="R27" s="193">
        <f>SUM(R24:R26)</f>
        <v>51520</v>
      </c>
      <c r="S27" s="218"/>
      <c r="T27" s="48">
        <f>SUM(T24:T26)</f>
        <v>46477</v>
      </c>
    </row>
    <row r="28" spans="1:20" s="24" customFormat="1" ht="14.25" customHeight="1" x14ac:dyDescent="0.2">
      <c r="A28" s="37"/>
      <c r="B28" s="45" t="s">
        <v>46</v>
      </c>
      <c r="C28" s="29"/>
      <c r="D28" s="214"/>
      <c r="E28" s="30"/>
      <c r="F28" s="203"/>
      <c r="G28" s="29"/>
      <c r="H28" s="214"/>
      <c r="I28" s="183"/>
      <c r="J28" s="203"/>
      <c r="K28" s="194"/>
      <c r="L28" s="214"/>
      <c r="M28" s="183"/>
      <c r="N28" s="203"/>
      <c r="O28" s="194"/>
      <c r="P28" s="183"/>
      <c r="Q28" s="203"/>
      <c r="R28" s="194">
        <v>-15695</v>
      </c>
      <c r="S28" s="214"/>
      <c r="T28" s="30">
        <v>-15209</v>
      </c>
    </row>
    <row r="29" spans="1:20" s="8" customFormat="1" ht="14.25" customHeight="1" thickBot="1" x14ac:dyDescent="0.25">
      <c r="A29" s="86"/>
      <c r="B29" s="51" t="s">
        <v>47</v>
      </c>
      <c r="C29" s="31"/>
      <c r="D29" s="219"/>
      <c r="E29" s="32"/>
      <c r="F29" s="205"/>
      <c r="G29" s="31"/>
      <c r="H29" s="219"/>
      <c r="I29" s="186"/>
      <c r="J29" s="205"/>
      <c r="K29" s="196"/>
      <c r="L29" s="219"/>
      <c r="M29" s="186"/>
      <c r="N29" s="205"/>
      <c r="O29" s="196"/>
      <c r="P29" s="186"/>
      <c r="Q29" s="205"/>
      <c r="R29" s="196">
        <f>SUM(R27:R28)</f>
        <v>35825</v>
      </c>
      <c r="S29" s="219"/>
      <c r="T29" s="32">
        <f>SUM(T27:T28)</f>
        <v>31268</v>
      </c>
    </row>
    <row r="31" spans="1:20" x14ac:dyDescent="0.2">
      <c r="B31" s="278" t="s">
        <v>180</v>
      </c>
    </row>
    <row r="32" spans="1:20" x14ac:dyDescent="0.2">
      <c r="B32" s="278" t="s">
        <v>181</v>
      </c>
    </row>
    <row r="33" spans="2:2" x14ac:dyDescent="0.2">
      <c r="B33" s="278" t="s">
        <v>182</v>
      </c>
    </row>
  </sheetData>
  <mergeCells count="5">
    <mergeCell ref="R4:T4"/>
    <mergeCell ref="G4:I4"/>
    <mergeCell ref="C4:E4"/>
    <mergeCell ref="K4:M4"/>
    <mergeCell ref="O4:P4"/>
  </mergeCells>
  <pageMargins left="0.55118110236220474" right="0.23622047244094491" top="0.74803149606299213" bottom="0.74803149606299213" header="0.31496062992125984" footer="0.31496062992125984"/>
  <pageSetup paperSize="9" scale="71" orientation="landscape" r:id="rId1"/>
  <headerFooter>
    <oddHeader>&amp;C&amp;G</oddHeader>
    <oddFooter>&amp;L© 2018 Software AG. All rights reserved.&amp;C&amp;P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showGridLines="0" zoomScaleNormal="100" workbookViewId="0"/>
  </sheetViews>
  <sheetFormatPr defaultColWidth="9.140625" defaultRowHeight="14.25" x14ac:dyDescent="0.2"/>
  <cols>
    <col min="1" max="1" width="4" style="236" customWidth="1"/>
    <col min="2" max="2" width="34.5703125" style="236" customWidth="1"/>
    <col min="3" max="5" width="10.42578125" style="236" customWidth="1"/>
    <col min="6" max="6" width="2.7109375" style="236" customWidth="1"/>
    <col min="7" max="9" width="10.42578125" style="236" customWidth="1"/>
    <col min="10" max="10" width="2.7109375" style="236" customWidth="1"/>
    <col min="11" max="13" width="10.42578125" style="236" customWidth="1"/>
    <col min="14" max="14" width="2.7109375" style="236" customWidth="1"/>
    <col min="15" max="16384" width="9.140625" style="236"/>
  </cols>
  <sheetData>
    <row r="1" spans="1:14" s="39" customFormat="1" ht="15" customHeight="1" x14ac:dyDescent="0.25">
      <c r="A1" s="98"/>
      <c r="B1" s="306" t="str">
        <f>Inhaltsverzeichnis!C21</f>
        <v>Segment DBP mit Umsatzaufteilung für sechs Monate 2018</v>
      </c>
      <c r="C1" s="306"/>
      <c r="D1" s="306"/>
      <c r="E1" s="306"/>
      <c r="F1" s="306"/>
      <c r="G1" s="306"/>
      <c r="H1" s="306"/>
      <c r="I1" s="99"/>
      <c r="J1" s="99"/>
      <c r="K1" s="99"/>
      <c r="L1" s="99"/>
      <c r="M1" s="99"/>
      <c r="N1" s="98"/>
    </row>
    <row r="2" spans="1:14" s="2" customFormat="1" ht="15" customHeight="1" x14ac:dyDescent="0.2">
      <c r="A2" s="95"/>
      <c r="B2" s="281" t="s">
        <v>31</v>
      </c>
      <c r="C2" s="97"/>
      <c r="D2" s="97"/>
      <c r="E2" s="97"/>
      <c r="F2" s="97"/>
      <c r="G2" s="97"/>
      <c r="H2" s="97"/>
      <c r="I2" s="96"/>
      <c r="J2" s="96"/>
      <c r="K2" s="96"/>
      <c r="L2" s="96"/>
      <c r="M2" s="96"/>
      <c r="N2" s="95"/>
    </row>
    <row r="3" spans="1:14" s="2" customFormat="1" ht="15" customHeight="1" x14ac:dyDescent="0.2">
      <c r="A3" s="33"/>
      <c r="B3" s="41"/>
      <c r="C3" s="189"/>
      <c r="D3" s="35"/>
      <c r="E3" s="178"/>
      <c r="F3" s="200"/>
      <c r="G3" s="189"/>
      <c r="H3" s="35"/>
      <c r="I3" s="178"/>
      <c r="J3" s="200"/>
      <c r="K3" s="189"/>
      <c r="L3" s="35"/>
      <c r="M3" s="35"/>
      <c r="N3" s="33"/>
    </row>
    <row r="4" spans="1:14" s="24" customFormat="1" ht="15" customHeight="1" thickBot="1" x14ac:dyDescent="0.25">
      <c r="A4" s="37"/>
      <c r="B4" s="62" t="s">
        <v>32</v>
      </c>
      <c r="C4" s="301" t="s">
        <v>147</v>
      </c>
      <c r="D4" s="301"/>
      <c r="E4" s="302"/>
      <c r="F4" s="207"/>
      <c r="G4" s="304" t="s">
        <v>153</v>
      </c>
      <c r="H4" s="307"/>
      <c r="I4" s="305"/>
      <c r="J4" s="201"/>
      <c r="K4" s="303" t="s">
        <v>149</v>
      </c>
      <c r="L4" s="303"/>
      <c r="M4" s="303"/>
      <c r="N4" s="37"/>
    </row>
    <row r="5" spans="1:14" s="24" customFormat="1" ht="14.25" customHeight="1" x14ac:dyDescent="0.2">
      <c r="A5" s="37"/>
      <c r="B5" s="102"/>
      <c r="C5" s="103" t="s">
        <v>166</v>
      </c>
      <c r="D5" s="268" t="s">
        <v>166</v>
      </c>
      <c r="E5" s="179" t="s">
        <v>167</v>
      </c>
      <c r="F5" s="202"/>
      <c r="G5" s="103" t="s">
        <v>166</v>
      </c>
      <c r="H5" s="268" t="s">
        <v>166</v>
      </c>
      <c r="I5" s="179" t="s">
        <v>167</v>
      </c>
      <c r="J5" s="202"/>
      <c r="K5" s="103" t="s">
        <v>166</v>
      </c>
      <c r="L5" s="268" t="s">
        <v>166</v>
      </c>
      <c r="M5" s="179" t="s">
        <v>167</v>
      </c>
      <c r="N5" s="37"/>
    </row>
    <row r="6" spans="1:14" s="24" customFormat="1" ht="32.25" x14ac:dyDescent="0.2">
      <c r="A6" s="37"/>
      <c r="B6" s="161"/>
      <c r="C6" s="191" t="s">
        <v>151</v>
      </c>
      <c r="D6" s="269" t="s">
        <v>152</v>
      </c>
      <c r="E6" s="180" t="s">
        <v>185</v>
      </c>
      <c r="F6" s="202"/>
      <c r="G6" s="191" t="s">
        <v>151</v>
      </c>
      <c r="H6" s="269" t="s">
        <v>152</v>
      </c>
      <c r="I6" s="180" t="s">
        <v>185</v>
      </c>
      <c r="J6" s="202"/>
      <c r="K6" s="191" t="s">
        <v>151</v>
      </c>
      <c r="L6" s="269" t="s">
        <v>152</v>
      </c>
      <c r="M6" s="163" t="s">
        <v>185</v>
      </c>
      <c r="N6" s="37"/>
    </row>
    <row r="7" spans="1:14" s="24" customFormat="1" ht="14.25" customHeight="1" x14ac:dyDescent="0.2">
      <c r="A7" s="37"/>
      <c r="B7" s="18" t="s">
        <v>33</v>
      </c>
      <c r="C7" s="192">
        <v>1993</v>
      </c>
      <c r="D7" s="270">
        <v>2035</v>
      </c>
      <c r="E7" s="181">
        <v>1333</v>
      </c>
      <c r="F7" s="203"/>
      <c r="G7" s="192">
        <f>+K7-C7</f>
        <v>59106</v>
      </c>
      <c r="H7" s="270">
        <f t="shared" ref="H7:I9" si="0">+L7-D7</f>
        <v>62842</v>
      </c>
      <c r="I7" s="181">
        <f t="shared" si="0"/>
        <v>69818</v>
      </c>
      <c r="J7" s="203"/>
      <c r="K7" s="192">
        <v>61099</v>
      </c>
      <c r="L7" s="270">
        <v>64877</v>
      </c>
      <c r="M7" s="181">
        <v>71151</v>
      </c>
      <c r="N7" s="37"/>
    </row>
    <row r="8" spans="1:14" s="24" customFormat="1" ht="14.25" customHeight="1" x14ac:dyDescent="0.2">
      <c r="A8" s="37"/>
      <c r="B8" s="18" t="s">
        <v>34</v>
      </c>
      <c r="C8" s="192">
        <v>1575</v>
      </c>
      <c r="D8" s="270">
        <v>1610</v>
      </c>
      <c r="E8" s="181">
        <v>1038</v>
      </c>
      <c r="F8" s="203"/>
      <c r="G8" s="192">
        <f t="shared" ref="G8:G9" si="1">+K8-C8</f>
        <v>132121</v>
      </c>
      <c r="H8" s="270">
        <f t="shared" si="0"/>
        <v>140958</v>
      </c>
      <c r="I8" s="181">
        <f t="shared" si="0"/>
        <v>133966</v>
      </c>
      <c r="J8" s="203"/>
      <c r="K8" s="192">
        <v>133696</v>
      </c>
      <c r="L8" s="270">
        <v>142568</v>
      </c>
      <c r="M8" s="181">
        <v>135004</v>
      </c>
      <c r="N8" s="37"/>
    </row>
    <row r="9" spans="1:14" s="24" customFormat="1" ht="14.25" customHeight="1" x14ac:dyDescent="0.2">
      <c r="A9" s="37"/>
      <c r="B9" s="211" t="s">
        <v>142</v>
      </c>
      <c r="C9" s="213">
        <v>8062</v>
      </c>
      <c r="D9" s="270">
        <v>8434</v>
      </c>
      <c r="E9" s="181">
        <v>4065</v>
      </c>
      <c r="F9" s="203"/>
      <c r="G9" s="192">
        <f t="shared" si="1"/>
        <v>0</v>
      </c>
      <c r="H9" s="270">
        <f t="shared" si="0"/>
        <v>0</v>
      </c>
      <c r="I9" s="181">
        <f t="shared" si="0"/>
        <v>0</v>
      </c>
      <c r="J9" s="203"/>
      <c r="K9" s="213">
        <v>8062</v>
      </c>
      <c r="L9" s="270">
        <v>8434</v>
      </c>
      <c r="M9" s="181">
        <v>4065</v>
      </c>
      <c r="N9" s="37"/>
    </row>
    <row r="10" spans="1:14" s="24" customFormat="1" ht="14.25" customHeight="1" thickBot="1" x14ac:dyDescent="0.25">
      <c r="A10" s="37"/>
      <c r="B10" s="46" t="s">
        <v>83</v>
      </c>
      <c r="C10" s="193">
        <f t="shared" ref="C10:E10" si="2">SUM(C7:C9)</f>
        <v>11630</v>
      </c>
      <c r="D10" s="272">
        <f t="shared" si="2"/>
        <v>12079</v>
      </c>
      <c r="E10" s="182">
        <f t="shared" si="2"/>
        <v>6436</v>
      </c>
      <c r="F10" s="204"/>
      <c r="G10" s="193">
        <f t="shared" ref="G10:I10" si="3">SUM(G7:G9)</f>
        <v>191227</v>
      </c>
      <c r="H10" s="272">
        <f t="shared" si="3"/>
        <v>203800</v>
      </c>
      <c r="I10" s="182">
        <f t="shared" si="3"/>
        <v>203784</v>
      </c>
      <c r="J10" s="204"/>
      <c r="K10" s="193">
        <f t="shared" ref="K10:M10" si="4">SUM(K7:K9)</f>
        <v>202857</v>
      </c>
      <c r="L10" s="272">
        <f t="shared" si="4"/>
        <v>215879</v>
      </c>
      <c r="M10" s="182">
        <f t="shared" si="4"/>
        <v>210220</v>
      </c>
      <c r="N10" s="37"/>
    </row>
    <row r="11" spans="1:14" s="24" customFormat="1" ht="14.25" customHeight="1" x14ac:dyDescent="0.2">
      <c r="A11" s="37"/>
      <c r="B11" s="45" t="s">
        <v>35</v>
      </c>
      <c r="C11" s="194">
        <v>0</v>
      </c>
      <c r="D11" s="273">
        <v>0</v>
      </c>
      <c r="E11" s="183">
        <v>0</v>
      </c>
      <c r="F11" s="203"/>
      <c r="G11" s="194">
        <f t="shared" ref="G11:I12" si="5">+K11-C11</f>
        <v>0</v>
      </c>
      <c r="H11" s="273">
        <f t="shared" si="5"/>
        <v>0</v>
      </c>
      <c r="I11" s="183">
        <f t="shared" si="5"/>
        <v>0</v>
      </c>
      <c r="J11" s="203"/>
      <c r="K11" s="194">
        <v>0</v>
      </c>
      <c r="L11" s="273">
        <v>0</v>
      </c>
      <c r="M11" s="183">
        <v>0</v>
      </c>
      <c r="N11" s="37"/>
    </row>
    <row r="12" spans="1:14" s="24" customFormat="1" ht="14.25" customHeight="1" x14ac:dyDescent="0.2">
      <c r="A12" s="37"/>
      <c r="B12" s="18" t="s">
        <v>36</v>
      </c>
      <c r="C12" s="192">
        <v>0</v>
      </c>
      <c r="D12" s="270">
        <v>0</v>
      </c>
      <c r="E12" s="181">
        <v>0</v>
      </c>
      <c r="F12" s="203"/>
      <c r="G12" s="192">
        <f t="shared" si="5"/>
        <v>41</v>
      </c>
      <c r="H12" s="270">
        <f t="shared" si="5"/>
        <v>46</v>
      </c>
      <c r="I12" s="181">
        <f t="shared" si="5"/>
        <v>30</v>
      </c>
      <c r="J12" s="203"/>
      <c r="K12" s="192">
        <v>41</v>
      </c>
      <c r="L12" s="270">
        <v>46</v>
      </c>
      <c r="M12" s="181">
        <v>30</v>
      </c>
      <c r="N12" s="37"/>
    </row>
    <row r="13" spans="1:14" s="24" customFormat="1" ht="14.25" customHeight="1" thickBot="1" x14ac:dyDescent="0.25">
      <c r="A13" s="37"/>
      <c r="B13" s="46" t="s">
        <v>37</v>
      </c>
      <c r="C13" s="193">
        <f t="shared" ref="C13:E13" si="6">SUM(C10:C12)</f>
        <v>11630</v>
      </c>
      <c r="D13" s="272">
        <f t="shared" si="6"/>
        <v>12079</v>
      </c>
      <c r="E13" s="182">
        <f t="shared" si="6"/>
        <v>6436</v>
      </c>
      <c r="F13" s="204"/>
      <c r="G13" s="193">
        <f t="shared" ref="G13:I13" si="7">SUM(G10:G12)</f>
        <v>191268</v>
      </c>
      <c r="H13" s="272">
        <f t="shared" si="7"/>
        <v>203846</v>
      </c>
      <c r="I13" s="182">
        <f t="shared" si="7"/>
        <v>203814</v>
      </c>
      <c r="J13" s="204"/>
      <c r="K13" s="193">
        <f t="shared" ref="K13:M13" si="8">SUM(K10:K12)</f>
        <v>202898</v>
      </c>
      <c r="L13" s="272">
        <f t="shared" si="8"/>
        <v>215925</v>
      </c>
      <c r="M13" s="182">
        <f t="shared" si="8"/>
        <v>210250</v>
      </c>
      <c r="N13" s="37"/>
    </row>
    <row r="14" spans="1:14" s="24" customFormat="1" ht="14.25" customHeight="1" x14ac:dyDescent="0.2">
      <c r="A14" s="37"/>
      <c r="B14" s="45" t="s">
        <v>38</v>
      </c>
      <c r="C14" s="29"/>
      <c r="D14" s="214"/>
      <c r="E14" s="183"/>
      <c r="F14" s="203"/>
      <c r="G14" s="29"/>
      <c r="H14" s="214"/>
      <c r="I14" s="183"/>
      <c r="J14" s="203"/>
      <c r="K14" s="194">
        <v>-17704</v>
      </c>
      <c r="L14" s="214">
        <v>-18541</v>
      </c>
      <c r="M14" s="183">
        <v>-14360</v>
      </c>
      <c r="N14" s="37"/>
    </row>
    <row r="15" spans="1:14" s="24" customFormat="1" ht="14.25" customHeight="1" thickBot="1" x14ac:dyDescent="0.25">
      <c r="A15" s="37"/>
      <c r="B15" s="46" t="s">
        <v>39</v>
      </c>
      <c r="C15" s="47"/>
      <c r="D15" s="215"/>
      <c r="E15" s="182"/>
      <c r="F15" s="204"/>
      <c r="G15" s="47"/>
      <c r="H15" s="215"/>
      <c r="I15" s="182"/>
      <c r="J15" s="204"/>
      <c r="K15" s="193">
        <f t="shared" ref="K15:M15" si="9">SUM(K13:K14)</f>
        <v>185194</v>
      </c>
      <c r="L15" s="215">
        <f t="shared" si="9"/>
        <v>197384</v>
      </c>
      <c r="M15" s="182">
        <f t="shared" si="9"/>
        <v>195890</v>
      </c>
      <c r="N15" s="37"/>
    </row>
    <row r="16" spans="1:14" s="24" customFormat="1" ht="11.25" x14ac:dyDescent="0.2">
      <c r="A16" s="37"/>
      <c r="B16" s="53"/>
      <c r="C16" s="88"/>
      <c r="D16" s="216"/>
      <c r="E16" s="184"/>
      <c r="F16" s="204"/>
      <c r="G16" s="88"/>
      <c r="H16" s="216"/>
      <c r="I16" s="184"/>
      <c r="J16" s="204"/>
      <c r="K16" s="195"/>
      <c r="L16" s="216"/>
      <c r="M16" s="184"/>
      <c r="N16" s="37"/>
    </row>
    <row r="17" spans="1:14" s="24" customFormat="1" ht="11.25" customHeight="1" x14ac:dyDescent="0.2">
      <c r="A17" s="37"/>
      <c r="B17" s="87" t="s">
        <v>41</v>
      </c>
      <c r="C17" s="20"/>
      <c r="D17" s="217"/>
      <c r="E17" s="181"/>
      <c r="F17" s="203"/>
      <c r="G17" s="20"/>
      <c r="H17" s="217"/>
      <c r="I17" s="181"/>
      <c r="J17" s="203"/>
      <c r="K17" s="192">
        <v>-80847</v>
      </c>
      <c r="L17" s="217">
        <v>-85860</v>
      </c>
      <c r="M17" s="181">
        <v>-86670</v>
      </c>
      <c r="N17" s="37"/>
    </row>
    <row r="18" spans="1:14" s="24" customFormat="1" ht="14.25" customHeight="1" thickBot="1" x14ac:dyDescent="0.25">
      <c r="A18" s="37"/>
      <c r="B18" s="46" t="s">
        <v>84</v>
      </c>
      <c r="C18" s="47"/>
      <c r="D18" s="215"/>
      <c r="E18" s="182"/>
      <c r="F18" s="204"/>
      <c r="G18" s="47"/>
      <c r="H18" s="215"/>
      <c r="I18" s="182"/>
      <c r="J18" s="204"/>
      <c r="K18" s="193">
        <f t="shared" ref="K18:M18" si="10">SUM(K15:K17)</f>
        <v>104347</v>
      </c>
      <c r="L18" s="215">
        <f t="shared" si="10"/>
        <v>111524</v>
      </c>
      <c r="M18" s="182">
        <f t="shared" si="10"/>
        <v>109220</v>
      </c>
      <c r="N18" s="37"/>
    </row>
    <row r="19" spans="1:14" s="85" customFormat="1" ht="11.25" x14ac:dyDescent="0.2">
      <c r="A19" s="37"/>
      <c r="B19" s="53"/>
      <c r="C19" s="88"/>
      <c r="D19" s="216"/>
      <c r="E19" s="184"/>
      <c r="F19" s="204"/>
      <c r="G19" s="88"/>
      <c r="H19" s="216"/>
      <c r="I19" s="184"/>
      <c r="J19" s="204"/>
      <c r="K19" s="195"/>
      <c r="L19" s="216"/>
      <c r="M19" s="184"/>
      <c r="N19" s="37"/>
    </row>
    <row r="20" spans="1:14" s="24" customFormat="1" ht="11.25" customHeight="1" x14ac:dyDescent="0.2">
      <c r="A20" s="37"/>
      <c r="B20" s="45" t="s">
        <v>85</v>
      </c>
      <c r="C20" s="29"/>
      <c r="D20" s="214"/>
      <c r="E20" s="183"/>
      <c r="F20" s="203"/>
      <c r="G20" s="29"/>
      <c r="H20" s="214"/>
      <c r="I20" s="183"/>
      <c r="J20" s="203"/>
      <c r="K20" s="194">
        <v>-46867</v>
      </c>
      <c r="L20" s="214">
        <v>-48811</v>
      </c>
      <c r="M20" s="183">
        <v>-48654</v>
      </c>
      <c r="N20" s="37"/>
    </row>
    <row r="21" spans="1:14" s="24" customFormat="1" ht="14.25" customHeight="1" thickBot="1" x14ac:dyDescent="0.25">
      <c r="A21" s="37"/>
      <c r="B21" s="46" t="s">
        <v>86</v>
      </c>
      <c r="C21" s="47"/>
      <c r="D21" s="215"/>
      <c r="E21" s="182"/>
      <c r="F21" s="204"/>
      <c r="G21" s="47"/>
      <c r="H21" s="215"/>
      <c r="I21" s="182"/>
      <c r="J21" s="204"/>
      <c r="K21" s="193">
        <f t="shared" ref="K21:M21" si="11">SUM(K18:K20)</f>
        <v>57480</v>
      </c>
      <c r="L21" s="215">
        <f t="shared" si="11"/>
        <v>62713</v>
      </c>
      <c r="M21" s="182">
        <f t="shared" si="11"/>
        <v>60566</v>
      </c>
      <c r="N21" s="37"/>
    </row>
    <row r="22" spans="1:14" s="238" customFormat="1" ht="11.25" x14ac:dyDescent="0.2">
      <c r="A22" s="237"/>
      <c r="B22" s="237"/>
      <c r="C22" s="241"/>
      <c r="D22" s="242"/>
      <c r="E22" s="243"/>
      <c r="F22" s="244"/>
      <c r="G22" s="245"/>
      <c r="H22" s="246"/>
      <c r="I22" s="243"/>
      <c r="J22" s="244"/>
      <c r="K22" s="245"/>
      <c r="L22" s="246"/>
      <c r="M22" s="246"/>
      <c r="N22" s="237"/>
    </row>
    <row r="23" spans="1:14" s="238" customFormat="1" ht="11.25" x14ac:dyDescent="0.2">
      <c r="B23" s="278" t="s">
        <v>180</v>
      </c>
      <c r="C23" s="247"/>
      <c r="D23" s="247"/>
      <c r="E23" s="244"/>
      <c r="F23" s="244"/>
      <c r="G23" s="244"/>
      <c r="H23" s="244"/>
      <c r="I23" s="244"/>
      <c r="J23" s="244"/>
      <c r="K23" s="244"/>
      <c r="L23" s="244"/>
      <c r="M23" s="244"/>
    </row>
    <row r="24" spans="1:14" s="238" customFormat="1" ht="11.25" x14ac:dyDescent="0.2">
      <c r="B24" s="278" t="s">
        <v>181</v>
      </c>
      <c r="C24" s="247"/>
      <c r="D24" s="247"/>
      <c r="E24" s="244"/>
      <c r="F24" s="244"/>
      <c r="G24" s="244"/>
      <c r="H24" s="244"/>
      <c r="I24" s="244"/>
      <c r="J24" s="244"/>
      <c r="K24" s="244"/>
      <c r="L24" s="244"/>
      <c r="M24" s="244"/>
    </row>
    <row r="25" spans="1:14" s="238" customFormat="1" ht="11.25" x14ac:dyDescent="0.2">
      <c r="B25" s="278" t="s">
        <v>182</v>
      </c>
      <c r="C25" s="247"/>
      <c r="D25" s="247"/>
      <c r="E25" s="244"/>
      <c r="F25" s="244"/>
      <c r="G25" s="244"/>
      <c r="H25" s="244"/>
      <c r="I25" s="244"/>
      <c r="J25" s="244"/>
      <c r="K25" s="244"/>
      <c r="L25" s="244"/>
      <c r="M25" s="244"/>
    </row>
    <row r="26" spans="1:14" x14ac:dyDescent="0.2"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</row>
    <row r="27" spans="1:14" x14ac:dyDescent="0.2"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</row>
    <row r="28" spans="1:14" x14ac:dyDescent="0.2"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</row>
    <row r="29" spans="1:14" x14ac:dyDescent="0.2"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</row>
    <row r="30" spans="1:14" x14ac:dyDescent="0.2"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</row>
    <row r="31" spans="1:14" x14ac:dyDescent="0.2"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</row>
    <row r="32" spans="1:14" x14ac:dyDescent="0.2"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</row>
    <row r="33" spans="2:14" x14ac:dyDescent="0.2"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</row>
    <row r="34" spans="2:14" x14ac:dyDescent="0.2"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</row>
    <row r="35" spans="2:14" x14ac:dyDescent="0.2">
      <c r="B35" s="248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</row>
    <row r="36" spans="2:14" x14ac:dyDescent="0.2"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</row>
    <row r="37" spans="2:14" x14ac:dyDescent="0.2"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</row>
  </sheetData>
  <mergeCells count="4">
    <mergeCell ref="B1:H1"/>
    <mergeCell ref="C4:E4"/>
    <mergeCell ref="G4:I4"/>
    <mergeCell ref="K4:M4"/>
  </mergeCells>
  <pageMargins left="0.55118110236220474" right="0.23622047244094491" top="0.74803149606299213" bottom="0.74803149606299213" header="0.31496062992125984" footer="0.31496062992125984"/>
  <pageSetup paperSize="9" scale="98" orientation="landscape" r:id="rId1"/>
  <headerFooter>
    <oddHeader>&amp;C&amp;G</oddHeader>
    <oddFooter>&amp;L© 2018 Software AG. All rights reserved.&amp;C&amp;P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9</vt:i4>
      </vt:variant>
    </vt:vector>
  </HeadingPairs>
  <TitlesOfParts>
    <vt:vector size="22" baseType="lpstr">
      <vt:lpstr>Deckblatt</vt:lpstr>
      <vt:lpstr>Inhaltsverzeichnis</vt:lpstr>
      <vt:lpstr>Eckdaten</vt:lpstr>
      <vt:lpstr>GuV</vt:lpstr>
      <vt:lpstr>Bilanz</vt:lpstr>
      <vt:lpstr>Kapitalflussrechnung</vt:lpstr>
      <vt:lpstr>Segmentbericht ytd</vt:lpstr>
      <vt:lpstr>Segmentbericht Quartal</vt:lpstr>
      <vt:lpstr>Segment DBP-IoT split ytd</vt:lpstr>
      <vt:lpstr>Segment DBP-IoT split Quartal</vt:lpstr>
      <vt:lpstr>Im EK erfasste Erträge + Aufw.</vt:lpstr>
      <vt:lpstr>IR Kontakt</vt:lpstr>
      <vt:lpstr>Schlussblatt</vt:lpstr>
      <vt:lpstr>Bilanz!Print_Area</vt:lpstr>
      <vt:lpstr>Deckblatt!Print_Area</vt:lpstr>
      <vt:lpstr>Eckdaten!Print_Area</vt:lpstr>
      <vt:lpstr>GuV!Print_Area</vt:lpstr>
      <vt:lpstr>'Im EK erfasste Erträge + Aufw.'!Print_Area</vt:lpstr>
      <vt:lpstr>Inhaltsverzeichnis!Print_Area</vt:lpstr>
      <vt:lpstr>Kapitalflussrechnung!Print_Area</vt:lpstr>
      <vt:lpstr>'Segment DBP-IoT split Quartal'!Print_Area</vt:lpstr>
      <vt:lpstr>'Segmentbericht Quartal'!Print_Area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2018-07-17T15:56:11Z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Financial_Template_Software_AG_DE_Q3_2017.xlsx</vt:lpwstr>
  </property>
</Properties>
</file>