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DieseArbeitsmappe" defaultThemeVersion="124226"/>
  <bookViews>
    <workbookView xWindow="14175" yWindow="60" windowWidth="14490" windowHeight="14715" tabRatio="677"/>
  </bookViews>
  <sheets>
    <sheet name="Deckblatt" sheetId="1" r:id="rId1"/>
    <sheet name="Inhaltsverzeichnis" sheetId="11" r:id="rId2"/>
    <sheet name="Eckdaten" sheetId="21" r:id="rId3"/>
    <sheet name="GuV" sheetId="4" r:id="rId4"/>
    <sheet name="Bilanz" sheetId="7" r:id="rId5"/>
    <sheet name="Kapitalflussrechnung" sheetId="10" r:id="rId6"/>
    <sheet name="Segmentbericht ytd" sheetId="23" r:id="rId7"/>
    <sheet name="Segmentbericht Quartal" sheetId="17" r:id="rId8"/>
    <sheet name="Im EK erfasste Erträge + Aufw." sheetId="14" r:id="rId9"/>
    <sheet name="IR Kontakt" sheetId="5" r:id="rId10"/>
    <sheet name="Schlussblatt" sheetId="20" r:id="rId11"/>
  </sheets>
  <definedNames>
    <definedName name="_xlnm.Print_Area" localSheetId="4">Bilanz!$A$1:$E$48</definedName>
    <definedName name="_xlnm.Print_Area" localSheetId="0">Deckblatt!$A$1:$H$23</definedName>
    <definedName name="_xlnm.Print_Area" localSheetId="2">Eckdaten!$A$1:$L$34</definedName>
    <definedName name="_xlnm.Print_Area" localSheetId="3">GuV!$A$1:$H$27</definedName>
    <definedName name="_xlnm.Print_Area" localSheetId="8">'Im EK erfasste Erträge + Aufw.'!$A$1:$F$15</definedName>
    <definedName name="_xlnm.Print_Area" localSheetId="1">Inhaltsverzeichnis!$A$1:$J$52</definedName>
    <definedName name="_xlnm.Print_Area" localSheetId="5">Kapitalflussrechnung!$A$1:$G$42</definedName>
    <definedName name="_xlnm.Print_Area" localSheetId="7">'Segmentbericht Quartal'!$A$1:$U$29</definedName>
    <definedName name="_xlnm.Print_Area" localSheetId="6">'Segmentbericht ytd'!$A$1:$U$29</definedName>
  </definedNames>
  <calcPr calcId="145621"/>
</workbook>
</file>

<file path=xl/calcChain.xml><?xml version="1.0" encoding="utf-8"?>
<calcChain xmlns="http://schemas.openxmlformats.org/spreadsheetml/2006/main">
  <c r="F19" i="21" l="1"/>
  <c r="S11" i="23" l="1"/>
  <c r="S10" i="23"/>
  <c r="S8" i="23"/>
  <c r="S7" i="23"/>
  <c r="S11" i="17"/>
  <c r="S10" i="17"/>
  <c r="S8" i="17"/>
  <c r="S7" i="17"/>
  <c r="E30" i="21" l="1"/>
  <c r="E29" i="21"/>
  <c r="E28" i="21"/>
  <c r="E27" i="21"/>
  <c r="F11" i="14" l="1"/>
  <c r="E11" i="14"/>
  <c r="D11" i="14"/>
  <c r="C11" i="14"/>
  <c r="F9" i="14"/>
  <c r="F12" i="14" s="1"/>
  <c r="F13" i="14" s="1"/>
  <c r="F14" i="14" s="1"/>
  <c r="E9" i="14"/>
  <c r="D9" i="14"/>
  <c r="D12" i="14" s="1"/>
  <c r="D13" i="14" s="1"/>
  <c r="D14" i="14" s="1"/>
  <c r="C9" i="14"/>
  <c r="C12" i="14" s="1"/>
  <c r="C13" i="14" s="1"/>
  <c r="C14" i="14" s="1"/>
  <c r="R19" i="17"/>
  <c r="E19" i="17"/>
  <c r="T19" i="17" s="1"/>
  <c r="T16" i="17"/>
  <c r="R16" i="17"/>
  <c r="P14" i="17"/>
  <c r="P17" i="17" s="1"/>
  <c r="P20" i="17" s="1"/>
  <c r="O14" i="17"/>
  <c r="O17" i="17" s="1"/>
  <c r="O20" i="17" s="1"/>
  <c r="R13" i="17"/>
  <c r="E13" i="17"/>
  <c r="T13" i="17" s="1"/>
  <c r="T11" i="17"/>
  <c r="R11" i="17"/>
  <c r="T10" i="17"/>
  <c r="R10" i="17"/>
  <c r="S9" i="17"/>
  <c r="S12" i="17" s="1"/>
  <c r="M9" i="17"/>
  <c r="M12" i="17" s="1"/>
  <c r="M14" i="17" s="1"/>
  <c r="M17" i="17" s="1"/>
  <c r="M20" i="17" s="1"/>
  <c r="L9" i="17"/>
  <c r="L12" i="17" s="1"/>
  <c r="K9" i="17"/>
  <c r="K12" i="17" s="1"/>
  <c r="K14" i="17" s="1"/>
  <c r="K17" i="17" s="1"/>
  <c r="K20" i="17" s="1"/>
  <c r="I9" i="17"/>
  <c r="I12" i="17" s="1"/>
  <c r="I14" i="17" s="1"/>
  <c r="I17" i="17" s="1"/>
  <c r="I20" i="17" s="1"/>
  <c r="H9" i="17"/>
  <c r="H12" i="17" s="1"/>
  <c r="G9" i="17"/>
  <c r="G12" i="17" s="1"/>
  <c r="G14" i="17" s="1"/>
  <c r="G17" i="17" s="1"/>
  <c r="G20" i="17" s="1"/>
  <c r="E9" i="17"/>
  <c r="E12" i="17" s="1"/>
  <c r="D9" i="17"/>
  <c r="D12" i="17" s="1"/>
  <c r="C9" i="17"/>
  <c r="C12" i="17" s="1"/>
  <c r="C14" i="17" s="1"/>
  <c r="C17" i="17" s="1"/>
  <c r="C20" i="17" s="1"/>
  <c r="T8" i="17"/>
  <c r="R8" i="17"/>
  <c r="T7" i="17"/>
  <c r="T9" i="17" s="1"/>
  <c r="T12" i="17" s="1"/>
  <c r="R7" i="17"/>
  <c r="E7" i="17"/>
  <c r="T19" i="23"/>
  <c r="R19" i="23"/>
  <c r="E19" i="23"/>
  <c r="R16" i="23"/>
  <c r="E16" i="23"/>
  <c r="T16" i="23" s="1"/>
  <c r="P14" i="23"/>
  <c r="P17" i="23" s="1"/>
  <c r="P20" i="23" s="1"/>
  <c r="O14" i="23"/>
  <c r="O17" i="23" s="1"/>
  <c r="O20" i="23" s="1"/>
  <c r="T13" i="23"/>
  <c r="R13" i="23"/>
  <c r="R11" i="23"/>
  <c r="E11" i="23"/>
  <c r="T11" i="23" s="1"/>
  <c r="T10" i="23"/>
  <c r="R10" i="23"/>
  <c r="S9" i="23"/>
  <c r="S12" i="23" s="1"/>
  <c r="M9" i="23"/>
  <c r="M12" i="23" s="1"/>
  <c r="M14" i="23" s="1"/>
  <c r="M17" i="23" s="1"/>
  <c r="M20" i="23" s="1"/>
  <c r="L9" i="23"/>
  <c r="L12" i="23" s="1"/>
  <c r="K9" i="23"/>
  <c r="K12" i="23" s="1"/>
  <c r="K14" i="23" s="1"/>
  <c r="K17" i="23" s="1"/>
  <c r="K20" i="23" s="1"/>
  <c r="I9" i="23"/>
  <c r="I12" i="23" s="1"/>
  <c r="I14" i="23" s="1"/>
  <c r="I17" i="23" s="1"/>
  <c r="I20" i="23" s="1"/>
  <c r="H9" i="23"/>
  <c r="H12" i="23" s="1"/>
  <c r="G9" i="23"/>
  <c r="G12" i="23" s="1"/>
  <c r="G14" i="23" s="1"/>
  <c r="G17" i="23" s="1"/>
  <c r="G20" i="23" s="1"/>
  <c r="D9" i="23"/>
  <c r="D12" i="23" s="1"/>
  <c r="C9" i="23"/>
  <c r="C12" i="23" s="1"/>
  <c r="C14" i="23" s="1"/>
  <c r="C17" i="23" s="1"/>
  <c r="C20" i="23" s="1"/>
  <c r="T8" i="23"/>
  <c r="R8" i="23"/>
  <c r="R7" i="23"/>
  <c r="E7" i="23"/>
  <c r="F32" i="10"/>
  <c r="E32" i="10"/>
  <c r="D32" i="10"/>
  <c r="C32" i="10"/>
  <c r="F24" i="10"/>
  <c r="E24" i="10"/>
  <c r="D24" i="10"/>
  <c r="C24" i="10"/>
  <c r="F16" i="10"/>
  <c r="F39" i="10" s="1"/>
  <c r="E16" i="10"/>
  <c r="E39" i="10" s="1"/>
  <c r="D16" i="10"/>
  <c r="D39" i="10" s="1"/>
  <c r="C16" i="10"/>
  <c r="C33" i="10" s="1"/>
  <c r="C35" i="10" s="1"/>
  <c r="C37" i="10" s="1"/>
  <c r="D45" i="7"/>
  <c r="D39" i="7" s="1"/>
  <c r="C45" i="7"/>
  <c r="C39" i="7" s="1"/>
  <c r="D30" i="7"/>
  <c r="C30" i="7"/>
  <c r="D23" i="7"/>
  <c r="C23" i="7"/>
  <c r="D11" i="7"/>
  <c r="C11" i="7"/>
  <c r="D5" i="7"/>
  <c r="D20" i="7" s="1"/>
  <c r="C5" i="7"/>
  <c r="C20" i="7" s="1"/>
  <c r="G20" i="4"/>
  <c r="G16" i="4"/>
  <c r="G19" i="4" s="1"/>
  <c r="G21" i="4" s="1"/>
  <c r="G22" i="4" s="1"/>
  <c r="G13" i="4"/>
  <c r="G11" i="4"/>
  <c r="F11" i="4"/>
  <c r="F16" i="4" s="1"/>
  <c r="F19" i="4" s="1"/>
  <c r="F21" i="4" s="1"/>
  <c r="F22" i="4" s="1"/>
  <c r="G9" i="4"/>
  <c r="F9" i="4"/>
  <c r="D20" i="4"/>
  <c r="D18" i="4"/>
  <c r="D17" i="4"/>
  <c r="D13" i="4"/>
  <c r="D11" i="4"/>
  <c r="D16" i="4" s="1"/>
  <c r="D19" i="4" s="1"/>
  <c r="D21" i="4" s="1"/>
  <c r="D22" i="4" s="1"/>
  <c r="C11" i="4"/>
  <c r="C16" i="4" s="1"/>
  <c r="C19" i="4" s="1"/>
  <c r="C21" i="4" s="1"/>
  <c r="C22" i="4" s="1"/>
  <c r="D9" i="4"/>
  <c r="C9" i="4"/>
  <c r="H24" i="21"/>
  <c r="E24" i="21"/>
  <c r="H22" i="21"/>
  <c r="E22" i="21"/>
  <c r="H21" i="21"/>
  <c r="E21" i="21"/>
  <c r="H20" i="21"/>
  <c r="E20" i="21"/>
  <c r="G19" i="21"/>
  <c r="D19" i="21"/>
  <c r="C19" i="21"/>
  <c r="H18" i="21"/>
  <c r="E18" i="21"/>
  <c r="G17" i="21"/>
  <c r="F17" i="21"/>
  <c r="D17" i="21"/>
  <c r="C17" i="21"/>
  <c r="H16" i="21"/>
  <c r="E16" i="21"/>
  <c r="G15" i="21"/>
  <c r="F15" i="21"/>
  <c r="D15" i="21"/>
  <c r="C15" i="21"/>
  <c r="H14" i="21"/>
  <c r="E14" i="21"/>
  <c r="L10" i="21"/>
  <c r="K10" i="21"/>
  <c r="G10" i="21"/>
  <c r="F10" i="21"/>
  <c r="L9" i="21"/>
  <c r="K9" i="21"/>
  <c r="G9" i="21"/>
  <c r="F9" i="21"/>
  <c r="L8" i="21"/>
  <c r="K8" i="21"/>
  <c r="G8" i="21"/>
  <c r="F8" i="21"/>
  <c r="L7" i="21"/>
  <c r="K7" i="21"/>
  <c r="G7" i="21"/>
  <c r="F7" i="21"/>
  <c r="L6" i="21"/>
  <c r="K6" i="21"/>
  <c r="G6" i="21"/>
  <c r="F6" i="21"/>
  <c r="C39" i="10" l="1"/>
  <c r="R9" i="23"/>
  <c r="R12" i="23" s="1"/>
  <c r="R14" i="23" s="1"/>
  <c r="R17" i="23" s="1"/>
  <c r="R20" i="23" s="1"/>
  <c r="R23" i="23" s="1"/>
  <c r="R26" i="23" s="1"/>
  <c r="R28" i="23" s="1"/>
  <c r="R9" i="17"/>
  <c r="E14" i="17"/>
  <c r="E17" i="17" s="1"/>
  <c r="E20" i="17" s="1"/>
  <c r="C24" i="4"/>
  <c r="C25" i="4"/>
  <c r="F25" i="4"/>
  <c r="F24" i="4"/>
  <c r="D24" i="4"/>
  <c r="D25" i="4"/>
  <c r="G25" i="4"/>
  <c r="G24" i="4"/>
  <c r="D33" i="10"/>
  <c r="D35" i="10" s="1"/>
  <c r="D37" i="10" s="1"/>
  <c r="E12" i="14"/>
  <c r="E13" i="14" s="1"/>
  <c r="E14" i="14" s="1"/>
  <c r="C47" i="7"/>
  <c r="D47" i="7"/>
  <c r="T14" i="17"/>
  <c r="T17" i="17" s="1"/>
  <c r="T20" i="17" s="1"/>
  <c r="T23" i="17" s="1"/>
  <c r="T26" i="17" s="1"/>
  <c r="T28" i="17" s="1"/>
  <c r="E9" i="23"/>
  <c r="E12" i="23" s="1"/>
  <c r="E14" i="23" s="1"/>
  <c r="E17" i="23" s="1"/>
  <c r="E20" i="23" s="1"/>
  <c r="T7" i="23"/>
  <c r="T9" i="23" s="1"/>
  <c r="T12" i="23" s="1"/>
  <c r="T14" i="23" s="1"/>
  <c r="T17" i="23" s="1"/>
  <c r="T20" i="23" s="1"/>
  <c r="T23" i="23" s="1"/>
  <c r="T26" i="23" s="1"/>
  <c r="T28" i="23" s="1"/>
  <c r="R12" i="17"/>
  <c r="R14" i="17" s="1"/>
  <c r="R17" i="17" s="1"/>
  <c r="R20" i="17" s="1"/>
  <c r="R23" i="17" s="1"/>
  <c r="R26" i="17" s="1"/>
  <c r="R28" i="17" s="1"/>
  <c r="E33" i="10"/>
  <c r="E35" i="10" s="1"/>
  <c r="E37" i="10" s="1"/>
  <c r="F33" i="10"/>
  <c r="F35" i="10" s="1"/>
  <c r="F37" i="10" s="1"/>
  <c r="H20" i="4" l="1"/>
  <c r="E20" i="4"/>
  <c r="H15" i="4"/>
  <c r="E15" i="4"/>
  <c r="H14" i="4"/>
  <c r="E14" i="4"/>
  <c r="H13" i="4"/>
  <c r="E13" i="4"/>
  <c r="H12" i="4"/>
  <c r="E12" i="4"/>
  <c r="H10" i="4"/>
  <c r="E10" i="4"/>
  <c r="E9" i="4"/>
  <c r="H8" i="4"/>
  <c r="E8" i="4"/>
  <c r="H7" i="4"/>
  <c r="E7" i="4"/>
  <c r="H6" i="4"/>
  <c r="E6" i="4"/>
  <c r="H5" i="4"/>
  <c r="E5" i="4"/>
  <c r="H11" i="4" l="1"/>
  <c r="E11" i="4"/>
  <c r="H9" i="4"/>
  <c r="E16" i="4" l="1"/>
  <c r="H16" i="4"/>
  <c r="H19" i="4" l="1"/>
  <c r="E19" i="4"/>
  <c r="E21" i="4" l="1"/>
  <c r="H21" i="4"/>
  <c r="H24" i="4" l="1"/>
  <c r="H22" i="4"/>
  <c r="H25" i="4"/>
  <c r="E25" i="4"/>
  <c r="E24" i="4"/>
  <c r="E22" i="4"/>
</calcChain>
</file>

<file path=xl/sharedStrings.xml><?xml version="1.0" encoding="utf-8"?>
<sst xmlns="http://schemas.openxmlformats.org/spreadsheetml/2006/main" count="331" uniqueCount="176">
  <si>
    <t>Consulting</t>
  </si>
  <si>
    <t>Free Cash Flow</t>
  </si>
  <si>
    <t>Software AG</t>
  </si>
  <si>
    <t>.</t>
  </si>
  <si>
    <t>-</t>
  </si>
  <si>
    <t>Investor Relations</t>
  </si>
  <si>
    <t>64297 Darmstadt</t>
  </si>
  <si>
    <t>Uhlandstraße 12</t>
  </si>
  <si>
    <t>www.softwareag.com</t>
  </si>
  <si>
    <t>+49 (0) 6151 / 92 1900</t>
  </si>
  <si>
    <t xml:space="preserve">Fax: </t>
  </si>
  <si>
    <t xml:space="preserve">+49 (0) 6151 / 9234 1900 </t>
  </si>
  <si>
    <t xml:space="preserve">E-Mail: </t>
  </si>
  <si>
    <t>investor.relations@softwareag.com</t>
  </si>
  <si>
    <t>DBP</t>
  </si>
  <si>
    <t>A&amp;N</t>
  </si>
  <si>
    <t xml:space="preserve">Finanzinformationen </t>
  </si>
  <si>
    <t>(nicht testiert)</t>
  </si>
  <si>
    <t>Inhaltsverzeichnis</t>
  </si>
  <si>
    <t>S. 3</t>
  </si>
  <si>
    <t>S. 4</t>
  </si>
  <si>
    <t>S. 5</t>
  </si>
  <si>
    <t>S. 6</t>
  </si>
  <si>
    <t>S. 8</t>
  </si>
  <si>
    <t>S. 9</t>
  </si>
  <si>
    <t>in Mio. EUR</t>
  </si>
  <si>
    <t>(soweit nicht anders vermerkt)</t>
  </si>
  <si>
    <t>Umsatz</t>
  </si>
  <si>
    <t>Operatives Ergebnis</t>
  </si>
  <si>
    <t>in % vom Umsatz</t>
  </si>
  <si>
    <t>Bilanz</t>
  </si>
  <si>
    <t>Bilanzsumme</t>
  </si>
  <si>
    <t>Zahlungsmittel und Zahlungsmitteläquivalente</t>
  </si>
  <si>
    <t>(IFRS, nicht testiert)</t>
  </si>
  <si>
    <t>in TEUR</t>
  </si>
  <si>
    <t>Lizenzen</t>
  </si>
  <si>
    <t>Wartung</t>
  </si>
  <si>
    <t>Dienstleistungen</t>
  </si>
  <si>
    <t>Sonstige</t>
  </si>
  <si>
    <t>Umsatzerlöse</t>
  </si>
  <si>
    <t>Herstellkosten</t>
  </si>
  <si>
    <t>Bruttoergebnis vom Umsatz</t>
  </si>
  <si>
    <t>Forschungs- und Entwicklungsaufwendungen</t>
  </si>
  <si>
    <t>Vertriebsaufwendungen</t>
  </si>
  <si>
    <t>Allgemeine Verwaltungsaufwendungen</t>
  </si>
  <si>
    <t>Sonstige Steuern</t>
  </si>
  <si>
    <t>Sonstige Erträge / Aufwendungen, netto</t>
  </si>
  <si>
    <t>Finanzergebnis</t>
  </si>
  <si>
    <t>Ertragsteuern</t>
  </si>
  <si>
    <t>Konzernüberschuss</t>
  </si>
  <si>
    <t>Davon auf Aktionäre der Software AG entfallend</t>
  </si>
  <si>
    <t>Davon auf nicht beherrschende Anteile entfallend</t>
  </si>
  <si>
    <t>Ergebnis je Aktie in EUR (unverwässert)</t>
  </si>
  <si>
    <t>Ergebnis je Aktie in EUR (verwässert)</t>
  </si>
  <si>
    <t>Durchschnittliche im Umlauf befindliche Aktien (unverwässert)</t>
  </si>
  <si>
    <t>Durchschnittliche im Umlauf befindliche Aktien (verwässert)</t>
  </si>
  <si>
    <t>Aktiva (in TEUR)</t>
  </si>
  <si>
    <t>Sonstige finanzielle Vermögenswerte</t>
  </si>
  <si>
    <t>Forderungen aus Lieferungen und Leistungen und sonstige Forderungen</t>
  </si>
  <si>
    <t>Sonstige nicht finanzielle Vermögenswerte</t>
  </si>
  <si>
    <t>Ertragsteuererstattungsansprüche</t>
  </si>
  <si>
    <t>Immaterielle Vermögenswerte</t>
  </si>
  <si>
    <t>Geschäfts- oder Firmenwerte</t>
  </si>
  <si>
    <t>Sachanlagen</t>
  </si>
  <si>
    <t>Latente Steueransprüche</t>
  </si>
  <si>
    <t>Summe Vermögenswerte</t>
  </si>
  <si>
    <t>Passiva (in TEUR)</t>
  </si>
  <si>
    <t xml:space="preserve">Finanzielle Verbindlichkeiten </t>
  </si>
  <si>
    <t>Verbindlichkeiten aus Lieferungen und Leistungen und sonstige Verbindlichkeiten</t>
  </si>
  <si>
    <t>Sonstige nicht finanzielle Verbindlichkeiten</t>
  </si>
  <si>
    <t>Sonstige Rückstellungen</t>
  </si>
  <si>
    <t>Ertragsteuerschulden</t>
  </si>
  <si>
    <t>Passive Abgrenzungsposten</t>
  </si>
  <si>
    <t xml:space="preserve">Rückstellungen für Pensionen und ähnliche Verpflichtungen </t>
  </si>
  <si>
    <t xml:space="preserve">Latente Steuerschulden </t>
  </si>
  <si>
    <t>Eigenkapital</t>
  </si>
  <si>
    <t>Gezeichnetes Kapital der Software AG</t>
  </si>
  <si>
    <t>Kapitalrücklage der Software AG</t>
  </si>
  <si>
    <t>Gewinnrücklagen</t>
  </si>
  <si>
    <t>Sonstige Rücklagen</t>
  </si>
  <si>
    <t>Eigene Aktien</t>
  </si>
  <si>
    <t>Aktionären der Software AG zurechenbarer Anteil</t>
  </si>
  <si>
    <t>Nicht beherrschende Anteile</t>
  </si>
  <si>
    <t>Summe Eigenkapital und Schulden</t>
  </si>
  <si>
    <t>Überleitung</t>
  </si>
  <si>
    <t>Produktumsätze</t>
  </si>
  <si>
    <t>Segmentbeitrag</t>
  </si>
  <si>
    <t>Forschungs- und 
Entwicklungsaufwendungen</t>
  </si>
  <si>
    <t>Segmentergebnis</t>
  </si>
  <si>
    <t>Finanzergebnis, netto</t>
  </si>
  <si>
    <t>Ergebnis vor Ertragsteuern</t>
  </si>
  <si>
    <t>Differenzen aus der Währungsumrechnung ausländischer Geschäftsbetriebe</t>
  </si>
  <si>
    <t>Anpassung aus der Marktbewertung von Finanzinstrumenten</t>
  </si>
  <si>
    <t>Währungseffekte aus Nettoinvestitionsdarlehen in ausländische Geschäftsbetriebe</t>
  </si>
  <si>
    <t>Anpassung aus der Bewertung von Pensionsverpflichtungen</t>
  </si>
  <si>
    <t>Posten die anschließend nicht in den Gewinn oder Verlust umgegliedert werden</t>
  </si>
  <si>
    <t>Im Eigenkapital direkt erfasste Wertänderungen</t>
  </si>
  <si>
    <t>Posten die anschließend in den Gewinn oder Verlust umgegliedert werden, sofern bestimmte Bedingungen erfüllt sind</t>
  </si>
  <si>
    <t>Gesamtergebnis</t>
  </si>
  <si>
    <t>Deutschland</t>
  </si>
  <si>
    <t>Telefon:</t>
  </si>
  <si>
    <t>Δ in %</t>
  </si>
  <si>
    <t>31. Dezember 2016</t>
  </si>
  <si>
    <t>Gesamt</t>
  </si>
  <si>
    <t>Kurzfristige Vermögenswerte</t>
  </si>
  <si>
    <t>Langfristige Vermögenswerte</t>
  </si>
  <si>
    <t>Nettoergebnis (Non-IFRS)</t>
  </si>
  <si>
    <r>
      <t xml:space="preserve">Δ in % </t>
    </r>
    <r>
      <rPr>
        <b/>
        <sz val="8"/>
        <color theme="1"/>
        <rFont val="Arial"/>
        <family val="2"/>
      </rPr>
      <t>acc*</t>
    </r>
  </si>
  <si>
    <t>Geschäftsbereich DBP</t>
  </si>
  <si>
    <t>Geschäftsbereich A&amp;N</t>
  </si>
  <si>
    <t>Operatives EBITA (Non-IFRS)</t>
  </si>
  <si>
    <t>Segmentergebnis DBP</t>
  </si>
  <si>
    <t>Segmentmarge</t>
  </si>
  <si>
    <t>Segmentergebnis A&amp;N</t>
  </si>
  <si>
    <t>Ergebnis je Aktie (Non-IFRS)**</t>
  </si>
  <si>
    <t>CapEx***</t>
  </si>
  <si>
    <t>*    acc = at constant currency (um Wechselkurseffekte bereinigt)</t>
  </si>
  <si>
    <t>Mitarbeiter (Vollzeitäquivalent)</t>
  </si>
  <si>
    <t>*** Cashflow aus Investitionstätigkeit bereinigt um Akquisitionen und Anlagen in Schuldtiteln</t>
  </si>
  <si>
    <t>S. 7</t>
  </si>
  <si>
    <t>Netto-Cash-Position</t>
  </si>
  <si>
    <t>Abschreibungen auf Gegenstände des Anlagevermögens</t>
  </si>
  <si>
    <t>Mittelabfluss für in bar ausgeglichene Ansprüche anteilsbasierter Vergütung mit Erfüllungswahlrecht</t>
  </si>
  <si>
    <t>Sonstige zahlungsunwirksame Aufwendungen und Erträge</t>
  </si>
  <si>
    <t>Veränderungen der Forderungen sowie anderer Aktiva</t>
  </si>
  <si>
    <t>Veränderungen der Verbindlichkeiten sowie anderer Passiva</t>
  </si>
  <si>
    <t>Gezahlte / Erhaltene Ertragsteuern</t>
  </si>
  <si>
    <t>Gezahlte Zinsen</t>
  </si>
  <si>
    <t>Erhaltene Zinsen</t>
  </si>
  <si>
    <t>Mittelzufluss aus dem Abgang von Sachanlagen/ 
immateriellen Vermögenswerten</t>
  </si>
  <si>
    <t>Investitionen in Sachanlagen/immaterielle Vermögenswerte</t>
  </si>
  <si>
    <t xml:space="preserve">Mittelzufluss aus dem Abgang von langfristigen finanziellen Vermögenswerten </t>
  </si>
  <si>
    <t>Investitionen in langfristige finanzielle Vermögenwerte</t>
  </si>
  <si>
    <t>Einzahlungen aus dem Verkauf von kurzfristigen finanziellen Vermögenswerten</t>
  </si>
  <si>
    <t>Investitionen in kurzfristige finanzielle Vermögenswerte</t>
  </si>
  <si>
    <t>Nettoauszahlungen für Akquisitionen</t>
  </si>
  <si>
    <t>Cashflow aus Investitionstätigkeit</t>
  </si>
  <si>
    <t>Rückkauf eigener Aktien</t>
  </si>
  <si>
    <t>Verwendung eigener Aktien</t>
  </si>
  <si>
    <t xml:space="preserve">Gezahlte Dividenden </t>
  </si>
  <si>
    <t xml:space="preserve">Ein- / Auszahlungen von kurzfristigen finanziellen Verbindlichkeiten </t>
  </si>
  <si>
    <t xml:space="preserve">Aufnahme von langfristigen finanziellen Verbindlichkeiten </t>
  </si>
  <si>
    <t xml:space="preserve">Tilgung von langfristigen finanziellen Verbindlichkeiten </t>
  </si>
  <si>
    <t xml:space="preserve">Auszahlungen für nicht beherrschende Anteile </t>
  </si>
  <si>
    <t>Cashflow aus Finanzierungstätigkeit</t>
  </si>
  <si>
    <t>Zahlungswirksame Veränderungen der Zahlungsmittel und Zahlungsmitteläquivalente</t>
  </si>
  <si>
    <t>Nettoveränderung der Zahlungsmittel und Zahlungsmitteläquivalente</t>
  </si>
  <si>
    <t>Zahlungsmittel und Zahlungsmitteläquivalente am Anfang der Periode</t>
  </si>
  <si>
    <t>Zahlungsmittel und Zahlungsmitteläquivalente am Ende der Periode</t>
  </si>
  <si>
    <t>Q4 / 2017</t>
  </si>
  <si>
    <t>Konzernbilanz zum 31. Dezember 2017</t>
  </si>
  <si>
    <t>Segmentbericht für zwölf Monate 2017</t>
  </si>
  <si>
    <t>Konzern Gewinn-und-Verlustrechnung für zwölf Monate und 4. Quartal 2017</t>
  </si>
  <si>
    <t>Kapitalflussrechnung für zwölf Monate und 4. Quartal 2017</t>
  </si>
  <si>
    <t>Segmentbericht für das 4. Quartal 2017</t>
  </si>
  <si>
    <t>Gesamtergebnisrechnung für zwölf Monate und 4. Quartal 2017</t>
  </si>
  <si>
    <t>Kennzahlen zum 31. Dezember 2017</t>
  </si>
  <si>
    <t>31. Dezember 2017</t>
  </si>
  <si>
    <t>12M 2017</t>
  </si>
  <si>
    <t>12M 2016</t>
  </si>
  <si>
    <t xml:space="preserve">12M 2017
 (as stated) </t>
  </si>
  <si>
    <t>12M 2017 
(acc*)</t>
  </si>
  <si>
    <t>12M 2016
(as stated)</t>
  </si>
  <si>
    <t xml:space="preserve">Q4 2017
 (as stated) </t>
  </si>
  <si>
    <t>Q4 2017 
(acc*)</t>
  </si>
  <si>
    <t>Q4 2017</t>
  </si>
  <si>
    <t>Q4 2016</t>
  </si>
  <si>
    <t>**  Basierend auf durchschnittlich ausstehenden Aktien (unverwässert) Q4 2017: 74.0m / Q4 2016: 76.2m / 12M 2017: 74.6m / 12M 2016: 76.2m</t>
  </si>
  <si>
    <t xml:space="preserve">Steuerschulden </t>
  </si>
  <si>
    <t xml:space="preserve">as stated </t>
  </si>
  <si>
    <t xml:space="preserve">at constant currency </t>
  </si>
  <si>
    <t>Kennzahlen im Überblick zum 31. Dezember 2017</t>
  </si>
  <si>
    <t>Cashflow aus betrieblicher Tätigkeit</t>
  </si>
  <si>
    <t>Kurzfristige Schulden</t>
  </si>
  <si>
    <t>Langfristige Schulden</t>
  </si>
  <si>
    <t>Bewertungsbedingte Veränderungen der Zahlungsmittel und Zahlungsmitteläquivalente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</si>
</sst>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%"/>
    <numFmt numFmtId="166" formatCode="0.0"/>
  </numFmts>
  <fonts count="3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b/>
      <sz val="28"/>
      <color rgb="FF0899CC"/>
      <name val="Arial"/>
      <family val="2"/>
    </font>
    <font>
      <sz val="11"/>
      <color rgb="FF0899CC"/>
      <name val="Arial"/>
      <family val="2"/>
    </font>
    <font>
      <b/>
      <sz val="14"/>
      <color rgb="FF0899CC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rgb="FF0899CC"/>
      <name val="Arial"/>
      <family val="2"/>
    </font>
    <font>
      <b/>
      <sz val="11"/>
      <name val="Arial"/>
      <family val="2"/>
    </font>
    <font>
      <sz val="10"/>
      <name val="Courier"/>
      <family val="3"/>
    </font>
    <font>
      <sz val="11"/>
      <color rgb="FF7F7F7F"/>
      <name val="Arial"/>
      <family val="2"/>
    </font>
    <font>
      <i/>
      <sz val="14"/>
      <color rgb="FF7F7F7F"/>
      <name val="Arial"/>
      <family val="2"/>
    </font>
    <font>
      <sz val="14"/>
      <color rgb="FF7F7F7F"/>
      <name val="Arial"/>
      <family val="2"/>
    </font>
    <font>
      <b/>
      <sz val="12"/>
      <color rgb="FF0899CC"/>
      <name val="Arial"/>
      <family val="2"/>
    </font>
    <font>
      <sz val="12"/>
      <name val="Arial"/>
      <family val="2"/>
    </font>
    <font>
      <b/>
      <sz val="8"/>
      <color rgb="FF0899CC"/>
      <name val="Arial"/>
      <family val="2"/>
    </font>
    <font>
      <b/>
      <sz val="8"/>
      <color theme="1"/>
      <name val="Arial"/>
      <family val="2"/>
    </font>
    <font>
      <b/>
      <sz val="12"/>
      <name val="Arial"/>
      <family val="2"/>
    </font>
    <font>
      <sz val="8"/>
      <color theme="1"/>
      <name val="Arial"/>
      <family val="2"/>
    </font>
    <font>
      <b/>
      <sz val="8"/>
      <color rgb="FF000000"/>
      <name val="Arial"/>
      <family val="2"/>
    </font>
    <font>
      <i/>
      <sz val="8"/>
      <color theme="1"/>
      <name val="Arial"/>
      <family val="2"/>
    </font>
    <font>
      <sz val="10"/>
      <color theme="1"/>
      <name val="Arial"/>
      <family val="2"/>
    </font>
    <font>
      <b/>
      <i/>
      <sz val="8"/>
      <color theme="1"/>
      <name val="Arial"/>
      <family val="2"/>
    </font>
    <font>
      <b/>
      <i/>
      <sz val="8"/>
      <color rgb="FF0899CC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E7F5FB"/>
        <bgColor indexed="64"/>
      </patternFill>
    </fill>
  </fills>
  <borders count="42">
    <border>
      <left/>
      <right/>
      <top/>
      <bottom/>
      <diagonal/>
    </border>
    <border>
      <left style="thick">
        <color theme="0"/>
      </left>
      <right style="thick">
        <color theme="0"/>
      </right>
      <top/>
      <bottom style="thin">
        <color indexed="64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 style="thin">
        <color indexed="64"/>
      </bottom>
      <diagonal/>
    </border>
    <border>
      <left style="thick">
        <color theme="0"/>
      </left>
      <right style="thick">
        <color theme="0"/>
      </right>
      <top/>
      <bottom style="medium">
        <color indexed="64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 style="medium">
        <color indexed="64"/>
      </bottom>
      <diagonal/>
    </border>
    <border>
      <left style="thick">
        <color theme="0"/>
      </left>
      <right style="thick">
        <color theme="0"/>
      </right>
      <top/>
      <bottom style="medium">
        <color rgb="FF0899CC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 style="medium">
        <color rgb="FF0899CC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/>
      <top/>
      <bottom/>
      <diagonal/>
    </border>
    <border>
      <left style="thick">
        <color theme="0"/>
      </left>
      <right style="thick">
        <color theme="0"/>
      </right>
      <top style="medium">
        <color indexed="64"/>
      </top>
      <bottom style="thin">
        <color indexed="64"/>
      </bottom>
      <diagonal/>
    </border>
    <border>
      <left style="thick">
        <color theme="0"/>
      </left>
      <right style="thick">
        <color theme="0"/>
      </right>
      <top style="medium">
        <color indexed="64"/>
      </top>
      <bottom style="medium">
        <color rgb="FF0899CC"/>
      </bottom>
      <diagonal/>
    </border>
    <border>
      <left style="thick">
        <color rgb="FFFFFFFF"/>
      </left>
      <right style="thick">
        <color rgb="FFFFFFFF"/>
      </right>
      <top/>
      <bottom style="medium">
        <color indexed="64"/>
      </bottom>
      <diagonal/>
    </border>
    <border>
      <left style="thick">
        <color rgb="FFFFFFFF"/>
      </left>
      <right style="thick">
        <color rgb="FFFFFFFF"/>
      </right>
      <top/>
      <bottom/>
      <diagonal/>
    </border>
    <border>
      <left/>
      <right style="thick">
        <color rgb="FFFFFFFF"/>
      </right>
      <top/>
      <bottom/>
      <diagonal/>
    </border>
    <border>
      <left style="thick">
        <color rgb="FFFFFFFF"/>
      </left>
      <right style="thick">
        <color rgb="FFFFFFFF"/>
      </right>
      <top/>
      <bottom style="thick">
        <color rgb="FF0899CC"/>
      </bottom>
      <diagonal/>
    </border>
    <border>
      <left/>
      <right style="thick">
        <color rgb="FFFFFFFF"/>
      </right>
      <top/>
      <bottom style="thick">
        <color rgb="FF0899CC"/>
      </bottom>
      <diagonal/>
    </border>
    <border>
      <left style="thick">
        <color rgb="FFFFFFFF"/>
      </left>
      <right style="thick">
        <color rgb="FFFFFFFF"/>
      </right>
      <top style="thin">
        <color theme="1"/>
      </top>
      <bottom style="thin">
        <color theme="1"/>
      </bottom>
      <diagonal/>
    </border>
    <border>
      <left/>
      <right style="thick">
        <color rgb="FFFFFFFF"/>
      </right>
      <top style="thin">
        <color theme="1"/>
      </top>
      <bottom style="thin">
        <color theme="1"/>
      </bottom>
      <diagonal/>
    </border>
    <border>
      <left style="thick">
        <color rgb="FFFFFFFF"/>
      </left>
      <right style="thick">
        <color rgb="FFFFFFFF"/>
      </right>
      <top style="thin">
        <color auto="1"/>
      </top>
      <bottom style="thin">
        <color auto="1"/>
      </bottom>
      <diagonal/>
    </border>
    <border>
      <left/>
      <right style="thick">
        <color rgb="FFFFFFFF"/>
      </right>
      <top style="thin">
        <color auto="1"/>
      </top>
      <bottom style="thin">
        <color auto="1"/>
      </bottom>
      <diagonal/>
    </border>
    <border>
      <left/>
      <right style="thick">
        <color theme="0"/>
      </right>
      <top/>
      <bottom/>
      <diagonal/>
    </border>
    <border>
      <left style="thick">
        <color rgb="FFFFFFFF"/>
      </left>
      <right style="thick">
        <color rgb="FFFFFFFF"/>
      </right>
      <top style="thick">
        <color auto="1"/>
      </top>
      <bottom style="thick">
        <color rgb="FF0899CC"/>
      </bottom>
      <diagonal/>
    </border>
    <border>
      <left/>
      <right style="thick">
        <color rgb="FFFFFFFF"/>
      </right>
      <top style="thick">
        <color auto="1"/>
      </top>
      <bottom style="thick">
        <color rgb="FF0899CC"/>
      </bottom>
      <diagonal/>
    </border>
    <border>
      <left style="thick">
        <color rgb="FFFFFFFF"/>
      </left>
      <right style="thick">
        <color rgb="FFFFFFFF"/>
      </right>
      <top style="thick">
        <color rgb="FF0899CC"/>
      </top>
      <bottom style="thin">
        <color auto="1"/>
      </bottom>
      <diagonal/>
    </border>
    <border>
      <left/>
      <right style="thick">
        <color rgb="FFFFFFFF"/>
      </right>
      <top style="thick">
        <color rgb="FF0899CC"/>
      </top>
      <bottom style="thin">
        <color auto="1"/>
      </bottom>
      <diagonal/>
    </border>
    <border>
      <left/>
      <right style="thick">
        <color rgb="FFFFFFFF"/>
      </right>
      <top/>
      <bottom style="thin">
        <color auto="1"/>
      </bottom>
      <diagonal/>
    </border>
    <border>
      <left style="thick">
        <color theme="0"/>
      </left>
      <right/>
      <top/>
      <bottom style="medium">
        <color indexed="64"/>
      </bottom>
      <diagonal/>
    </border>
    <border>
      <left/>
      <right style="thick">
        <color theme="0"/>
      </right>
      <top/>
      <bottom style="medium">
        <color indexed="64"/>
      </bottom>
      <diagonal/>
    </border>
    <border>
      <left style="thick">
        <color rgb="FFFFFFFF"/>
      </left>
      <right style="thick">
        <color rgb="FFFFFFFF"/>
      </right>
      <top style="thick">
        <color rgb="FF0899CC"/>
      </top>
      <bottom style="thick">
        <color rgb="FFFFFFFF"/>
      </bottom>
      <diagonal/>
    </border>
    <border>
      <left style="thick">
        <color rgb="FFFFFFFF"/>
      </left>
      <right style="thick">
        <color rgb="FFFFFFFF"/>
      </right>
      <top/>
      <bottom style="thick">
        <color auto="1"/>
      </bottom>
      <diagonal/>
    </border>
    <border>
      <left/>
      <right style="thick">
        <color rgb="FFFFFFFF"/>
      </right>
      <top/>
      <bottom style="thick">
        <color auto="1"/>
      </bottom>
      <diagonal/>
    </border>
    <border>
      <left/>
      <right style="thick">
        <color rgb="FFFFFFFF"/>
      </right>
      <top style="thick">
        <color rgb="FF0899CC"/>
      </top>
      <bottom style="thick">
        <color rgb="FFFFFFFF"/>
      </bottom>
      <diagonal/>
    </border>
    <border>
      <left style="thick">
        <color theme="0"/>
      </left>
      <right/>
      <top style="medium">
        <color indexed="64"/>
      </top>
      <bottom style="thin">
        <color indexed="64"/>
      </bottom>
      <diagonal/>
    </border>
    <border>
      <left style="thick">
        <color theme="0"/>
      </left>
      <right/>
      <top/>
      <bottom style="thin">
        <color indexed="64"/>
      </bottom>
      <diagonal/>
    </border>
    <border>
      <left style="thick">
        <color theme="0"/>
      </left>
      <right/>
      <top style="thin">
        <color indexed="64"/>
      </top>
      <bottom style="thin">
        <color indexed="64"/>
      </bottom>
      <diagonal/>
    </border>
    <border>
      <left style="thick">
        <color theme="0"/>
      </left>
      <right/>
      <top style="thin">
        <color indexed="64"/>
      </top>
      <bottom style="medium">
        <color indexed="64"/>
      </bottom>
      <diagonal/>
    </border>
    <border>
      <left style="thick">
        <color theme="0"/>
      </left>
      <right/>
      <top style="thin">
        <color indexed="64"/>
      </top>
      <bottom style="medium">
        <color rgb="FF0899CC"/>
      </bottom>
      <diagonal/>
    </border>
    <border>
      <left/>
      <right style="thick">
        <color theme="0"/>
      </right>
      <top style="medium">
        <color indexed="64"/>
      </top>
      <bottom style="thin">
        <color indexed="64"/>
      </bottom>
      <diagonal/>
    </border>
    <border>
      <left/>
      <right style="thick">
        <color theme="0"/>
      </right>
      <top/>
      <bottom style="thin">
        <color indexed="64"/>
      </bottom>
      <diagonal/>
    </border>
    <border>
      <left/>
      <right style="thick">
        <color theme="0"/>
      </right>
      <top style="thin">
        <color indexed="64"/>
      </top>
      <bottom style="thin">
        <color indexed="64"/>
      </bottom>
      <diagonal/>
    </border>
    <border>
      <left/>
      <right style="thick">
        <color theme="0"/>
      </right>
      <top style="thin">
        <color indexed="64"/>
      </top>
      <bottom style="medium">
        <color indexed="64"/>
      </bottom>
      <diagonal/>
    </border>
    <border>
      <left/>
      <right style="thick">
        <color theme="0"/>
      </right>
      <top style="thin">
        <color indexed="64"/>
      </top>
      <bottom style="medium">
        <color rgb="FF0899CC"/>
      </bottom>
      <diagonal/>
    </border>
  </borders>
  <cellStyleXfs count="8">
    <xf numFmtId="0" fontId="0" fillId="0" borderId="0"/>
    <xf numFmtId="0" fontId="1" fillId="0" borderId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4" fontId="15" fillId="0" borderId="0"/>
    <xf numFmtId="0" fontId="27" fillId="0" borderId="0"/>
    <xf numFmtId="0" fontId="2" fillId="0" borderId="0"/>
    <xf numFmtId="9" fontId="2" fillId="0" borderId="0" applyFont="0" applyFill="0" applyBorder="0" applyAlignment="0" applyProtection="0"/>
  </cellStyleXfs>
  <cellXfs count="283">
    <xf numFmtId="0" fontId="0" fillId="0" borderId="0" xfId="0"/>
    <xf numFmtId="0" fontId="0" fillId="0" borderId="0" xfId="0" applyAlignment="1">
      <alignment horizontal="right" vertical="top"/>
    </xf>
    <xf numFmtId="0" fontId="4" fillId="0" borderId="0" xfId="0" applyFont="1"/>
    <xf numFmtId="0" fontId="5" fillId="0" borderId="0" xfId="0" applyFont="1"/>
    <xf numFmtId="0" fontId="8" fillId="0" borderId="0" xfId="0" applyFont="1"/>
    <xf numFmtId="0" fontId="1" fillId="0" borderId="0" xfId="0" applyFont="1"/>
    <xf numFmtId="0" fontId="9" fillId="0" borderId="0" xfId="0" applyFont="1"/>
    <xf numFmtId="0" fontId="10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4" fillId="0" borderId="0" xfId="0" applyFont="1"/>
    <xf numFmtId="0" fontId="4" fillId="0" borderId="0" xfId="0" applyFont="1" applyAlignment="1">
      <alignment horizontal="right" vertical="top"/>
    </xf>
    <xf numFmtId="0" fontId="6" fillId="0" borderId="0" xfId="0" applyFont="1"/>
    <xf numFmtId="0" fontId="6" fillId="0" borderId="0" xfId="3" applyFont="1"/>
    <xf numFmtId="0" fontId="1" fillId="0" borderId="0" xfId="0" applyFont="1" applyBorder="1" applyAlignment="1">
      <alignment horizontal="left"/>
    </xf>
    <xf numFmtId="3" fontId="4" fillId="0" borderId="0" xfId="0" applyNumberFormat="1" applyFont="1"/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  <xf numFmtId="0" fontId="16" fillId="0" borderId="0" xfId="0" applyFont="1" applyAlignment="1">
      <alignment vertical="center"/>
    </xf>
    <xf numFmtId="14" fontId="17" fillId="0" borderId="0" xfId="0" applyNumberFormat="1" applyFont="1"/>
    <xf numFmtId="14" fontId="18" fillId="0" borderId="0" xfId="0" applyNumberFormat="1" applyFont="1"/>
    <xf numFmtId="0" fontId="12" fillId="0" borderId="2" xfId="0" applyFont="1" applyBorder="1" applyAlignment="1">
      <alignment horizontal="left"/>
    </xf>
    <xf numFmtId="4" fontId="12" fillId="2" borderId="2" xfId="0" applyNumberFormat="1" applyFont="1" applyFill="1" applyBorder="1" applyAlignment="1">
      <alignment horizontal="right"/>
    </xf>
    <xf numFmtId="3" fontId="12" fillId="2" borderId="2" xfId="0" applyNumberFormat="1" applyFont="1" applyFill="1" applyBorder="1" applyAlignment="1">
      <alignment horizontal="right"/>
    </xf>
    <xf numFmtId="3" fontId="12" fillId="0" borderId="2" xfId="0" applyNumberFormat="1" applyFont="1" applyBorder="1" applyAlignment="1">
      <alignment horizontal="right"/>
    </xf>
    <xf numFmtId="3" fontId="11" fillId="2" borderId="2" xfId="0" applyNumberFormat="1" applyFont="1" applyFill="1" applyBorder="1" applyAlignment="1">
      <alignment horizontal="right"/>
    </xf>
    <xf numFmtId="3" fontId="11" fillId="0" borderId="2" xfId="0" applyNumberFormat="1" applyFont="1" applyBorder="1" applyAlignment="1">
      <alignment horizontal="right"/>
    </xf>
    <xf numFmtId="0" fontId="12" fillId="0" borderId="0" xfId="0" applyFont="1"/>
    <xf numFmtId="9" fontId="12" fillId="0" borderId="2" xfId="0" applyNumberFormat="1" applyFont="1" applyBorder="1" applyAlignment="1">
      <alignment horizontal="right"/>
    </xf>
    <xf numFmtId="9" fontId="11" fillId="0" borderId="2" xfId="0" applyNumberFormat="1" applyFont="1" applyBorder="1" applyAlignment="1">
      <alignment horizontal="right"/>
    </xf>
    <xf numFmtId="9" fontId="12" fillId="0" borderId="1" xfId="0" applyNumberFormat="1" applyFont="1" applyBorder="1" applyAlignment="1">
      <alignment horizontal="right"/>
    </xf>
    <xf numFmtId="9" fontId="11" fillId="0" borderId="4" xfId="0" applyNumberFormat="1" applyFont="1" applyBorder="1" applyAlignment="1">
      <alignment horizontal="right"/>
    </xf>
    <xf numFmtId="3" fontId="12" fillId="2" borderId="1" xfId="0" applyNumberFormat="1" applyFont="1" applyFill="1" applyBorder="1" applyAlignment="1">
      <alignment horizontal="right"/>
    </xf>
    <xf numFmtId="3" fontId="12" fillId="0" borderId="1" xfId="0" applyNumberFormat="1" applyFont="1" applyBorder="1" applyAlignment="1">
      <alignment horizontal="right"/>
    </xf>
    <xf numFmtId="3" fontId="21" fillId="2" borderId="6" xfId="0" applyNumberFormat="1" applyFont="1" applyFill="1" applyBorder="1" applyAlignment="1">
      <alignment horizontal="right"/>
    </xf>
    <xf numFmtId="3" fontId="21" fillId="0" borderId="6" xfId="0" applyNumberFormat="1" applyFont="1" applyBorder="1" applyAlignment="1">
      <alignment horizontal="right"/>
    </xf>
    <xf numFmtId="0" fontId="4" fillId="0" borderId="7" xfId="0" applyFont="1" applyBorder="1"/>
    <xf numFmtId="0" fontId="10" fillId="0" borderId="7" xfId="0" applyFont="1" applyBorder="1" applyAlignment="1"/>
    <xf numFmtId="0" fontId="10" fillId="0" borderId="7" xfId="0" applyFont="1" applyBorder="1"/>
    <xf numFmtId="0" fontId="22" fillId="0" borderId="3" xfId="0" applyFont="1" applyBorder="1" applyAlignment="1">
      <alignment horizontal="right"/>
    </xf>
    <xf numFmtId="0" fontId="12" fillId="0" borderId="7" xfId="0" applyFont="1" applyBorder="1"/>
    <xf numFmtId="0" fontId="4" fillId="0" borderId="8" xfId="0" applyFont="1" applyBorder="1"/>
    <xf numFmtId="0" fontId="20" fillId="0" borderId="0" xfId="0" applyFont="1"/>
    <xf numFmtId="0" fontId="20" fillId="0" borderId="7" xfId="0" applyFont="1" applyBorder="1"/>
    <xf numFmtId="0" fontId="10" fillId="0" borderId="7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0" fontId="11" fillId="2" borderId="3" xfId="0" applyFont="1" applyFill="1" applyBorder="1" applyAlignment="1">
      <alignment horizontal="right" wrapText="1"/>
    </xf>
    <xf numFmtId="0" fontId="11" fillId="0" borderId="3" xfId="0" applyFont="1" applyBorder="1" applyAlignment="1">
      <alignment horizontal="right" wrapText="1"/>
    </xf>
    <xf numFmtId="0" fontId="12" fillId="0" borderId="1" xfId="0" applyFont="1" applyBorder="1" applyAlignment="1">
      <alignment horizontal="left"/>
    </xf>
    <xf numFmtId="0" fontId="11" fillId="0" borderId="4" xfId="0" applyFont="1" applyBorder="1" applyAlignment="1">
      <alignment horizontal="left"/>
    </xf>
    <xf numFmtId="3" fontId="11" fillId="2" borderId="4" xfId="0" applyNumberFormat="1" applyFont="1" applyFill="1" applyBorder="1" applyAlignment="1">
      <alignment horizontal="right"/>
    </xf>
    <xf numFmtId="3" fontId="11" fillId="0" borderId="4" xfId="0" applyNumberFormat="1" applyFont="1" applyBorder="1" applyAlignment="1">
      <alignment horizontal="right"/>
    </xf>
    <xf numFmtId="3" fontId="12" fillId="2" borderId="2" xfId="2" applyNumberFormat="1" applyFont="1" applyFill="1" applyBorder="1" applyAlignment="1">
      <alignment horizontal="right"/>
    </xf>
    <xf numFmtId="3" fontId="12" fillId="0" borderId="2" xfId="2" applyNumberFormat="1" applyFont="1" applyBorder="1" applyAlignment="1">
      <alignment horizontal="right"/>
    </xf>
    <xf numFmtId="0" fontId="21" fillId="0" borderId="6" xfId="0" applyFont="1" applyBorder="1" applyAlignment="1">
      <alignment horizontal="left"/>
    </xf>
    <xf numFmtId="9" fontId="21" fillId="0" borderId="6" xfId="0" applyNumberFormat="1" applyFont="1" applyBorder="1" applyAlignment="1">
      <alignment horizontal="right"/>
    </xf>
    <xf numFmtId="0" fontId="11" fillId="0" borderId="1" xfId="0" applyFont="1" applyBorder="1" applyAlignment="1">
      <alignment horizontal="left"/>
    </xf>
    <xf numFmtId="0" fontId="11" fillId="0" borderId="2" xfId="0" applyFont="1" applyBorder="1" applyAlignment="1">
      <alignment horizontal="left"/>
    </xf>
    <xf numFmtId="0" fontId="2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164" fontId="12" fillId="0" borderId="0" xfId="0" applyNumberFormat="1" applyFont="1" applyBorder="1" applyAlignment="1">
      <alignment horizontal="right" vertical="center"/>
    </xf>
    <xf numFmtId="3" fontId="12" fillId="0" borderId="0" xfId="0" applyNumberFormat="1" applyFont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0" fontId="21" fillId="0" borderId="5" xfId="0" applyFont="1" applyBorder="1" applyAlignment="1">
      <alignment vertical="center"/>
    </xf>
    <xf numFmtId="49" fontId="21" fillId="2" borderId="5" xfId="0" applyNumberFormat="1" applyFont="1" applyFill="1" applyBorder="1" applyAlignment="1">
      <alignment horizontal="center" vertical="center"/>
    </xf>
    <xf numFmtId="49" fontId="21" fillId="0" borderId="5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left" vertical="center"/>
    </xf>
    <xf numFmtId="3" fontId="11" fillId="2" borderId="3" xfId="0" applyNumberFormat="1" applyFont="1" applyFill="1" applyBorder="1" applyAlignment="1">
      <alignment horizontal="right" vertical="center"/>
    </xf>
    <xf numFmtId="3" fontId="11" fillId="0" borderId="3" xfId="0" applyNumberFormat="1" applyFont="1" applyBorder="1" applyAlignment="1">
      <alignment horizontal="right" vertical="center"/>
    </xf>
    <xf numFmtId="0" fontId="12" fillId="0" borderId="1" xfId="0" applyFont="1" applyBorder="1" applyAlignment="1">
      <alignment horizontal="left" vertical="center"/>
    </xf>
    <xf numFmtId="3" fontId="12" fillId="2" borderId="1" xfId="0" applyNumberFormat="1" applyFont="1" applyFill="1" applyBorder="1" applyAlignment="1">
      <alignment horizontal="right" vertical="center"/>
    </xf>
    <xf numFmtId="3" fontId="12" fillId="0" borderId="1" xfId="0" applyNumberFormat="1" applyFont="1" applyBorder="1" applyAlignment="1">
      <alignment horizontal="right" vertical="center"/>
    </xf>
    <xf numFmtId="0" fontId="12" fillId="0" borderId="2" xfId="0" applyFont="1" applyBorder="1" applyAlignment="1">
      <alignment horizontal="left" vertical="center"/>
    </xf>
    <xf numFmtId="3" fontId="12" fillId="2" borderId="2" xfId="0" applyNumberFormat="1" applyFont="1" applyFill="1" applyBorder="1" applyAlignment="1">
      <alignment horizontal="right" vertical="center"/>
    </xf>
    <xf numFmtId="3" fontId="12" fillId="0" borderId="2" xfId="0" applyNumberFormat="1" applyFont="1" applyBorder="1" applyAlignment="1">
      <alignment horizontal="right" vertical="center"/>
    </xf>
    <xf numFmtId="0" fontId="11" fillId="0" borderId="4" xfId="0" applyFont="1" applyBorder="1" applyAlignment="1">
      <alignment horizontal="left" vertical="center"/>
    </xf>
    <xf numFmtId="3" fontId="11" fillId="2" borderId="4" xfId="0" applyNumberFormat="1" applyFont="1" applyFill="1" applyBorder="1" applyAlignment="1">
      <alignment horizontal="right" vertical="center"/>
    </xf>
    <xf numFmtId="3" fontId="11" fillId="0" borderId="4" xfId="0" applyNumberFormat="1" applyFont="1" applyBorder="1" applyAlignment="1">
      <alignment horizontal="right" vertical="center"/>
    </xf>
    <xf numFmtId="0" fontId="21" fillId="0" borderId="6" xfId="0" applyFont="1" applyBorder="1" applyAlignment="1">
      <alignment horizontal="left" vertical="center"/>
    </xf>
    <xf numFmtId="3" fontId="21" fillId="2" borderId="6" xfId="0" applyNumberFormat="1" applyFont="1" applyFill="1" applyBorder="1" applyAlignment="1">
      <alignment horizontal="right" vertical="center"/>
    </xf>
    <xf numFmtId="3" fontId="21" fillId="0" borderId="6" xfId="0" applyNumberFormat="1" applyFont="1" applyBorder="1" applyAlignment="1">
      <alignment horizontal="right" vertical="center"/>
    </xf>
    <xf numFmtId="0" fontId="12" fillId="0" borderId="7" xfId="0" applyFont="1" applyBorder="1" applyAlignment="1">
      <alignment horizontal="left" vertical="center"/>
    </xf>
    <xf numFmtId="4" fontId="12" fillId="0" borderId="7" xfId="0" applyNumberFormat="1" applyFont="1" applyBorder="1" applyAlignment="1">
      <alignment horizontal="left" vertical="center"/>
    </xf>
    <xf numFmtId="9" fontId="12" fillId="0" borderId="7" xfId="0" applyNumberFormat="1" applyFont="1" applyBorder="1" applyAlignment="1">
      <alignment horizontal="left" vertical="center"/>
    </xf>
    <xf numFmtId="3" fontId="12" fillId="2" borderId="1" xfId="2" applyNumberFormat="1" applyFont="1" applyFill="1" applyBorder="1" applyAlignment="1">
      <alignment horizontal="right" vertical="center"/>
    </xf>
    <xf numFmtId="0" fontId="21" fillId="0" borderId="5" xfId="0" applyFont="1" applyBorder="1" applyAlignment="1">
      <alignment horizontal="left" vertical="center"/>
    </xf>
    <xf numFmtId="3" fontId="21" fillId="2" borderId="5" xfId="0" applyNumberFormat="1" applyFont="1" applyFill="1" applyBorder="1" applyAlignment="1">
      <alignment horizontal="right" vertical="center"/>
    </xf>
    <xf numFmtId="3" fontId="21" fillId="0" borderId="5" xfId="0" applyNumberFormat="1" applyFont="1" applyBorder="1" applyAlignment="1">
      <alignment horizontal="right" vertical="center"/>
    </xf>
    <xf numFmtId="0" fontId="19" fillId="0" borderId="0" xfId="0" applyFont="1" applyAlignment="1"/>
    <xf numFmtId="0" fontId="12" fillId="0" borderId="0" xfId="0" applyFont="1" applyBorder="1"/>
    <xf numFmtId="0" fontId="11" fillId="0" borderId="7" xfId="0" applyFont="1" applyBorder="1" applyAlignment="1">
      <alignment vertical="center"/>
    </xf>
    <xf numFmtId="0" fontId="12" fillId="0" borderId="2" xfId="0" applyFont="1" applyBorder="1" applyAlignment="1">
      <alignment horizontal="left" wrapText="1"/>
    </xf>
    <xf numFmtId="3" fontId="11" fillId="2" borderId="1" xfId="0" applyNumberFormat="1" applyFont="1" applyFill="1" applyBorder="1" applyAlignment="1">
      <alignment horizontal="right"/>
    </xf>
    <xf numFmtId="3" fontId="11" fillId="0" borderId="1" xfId="0" applyNumberFormat="1" applyFont="1" applyBorder="1" applyAlignment="1">
      <alignment horizontal="right"/>
    </xf>
    <xf numFmtId="3" fontId="12" fillId="2" borderId="4" xfId="0" applyNumberFormat="1" applyFont="1" applyFill="1" applyBorder="1" applyAlignment="1">
      <alignment horizontal="right"/>
    </xf>
    <xf numFmtId="0" fontId="12" fillId="0" borderId="7" xfId="0" applyFont="1" applyBorder="1" applyAlignment="1">
      <alignment horizontal="left"/>
    </xf>
    <xf numFmtId="3" fontId="12" fillId="0" borderId="7" xfId="0" applyNumberFormat="1" applyFont="1" applyBorder="1" applyAlignment="1">
      <alignment horizontal="left" vertical="center"/>
    </xf>
    <xf numFmtId="3" fontId="12" fillId="0" borderId="7" xfId="0" applyNumberFormat="1" applyFont="1" applyBorder="1" applyAlignment="1">
      <alignment horizontal="left"/>
    </xf>
    <xf numFmtId="0" fontId="11" fillId="0" borderId="7" xfId="0" applyFont="1" applyBorder="1" applyAlignment="1">
      <alignment horizontal="left"/>
    </xf>
    <xf numFmtId="0" fontId="16" fillId="0" borderId="0" xfId="0" applyFont="1" applyAlignment="1">
      <alignment horizontal="left" vertical="center"/>
    </xf>
    <xf numFmtId="0" fontId="4" fillId="0" borderId="0" xfId="0" applyFont="1" applyBorder="1"/>
    <xf numFmtId="0" fontId="11" fillId="0" borderId="0" xfId="0" applyFont="1" applyBorder="1" applyAlignment="1"/>
    <xf numFmtId="0" fontId="13" fillId="0" borderId="0" xfId="0" applyFont="1" applyBorder="1" applyAlignment="1">
      <alignment horizontal="left"/>
    </xf>
    <xf numFmtId="0" fontId="20" fillId="0" borderId="0" xfId="0" applyFont="1" applyBorder="1"/>
    <xf numFmtId="0" fontId="23" fillId="0" borderId="0" xfId="0" applyFont="1" applyBorder="1" applyAlignment="1"/>
    <xf numFmtId="0" fontId="12" fillId="0" borderId="0" xfId="0" applyFont="1" applyBorder="1" applyAlignment="1">
      <alignment horizontal="left" vertical="center"/>
    </xf>
    <xf numFmtId="3" fontId="12" fillId="0" borderId="0" xfId="0" applyNumberFormat="1" applyFont="1" applyBorder="1" applyAlignment="1">
      <alignment horizontal="left" vertical="center"/>
    </xf>
    <xf numFmtId="3" fontId="12" fillId="0" borderId="0" xfId="0" applyNumberFormat="1" applyFont="1" applyBorder="1" applyAlignment="1">
      <alignment horizontal="left"/>
    </xf>
    <xf numFmtId="0" fontId="12" fillId="0" borderId="9" xfId="0" applyFont="1" applyBorder="1"/>
    <xf numFmtId="1" fontId="11" fillId="2" borderId="9" xfId="0" applyNumberFormat="1" applyFont="1" applyFill="1" applyBorder="1" applyAlignment="1">
      <alignment horizontal="center"/>
    </xf>
    <xf numFmtId="1" fontId="11" fillId="0" borderId="9" xfId="0" applyNumberFormat="1" applyFont="1" applyBorder="1" applyAlignment="1">
      <alignment horizontal="center"/>
    </xf>
    <xf numFmtId="3" fontId="11" fillId="2" borderId="3" xfId="0" applyNumberFormat="1" applyFont="1" applyFill="1" applyBorder="1" applyAlignment="1">
      <alignment horizontal="right"/>
    </xf>
    <xf numFmtId="3" fontId="11" fillId="0" borderId="3" xfId="0" applyNumberFormat="1" applyFont="1" applyBorder="1" applyAlignment="1">
      <alignment horizontal="right"/>
    </xf>
    <xf numFmtId="0" fontId="11" fillId="0" borderId="0" xfId="0" applyFont="1"/>
    <xf numFmtId="0" fontId="11" fillId="0" borderId="0" xfId="0" applyFont="1" applyBorder="1"/>
    <xf numFmtId="0" fontId="11" fillId="0" borderId="7" xfId="0" applyFont="1" applyBorder="1"/>
    <xf numFmtId="0" fontId="21" fillId="0" borderId="10" xfId="0" applyFont="1" applyBorder="1" applyAlignment="1">
      <alignment horizontal="left"/>
    </xf>
    <xf numFmtId="3" fontId="21" fillId="2" borderId="10" xfId="0" applyNumberFormat="1" applyFont="1" applyFill="1" applyBorder="1" applyAlignment="1">
      <alignment horizontal="right"/>
    </xf>
    <xf numFmtId="3" fontId="21" fillId="0" borderId="10" xfId="0" applyNumberFormat="1" applyFont="1" applyBorder="1" applyAlignment="1">
      <alignment horizontal="right"/>
    </xf>
    <xf numFmtId="0" fontId="11" fillId="0" borderId="4" xfId="0" applyFont="1" applyBorder="1" applyAlignment="1">
      <alignment horizontal="left" wrapText="1"/>
    </xf>
    <xf numFmtId="3" fontId="12" fillId="2" borderId="1" xfId="2" applyNumberFormat="1" applyFont="1" applyFill="1" applyBorder="1" applyAlignment="1">
      <alignment horizontal="right"/>
    </xf>
    <xf numFmtId="3" fontId="12" fillId="0" borderId="1" xfId="2" applyNumberFormat="1" applyFont="1" applyBorder="1" applyAlignment="1">
      <alignment horizontal="right"/>
    </xf>
    <xf numFmtId="3" fontId="12" fillId="0" borderId="7" xfId="0" applyNumberFormat="1" applyFont="1" applyBorder="1" applyAlignment="1">
      <alignment horizontal="right"/>
    </xf>
    <xf numFmtId="0" fontId="24" fillId="0" borderId="12" xfId="0" applyFont="1" applyBorder="1" applyAlignment="1">
      <alignment horizontal="right" vertical="center"/>
    </xf>
    <xf numFmtId="0" fontId="24" fillId="0" borderId="13" xfId="0" applyFont="1" applyBorder="1" applyAlignment="1">
      <alignment horizontal="right" vertical="center"/>
    </xf>
    <xf numFmtId="0" fontId="24" fillId="0" borderId="13" xfId="0" applyFont="1" applyBorder="1" applyAlignment="1">
      <alignment horizontal="right" vertical="center" wrapText="1"/>
    </xf>
    <xf numFmtId="0" fontId="21" fillId="2" borderId="15" xfId="0" applyFont="1" applyFill="1" applyBorder="1" applyAlignment="1">
      <alignment horizontal="right"/>
    </xf>
    <xf numFmtId="0" fontId="21" fillId="0" borderId="15" xfId="0" applyFont="1" applyBorder="1" applyAlignment="1">
      <alignment horizontal="right"/>
    </xf>
    <xf numFmtId="0" fontId="24" fillId="0" borderId="19" xfId="0" applyFont="1" applyBorder="1" applyAlignment="1">
      <alignment horizontal="right"/>
    </xf>
    <xf numFmtId="0" fontId="22" fillId="0" borderId="19" xfId="0" applyFont="1" applyBorder="1" applyAlignment="1">
      <alignment horizontal="right"/>
    </xf>
    <xf numFmtId="0" fontId="21" fillId="0" borderId="14" xfId="0" applyFont="1" applyBorder="1" applyAlignment="1">
      <alignment horizontal="left"/>
    </xf>
    <xf numFmtId="0" fontId="24" fillId="0" borderId="16" xfId="0" applyFont="1" applyBorder="1" applyAlignment="1">
      <alignment horizontal="left"/>
    </xf>
    <xf numFmtId="0" fontId="24" fillId="0" borderId="18" xfId="0" applyFont="1" applyBorder="1" applyAlignment="1">
      <alignment horizontal="left"/>
    </xf>
    <xf numFmtId="0" fontId="22" fillId="0" borderId="12" xfId="0" applyFont="1" applyBorder="1" applyAlignment="1">
      <alignment horizontal="left"/>
    </xf>
    <xf numFmtId="0" fontId="24" fillId="0" borderId="11" xfId="0" applyFont="1" applyBorder="1" applyAlignment="1">
      <alignment horizontal="left"/>
    </xf>
    <xf numFmtId="164" fontId="24" fillId="2" borderId="17" xfId="0" applyNumberFormat="1" applyFont="1" applyFill="1" applyBorder="1" applyAlignment="1">
      <alignment horizontal="right"/>
    </xf>
    <xf numFmtId="164" fontId="24" fillId="0" borderId="17" xfId="0" applyNumberFormat="1" applyFont="1" applyBorder="1" applyAlignment="1">
      <alignment horizontal="right"/>
    </xf>
    <xf numFmtId="9" fontId="21" fillId="0" borderId="15" xfId="0" applyNumberFormat="1" applyFont="1" applyBorder="1" applyAlignment="1">
      <alignment horizontal="right"/>
    </xf>
    <xf numFmtId="9" fontId="24" fillId="0" borderId="17" xfId="0" applyNumberFormat="1" applyFont="1" applyBorder="1" applyAlignment="1">
      <alignment horizontal="right"/>
    </xf>
    <xf numFmtId="0" fontId="16" fillId="0" borderId="8" xfId="0" applyFont="1" applyBorder="1" applyAlignment="1"/>
    <xf numFmtId="0" fontId="16" fillId="0" borderId="0" xfId="0" applyFont="1" applyBorder="1" applyAlignment="1"/>
    <xf numFmtId="0" fontId="16" fillId="0" borderId="20" xfId="0" applyFont="1" applyBorder="1" applyAlignment="1"/>
    <xf numFmtId="0" fontId="16" fillId="0" borderId="8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20" xfId="0" applyFont="1" applyBorder="1" applyAlignment="1">
      <alignment vertical="center"/>
    </xf>
    <xf numFmtId="0" fontId="19" fillId="0" borderId="0" xfId="0" applyFont="1" applyBorder="1" applyAlignment="1"/>
    <xf numFmtId="164" fontId="21" fillId="2" borderId="15" xfId="0" applyNumberFormat="1" applyFont="1" applyFill="1" applyBorder="1" applyAlignment="1">
      <alignment horizontal="right"/>
    </xf>
    <xf numFmtId="9" fontId="21" fillId="0" borderId="14" xfId="0" applyNumberFormat="1" applyFont="1" applyBorder="1" applyAlignment="1">
      <alignment horizontal="right"/>
    </xf>
    <xf numFmtId="0" fontId="21" fillId="2" borderId="14" xfId="0" applyFont="1" applyFill="1" applyBorder="1" applyAlignment="1">
      <alignment horizontal="right"/>
    </xf>
    <xf numFmtId="0" fontId="21" fillId="0" borderId="21" xfId="0" applyFont="1" applyBorder="1" applyAlignment="1">
      <alignment horizontal="left"/>
    </xf>
    <xf numFmtId="164" fontId="21" fillId="2" borderId="22" xfId="0" applyNumberFormat="1" applyFont="1" applyFill="1" applyBorder="1" applyAlignment="1">
      <alignment horizontal="right"/>
    </xf>
    <xf numFmtId="164" fontId="21" fillId="0" borderId="22" xfId="0" applyNumberFormat="1" applyFont="1" applyBorder="1" applyAlignment="1">
      <alignment horizontal="right"/>
    </xf>
    <xf numFmtId="0" fontId="21" fillId="0" borderId="22" xfId="0" applyFont="1" applyBorder="1" applyAlignment="1">
      <alignment horizontal="right"/>
    </xf>
    <xf numFmtId="0" fontId="26" fillId="0" borderId="23" xfId="0" applyFont="1" applyBorder="1" applyAlignment="1">
      <alignment horizontal="left"/>
    </xf>
    <xf numFmtId="165" fontId="26" fillId="2" borderId="24" xfId="0" applyNumberFormat="1" applyFont="1" applyFill="1" applyBorder="1" applyAlignment="1">
      <alignment horizontal="right"/>
    </xf>
    <xf numFmtId="165" fontId="26" fillId="0" borderId="19" xfId="0" applyNumberFormat="1" applyFont="1" applyBorder="1" applyAlignment="1">
      <alignment horizontal="right"/>
    </xf>
    <xf numFmtId="0" fontId="26" fillId="0" borderId="24" xfId="0" applyFont="1" applyBorder="1" applyAlignment="1">
      <alignment horizontal="right"/>
    </xf>
    <xf numFmtId="9" fontId="24" fillId="0" borderId="19" xfId="0" applyNumberFormat="1" applyFont="1" applyBorder="1" applyAlignment="1">
      <alignment horizontal="right"/>
    </xf>
    <xf numFmtId="0" fontId="26" fillId="0" borderId="18" xfId="0" applyFont="1" applyBorder="1" applyAlignment="1">
      <alignment horizontal="left"/>
    </xf>
    <xf numFmtId="165" fontId="26" fillId="2" borderId="19" xfId="0" applyNumberFormat="1" applyFont="1" applyFill="1" applyBorder="1" applyAlignment="1">
      <alignment horizontal="right"/>
    </xf>
    <xf numFmtId="0" fontId="26" fillId="0" borderId="19" xfId="0" applyFont="1" applyBorder="1" applyAlignment="1">
      <alignment horizontal="right"/>
    </xf>
    <xf numFmtId="4" fontId="21" fillId="2" borderId="15" xfId="0" applyNumberFormat="1" applyFont="1" applyFill="1" applyBorder="1" applyAlignment="1">
      <alignment horizontal="right"/>
    </xf>
    <xf numFmtId="0" fontId="24" fillId="0" borderId="23" xfId="0" applyFont="1" applyBorder="1" applyAlignment="1">
      <alignment horizontal="left"/>
    </xf>
    <xf numFmtId="0" fontId="24" fillId="2" borderId="24" xfId="0" applyFont="1" applyFill="1" applyBorder="1" applyAlignment="1">
      <alignment horizontal="right"/>
    </xf>
    <xf numFmtId="0" fontId="24" fillId="0" borderId="24" xfId="0" applyFont="1" applyBorder="1" applyAlignment="1">
      <alignment horizontal="right"/>
    </xf>
    <xf numFmtId="0" fontId="21" fillId="0" borderId="14" xfId="0" applyFont="1" applyBorder="1" applyAlignment="1">
      <alignment horizontal="right"/>
    </xf>
    <xf numFmtId="0" fontId="24" fillId="0" borderId="0" xfId="0" applyFont="1" applyBorder="1" applyAlignment="1">
      <alignment horizontal="right" vertical="center"/>
    </xf>
    <xf numFmtId="0" fontId="24" fillId="0" borderId="0" xfId="0" applyFont="1" applyBorder="1" applyAlignment="1">
      <alignment horizontal="right" vertical="center" wrapText="1"/>
    </xf>
    <xf numFmtId="166" fontId="24" fillId="2" borderId="19" xfId="0" applyNumberFormat="1" applyFont="1" applyFill="1" applyBorder="1" applyAlignment="1">
      <alignment horizontal="right"/>
    </xf>
    <xf numFmtId="0" fontId="19" fillId="0" borderId="7" xfId="0" applyFont="1" applyBorder="1" applyAlignment="1">
      <alignment horizontal="left"/>
    </xf>
    <xf numFmtId="0" fontId="16" fillId="0" borderId="0" xfId="0" applyFont="1" applyAlignment="1">
      <alignment horizontal="left" vertical="center"/>
    </xf>
    <xf numFmtId="166" fontId="24" fillId="0" borderId="19" xfId="0" applyNumberFormat="1" applyFont="1" applyBorder="1" applyAlignment="1">
      <alignment horizontal="right"/>
    </xf>
    <xf numFmtId="0" fontId="24" fillId="2" borderId="25" xfId="0" applyFont="1" applyFill="1" applyBorder="1" applyAlignment="1">
      <alignment horizontal="right"/>
    </xf>
    <xf numFmtId="0" fontId="24" fillId="0" borderId="25" xfId="0" applyFont="1" applyBorder="1" applyAlignment="1">
      <alignment horizontal="right"/>
    </xf>
    <xf numFmtId="0" fontId="22" fillId="0" borderId="25" xfId="0" applyFont="1" applyBorder="1" applyAlignment="1">
      <alignment horizontal="right"/>
    </xf>
    <xf numFmtId="3" fontId="21" fillId="2" borderId="14" xfId="0" applyNumberFormat="1" applyFont="1" applyFill="1" applyBorder="1" applyAlignment="1">
      <alignment horizontal="right"/>
    </xf>
    <xf numFmtId="3" fontId="21" fillId="0" borderId="14" xfId="0" applyNumberFormat="1" applyFont="1" applyBorder="1" applyAlignment="1">
      <alignment horizontal="right"/>
    </xf>
    <xf numFmtId="0" fontId="19" fillId="0" borderId="8" xfId="0" applyFont="1" applyBorder="1" applyAlignment="1"/>
    <xf numFmtId="0" fontId="19" fillId="0" borderId="20" xfId="0" applyFont="1" applyBorder="1" applyAlignment="1"/>
    <xf numFmtId="166" fontId="24" fillId="0" borderId="24" xfId="0" applyNumberFormat="1" applyFont="1" applyBorder="1" applyAlignment="1">
      <alignment horizontal="right"/>
    </xf>
    <xf numFmtId="3" fontId="12" fillId="0" borderId="0" xfId="0" applyNumberFormat="1" applyFont="1"/>
    <xf numFmtId="49" fontId="21" fillId="2" borderId="5" xfId="0" applyNumberFormat="1" applyFont="1" applyFill="1" applyBorder="1" applyAlignment="1">
      <alignment horizontal="right" vertical="center"/>
    </xf>
    <xf numFmtId="49" fontId="21" fillId="0" borderId="5" xfId="0" applyNumberFormat="1" applyFont="1" applyBorder="1" applyAlignment="1">
      <alignment horizontal="right" vertical="center"/>
    </xf>
    <xf numFmtId="166" fontId="21" fillId="2" borderId="15" xfId="0" applyNumberFormat="1" applyFont="1" applyFill="1" applyBorder="1" applyAlignment="1">
      <alignment horizontal="right"/>
    </xf>
    <xf numFmtId="166" fontId="21" fillId="0" borderId="15" xfId="0" applyNumberFormat="1" applyFont="1" applyBorder="1" applyAlignment="1">
      <alignment horizontal="right"/>
    </xf>
    <xf numFmtId="49" fontId="11" fillId="2" borderId="3" xfId="0" applyNumberFormat="1" applyFont="1" applyFill="1" applyBorder="1" applyAlignment="1">
      <alignment horizontal="right"/>
    </xf>
    <xf numFmtId="49" fontId="11" fillId="0" borderId="3" xfId="0" applyNumberFormat="1" applyFont="1" applyBorder="1" applyAlignment="1">
      <alignment horizontal="right"/>
    </xf>
    <xf numFmtId="0" fontId="24" fillId="0" borderId="12" xfId="0" applyFont="1" applyBorder="1" applyAlignment="1">
      <alignment horizontal="left"/>
    </xf>
    <xf numFmtId="9" fontId="24" fillId="0" borderId="0" xfId="0" applyNumberFormat="1" applyFont="1" applyBorder="1" applyAlignment="1">
      <alignment horizontal="right" wrapText="1"/>
    </xf>
    <xf numFmtId="0" fontId="12" fillId="0" borderId="1" xfId="0" applyFont="1" applyBorder="1"/>
    <xf numFmtId="1" fontId="11" fillId="2" borderId="1" xfId="0" applyNumberFormat="1" applyFont="1" applyFill="1" applyBorder="1" applyAlignment="1">
      <alignment horizontal="center"/>
    </xf>
    <xf numFmtId="1" fontId="11" fillId="0" borderId="1" xfId="0" applyNumberFormat="1" applyFont="1" applyBorder="1" applyAlignment="1">
      <alignment horizontal="center"/>
    </xf>
    <xf numFmtId="164" fontId="29" fillId="2" borderId="15" xfId="0" applyNumberFormat="1" applyFont="1" applyFill="1" applyBorder="1" applyAlignment="1">
      <alignment horizontal="right"/>
    </xf>
    <xf numFmtId="164" fontId="26" fillId="2" borderId="17" xfId="0" applyNumberFormat="1" applyFont="1" applyFill="1" applyBorder="1" applyAlignment="1">
      <alignment horizontal="right"/>
    </xf>
    <xf numFmtId="9" fontId="29" fillId="0" borderId="15" xfId="0" applyNumberFormat="1" applyFont="1" applyBorder="1" applyAlignment="1">
      <alignment horizontal="right"/>
    </xf>
    <xf numFmtId="9" fontId="26" fillId="0" borderId="17" xfId="0" applyNumberFormat="1" applyFont="1" applyBorder="1" applyAlignment="1">
      <alignment horizontal="right" wrapText="1"/>
    </xf>
    <xf numFmtId="9" fontId="21" fillId="0" borderId="22" xfId="0" applyNumberFormat="1" applyFont="1" applyBorder="1" applyAlignment="1">
      <alignment horizontal="right"/>
    </xf>
    <xf numFmtId="9" fontId="22" fillId="0" borderId="25" xfId="0" applyNumberFormat="1" applyFont="1" applyBorder="1" applyAlignment="1">
      <alignment horizontal="right"/>
    </xf>
    <xf numFmtId="9" fontId="22" fillId="0" borderId="19" xfId="0" applyNumberFormat="1" applyFont="1" applyBorder="1" applyAlignment="1">
      <alignment horizontal="right"/>
    </xf>
    <xf numFmtId="0" fontId="11" fillId="0" borderId="29" xfId="0" applyFont="1" applyBorder="1" applyAlignment="1">
      <alignment horizontal="left"/>
    </xf>
    <xf numFmtId="15" fontId="11" fillId="2" borderId="30" xfId="0" applyNumberFormat="1" applyFont="1" applyFill="1" applyBorder="1" applyAlignment="1">
      <alignment horizontal="right" wrapText="1"/>
    </xf>
    <xf numFmtId="15" fontId="11" fillId="0" borderId="30" xfId="0" applyNumberFormat="1" applyFont="1" applyBorder="1" applyAlignment="1">
      <alignment horizontal="right" wrapText="1"/>
    </xf>
    <xf numFmtId="0" fontId="11" fillId="0" borderId="30" xfId="0" applyFont="1" applyBorder="1" applyAlignment="1">
      <alignment horizontal="right"/>
    </xf>
    <xf numFmtId="0" fontId="11" fillId="2" borderId="30" xfId="0" applyFont="1" applyFill="1" applyBorder="1" applyAlignment="1">
      <alignment horizontal="right" wrapText="1"/>
    </xf>
    <xf numFmtId="0" fontId="11" fillId="0" borderId="30" xfId="0" applyFont="1" applyBorder="1" applyAlignment="1">
      <alignment horizontal="right" wrapText="1"/>
    </xf>
    <xf numFmtId="0" fontId="21" fillId="0" borderId="28" xfId="0" applyFont="1" applyFill="1" applyBorder="1" applyAlignment="1">
      <alignment horizontal="left"/>
    </xf>
    <xf numFmtId="0" fontId="21" fillId="0" borderId="31" xfId="0" applyFont="1" applyFill="1" applyBorder="1" applyAlignment="1">
      <alignment horizontal="right"/>
    </xf>
    <xf numFmtId="166" fontId="21" fillId="0" borderId="31" xfId="0" applyNumberFormat="1" applyFont="1" applyFill="1" applyBorder="1" applyAlignment="1">
      <alignment horizontal="right"/>
    </xf>
    <xf numFmtId="9" fontId="21" fillId="0" borderId="31" xfId="0" applyNumberFormat="1" applyFont="1" applyFill="1" applyBorder="1" applyAlignment="1">
      <alignment horizontal="right"/>
    </xf>
    <xf numFmtId="0" fontId="24" fillId="0" borderId="12" xfId="0" applyFont="1" applyFill="1" applyBorder="1" applyAlignment="1">
      <alignment horizontal="left"/>
    </xf>
    <xf numFmtId="164" fontId="24" fillId="0" borderId="13" xfId="0" applyNumberFormat="1" applyFont="1" applyFill="1" applyBorder="1" applyAlignment="1">
      <alignment horizontal="right"/>
    </xf>
    <xf numFmtId="9" fontId="24" fillId="0" borderId="13" xfId="0" applyNumberFormat="1" applyFont="1" applyFill="1" applyBorder="1" applyAlignment="1">
      <alignment horizontal="right"/>
    </xf>
    <xf numFmtId="9" fontId="24" fillId="0" borderId="13" xfId="0" applyNumberFormat="1" applyFont="1" applyFill="1" applyBorder="1" applyAlignment="1">
      <alignment horizontal="right" wrapText="1"/>
    </xf>
    <xf numFmtId="9" fontId="24" fillId="0" borderId="0" xfId="0" applyNumberFormat="1" applyFont="1" applyFill="1" applyBorder="1" applyAlignment="1">
      <alignment horizontal="right"/>
    </xf>
    <xf numFmtId="9" fontId="24" fillId="0" borderId="0" xfId="0" applyNumberFormat="1" applyFont="1" applyFill="1" applyBorder="1" applyAlignment="1">
      <alignment horizontal="right" wrapText="1"/>
    </xf>
    <xf numFmtId="4" fontId="12" fillId="0" borderId="2" xfId="0" applyNumberFormat="1" applyFont="1" applyFill="1" applyBorder="1" applyAlignment="1">
      <alignment horizontal="right"/>
    </xf>
    <xf numFmtId="3" fontId="12" fillId="0" borderId="2" xfId="0" applyNumberFormat="1" applyFont="1" applyFill="1" applyBorder="1" applyAlignment="1">
      <alignment horizontal="right"/>
    </xf>
    <xf numFmtId="0" fontId="10" fillId="0" borderId="8" xfId="0" applyFont="1" applyBorder="1"/>
    <xf numFmtId="1" fontId="11" fillId="0" borderId="32" xfId="0" applyNumberFormat="1" applyFont="1" applyBorder="1" applyAlignment="1">
      <alignment horizontal="center"/>
    </xf>
    <xf numFmtId="1" fontId="11" fillId="0" borderId="33" xfId="0" applyNumberFormat="1" applyFont="1" applyBorder="1" applyAlignment="1">
      <alignment horizontal="center"/>
    </xf>
    <xf numFmtId="3" fontId="12" fillId="0" borderId="34" xfId="0" applyNumberFormat="1" applyFont="1" applyBorder="1" applyAlignment="1">
      <alignment horizontal="right"/>
    </xf>
    <xf numFmtId="3" fontId="11" fillId="0" borderId="35" xfId="0" applyNumberFormat="1" applyFont="1" applyBorder="1" applyAlignment="1">
      <alignment horizontal="right"/>
    </xf>
    <xf numFmtId="3" fontId="12" fillId="0" borderId="33" xfId="0" applyNumberFormat="1" applyFont="1" applyBorder="1" applyAlignment="1">
      <alignment horizontal="right"/>
    </xf>
    <xf numFmtId="3" fontId="11" fillId="0" borderId="33" xfId="0" applyNumberFormat="1" applyFont="1" applyBorder="1" applyAlignment="1">
      <alignment horizontal="right"/>
    </xf>
    <xf numFmtId="3" fontId="12" fillId="0" borderId="35" xfId="0" applyNumberFormat="1" applyFont="1" applyBorder="1" applyAlignment="1">
      <alignment horizontal="right"/>
    </xf>
    <xf numFmtId="3" fontId="21" fillId="0" borderId="36" xfId="0" applyNumberFormat="1" applyFont="1" applyBorder="1" applyAlignment="1">
      <alignment horizontal="right"/>
    </xf>
    <xf numFmtId="3" fontId="12" fillId="0" borderId="8" xfId="0" applyNumberFormat="1" applyFont="1" applyBorder="1" applyAlignment="1">
      <alignment horizontal="left"/>
    </xf>
    <xf numFmtId="3" fontId="12" fillId="0" borderId="8" xfId="0" applyNumberFormat="1" applyFont="1" applyBorder="1" applyAlignment="1">
      <alignment horizontal="left" vertical="center"/>
    </xf>
    <xf numFmtId="0" fontId="10" fillId="0" borderId="20" xfId="0" applyFont="1" applyBorder="1"/>
    <xf numFmtId="1" fontId="11" fillId="2" borderId="37" xfId="0" applyNumberFormat="1" applyFont="1" applyFill="1" applyBorder="1" applyAlignment="1">
      <alignment horizontal="center"/>
    </xf>
    <xf numFmtId="1" fontId="11" fillId="2" borderId="38" xfId="0" applyNumberFormat="1" applyFont="1" applyFill="1" applyBorder="1" applyAlignment="1">
      <alignment horizontal="center"/>
    </xf>
    <xf numFmtId="3" fontId="12" fillId="2" borderId="39" xfId="0" applyNumberFormat="1" applyFont="1" applyFill="1" applyBorder="1" applyAlignment="1">
      <alignment horizontal="right"/>
    </xf>
    <xf numFmtId="3" fontId="11" fillId="2" borderId="40" xfId="0" applyNumberFormat="1" applyFont="1" applyFill="1" applyBorder="1" applyAlignment="1">
      <alignment horizontal="right"/>
    </xf>
    <xf numFmtId="3" fontId="12" fillId="2" borderId="38" xfId="0" applyNumberFormat="1" applyFont="1" applyFill="1" applyBorder="1" applyAlignment="1">
      <alignment horizontal="right"/>
    </xf>
    <xf numFmtId="3" fontId="11" fillId="2" borderId="38" xfId="0" applyNumberFormat="1" applyFont="1" applyFill="1" applyBorder="1" applyAlignment="1">
      <alignment horizontal="right"/>
    </xf>
    <xf numFmtId="3" fontId="21" fillId="2" borderId="41" xfId="0" applyNumberFormat="1" applyFont="1" applyFill="1" applyBorder="1" applyAlignment="1">
      <alignment horizontal="right"/>
    </xf>
    <xf numFmtId="3" fontId="12" fillId="0" borderId="20" xfId="0" applyNumberFormat="1" applyFont="1" applyBorder="1" applyAlignment="1">
      <alignment horizontal="left"/>
    </xf>
    <xf numFmtId="3" fontId="12" fillId="2" borderId="40" xfId="0" applyNumberFormat="1" applyFont="1" applyFill="1" applyBorder="1" applyAlignment="1">
      <alignment horizontal="right"/>
    </xf>
    <xf numFmtId="3" fontId="12" fillId="0" borderId="20" xfId="0" applyNumberFormat="1" applyFont="1" applyBorder="1" applyAlignment="1">
      <alignment horizontal="left" vertical="center"/>
    </xf>
    <xf numFmtId="0" fontId="10" fillId="0" borderId="0" xfId="0" applyFont="1" applyBorder="1"/>
    <xf numFmtId="0" fontId="11" fillId="0" borderId="0" xfId="0" applyFont="1" applyBorder="1" applyAlignment="1">
      <alignment horizontal="center" vertical="center"/>
    </xf>
    <xf numFmtId="1" fontId="11" fillId="0" borderId="0" xfId="0" applyNumberFormat="1" applyFont="1" applyBorder="1" applyAlignment="1">
      <alignment horizontal="center"/>
    </xf>
    <xf numFmtId="3" fontId="12" fillId="0" borderId="0" xfId="0" applyNumberFormat="1" applyFont="1" applyBorder="1" applyAlignment="1">
      <alignment horizontal="right"/>
    </xf>
    <xf numFmtId="3" fontId="11" fillId="0" borderId="0" xfId="0" applyNumberFormat="1" applyFont="1" applyBorder="1" applyAlignment="1">
      <alignment horizontal="right"/>
    </xf>
    <xf numFmtId="3" fontId="21" fillId="0" borderId="0" xfId="0" applyNumberFormat="1" applyFont="1" applyBorder="1" applyAlignment="1">
      <alignment horizontal="right"/>
    </xf>
    <xf numFmtId="0" fontId="1" fillId="0" borderId="0" xfId="0" applyFont="1" applyBorder="1"/>
    <xf numFmtId="0" fontId="11" fillId="0" borderId="0" xfId="0" applyFont="1" applyBorder="1" applyAlignment="1">
      <alignment horizontal="center" vertical="top"/>
    </xf>
    <xf numFmtId="1" fontId="30" fillId="2" borderId="9" xfId="0" applyNumberFormat="1" applyFont="1" applyFill="1" applyBorder="1" applyAlignment="1">
      <alignment horizontal="center"/>
    </xf>
    <xf numFmtId="1" fontId="30" fillId="2" borderId="1" xfId="0" applyNumberFormat="1" applyFont="1" applyFill="1" applyBorder="1" applyAlignment="1">
      <alignment horizontal="center" wrapText="1"/>
    </xf>
    <xf numFmtId="3" fontId="31" fillId="2" borderId="2" xfId="0" applyNumberFormat="1" applyFont="1" applyFill="1" applyBorder="1" applyAlignment="1">
      <alignment horizontal="right"/>
    </xf>
    <xf numFmtId="3" fontId="30" fillId="2" borderId="4" xfId="0" applyNumberFormat="1" applyFont="1" applyFill="1" applyBorder="1" applyAlignment="1">
      <alignment horizontal="right"/>
    </xf>
    <xf numFmtId="3" fontId="31" fillId="2" borderId="1" xfId="0" applyNumberFormat="1" applyFont="1" applyFill="1" applyBorder="1" applyAlignment="1">
      <alignment horizontal="right"/>
    </xf>
    <xf numFmtId="166" fontId="21" fillId="0" borderId="14" xfId="0" applyNumberFormat="1" applyFont="1" applyBorder="1" applyAlignment="1">
      <alignment horizontal="right"/>
    </xf>
    <xf numFmtId="2" fontId="21" fillId="0" borderId="15" xfId="0" applyNumberFormat="1" applyFont="1" applyBorder="1" applyAlignment="1">
      <alignment horizontal="right"/>
    </xf>
    <xf numFmtId="0" fontId="7" fillId="0" borderId="0" xfId="0" applyFont="1" applyAlignment="1">
      <alignment horizontal="left"/>
    </xf>
    <xf numFmtId="0" fontId="25" fillId="0" borderId="12" xfId="0" applyFont="1" applyBorder="1" applyAlignment="1">
      <alignment horizontal="right"/>
    </xf>
    <xf numFmtId="0" fontId="25" fillId="0" borderId="11" xfId="0" applyFont="1" applyBorder="1" applyAlignment="1">
      <alignment horizontal="right"/>
    </xf>
    <xf numFmtId="0" fontId="25" fillId="0" borderId="12" xfId="0" applyFont="1" applyBorder="1" applyAlignment="1">
      <alignment horizontal="right" wrapText="1"/>
    </xf>
    <xf numFmtId="0" fontId="25" fillId="0" borderId="11" xfId="0" applyFont="1" applyBorder="1" applyAlignment="1">
      <alignment horizontal="right" wrapText="1"/>
    </xf>
    <xf numFmtId="0" fontId="19" fillId="0" borderId="7" xfId="0" applyFont="1" applyBorder="1" applyAlignment="1">
      <alignment horizontal="left"/>
    </xf>
    <xf numFmtId="0" fontId="22" fillId="2" borderId="12" xfId="0" applyFont="1" applyFill="1" applyBorder="1" applyAlignment="1">
      <alignment horizontal="right" wrapText="1"/>
    </xf>
    <xf numFmtId="0" fontId="22" fillId="2" borderId="11" xfId="0" applyFont="1" applyFill="1" applyBorder="1" applyAlignment="1">
      <alignment horizontal="right" wrapText="1"/>
    </xf>
    <xf numFmtId="0" fontId="22" fillId="0" borderId="12" xfId="0" applyFont="1" applyBorder="1" applyAlignment="1">
      <alignment horizontal="right" wrapText="1"/>
    </xf>
    <xf numFmtId="0" fontId="22" fillId="0" borderId="11" xfId="0" applyFont="1" applyBorder="1" applyAlignment="1">
      <alignment horizontal="right"/>
    </xf>
    <xf numFmtId="0" fontId="22" fillId="0" borderId="11" xfId="0" applyFont="1" applyBorder="1" applyAlignment="1">
      <alignment horizontal="right" wrapText="1"/>
    </xf>
    <xf numFmtId="0" fontId="28" fillId="2" borderId="12" xfId="0" applyFont="1" applyFill="1" applyBorder="1" applyAlignment="1">
      <alignment horizontal="right" wrapText="1"/>
    </xf>
    <xf numFmtId="0" fontId="28" fillId="2" borderId="11" xfId="0" applyFont="1" applyFill="1" applyBorder="1" applyAlignment="1">
      <alignment horizontal="right" wrapText="1"/>
    </xf>
    <xf numFmtId="0" fontId="22" fillId="0" borderId="12" xfId="0" applyFont="1" applyBorder="1" applyAlignment="1">
      <alignment horizontal="right"/>
    </xf>
    <xf numFmtId="0" fontId="22" fillId="2" borderId="12" xfId="0" applyFont="1" applyFill="1" applyBorder="1" applyAlignment="1">
      <alignment horizontal="right"/>
    </xf>
    <xf numFmtId="0" fontId="22" fillId="2" borderId="11" xfId="0" applyFont="1" applyFill="1" applyBorder="1" applyAlignment="1">
      <alignment horizontal="right"/>
    </xf>
    <xf numFmtId="0" fontId="19" fillId="0" borderId="0" xfId="0" applyFont="1" applyAlignment="1">
      <alignment horizontal="left" vertical="center"/>
    </xf>
    <xf numFmtId="0" fontId="16" fillId="0" borderId="8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9" fillId="0" borderId="0" xfId="0" applyFont="1" applyAlignment="1">
      <alignment horizontal="left"/>
    </xf>
    <xf numFmtId="0" fontId="16" fillId="0" borderId="0" xfId="0" applyFont="1" applyAlignment="1">
      <alignment horizontal="left" vertical="center"/>
    </xf>
    <xf numFmtId="0" fontId="11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</cellXfs>
  <cellStyles count="8">
    <cellStyle name="Hyperlink" xfId="3" builtinId="8"/>
    <cellStyle name="Normal 2" xfId="6"/>
    <cellStyle name="Normal_Bil98koE" xfId="4"/>
    <cellStyle name="Percent 2" xfId="7"/>
    <cellStyle name="Prozent" xfId="2" builtinId="5"/>
    <cellStyle name="Standard" xfId="0" builtinId="0"/>
    <cellStyle name="Standard 2" xfId="1"/>
    <cellStyle name="Standard 3" xfId="5"/>
  </cellStyles>
  <dxfs count="0"/>
  <tableStyles count="0" defaultTableStyle="TableStyleMedium2" defaultPivotStyle="PivotStyleMedium9"/>
  <colors>
    <mruColors>
      <color rgb="FF0899CC"/>
      <color rgb="FFE7F5FB"/>
      <color rgb="FF7F7F7F"/>
      <color rgb="FF233356"/>
      <color rgb="FF00709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mailto:investor.relations@softwareag.com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B8:G23"/>
  <sheetViews>
    <sheetView showGridLines="0" tabSelected="1" showWhiteSpace="0" zoomScaleNormal="100" workbookViewId="0"/>
  </sheetViews>
  <sheetFormatPr baseColWidth="10" defaultColWidth="9.140625" defaultRowHeight="14.25" x14ac:dyDescent="0.2"/>
  <cols>
    <col min="1" max="1" width="2.7109375" style="2" customWidth="1"/>
    <col min="2" max="2" width="16.140625" style="2" bestFit="1" customWidth="1"/>
    <col min="3" max="16384" width="9.140625" style="2"/>
  </cols>
  <sheetData>
    <row r="8" spans="2:7" ht="35.25" x14ac:dyDescent="0.5">
      <c r="B8" s="257" t="s">
        <v>2</v>
      </c>
      <c r="C8" s="257"/>
      <c r="D8" s="257"/>
      <c r="E8" s="257"/>
      <c r="F8" s="4"/>
      <c r="G8" s="4"/>
    </row>
    <row r="9" spans="2:7" ht="35.25" x14ac:dyDescent="0.5">
      <c r="B9" s="257" t="s">
        <v>16</v>
      </c>
      <c r="C9" s="257"/>
      <c r="D9" s="257"/>
      <c r="E9" s="257"/>
      <c r="F9" s="257"/>
      <c r="G9" s="257"/>
    </row>
    <row r="10" spans="2:7" ht="35.25" x14ac:dyDescent="0.5">
      <c r="B10" s="257" t="s">
        <v>149</v>
      </c>
      <c r="C10" s="257"/>
      <c r="D10" s="257"/>
      <c r="E10" s="257"/>
      <c r="F10" s="4"/>
      <c r="G10" s="4"/>
    </row>
    <row r="11" spans="2:7" ht="26.25" x14ac:dyDescent="0.4">
      <c r="B11" s="3"/>
    </row>
    <row r="20" spans="2:2" ht="18.75" x14ac:dyDescent="0.3">
      <c r="B20" s="21">
        <v>43125</v>
      </c>
    </row>
    <row r="21" spans="2:2" ht="18" x14ac:dyDescent="0.25">
      <c r="B21" s="22" t="s">
        <v>17</v>
      </c>
    </row>
    <row r="23" spans="2:2" x14ac:dyDescent="0.2">
      <c r="B23" s="20"/>
    </row>
  </sheetData>
  <mergeCells count="3">
    <mergeCell ref="B10:E10"/>
    <mergeCell ref="B9:G9"/>
    <mergeCell ref="B8:E8"/>
  </mergeCells>
  <pageMargins left="0.23622047244094491" right="0.23622047244094491" top="0.74803149606299213" bottom="0.74803149606299213" header="0.31496062992125984" footer="0.31496062992125984"/>
  <pageSetup paperSize="9" orientation="portrait" r:id="rId1"/>
  <headerFooter>
    <oddHeader>&amp;C&amp;G</oddHeader>
    <oddFooter>&amp;L© 2018 Software AG. All rights reserved.</oddFoot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>
    <pageSetUpPr fitToPage="1"/>
  </sheetPr>
  <dimension ref="B1:K20"/>
  <sheetViews>
    <sheetView showGridLines="0" zoomScaleNormal="100" workbookViewId="0"/>
  </sheetViews>
  <sheetFormatPr baseColWidth="10" defaultColWidth="11.42578125" defaultRowHeight="14.25" x14ac:dyDescent="0.2"/>
  <cols>
    <col min="1" max="1" width="2.7109375" style="2" customWidth="1"/>
    <col min="2" max="2" width="14.28515625" style="2" customWidth="1"/>
    <col min="3" max="16384" width="11.42578125" style="2"/>
  </cols>
  <sheetData>
    <row r="1" spans="2:11" x14ac:dyDescent="0.2">
      <c r="K1" s="13"/>
    </row>
    <row r="9" spans="2:11" ht="18" x14ac:dyDescent="0.25">
      <c r="B9" s="6" t="s">
        <v>5</v>
      </c>
    </row>
    <row r="10" spans="2:11" ht="18" x14ac:dyDescent="0.25">
      <c r="B10" s="14" t="s">
        <v>7</v>
      </c>
    </row>
    <row r="11" spans="2:11" ht="18" x14ac:dyDescent="0.25">
      <c r="B11" s="14" t="s">
        <v>6</v>
      </c>
    </row>
    <row r="12" spans="2:11" ht="18" x14ac:dyDescent="0.25">
      <c r="B12" s="14" t="s">
        <v>99</v>
      </c>
    </row>
    <row r="14" spans="2:11" ht="18" x14ac:dyDescent="0.25">
      <c r="B14" s="14"/>
    </row>
    <row r="15" spans="2:11" ht="18" x14ac:dyDescent="0.25">
      <c r="B15" s="14"/>
    </row>
    <row r="16" spans="2:11" ht="18" x14ac:dyDescent="0.25">
      <c r="B16" s="14" t="s">
        <v>100</v>
      </c>
      <c r="C16" s="14" t="s">
        <v>9</v>
      </c>
    </row>
    <row r="17" spans="2:3" ht="18" x14ac:dyDescent="0.25">
      <c r="B17" s="14" t="s">
        <v>10</v>
      </c>
      <c r="C17" s="14" t="s">
        <v>11</v>
      </c>
    </row>
    <row r="18" spans="2:3" ht="18" x14ac:dyDescent="0.25">
      <c r="B18" s="14" t="s">
        <v>12</v>
      </c>
      <c r="C18" s="15" t="s">
        <v>13</v>
      </c>
    </row>
    <row r="20" spans="2:3" ht="18" x14ac:dyDescent="0.25">
      <c r="B20" s="14" t="s">
        <v>8</v>
      </c>
    </row>
  </sheetData>
  <hyperlinks>
    <hyperlink ref="C18" r:id="rId1"/>
  </hyperlinks>
  <pageMargins left="0.23622047244094491" right="0.23622047244094491" top="0.74803149606299213" bottom="0.74803149606299213" header="0.31496062992125984" footer="0.31496062992125984"/>
  <pageSetup paperSize="9" orientation="portrait" r:id="rId2"/>
  <headerFooter>
    <oddHeader>&amp;C&amp;G</oddHeader>
    <oddFooter xml:space="preserve">&amp;L© 2018 Software AG. All rights reserved.
</oddFooter>
  </headerFooter>
  <legacyDrawingHF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>
    <pageSetUpPr fitToPage="1"/>
  </sheetPr>
  <dimension ref="K1"/>
  <sheetViews>
    <sheetView showGridLines="0" showRuler="0" zoomScaleNormal="100" zoomScalePageLayoutView="55" workbookViewId="0"/>
  </sheetViews>
  <sheetFormatPr baseColWidth="10" defaultColWidth="11.42578125" defaultRowHeight="15" x14ac:dyDescent="0.25"/>
  <sheetData>
    <row r="1" spans="11:11" x14ac:dyDescent="0.25">
      <c r="K1" s="1" t="s">
        <v>3</v>
      </c>
    </row>
  </sheetData>
  <pageMargins left="0.23622047244094491" right="0.23622047244094491" top="0.74803149606299213" bottom="0.74803149606299213" header="0.31496062992125984" footer="0.31496062992125984"/>
  <pageSetup paperSize="9" scale="79" orientation="portrait" r:id="rId1"/>
  <headerFooter>
    <oddHeader>&amp;C&amp;G</oddHeader>
    <oddFooter xml:space="preserve">&amp;L© 2018 Software AG. All rights reserved.
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B6:E27"/>
  <sheetViews>
    <sheetView showGridLines="0" zoomScaleNormal="100" workbookViewId="0"/>
  </sheetViews>
  <sheetFormatPr baseColWidth="10" defaultColWidth="11.42578125" defaultRowHeight="14.25" x14ac:dyDescent="0.2"/>
  <cols>
    <col min="1" max="1" width="2.7109375" style="2" customWidth="1"/>
    <col min="2" max="2" width="7.140625" style="2" customWidth="1"/>
    <col min="3" max="16384" width="11.42578125" style="2"/>
  </cols>
  <sheetData>
    <row r="6" spans="2:3" ht="18" x14ac:dyDescent="0.25">
      <c r="B6" s="6" t="s">
        <v>18</v>
      </c>
    </row>
    <row r="9" spans="2:3" x14ac:dyDescent="0.2">
      <c r="B9" s="5" t="s">
        <v>19</v>
      </c>
      <c r="C9" s="5" t="s">
        <v>171</v>
      </c>
    </row>
    <row r="10" spans="2:3" x14ac:dyDescent="0.2">
      <c r="B10" s="5"/>
      <c r="C10" s="5"/>
    </row>
    <row r="11" spans="2:3" x14ac:dyDescent="0.2">
      <c r="B11" s="5" t="s">
        <v>20</v>
      </c>
      <c r="C11" s="5" t="s">
        <v>152</v>
      </c>
    </row>
    <row r="12" spans="2:3" x14ac:dyDescent="0.2">
      <c r="B12" s="5"/>
      <c r="C12" s="5"/>
    </row>
    <row r="13" spans="2:3" x14ac:dyDescent="0.2">
      <c r="B13" s="5" t="s">
        <v>21</v>
      </c>
      <c r="C13" s="5" t="s">
        <v>150</v>
      </c>
    </row>
    <row r="14" spans="2:3" x14ac:dyDescent="0.2">
      <c r="B14" s="5"/>
      <c r="C14" s="5"/>
    </row>
    <row r="15" spans="2:3" x14ac:dyDescent="0.2">
      <c r="B15" s="5" t="s">
        <v>22</v>
      </c>
      <c r="C15" s="5" t="s">
        <v>153</v>
      </c>
    </row>
    <row r="16" spans="2:3" x14ac:dyDescent="0.2">
      <c r="B16" s="5"/>
      <c r="C16" s="5"/>
    </row>
    <row r="17" spans="2:5" x14ac:dyDescent="0.2">
      <c r="B17" s="5" t="s">
        <v>119</v>
      </c>
      <c r="C17" s="5" t="s">
        <v>151</v>
      </c>
    </row>
    <row r="18" spans="2:5" x14ac:dyDescent="0.2">
      <c r="B18" s="5"/>
      <c r="C18" s="5"/>
    </row>
    <row r="19" spans="2:5" x14ac:dyDescent="0.2">
      <c r="B19" s="5" t="s">
        <v>23</v>
      </c>
      <c r="C19" s="5" t="s">
        <v>154</v>
      </c>
    </row>
    <row r="20" spans="2:5" x14ac:dyDescent="0.2">
      <c r="B20" s="5"/>
      <c r="C20" s="5"/>
    </row>
    <row r="21" spans="2:5" x14ac:dyDescent="0.2">
      <c r="B21" s="5" t="s">
        <v>24</v>
      </c>
      <c r="C21" s="5" t="s">
        <v>155</v>
      </c>
    </row>
    <row r="22" spans="2:5" x14ac:dyDescent="0.2">
      <c r="B22" s="5"/>
      <c r="C22" s="5"/>
    </row>
    <row r="23" spans="2:5" x14ac:dyDescent="0.2">
      <c r="B23" s="5"/>
      <c r="D23" s="5"/>
      <c r="E23" s="5"/>
    </row>
    <row r="24" spans="2:5" x14ac:dyDescent="0.2">
      <c r="B24" s="5"/>
      <c r="C24" s="5"/>
      <c r="D24" s="5"/>
      <c r="E24" s="5"/>
    </row>
    <row r="25" spans="2:5" x14ac:dyDescent="0.2">
      <c r="B25" s="5"/>
      <c r="C25" s="5"/>
      <c r="D25" s="5"/>
      <c r="E25" s="5"/>
    </row>
    <row r="26" spans="2:5" x14ac:dyDescent="0.2">
      <c r="B26" s="5"/>
      <c r="D26" s="5"/>
      <c r="E26" s="5"/>
    </row>
    <row r="27" spans="2:5" x14ac:dyDescent="0.2">
      <c r="B27" s="5"/>
      <c r="C27" s="5"/>
      <c r="D27" s="5"/>
      <c r="E27" s="5"/>
    </row>
  </sheetData>
  <pageMargins left="0.23622047244094491" right="0.23622047244094491" top="0.74803149606299213" bottom="0.74803149606299213" header="0.31496062992125984" footer="0.31496062992125984"/>
  <pageSetup paperSize="9" scale="98" orientation="portrait" r:id="rId1"/>
  <headerFooter>
    <oddFooter xml:space="preserve">&amp;L© 2018 Software AG. All rights reserved.
&amp;R&amp;G
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6"/>
  <sheetViews>
    <sheetView showGridLines="0" showWhiteSpace="0" zoomScaleNormal="100" workbookViewId="0"/>
  </sheetViews>
  <sheetFormatPr baseColWidth="10" defaultColWidth="9.140625" defaultRowHeight="14.25" x14ac:dyDescent="0.2"/>
  <cols>
    <col min="1" max="1" width="2.7109375" style="2" customWidth="1"/>
    <col min="2" max="2" width="37.85546875" style="2" customWidth="1"/>
    <col min="3" max="4" width="10.7109375" style="2" customWidth="1"/>
    <col min="5" max="5" width="9.42578125" style="2" bestFit="1" customWidth="1"/>
    <col min="6" max="7" width="8.28515625" style="2" customWidth="1"/>
    <col min="8" max="9" width="10.7109375" style="2" customWidth="1"/>
    <col min="10" max="10" width="9.42578125" style="2" customWidth="1"/>
    <col min="11" max="11" width="5.7109375" style="2" bestFit="1" customWidth="1"/>
    <col min="12" max="12" width="8.42578125" style="2" customWidth="1"/>
    <col min="13" max="16384" width="9.140625" style="2"/>
  </cols>
  <sheetData>
    <row r="1" spans="1:12" ht="15.75" x14ac:dyDescent="0.25">
      <c r="B1" s="262" t="s">
        <v>156</v>
      </c>
      <c r="C1" s="262"/>
      <c r="D1" s="262"/>
      <c r="E1" s="262"/>
      <c r="F1" s="262"/>
      <c r="G1" s="262"/>
      <c r="H1" s="262"/>
    </row>
    <row r="2" spans="1:12" x14ac:dyDescent="0.2">
      <c r="B2" s="142" t="s">
        <v>33</v>
      </c>
      <c r="C2" s="143"/>
      <c r="D2" s="143"/>
      <c r="E2" s="143"/>
      <c r="F2" s="143"/>
      <c r="G2" s="143"/>
      <c r="H2" s="144"/>
    </row>
    <row r="3" spans="1:12" x14ac:dyDescent="0.2">
      <c r="A3" s="43"/>
      <c r="B3" s="39"/>
      <c r="C3" s="40"/>
      <c r="D3" s="40"/>
      <c r="E3" s="40"/>
      <c r="F3" s="38"/>
      <c r="G3" s="38"/>
      <c r="H3" s="38"/>
    </row>
    <row r="4" spans="1:12" ht="14.25" customHeight="1" x14ac:dyDescent="0.2">
      <c r="B4" s="136" t="s">
        <v>25</v>
      </c>
      <c r="C4" s="263" t="s">
        <v>160</v>
      </c>
      <c r="D4" s="268" t="s">
        <v>161</v>
      </c>
      <c r="E4" s="265" t="s">
        <v>162</v>
      </c>
      <c r="F4" s="258" t="s">
        <v>101</v>
      </c>
      <c r="G4" s="260" t="s">
        <v>107</v>
      </c>
      <c r="H4" s="263" t="s">
        <v>163</v>
      </c>
      <c r="I4" s="268" t="s">
        <v>164</v>
      </c>
      <c r="J4" s="265" t="s">
        <v>162</v>
      </c>
      <c r="K4" s="258" t="s">
        <v>101</v>
      </c>
      <c r="L4" s="260" t="s">
        <v>107</v>
      </c>
    </row>
    <row r="5" spans="1:12" ht="15" thickBot="1" x14ac:dyDescent="0.25">
      <c r="B5" s="137" t="s">
        <v>26</v>
      </c>
      <c r="C5" s="264"/>
      <c r="D5" s="269"/>
      <c r="E5" s="266"/>
      <c r="F5" s="259"/>
      <c r="G5" s="261"/>
      <c r="H5" s="264"/>
      <c r="I5" s="269"/>
      <c r="J5" s="267"/>
      <c r="K5" s="259"/>
      <c r="L5" s="261"/>
    </row>
    <row r="6" spans="1:12" ht="15" thickBot="1" x14ac:dyDescent="0.25">
      <c r="B6" s="133" t="s">
        <v>27</v>
      </c>
      <c r="C6" s="149">
        <v>879</v>
      </c>
      <c r="D6" s="195">
        <v>888.9</v>
      </c>
      <c r="E6" s="130">
        <v>871.8</v>
      </c>
      <c r="F6" s="140">
        <f>(C6-E6)/E6</f>
        <v>8.2587749483827091E-3</v>
      </c>
      <c r="G6" s="197">
        <f>(D6-E6)/E6</f>
        <v>1.9614590502408838E-2</v>
      </c>
      <c r="H6" s="149">
        <v>268.39999999999998</v>
      </c>
      <c r="I6" s="195">
        <v>282.10000000000002</v>
      </c>
      <c r="J6" s="130">
        <v>263.89999999999998</v>
      </c>
      <c r="K6" s="140">
        <f>(H6-J6)/J6</f>
        <v>1.7051913603637742E-2</v>
      </c>
      <c r="L6" s="197">
        <f>(I6-J6)/J6</f>
        <v>6.896551724137949E-2</v>
      </c>
    </row>
    <row r="7" spans="1:12" ht="15" thickTop="1" x14ac:dyDescent="0.2">
      <c r="B7" s="134" t="s">
        <v>108</v>
      </c>
      <c r="C7" s="138">
        <v>455.4</v>
      </c>
      <c r="D7" s="196">
        <v>463</v>
      </c>
      <c r="E7" s="139">
        <v>441.4</v>
      </c>
      <c r="F7" s="141">
        <f>(C7-E7)/E7</f>
        <v>3.1717263253285007E-2</v>
      </c>
      <c r="G7" s="198">
        <f t="shared" ref="G7:G10" si="0">(D7-E7)/E7</f>
        <v>4.8935206162211198E-2</v>
      </c>
      <c r="H7" s="138">
        <v>144.69999999999999</v>
      </c>
      <c r="I7" s="196">
        <v>152.69999999999999</v>
      </c>
      <c r="J7" s="139">
        <v>144.4</v>
      </c>
      <c r="K7" s="141">
        <f>(H7-J7)/J7</f>
        <v>2.0775623268696878E-3</v>
      </c>
      <c r="L7" s="198">
        <f t="shared" ref="L7:L10" si="1">(I7-J7)/J7</f>
        <v>5.7479224376731183E-2</v>
      </c>
    </row>
    <row r="8" spans="1:12" x14ac:dyDescent="0.2">
      <c r="B8" s="134" t="s">
        <v>109</v>
      </c>
      <c r="C8" s="138">
        <v>223.7</v>
      </c>
      <c r="D8" s="196">
        <v>225.5</v>
      </c>
      <c r="E8" s="139">
        <v>234.6</v>
      </c>
      <c r="F8" s="141">
        <f>(C8-E8)/E8</f>
        <v>-4.6462063086104032E-2</v>
      </c>
      <c r="G8" s="198">
        <f t="shared" si="0"/>
        <v>-3.8789428815004239E-2</v>
      </c>
      <c r="H8" s="138">
        <v>74.599999999999994</v>
      </c>
      <c r="I8" s="196">
        <v>79.099999999999994</v>
      </c>
      <c r="J8" s="139">
        <v>69.5</v>
      </c>
      <c r="K8" s="141">
        <f>(H8-J8)/J8</f>
        <v>7.338129496402869E-2</v>
      </c>
      <c r="L8" s="198">
        <f t="shared" si="1"/>
        <v>0.13812949640287761</v>
      </c>
    </row>
    <row r="9" spans="1:12" x14ac:dyDescent="0.2">
      <c r="B9" s="134" t="s">
        <v>35</v>
      </c>
      <c r="C9" s="138">
        <v>256.7</v>
      </c>
      <c r="D9" s="196">
        <v>263.89999999999998</v>
      </c>
      <c r="E9" s="139">
        <v>263</v>
      </c>
      <c r="F9" s="141">
        <f>(C9-E9)/E9</f>
        <v>-2.3954372623574187E-2</v>
      </c>
      <c r="G9" s="198">
        <f t="shared" si="0"/>
        <v>3.4220532319390769E-3</v>
      </c>
      <c r="H9" s="138">
        <v>115.3</v>
      </c>
      <c r="I9" s="196">
        <v>122.7</v>
      </c>
      <c r="J9" s="139">
        <v>107.5</v>
      </c>
      <c r="K9" s="141">
        <f>(H9-J9)/J9</f>
        <v>7.25581395348837E-2</v>
      </c>
      <c r="L9" s="198">
        <f t="shared" si="1"/>
        <v>0.14139534883720933</v>
      </c>
    </row>
    <row r="10" spans="1:12" x14ac:dyDescent="0.2">
      <c r="B10" s="134" t="s">
        <v>36</v>
      </c>
      <c r="C10" s="138">
        <v>421.6</v>
      </c>
      <c r="D10" s="196">
        <v>423.8</v>
      </c>
      <c r="E10" s="139">
        <v>412.2</v>
      </c>
      <c r="F10" s="141">
        <f>(C10-E10)/E10</f>
        <v>2.2804463852498871E-2</v>
      </c>
      <c r="G10" s="198">
        <f t="shared" si="0"/>
        <v>2.8141678796700688E-2</v>
      </c>
      <c r="H10" s="138">
        <v>103.7</v>
      </c>
      <c r="I10" s="196">
        <v>108.8</v>
      </c>
      <c r="J10" s="139">
        <v>106.2</v>
      </c>
      <c r="K10" s="141">
        <f>(H10-J10)/J10</f>
        <v>-2.3540489642184557E-2</v>
      </c>
      <c r="L10" s="198">
        <f t="shared" si="1"/>
        <v>2.4482109227871886E-2</v>
      </c>
    </row>
    <row r="11" spans="1:12" ht="18" customHeight="1" x14ac:dyDescent="0.2">
      <c r="B11" s="212"/>
      <c r="C11" s="213"/>
      <c r="D11" s="213"/>
      <c r="E11" s="213"/>
      <c r="F11" s="214"/>
      <c r="G11" s="215"/>
      <c r="H11" s="213"/>
      <c r="I11" s="213"/>
      <c r="J11" s="213"/>
      <c r="K11" s="216"/>
      <c r="L11" s="217"/>
    </row>
    <row r="12" spans="1:12" ht="14.25" customHeight="1" x14ac:dyDescent="0.2">
      <c r="B12" s="190"/>
      <c r="C12" s="263" t="s">
        <v>160</v>
      </c>
      <c r="D12" s="265" t="s">
        <v>162</v>
      </c>
      <c r="E12" s="258" t="s">
        <v>101</v>
      </c>
      <c r="F12" s="271" t="s">
        <v>165</v>
      </c>
      <c r="G12" s="270" t="s">
        <v>166</v>
      </c>
      <c r="H12" s="258" t="s">
        <v>101</v>
      </c>
      <c r="J12" s="191"/>
    </row>
    <row r="13" spans="1:12" ht="15" thickBot="1" x14ac:dyDescent="0.25">
      <c r="B13" s="190"/>
      <c r="C13" s="264"/>
      <c r="D13" s="266"/>
      <c r="E13" s="259"/>
      <c r="F13" s="272"/>
      <c r="G13" s="266"/>
      <c r="H13" s="259"/>
    </row>
    <row r="14" spans="1:12" ht="23.25" customHeight="1" thickBot="1" x14ac:dyDescent="0.25">
      <c r="B14" s="133" t="s">
        <v>110</v>
      </c>
      <c r="C14" s="151">
        <v>279.5</v>
      </c>
      <c r="D14" s="255">
        <v>272</v>
      </c>
      <c r="E14" s="150">
        <f t="shared" ref="E14" si="2">(C14-D14)/D14</f>
        <v>2.7573529411764705E-2</v>
      </c>
      <c r="F14" s="151">
        <v>98.4</v>
      </c>
      <c r="G14" s="168">
        <v>90.2</v>
      </c>
      <c r="H14" s="150">
        <f t="shared" ref="H14" si="3">(F14-G14)/G14</f>
        <v>9.0909090909090939E-2</v>
      </c>
    </row>
    <row r="15" spans="1:12" ht="15" thickTop="1" x14ac:dyDescent="0.2">
      <c r="B15" s="156" t="s">
        <v>29</v>
      </c>
      <c r="C15" s="157">
        <f>C14/C6</f>
        <v>0.31797497155858928</v>
      </c>
      <c r="D15" s="157">
        <f>D14/E6</f>
        <v>0.31199816471667813</v>
      </c>
      <c r="E15" s="159"/>
      <c r="F15" s="157">
        <f>F14/H6</f>
        <v>0.3666169895678093</v>
      </c>
      <c r="G15" s="157">
        <f>G14/J6</f>
        <v>0.34179613489958321</v>
      </c>
      <c r="H15" s="159"/>
    </row>
    <row r="16" spans="1:12" x14ac:dyDescent="0.2">
      <c r="B16" s="135" t="s">
        <v>111</v>
      </c>
      <c r="C16" s="171">
        <v>150.9</v>
      </c>
      <c r="D16" s="131">
        <v>147.80000000000001</v>
      </c>
      <c r="E16" s="160">
        <f>(C16-D16)/D16</f>
        <v>2.0974289580514168E-2</v>
      </c>
      <c r="F16" s="171">
        <v>57.4</v>
      </c>
      <c r="G16" s="131">
        <v>59.4</v>
      </c>
      <c r="H16" s="160">
        <f>(F16-G16)/G16</f>
        <v>-3.3670033670033669E-2</v>
      </c>
    </row>
    <row r="17" spans="2:10" x14ac:dyDescent="0.2">
      <c r="B17" s="161" t="s">
        <v>112</v>
      </c>
      <c r="C17" s="162">
        <f>(+C16/C7)</f>
        <v>0.33135704874835314</v>
      </c>
      <c r="D17" s="158">
        <f>(+D16/E7)</f>
        <v>0.33484367920253744</v>
      </c>
      <c r="E17" s="163"/>
      <c r="F17" s="162">
        <f>(+F16/H7)</f>
        <v>0.396682791983414</v>
      </c>
      <c r="G17" s="158">
        <f>(+G16/J7)</f>
        <v>0.41135734072022156</v>
      </c>
      <c r="H17" s="163"/>
    </row>
    <row r="18" spans="2:10" x14ac:dyDescent="0.2">
      <c r="B18" s="135" t="s">
        <v>113</v>
      </c>
      <c r="C18" s="171">
        <v>156.5</v>
      </c>
      <c r="D18" s="131">
        <v>162.4</v>
      </c>
      <c r="E18" s="160">
        <f>(C18-D18)/D18</f>
        <v>-3.6330049261083776E-2</v>
      </c>
      <c r="F18" s="171">
        <v>55.7</v>
      </c>
      <c r="G18" s="174">
        <v>46.5</v>
      </c>
      <c r="H18" s="160">
        <f>(F18-G18)/G18</f>
        <v>0.19784946236559145</v>
      </c>
    </row>
    <row r="19" spans="2:10" x14ac:dyDescent="0.2">
      <c r="B19" s="161" t="s">
        <v>112</v>
      </c>
      <c r="C19" s="162">
        <f>+C18/C8</f>
        <v>0.69959767545820295</v>
      </c>
      <c r="D19" s="158">
        <f>+D18/E8</f>
        <v>0.69224211423699922</v>
      </c>
      <c r="E19" s="163"/>
      <c r="F19" s="162">
        <f>+F18/H8-0.001</f>
        <v>0.7456487935656837</v>
      </c>
      <c r="G19" s="158">
        <f>+G18/J8</f>
        <v>0.6690647482014388</v>
      </c>
      <c r="H19" s="163"/>
    </row>
    <row r="20" spans="2:10" ht="23.25" customHeight="1" thickBot="1" x14ac:dyDescent="0.25">
      <c r="B20" s="133" t="s">
        <v>106</v>
      </c>
      <c r="C20" s="149">
        <v>177.3</v>
      </c>
      <c r="D20" s="130">
        <v>180.4</v>
      </c>
      <c r="E20" s="140">
        <f>(C20-D20)/D20</f>
        <v>-1.718403547671837E-2</v>
      </c>
      <c r="F20" s="149">
        <v>56.7</v>
      </c>
      <c r="G20" s="130">
        <v>61.1</v>
      </c>
      <c r="H20" s="140">
        <f>(F20-G20)/G20</f>
        <v>-7.2013093289689009E-2</v>
      </c>
    </row>
    <row r="21" spans="2:10" ht="23.25" customHeight="1" thickTop="1" thickBot="1" x14ac:dyDescent="0.25">
      <c r="B21" s="133" t="s">
        <v>114</v>
      </c>
      <c r="C21" s="164">
        <v>2.38</v>
      </c>
      <c r="D21" s="130">
        <v>2.37</v>
      </c>
      <c r="E21" s="140">
        <f>(C21-D21)/D21</f>
        <v>4.2194092827003314E-3</v>
      </c>
      <c r="F21" s="164">
        <v>0.77</v>
      </c>
      <c r="G21" s="256">
        <v>0.8</v>
      </c>
      <c r="H21" s="140">
        <f>(F21-G21)/G21</f>
        <v>-3.7500000000000033E-2</v>
      </c>
    </row>
    <row r="22" spans="2:10" ht="23.25" customHeight="1" thickTop="1" thickBot="1" x14ac:dyDescent="0.25">
      <c r="B22" s="133" t="s">
        <v>172</v>
      </c>
      <c r="C22" s="186">
        <v>189.4</v>
      </c>
      <c r="D22" s="130">
        <v>203.7</v>
      </c>
      <c r="E22" s="140">
        <f>(C22-D22)/D22</f>
        <v>-7.0201276386843314E-2</v>
      </c>
      <c r="F22" s="129">
        <v>43.4</v>
      </c>
      <c r="G22" s="187">
        <v>46.5</v>
      </c>
      <c r="H22" s="140">
        <f>(F22-G22)/G22</f>
        <v>-6.6666666666666693E-2</v>
      </c>
    </row>
    <row r="23" spans="2:10" ht="15" thickTop="1" x14ac:dyDescent="0.2">
      <c r="B23" s="165" t="s">
        <v>115</v>
      </c>
      <c r="C23" s="166">
        <v>27.5</v>
      </c>
      <c r="D23" s="182">
        <v>16.7</v>
      </c>
      <c r="E23" s="160"/>
      <c r="F23" s="166">
        <v>2.8</v>
      </c>
      <c r="G23" s="167">
        <v>4.9000000000000004</v>
      </c>
      <c r="H23" s="160"/>
    </row>
    <row r="24" spans="2:10" ht="23.25" customHeight="1" thickBot="1" x14ac:dyDescent="0.25">
      <c r="B24" s="133" t="s">
        <v>1</v>
      </c>
      <c r="C24" s="129">
        <v>161.9</v>
      </c>
      <c r="D24" s="187">
        <v>187</v>
      </c>
      <c r="E24" s="140">
        <f>(C24-D24)/D24</f>
        <v>-0.13422459893048125</v>
      </c>
      <c r="F24" s="129">
        <v>40.6</v>
      </c>
      <c r="G24" s="130">
        <v>41.6</v>
      </c>
      <c r="H24" s="140">
        <f>(F24-G24)/G24</f>
        <v>-2.4038461538461536E-2</v>
      </c>
    </row>
    <row r="25" spans="2:10" ht="23.25" customHeight="1" thickTop="1" thickBot="1" x14ac:dyDescent="0.25">
      <c r="B25" s="208"/>
      <c r="C25" s="209"/>
      <c r="D25" s="210"/>
      <c r="E25" s="211"/>
      <c r="F25" s="209"/>
      <c r="G25" s="209"/>
      <c r="H25" s="211"/>
    </row>
    <row r="26" spans="2:10" ht="23.25" customHeight="1" thickTop="1" thickBot="1" x14ac:dyDescent="0.25">
      <c r="B26" s="202" t="s">
        <v>30</v>
      </c>
      <c r="C26" s="203">
        <v>43100</v>
      </c>
      <c r="D26" s="204">
        <v>42735</v>
      </c>
      <c r="E26" s="205"/>
      <c r="F26" s="206"/>
      <c r="G26" s="207"/>
      <c r="H26" s="205"/>
    </row>
    <row r="27" spans="2:10" ht="15.75" thickTop="1" thickBot="1" x14ac:dyDescent="0.25">
      <c r="B27" s="152" t="s">
        <v>31</v>
      </c>
      <c r="C27" s="153">
        <v>1907.5</v>
      </c>
      <c r="D27" s="154">
        <v>1957.2</v>
      </c>
      <c r="E27" s="199">
        <f t="shared" ref="E27:E30" si="4">(C27-D27)/D27</f>
        <v>-2.5393419170243226E-2</v>
      </c>
      <c r="F27" s="153"/>
      <c r="G27" s="154"/>
      <c r="H27" s="155"/>
    </row>
    <row r="28" spans="2:10" ht="15" thickTop="1" x14ac:dyDescent="0.2">
      <c r="B28" s="135" t="s">
        <v>32</v>
      </c>
      <c r="C28" s="175">
        <v>365.8</v>
      </c>
      <c r="D28" s="176">
        <v>374.6</v>
      </c>
      <c r="E28" s="200">
        <f t="shared" si="4"/>
        <v>-2.349172450613991E-2</v>
      </c>
      <c r="F28" s="175"/>
      <c r="G28" s="176"/>
      <c r="H28" s="177"/>
    </row>
    <row r="29" spans="2:10" x14ac:dyDescent="0.2">
      <c r="B29" s="135" t="s">
        <v>120</v>
      </c>
      <c r="C29" s="171">
        <v>55.2</v>
      </c>
      <c r="D29" s="131">
        <v>73.099999999999994</v>
      </c>
      <c r="E29" s="201">
        <f t="shared" si="4"/>
        <v>-0.24487004103967158</v>
      </c>
      <c r="F29" s="171"/>
      <c r="G29" s="131"/>
      <c r="H29" s="132"/>
    </row>
    <row r="30" spans="2:10" ht="21.75" customHeight="1" thickBot="1" x14ac:dyDescent="0.25">
      <c r="B30" s="133" t="s">
        <v>117</v>
      </c>
      <c r="C30" s="178">
        <v>4596</v>
      </c>
      <c r="D30" s="179">
        <v>4471</v>
      </c>
      <c r="E30" s="150">
        <f t="shared" si="4"/>
        <v>2.7957951241333035E-2</v>
      </c>
      <c r="F30" s="178"/>
      <c r="G30" s="179"/>
      <c r="H30" s="168"/>
    </row>
    <row r="31" spans="2:10" ht="15" thickTop="1" x14ac:dyDescent="0.2">
      <c r="B31" s="126"/>
      <c r="C31" s="127"/>
      <c r="D31" s="127"/>
      <c r="E31" s="127"/>
      <c r="F31" s="128"/>
      <c r="G31" s="127"/>
      <c r="H31" s="127"/>
      <c r="I31" s="127"/>
      <c r="J31" s="128"/>
    </row>
    <row r="32" spans="2:10" x14ac:dyDescent="0.2">
      <c r="B32" s="29" t="s">
        <v>116</v>
      </c>
      <c r="C32" s="169"/>
      <c r="D32" s="169"/>
      <c r="E32" s="169"/>
      <c r="F32" s="170"/>
      <c r="G32" s="169"/>
      <c r="H32" s="169"/>
      <c r="I32" s="169"/>
      <c r="J32" s="170"/>
    </row>
    <row r="33" spans="2:2" s="29" customFormat="1" ht="11.25" x14ac:dyDescent="0.2">
      <c r="B33" s="29" t="s">
        <v>167</v>
      </c>
    </row>
    <row r="34" spans="2:2" s="29" customFormat="1" ht="11.25" x14ac:dyDescent="0.2">
      <c r="B34" s="29" t="s">
        <v>118</v>
      </c>
    </row>
    <row r="35" spans="2:2" s="29" customFormat="1" ht="11.25" x14ac:dyDescent="0.2"/>
    <row r="36" spans="2:2" s="29" customFormat="1" ht="11.25" x14ac:dyDescent="0.2"/>
  </sheetData>
  <mergeCells count="17">
    <mergeCell ref="G12:G13"/>
    <mergeCell ref="H12:H13"/>
    <mergeCell ref="C12:C13"/>
    <mergeCell ref="D12:D13"/>
    <mergeCell ref="E12:E13"/>
    <mergeCell ref="F12:F13"/>
    <mergeCell ref="K4:K5"/>
    <mergeCell ref="L4:L5"/>
    <mergeCell ref="B1:H1"/>
    <mergeCell ref="C4:C5"/>
    <mergeCell ref="E4:E5"/>
    <mergeCell ref="F4:F5"/>
    <mergeCell ref="G4:G5"/>
    <mergeCell ref="H4:H5"/>
    <mergeCell ref="J4:J5"/>
    <mergeCell ref="D4:D5"/>
    <mergeCell ref="I4:I5"/>
  </mergeCells>
  <pageMargins left="0.23622047244094491" right="0.23622047244094491" top="0.74803149606299213" bottom="0.74803149606299213" header="0.31496062992125984" footer="0.31496062992125984"/>
  <pageSetup paperSize="9" scale="74" orientation="portrait" r:id="rId1"/>
  <headerFooter>
    <oddFooter xml:space="preserve">&amp;L© 2018 Software AG. All rights reserved.
&amp;CSeite &amp;P
&amp;R&amp;G
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pageSetUpPr fitToPage="1"/>
  </sheetPr>
  <dimension ref="A1:J30"/>
  <sheetViews>
    <sheetView showGridLines="0" zoomScaleNormal="100" workbookViewId="0"/>
  </sheetViews>
  <sheetFormatPr baseColWidth="10" defaultColWidth="9.140625" defaultRowHeight="14.25" x14ac:dyDescent="0.2"/>
  <cols>
    <col min="1" max="1" width="2.7109375" style="2" customWidth="1"/>
    <col min="2" max="2" width="44.140625" style="2" customWidth="1"/>
    <col min="3" max="8" width="11.7109375" style="2" customWidth="1"/>
    <col min="9" max="16384" width="9.140625" style="2"/>
  </cols>
  <sheetData>
    <row r="1" spans="1:10" s="44" customFormat="1" ht="15.75" x14ac:dyDescent="0.25">
      <c r="A1" s="45"/>
      <c r="B1" s="180" t="s">
        <v>152</v>
      </c>
      <c r="C1" s="148"/>
      <c r="D1" s="148"/>
      <c r="E1" s="181"/>
      <c r="F1" s="172"/>
      <c r="G1" s="172"/>
      <c r="H1" s="172"/>
      <c r="I1" s="172"/>
      <c r="J1" s="172"/>
    </row>
    <row r="2" spans="1:10" ht="15" customHeight="1" x14ac:dyDescent="0.2">
      <c r="A2" s="38"/>
      <c r="B2" s="145" t="s">
        <v>33</v>
      </c>
      <c r="C2" s="146"/>
      <c r="D2" s="146"/>
      <c r="E2" s="146"/>
      <c r="F2" s="146"/>
      <c r="G2" s="146"/>
      <c r="H2" s="147"/>
    </row>
    <row r="3" spans="1:10" x14ac:dyDescent="0.2">
      <c r="A3" s="38"/>
      <c r="B3" s="46"/>
      <c r="C3" s="40"/>
      <c r="D3" s="40"/>
      <c r="E3" s="40"/>
      <c r="F3" s="38"/>
      <c r="G3" s="38"/>
      <c r="H3" s="38"/>
    </row>
    <row r="4" spans="1:10" s="29" customFormat="1" ht="20.25" customHeight="1" thickBot="1" x14ac:dyDescent="0.25">
      <c r="A4" s="42"/>
      <c r="B4" s="47" t="s">
        <v>34</v>
      </c>
      <c r="C4" s="48" t="s">
        <v>158</v>
      </c>
      <c r="D4" s="49" t="s">
        <v>159</v>
      </c>
      <c r="E4" s="41" t="s">
        <v>101</v>
      </c>
      <c r="F4" s="48" t="s">
        <v>165</v>
      </c>
      <c r="G4" s="49" t="s">
        <v>166</v>
      </c>
      <c r="H4" s="41" t="s">
        <v>101</v>
      </c>
    </row>
    <row r="5" spans="1:10" s="29" customFormat="1" ht="11.25" x14ac:dyDescent="0.2">
      <c r="A5" s="42"/>
      <c r="B5" s="50" t="s">
        <v>35</v>
      </c>
      <c r="C5" s="34">
        <v>256729</v>
      </c>
      <c r="D5" s="35">
        <v>263027</v>
      </c>
      <c r="E5" s="32">
        <f t="shared" ref="E5:E21" si="0">(C5-D5)/D5</f>
        <v>-2.3944309899744134E-2</v>
      </c>
      <c r="F5" s="34">
        <v>115342</v>
      </c>
      <c r="G5" s="35">
        <v>107512</v>
      </c>
      <c r="H5" s="32">
        <f t="shared" ref="H5:H21" si="1">(F5-G5)/G5</f>
        <v>7.2829079544608974E-2</v>
      </c>
    </row>
    <row r="6" spans="1:10" s="29" customFormat="1" ht="11.25" x14ac:dyDescent="0.2">
      <c r="A6" s="42"/>
      <c r="B6" s="23" t="s">
        <v>36</v>
      </c>
      <c r="C6" s="25">
        <v>421616</v>
      </c>
      <c r="D6" s="26">
        <v>412205</v>
      </c>
      <c r="E6" s="30">
        <f t="shared" si="0"/>
        <v>2.2830872987955022E-2</v>
      </c>
      <c r="F6" s="25">
        <v>103678</v>
      </c>
      <c r="G6" s="26">
        <v>106224</v>
      </c>
      <c r="H6" s="30">
        <f t="shared" si="1"/>
        <v>-2.3968218105136316E-2</v>
      </c>
    </row>
    <row r="7" spans="1:10" s="29" customFormat="1" ht="11.25" x14ac:dyDescent="0.2">
      <c r="A7" s="42"/>
      <c r="B7" s="23" t="s">
        <v>37</v>
      </c>
      <c r="C7" s="25">
        <v>198778</v>
      </c>
      <c r="D7" s="26">
        <v>195179</v>
      </c>
      <c r="E7" s="30">
        <f t="shared" si="0"/>
        <v>1.8439483755936858E-2</v>
      </c>
      <c r="F7" s="25">
        <v>48833</v>
      </c>
      <c r="G7" s="26">
        <v>49847</v>
      </c>
      <c r="H7" s="30">
        <f t="shared" si="1"/>
        <v>-2.03422472766666E-2</v>
      </c>
    </row>
    <row r="8" spans="1:10" s="29" customFormat="1" ht="11.25" x14ac:dyDescent="0.2">
      <c r="A8" s="42"/>
      <c r="B8" s="23" t="s">
        <v>38</v>
      </c>
      <c r="C8" s="25">
        <v>1860</v>
      </c>
      <c r="D8" s="26">
        <v>1422</v>
      </c>
      <c r="E8" s="30">
        <f t="shared" si="0"/>
        <v>0.30801687763713081</v>
      </c>
      <c r="F8" s="25">
        <v>526</v>
      </c>
      <c r="G8" s="26">
        <v>361</v>
      </c>
      <c r="H8" s="30">
        <f t="shared" si="1"/>
        <v>0.45706371191135736</v>
      </c>
    </row>
    <row r="9" spans="1:10" s="29" customFormat="1" ht="15" customHeight="1" thickBot="1" x14ac:dyDescent="0.25">
      <c r="A9" s="42"/>
      <c r="B9" s="56" t="s">
        <v>39</v>
      </c>
      <c r="C9" s="36">
        <f>SUM(C5:C8)</f>
        <v>878983</v>
      </c>
      <c r="D9" s="37">
        <f>SUM(D5:D8)</f>
        <v>871833</v>
      </c>
      <c r="E9" s="57">
        <f t="shared" si="0"/>
        <v>8.2011119101938097E-3</v>
      </c>
      <c r="F9" s="36">
        <f>SUM(F5:F8)</f>
        <v>268379</v>
      </c>
      <c r="G9" s="37">
        <f>SUM(G5:G8)</f>
        <v>263944</v>
      </c>
      <c r="H9" s="57">
        <f t="shared" si="1"/>
        <v>1.6802806655957323E-2</v>
      </c>
    </row>
    <row r="10" spans="1:10" s="29" customFormat="1" ht="11.25" x14ac:dyDescent="0.2">
      <c r="A10" s="42"/>
      <c r="B10" s="50" t="s">
        <v>40</v>
      </c>
      <c r="C10" s="34">
        <v>-213349</v>
      </c>
      <c r="D10" s="35">
        <v>-211856</v>
      </c>
      <c r="E10" s="32">
        <f t="shared" si="0"/>
        <v>7.0472396344686957E-3</v>
      </c>
      <c r="F10" s="34">
        <v>-58009</v>
      </c>
      <c r="G10" s="35">
        <v>-54334</v>
      </c>
      <c r="H10" s="32">
        <f t="shared" si="1"/>
        <v>6.7637206905436745E-2</v>
      </c>
    </row>
    <row r="11" spans="1:10" s="29" customFormat="1" ht="15" customHeight="1" thickBot="1" x14ac:dyDescent="0.25">
      <c r="A11" s="42"/>
      <c r="B11" s="56" t="s">
        <v>41</v>
      </c>
      <c r="C11" s="36">
        <f>+C9+C10</f>
        <v>665634</v>
      </c>
      <c r="D11" s="37">
        <f>SUM(D9:D10)</f>
        <v>659977</v>
      </c>
      <c r="E11" s="57">
        <f t="shared" si="0"/>
        <v>8.5715108253772484E-3</v>
      </c>
      <c r="F11" s="36">
        <f>+F9+F10</f>
        <v>210370</v>
      </c>
      <c r="G11" s="37">
        <f>+G9+G10</f>
        <v>209610</v>
      </c>
      <c r="H11" s="57">
        <f t="shared" si="1"/>
        <v>3.6257812127284002E-3</v>
      </c>
    </row>
    <row r="12" spans="1:10" s="29" customFormat="1" ht="11.25" x14ac:dyDescent="0.2">
      <c r="A12" s="42"/>
      <c r="B12" s="50" t="s">
        <v>42</v>
      </c>
      <c r="C12" s="34">
        <v>-120644</v>
      </c>
      <c r="D12" s="35">
        <v>-112452</v>
      </c>
      <c r="E12" s="32">
        <f t="shared" si="0"/>
        <v>7.2848859958026535E-2</v>
      </c>
      <c r="F12" s="34">
        <v>-31795</v>
      </c>
      <c r="G12" s="35">
        <v>-29887</v>
      </c>
      <c r="H12" s="32">
        <f t="shared" si="1"/>
        <v>6.3840465754341352E-2</v>
      </c>
    </row>
    <row r="13" spans="1:10" s="29" customFormat="1" ht="11.25" x14ac:dyDescent="0.2">
      <c r="A13" s="42"/>
      <c r="B13" s="23" t="s">
        <v>43</v>
      </c>
      <c r="C13" s="25">
        <v>-243461</v>
      </c>
      <c r="D13" s="26">
        <f>-193399-17660-34607</f>
        <v>-245666</v>
      </c>
      <c r="E13" s="30">
        <f t="shared" si="0"/>
        <v>-8.9756010192700662E-3</v>
      </c>
      <c r="F13" s="25">
        <v>-68120</v>
      </c>
      <c r="G13" s="26">
        <f>-60570-4782-9673</f>
        <v>-75025</v>
      </c>
      <c r="H13" s="30">
        <f t="shared" si="1"/>
        <v>-9.2035988003998662E-2</v>
      </c>
    </row>
    <row r="14" spans="1:10" s="29" customFormat="1" ht="11.25" x14ac:dyDescent="0.2">
      <c r="A14" s="42"/>
      <c r="B14" s="23" t="s">
        <v>44</v>
      </c>
      <c r="C14" s="54">
        <v>-75941</v>
      </c>
      <c r="D14" s="55">
        <v>-79322</v>
      </c>
      <c r="E14" s="30">
        <f t="shared" si="0"/>
        <v>-4.2623736163989817E-2</v>
      </c>
      <c r="F14" s="54">
        <v>-20934</v>
      </c>
      <c r="G14" s="55">
        <v>-22880</v>
      </c>
      <c r="H14" s="30">
        <f t="shared" si="1"/>
        <v>-8.5052447552447549E-2</v>
      </c>
    </row>
    <row r="15" spans="1:10" s="29" customFormat="1" ht="11.25" x14ac:dyDescent="0.2">
      <c r="A15" s="42"/>
      <c r="B15" s="23" t="s">
        <v>45</v>
      </c>
      <c r="C15" s="25">
        <v>-7183</v>
      </c>
      <c r="D15" s="26">
        <v>-5523</v>
      </c>
      <c r="E15" s="30">
        <f t="shared" si="0"/>
        <v>0.30056128915444502</v>
      </c>
      <c r="F15" s="25">
        <v>-1857</v>
      </c>
      <c r="G15" s="26">
        <v>-1598</v>
      </c>
      <c r="H15" s="30">
        <f t="shared" si="1"/>
        <v>0.1620775969962453</v>
      </c>
    </row>
    <row r="16" spans="1:10" s="29" customFormat="1" ht="15" customHeight="1" thickBot="1" x14ac:dyDescent="0.25">
      <c r="A16" s="42"/>
      <c r="B16" s="56" t="s">
        <v>28</v>
      </c>
      <c r="C16" s="36">
        <f>SUM(C11:C15)</f>
        <v>218405</v>
      </c>
      <c r="D16" s="37">
        <f>D11+SUM(D12:D15)</f>
        <v>217014</v>
      </c>
      <c r="E16" s="57">
        <f t="shared" si="0"/>
        <v>6.409724718220944E-3</v>
      </c>
      <c r="F16" s="36">
        <f>SUM(F11:F15)</f>
        <v>87664</v>
      </c>
      <c r="G16" s="37">
        <f>SUM(G11:G15)</f>
        <v>80220</v>
      </c>
      <c r="H16" s="57">
        <f t="shared" si="1"/>
        <v>9.2794814260782843E-2</v>
      </c>
    </row>
    <row r="17" spans="1:8" s="29" customFormat="1" ht="11.25" x14ac:dyDescent="0.2">
      <c r="A17" s="42"/>
      <c r="B17" s="50" t="s">
        <v>46</v>
      </c>
      <c r="C17" s="34">
        <v>-2817</v>
      </c>
      <c r="D17" s="35">
        <f>-8657-1</f>
        <v>-8658</v>
      </c>
      <c r="E17" s="30"/>
      <c r="F17" s="34">
        <v>-6775</v>
      </c>
      <c r="G17" s="35">
        <v>-6703</v>
      </c>
      <c r="H17" s="30"/>
    </row>
    <row r="18" spans="1:8" s="29" customFormat="1" ht="11.25" x14ac:dyDescent="0.2">
      <c r="A18" s="42"/>
      <c r="B18" s="23" t="s">
        <v>47</v>
      </c>
      <c r="C18" s="25">
        <v>1467</v>
      </c>
      <c r="D18" s="26">
        <f>-2509-1879</f>
        <v>-4388</v>
      </c>
      <c r="E18" s="30"/>
      <c r="F18" s="25">
        <v>1824</v>
      </c>
      <c r="G18" s="26">
        <v>-1865</v>
      </c>
      <c r="H18" s="30"/>
    </row>
    <row r="19" spans="1:8" s="29" customFormat="1" ht="15" customHeight="1" thickBot="1" x14ac:dyDescent="0.25">
      <c r="A19" s="42"/>
      <c r="B19" s="56" t="s">
        <v>90</v>
      </c>
      <c r="C19" s="36">
        <f>SUM(C16:C18)</f>
        <v>217055</v>
      </c>
      <c r="D19" s="37">
        <f>D16+SUM(D17:D18)</f>
        <v>203968</v>
      </c>
      <c r="E19" s="57">
        <f t="shared" si="0"/>
        <v>6.4162025415751486E-2</v>
      </c>
      <c r="F19" s="36">
        <f>SUM(F16:F18)</f>
        <v>82713</v>
      </c>
      <c r="G19" s="37">
        <f>SUM(G16:G18)</f>
        <v>71652</v>
      </c>
      <c r="H19" s="57">
        <f t="shared" si="1"/>
        <v>0.15437112711438619</v>
      </c>
    </row>
    <row r="20" spans="1:8" s="29" customFormat="1" ht="11.25" x14ac:dyDescent="0.2">
      <c r="A20" s="42"/>
      <c r="B20" s="50" t="s">
        <v>48</v>
      </c>
      <c r="C20" s="34">
        <v>-76459</v>
      </c>
      <c r="D20" s="35">
        <f>-74003+10388</f>
        <v>-63615</v>
      </c>
      <c r="E20" s="32">
        <f t="shared" si="0"/>
        <v>0.201902067122534</v>
      </c>
      <c r="F20" s="34">
        <v>-34482</v>
      </c>
      <c r="G20" s="35">
        <f>-21499+59</f>
        <v>-21440</v>
      </c>
      <c r="H20" s="32">
        <f t="shared" si="1"/>
        <v>0.60830223880597012</v>
      </c>
    </row>
    <row r="21" spans="1:8" s="29" customFormat="1" ht="15" customHeight="1" thickBot="1" x14ac:dyDescent="0.25">
      <c r="A21" s="42"/>
      <c r="B21" s="56" t="s">
        <v>49</v>
      </c>
      <c r="C21" s="36">
        <f>SUM(C19:C20)</f>
        <v>140596</v>
      </c>
      <c r="D21" s="37">
        <f>D19+D20</f>
        <v>140353</v>
      </c>
      <c r="E21" s="57">
        <f t="shared" si="0"/>
        <v>1.7313488133491981E-3</v>
      </c>
      <c r="F21" s="36">
        <f>SUM(F19:F20)</f>
        <v>48231</v>
      </c>
      <c r="G21" s="37">
        <f>SUM(G19:G20)</f>
        <v>50212</v>
      </c>
      <c r="H21" s="57">
        <f t="shared" si="1"/>
        <v>-3.9452720465227437E-2</v>
      </c>
    </row>
    <row r="22" spans="1:8" s="29" customFormat="1" ht="15" customHeight="1" x14ac:dyDescent="0.2">
      <c r="A22" s="42"/>
      <c r="B22" s="59" t="s">
        <v>50</v>
      </c>
      <c r="C22" s="27">
        <f>+C21-C23</f>
        <v>140333</v>
      </c>
      <c r="D22" s="28">
        <f>+D21-D23</f>
        <v>140156</v>
      </c>
      <c r="E22" s="31">
        <f>(C22-D22)/D22</f>
        <v>1.262878506806701E-3</v>
      </c>
      <c r="F22" s="27">
        <f>+F21-F23</f>
        <v>48161</v>
      </c>
      <c r="G22" s="28">
        <f>+G21-G23</f>
        <v>50164</v>
      </c>
      <c r="H22" s="31">
        <f>(F22-G22)/G22</f>
        <v>-3.992903277250618E-2</v>
      </c>
    </row>
    <row r="23" spans="1:8" s="29" customFormat="1" ht="15" customHeight="1" thickBot="1" x14ac:dyDescent="0.25">
      <c r="A23" s="42"/>
      <c r="B23" s="51" t="s">
        <v>51</v>
      </c>
      <c r="C23" s="52">
        <v>263</v>
      </c>
      <c r="D23" s="53">
        <v>197</v>
      </c>
      <c r="E23" s="33"/>
      <c r="F23" s="52">
        <v>70</v>
      </c>
      <c r="G23" s="53">
        <v>48</v>
      </c>
      <c r="H23" s="33"/>
    </row>
    <row r="24" spans="1:8" s="29" customFormat="1" ht="11.25" x14ac:dyDescent="0.2">
      <c r="A24" s="42"/>
      <c r="B24" s="23" t="s">
        <v>52</v>
      </c>
      <c r="C24" s="24">
        <f>ROUND((C22/C26*1000),2)</f>
        <v>1.88</v>
      </c>
      <c r="D24" s="218">
        <f>D22/D26*1000</f>
        <v>1.838554392204989</v>
      </c>
      <c r="E24" s="30">
        <f>(C24-D24)/D24</f>
        <v>2.2542497502782598E-2</v>
      </c>
      <c r="F24" s="24">
        <f>ROUND((F22/F26*1000),2)</f>
        <v>0.65</v>
      </c>
      <c r="G24" s="218">
        <f>G22/G26*1000</f>
        <v>0.65804705136113384</v>
      </c>
      <c r="H24" s="30">
        <f>(F24-G24)/G24</f>
        <v>-1.2228686906945237E-2</v>
      </c>
    </row>
    <row r="25" spans="1:8" s="29" customFormat="1" ht="11.25" x14ac:dyDescent="0.2">
      <c r="A25" s="42"/>
      <c r="B25" s="23" t="s">
        <v>53</v>
      </c>
      <c r="C25" s="24">
        <f>ROUND((C22/C27*1000),2)</f>
        <v>1.88</v>
      </c>
      <c r="D25" s="218">
        <f>D22/D27*1000</f>
        <v>1.8379978931662611</v>
      </c>
      <c r="E25" s="30">
        <f>(C25-D25)/D25</f>
        <v>2.2852097377208162E-2</v>
      </c>
      <c r="F25" s="24">
        <f>ROUND((F22/F27*1000),2)</f>
        <v>0.65</v>
      </c>
      <c r="G25" s="218">
        <f>G22/G27*1000</f>
        <v>0.65783935702956442</v>
      </c>
      <c r="H25" s="30">
        <f>(F25-G25)/G25</f>
        <v>-1.1916825811338745E-2</v>
      </c>
    </row>
    <row r="26" spans="1:8" s="29" customFormat="1" ht="11.25" x14ac:dyDescent="0.2">
      <c r="A26" s="42"/>
      <c r="B26" s="23" t="s">
        <v>54</v>
      </c>
      <c r="C26" s="25">
        <v>74645119</v>
      </c>
      <c r="D26" s="26">
        <v>76231631</v>
      </c>
      <c r="E26" s="30" t="s">
        <v>4</v>
      </c>
      <c r="F26" s="25">
        <v>73968064</v>
      </c>
      <c r="G26" s="219">
        <v>76231631</v>
      </c>
      <c r="H26" s="30" t="s">
        <v>4</v>
      </c>
    </row>
    <row r="27" spans="1:8" s="29" customFormat="1" ht="11.25" x14ac:dyDescent="0.2">
      <c r="A27" s="42"/>
      <c r="B27" s="23" t="s">
        <v>55</v>
      </c>
      <c r="C27" s="25">
        <v>74649890</v>
      </c>
      <c r="D27" s="26">
        <v>76254712</v>
      </c>
      <c r="E27" s="30" t="s">
        <v>4</v>
      </c>
      <c r="F27" s="25">
        <v>73973683</v>
      </c>
      <c r="G27" s="26">
        <v>76255699</v>
      </c>
      <c r="H27" s="30" t="s">
        <v>4</v>
      </c>
    </row>
    <row r="28" spans="1:8" x14ac:dyDescent="0.2">
      <c r="A28" s="38"/>
      <c r="B28" s="38"/>
      <c r="C28" s="38"/>
      <c r="D28" s="38"/>
      <c r="E28" s="38"/>
      <c r="F28" s="38"/>
      <c r="G28" s="38"/>
      <c r="H28" s="38"/>
    </row>
    <row r="30" spans="1:8" x14ac:dyDescent="0.2">
      <c r="F30" s="17"/>
    </row>
  </sheetData>
  <pageMargins left="0.23622047244094491" right="0.23622047244094491" top="0.74803149606299213" bottom="0.74803149606299213" header="0.31496062992125984" footer="0.31496062992125984"/>
  <pageSetup paperSize="9" scale="84" orientation="portrait" r:id="rId1"/>
  <headerFooter>
    <oddFooter xml:space="preserve">&amp;L© 2018 Software AG. All rights reserved.
&amp;CSeite &amp;P
&amp;R&amp;G
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pageSetUpPr fitToPage="1"/>
  </sheetPr>
  <dimension ref="A1:G69"/>
  <sheetViews>
    <sheetView showGridLines="0" zoomScaleNormal="100" workbookViewId="0"/>
  </sheetViews>
  <sheetFormatPr baseColWidth="10" defaultColWidth="9.140625" defaultRowHeight="14.25" x14ac:dyDescent="0.25"/>
  <cols>
    <col min="1" max="1" width="2.7109375" style="10" customWidth="1"/>
    <col min="2" max="2" width="58.140625" style="10" bestFit="1" customWidth="1"/>
    <col min="3" max="3" width="17.140625" style="10" customWidth="1"/>
    <col min="4" max="4" width="16.42578125" style="10" customWidth="1"/>
    <col min="5" max="5" width="2.7109375" style="10" customWidth="1"/>
    <col min="6" max="16384" width="9.140625" style="10"/>
  </cols>
  <sheetData>
    <row r="1" spans="1:7" s="60" customFormat="1" ht="15" customHeight="1" x14ac:dyDescent="0.25">
      <c r="B1" s="273" t="s">
        <v>150</v>
      </c>
      <c r="C1" s="273"/>
      <c r="D1" s="273"/>
    </row>
    <row r="2" spans="1:7" ht="15" customHeight="1" x14ac:dyDescent="0.25">
      <c r="B2" s="274" t="s">
        <v>33</v>
      </c>
      <c r="C2" s="275"/>
      <c r="D2" s="275"/>
    </row>
    <row r="3" spans="1:7" ht="15" customHeight="1" x14ac:dyDescent="0.25">
      <c r="B3" s="18"/>
      <c r="C3" s="8"/>
      <c r="D3" s="8"/>
    </row>
    <row r="4" spans="1:7" s="61" customFormat="1" ht="20.25" customHeight="1" thickBot="1" x14ac:dyDescent="0.3">
      <c r="A4" s="65"/>
      <c r="B4" s="66" t="s">
        <v>56</v>
      </c>
      <c r="C4" s="184" t="s">
        <v>157</v>
      </c>
      <c r="D4" s="185" t="s">
        <v>102</v>
      </c>
      <c r="E4" s="65"/>
    </row>
    <row r="5" spans="1:7" s="61" customFormat="1" ht="15" customHeight="1" thickBot="1" x14ac:dyDescent="0.3">
      <c r="A5" s="65"/>
      <c r="B5" s="69" t="s">
        <v>104</v>
      </c>
      <c r="C5" s="70">
        <f>SUM(C6:C10)</f>
        <v>650292</v>
      </c>
      <c r="D5" s="71">
        <f>SUM(D6:D10)</f>
        <v>641989</v>
      </c>
      <c r="E5" s="65"/>
    </row>
    <row r="6" spans="1:7" s="61" customFormat="1" ht="14.25" customHeight="1" x14ac:dyDescent="0.25">
      <c r="A6" s="65"/>
      <c r="B6" s="72" t="s">
        <v>32</v>
      </c>
      <c r="C6" s="73">
        <v>365815</v>
      </c>
      <c r="D6" s="74">
        <v>374611</v>
      </c>
      <c r="E6" s="65"/>
      <c r="F6" s="63"/>
      <c r="G6" s="63"/>
    </row>
    <row r="7" spans="1:7" s="61" customFormat="1" ht="14.25" customHeight="1" x14ac:dyDescent="0.25">
      <c r="A7" s="65"/>
      <c r="B7" s="75" t="s">
        <v>57</v>
      </c>
      <c r="C7" s="76">
        <v>26165</v>
      </c>
      <c r="D7" s="77">
        <v>13488</v>
      </c>
      <c r="E7" s="65"/>
    </row>
    <row r="8" spans="1:7" s="61" customFormat="1" ht="14.25" customHeight="1" x14ac:dyDescent="0.25">
      <c r="A8" s="65"/>
      <c r="B8" s="75" t="s">
        <v>58</v>
      </c>
      <c r="C8" s="76">
        <v>226314</v>
      </c>
      <c r="D8" s="77">
        <v>220966</v>
      </c>
      <c r="E8" s="65"/>
    </row>
    <row r="9" spans="1:7" s="61" customFormat="1" ht="14.25" customHeight="1" x14ac:dyDescent="0.25">
      <c r="A9" s="65"/>
      <c r="B9" s="75" t="s">
        <v>59</v>
      </c>
      <c r="C9" s="76">
        <v>17366</v>
      </c>
      <c r="D9" s="77">
        <v>20286</v>
      </c>
      <c r="E9" s="65"/>
    </row>
    <row r="10" spans="1:7" s="61" customFormat="1" ht="14.25" customHeight="1" x14ac:dyDescent="0.25">
      <c r="A10" s="65"/>
      <c r="B10" s="75" t="s">
        <v>60</v>
      </c>
      <c r="C10" s="76">
        <v>14632</v>
      </c>
      <c r="D10" s="77">
        <v>12638</v>
      </c>
      <c r="E10" s="65"/>
    </row>
    <row r="11" spans="1:7" s="61" customFormat="1" ht="15" customHeight="1" thickBot="1" x14ac:dyDescent="0.3">
      <c r="A11" s="65"/>
      <c r="B11" s="78" t="s">
        <v>105</v>
      </c>
      <c r="C11" s="79">
        <f>SUM(C12:C19)</f>
        <v>1257178</v>
      </c>
      <c r="D11" s="80">
        <f>SUM(D12:D19)</f>
        <v>1315228</v>
      </c>
      <c r="E11" s="65"/>
    </row>
    <row r="12" spans="1:7" s="61" customFormat="1" ht="14.25" customHeight="1" x14ac:dyDescent="0.25">
      <c r="A12" s="65"/>
      <c r="B12" s="72" t="s">
        <v>61</v>
      </c>
      <c r="C12" s="73">
        <v>131664</v>
      </c>
      <c r="D12" s="74">
        <v>149420</v>
      </c>
      <c r="E12" s="65"/>
    </row>
    <row r="13" spans="1:7" s="61" customFormat="1" ht="14.25" customHeight="1" x14ac:dyDescent="0.25">
      <c r="A13" s="65"/>
      <c r="B13" s="75" t="s">
        <v>62</v>
      </c>
      <c r="C13" s="76">
        <v>921415</v>
      </c>
      <c r="D13" s="77">
        <v>936606</v>
      </c>
      <c r="E13" s="65"/>
    </row>
    <row r="14" spans="1:7" s="61" customFormat="1" ht="14.25" customHeight="1" x14ac:dyDescent="0.25">
      <c r="A14" s="65"/>
      <c r="B14" s="75" t="s">
        <v>63</v>
      </c>
      <c r="C14" s="76">
        <v>72815</v>
      </c>
      <c r="D14" s="77">
        <v>75559</v>
      </c>
      <c r="E14" s="65"/>
    </row>
    <row r="15" spans="1:7" s="61" customFormat="1" ht="14.25" customHeight="1" x14ac:dyDescent="0.25">
      <c r="A15" s="65"/>
      <c r="B15" s="75" t="s">
        <v>57</v>
      </c>
      <c r="C15" s="76">
        <v>54730</v>
      </c>
      <c r="D15" s="77">
        <v>45957</v>
      </c>
      <c r="E15" s="65"/>
    </row>
    <row r="16" spans="1:7" s="61" customFormat="1" ht="14.25" customHeight="1" x14ac:dyDescent="0.25">
      <c r="A16" s="65"/>
      <c r="B16" s="75" t="s">
        <v>58</v>
      </c>
      <c r="C16" s="76">
        <v>53273</v>
      </c>
      <c r="D16" s="77">
        <v>84905</v>
      </c>
      <c r="E16" s="65"/>
    </row>
    <row r="17" spans="1:5" s="61" customFormat="1" ht="14.25" customHeight="1" x14ac:dyDescent="0.25">
      <c r="A17" s="65"/>
      <c r="B17" s="75" t="s">
        <v>59</v>
      </c>
      <c r="C17" s="76">
        <v>199</v>
      </c>
      <c r="D17" s="77">
        <v>291</v>
      </c>
      <c r="E17" s="65"/>
    </row>
    <row r="18" spans="1:5" s="61" customFormat="1" ht="14.25" customHeight="1" x14ac:dyDescent="0.25">
      <c r="A18" s="65"/>
      <c r="B18" s="75" t="s">
        <v>60</v>
      </c>
      <c r="C18" s="76">
        <v>8575</v>
      </c>
      <c r="D18" s="77">
        <v>6988</v>
      </c>
      <c r="E18" s="65"/>
    </row>
    <row r="19" spans="1:5" s="61" customFormat="1" ht="14.25" customHeight="1" x14ac:dyDescent="0.25">
      <c r="A19" s="65"/>
      <c r="B19" s="75" t="s">
        <v>64</v>
      </c>
      <c r="C19" s="76">
        <v>14507</v>
      </c>
      <c r="D19" s="77">
        <v>15502</v>
      </c>
      <c r="E19" s="65"/>
    </row>
    <row r="20" spans="1:5" s="61" customFormat="1" ht="15" customHeight="1" thickBot="1" x14ac:dyDescent="0.3">
      <c r="A20" s="65"/>
      <c r="B20" s="81" t="s">
        <v>65</v>
      </c>
      <c r="C20" s="82">
        <f>C5+C11</f>
        <v>1907470</v>
      </c>
      <c r="D20" s="83">
        <f>D5+D11</f>
        <v>1957217</v>
      </c>
      <c r="E20" s="65"/>
    </row>
    <row r="21" spans="1:5" s="61" customFormat="1" ht="14.25" customHeight="1" x14ac:dyDescent="0.25">
      <c r="A21" s="65"/>
      <c r="B21" s="84"/>
      <c r="C21" s="85"/>
      <c r="D21" s="86"/>
      <c r="E21" s="65"/>
    </row>
    <row r="22" spans="1:5" s="61" customFormat="1" ht="20.25" customHeight="1" thickBot="1" x14ac:dyDescent="0.3">
      <c r="A22" s="65"/>
      <c r="B22" s="66" t="s">
        <v>66</v>
      </c>
      <c r="C22" s="67" t="s">
        <v>157</v>
      </c>
      <c r="D22" s="68" t="s">
        <v>102</v>
      </c>
      <c r="E22" s="65"/>
    </row>
    <row r="23" spans="1:5" s="61" customFormat="1" ht="15" customHeight="1" thickBot="1" x14ac:dyDescent="0.3">
      <c r="A23" s="65"/>
      <c r="B23" s="69" t="s">
        <v>173</v>
      </c>
      <c r="C23" s="70">
        <f>SUM(C24:C29)</f>
        <v>582557</v>
      </c>
      <c r="D23" s="71">
        <f>SUM(D24:D29)</f>
        <v>467626</v>
      </c>
      <c r="E23" s="65"/>
    </row>
    <row r="24" spans="1:5" s="61" customFormat="1" ht="14.25" customHeight="1" x14ac:dyDescent="0.25">
      <c r="A24" s="65"/>
      <c r="B24" s="72" t="s">
        <v>67</v>
      </c>
      <c r="C24" s="73">
        <v>210347</v>
      </c>
      <c r="D24" s="74">
        <v>101467</v>
      </c>
      <c r="E24" s="65"/>
    </row>
    <row r="25" spans="1:5" s="61" customFormat="1" ht="14.25" customHeight="1" x14ac:dyDescent="0.25">
      <c r="A25" s="65"/>
      <c r="B25" s="75" t="s">
        <v>68</v>
      </c>
      <c r="C25" s="76">
        <v>37617</v>
      </c>
      <c r="D25" s="77">
        <v>39695</v>
      </c>
      <c r="E25" s="65"/>
    </row>
    <row r="26" spans="1:5" s="61" customFormat="1" ht="14.25" customHeight="1" x14ac:dyDescent="0.25">
      <c r="A26" s="65"/>
      <c r="B26" s="75" t="s">
        <v>69</v>
      </c>
      <c r="C26" s="76">
        <v>150416</v>
      </c>
      <c r="D26" s="77">
        <v>121817</v>
      </c>
      <c r="E26" s="65"/>
    </row>
    <row r="27" spans="1:5" s="61" customFormat="1" ht="14.25" customHeight="1" x14ac:dyDescent="0.25">
      <c r="A27" s="65"/>
      <c r="B27" s="75" t="s">
        <v>70</v>
      </c>
      <c r="C27" s="76">
        <v>43708</v>
      </c>
      <c r="D27" s="77">
        <v>50959</v>
      </c>
      <c r="E27" s="65"/>
    </row>
    <row r="28" spans="1:5" s="61" customFormat="1" ht="14.25" customHeight="1" x14ac:dyDescent="0.25">
      <c r="A28" s="65"/>
      <c r="B28" s="75" t="s">
        <v>71</v>
      </c>
      <c r="C28" s="76">
        <v>27505</v>
      </c>
      <c r="D28" s="77">
        <v>28224</v>
      </c>
      <c r="E28" s="65"/>
    </row>
    <row r="29" spans="1:5" s="61" customFormat="1" ht="14.25" customHeight="1" x14ac:dyDescent="0.25">
      <c r="A29" s="65"/>
      <c r="B29" s="75" t="s">
        <v>72</v>
      </c>
      <c r="C29" s="76">
        <v>112964</v>
      </c>
      <c r="D29" s="77">
        <v>125464</v>
      </c>
      <c r="E29" s="65"/>
    </row>
    <row r="30" spans="1:5" s="61" customFormat="1" ht="15" customHeight="1" thickBot="1" x14ac:dyDescent="0.3">
      <c r="A30" s="65"/>
      <c r="B30" s="78" t="s">
        <v>174</v>
      </c>
      <c r="C30" s="79">
        <f>SUM(C31:C38)</f>
        <v>206631</v>
      </c>
      <c r="D30" s="80">
        <f>SUM(D31:D38)</f>
        <v>292796</v>
      </c>
      <c r="E30" s="65"/>
    </row>
    <row r="31" spans="1:5" s="61" customFormat="1" ht="14.25" customHeight="1" x14ac:dyDescent="0.25">
      <c r="A31" s="65"/>
      <c r="B31" s="72" t="s">
        <v>67</v>
      </c>
      <c r="C31" s="87">
        <v>100250</v>
      </c>
      <c r="D31" s="74">
        <v>200049</v>
      </c>
      <c r="E31" s="65"/>
    </row>
    <row r="32" spans="1:5" s="61" customFormat="1" ht="14.25" customHeight="1" x14ac:dyDescent="0.25">
      <c r="A32" s="65"/>
      <c r="B32" s="75" t="s">
        <v>68</v>
      </c>
      <c r="C32" s="76">
        <v>3677</v>
      </c>
      <c r="D32" s="77">
        <v>4195</v>
      </c>
      <c r="E32" s="65"/>
    </row>
    <row r="33" spans="1:5" s="61" customFormat="1" ht="14.25" customHeight="1" x14ac:dyDescent="0.25">
      <c r="A33" s="65"/>
      <c r="B33" s="75" t="s">
        <v>69</v>
      </c>
      <c r="C33" s="76">
        <v>640</v>
      </c>
      <c r="D33" s="77">
        <v>381</v>
      </c>
      <c r="E33" s="65"/>
    </row>
    <row r="34" spans="1:5" s="61" customFormat="1" ht="14.25" customHeight="1" x14ac:dyDescent="0.25">
      <c r="A34" s="65"/>
      <c r="B34" s="75" t="s">
        <v>70</v>
      </c>
      <c r="C34" s="76">
        <v>34297</v>
      </c>
      <c r="D34" s="77">
        <v>24793</v>
      </c>
      <c r="E34" s="65"/>
    </row>
    <row r="35" spans="1:5" s="61" customFormat="1" ht="14.25" customHeight="1" x14ac:dyDescent="0.25">
      <c r="A35" s="65"/>
      <c r="B35" s="75" t="s">
        <v>73</v>
      </c>
      <c r="C35" s="76">
        <v>43869</v>
      </c>
      <c r="D35" s="77">
        <v>42215</v>
      </c>
      <c r="E35" s="65"/>
    </row>
    <row r="36" spans="1:5" s="61" customFormat="1" ht="14.25" customHeight="1" x14ac:dyDescent="0.25">
      <c r="A36" s="65"/>
      <c r="B36" s="75" t="s">
        <v>168</v>
      </c>
      <c r="C36" s="76">
        <v>4509</v>
      </c>
      <c r="D36" s="77">
        <v>0</v>
      </c>
      <c r="E36" s="65"/>
    </row>
    <row r="37" spans="1:5" s="61" customFormat="1" ht="14.25" customHeight="1" x14ac:dyDescent="0.25">
      <c r="A37" s="65"/>
      <c r="B37" s="75" t="s">
        <v>74</v>
      </c>
      <c r="C37" s="76">
        <v>11599</v>
      </c>
      <c r="D37" s="77">
        <v>13498</v>
      </c>
      <c r="E37" s="65"/>
    </row>
    <row r="38" spans="1:5" s="61" customFormat="1" ht="14.25" customHeight="1" x14ac:dyDescent="0.25">
      <c r="A38" s="65"/>
      <c r="B38" s="75" t="s">
        <v>72</v>
      </c>
      <c r="C38" s="76">
        <v>7790</v>
      </c>
      <c r="D38" s="77">
        <v>7665</v>
      </c>
      <c r="E38" s="65"/>
    </row>
    <row r="39" spans="1:5" s="61" customFormat="1" ht="15" customHeight="1" thickBot="1" x14ac:dyDescent="0.3">
      <c r="A39" s="65"/>
      <c r="B39" s="78" t="s">
        <v>75</v>
      </c>
      <c r="C39" s="79">
        <f>C45+C46</f>
        <v>1118282</v>
      </c>
      <c r="D39" s="80">
        <f>D45+D46</f>
        <v>1196795</v>
      </c>
      <c r="E39" s="65"/>
    </row>
    <row r="40" spans="1:5" s="61" customFormat="1" ht="14.25" customHeight="1" x14ac:dyDescent="0.25">
      <c r="A40" s="65"/>
      <c r="B40" s="72" t="s">
        <v>76</v>
      </c>
      <c r="C40" s="73">
        <v>76400</v>
      </c>
      <c r="D40" s="74">
        <v>79000</v>
      </c>
      <c r="E40" s="65"/>
    </row>
    <row r="41" spans="1:5" s="61" customFormat="1" ht="14.25" customHeight="1" x14ac:dyDescent="0.25">
      <c r="A41" s="65"/>
      <c r="B41" s="75" t="s">
        <v>77</v>
      </c>
      <c r="C41" s="76">
        <v>22715</v>
      </c>
      <c r="D41" s="77">
        <v>23682</v>
      </c>
      <c r="E41" s="65"/>
    </row>
    <row r="42" spans="1:5" s="61" customFormat="1" ht="14.25" customHeight="1" x14ac:dyDescent="0.25">
      <c r="A42" s="65"/>
      <c r="B42" s="75" t="s">
        <v>78</v>
      </c>
      <c r="C42" s="76">
        <v>1176722</v>
      </c>
      <c r="D42" s="77">
        <v>1145374</v>
      </c>
      <c r="E42" s="65"/>
    </row>
    <row r="43" spans="1:5" s="61" customFormat="1" ht="14.25" customHeight="1" x14ac:dyDescent="0.25">
      <c r="A43" s="65"/>
      <c r="B43" s="75" t="s">
        <v>79</v>
      </c>
      <c r="C43" s="76">
        <v>-66905</v>
      </c>
      <c r="D43" s="77">
        <v>19789</v>
      </c>
      <c r="E43" s="65"/>
    </row>
    <row r="44" spans="1:5" s="61" customFormat="1" ht="14.25" customHeight="1" x14ac:dyDescent="0.25">
      <c r="A44" s="65"/>
      <c r="B44" s="75" t="s">
        <v>80</v>
      </c>
      <c r="C44" s="76">
        <v>-91249</v>
      </c>
      <c r="D44" s="77">
        <v>-71596</v>
      </c>
      <c r="E44" s="65"/>
    </row>
    <row r="45" spans="1:5" s="61" customFormat="1" ht="15" customHeight="1" thickBot="1" x14ac:dyDescent="0.3">
      <c r="A45" s="65"/>
      <c r="B45" s="78" t="s">
        <v>81</v>
      </c>
      <c r="C45" s="79">
        <f>SUM(C40:C44)</f>
        <v>1117683</v>
      </c>
      <c r="D45" s="80">
        <f>SUM(D40:D44)</f>
        <v>1196249</v>
      </c>
      <c r="E45" s="65"/>
    </row>
    <row r="46" spans="1:5" s="61" customFormat="1" ht="15" customHeight="1" thickBot="1" x14ac:dyDescent="0.3">
      <c r="A46" s="65"/>
      <c r="B46" s="69" t="s">
        <v>82</v>
      </c>
      <c r="C46" s="70">
        <v>599</v>
      </c>
      <c r="D46" s="71">
        <v>546</v>
      </c>
      <c r="E46" s="65"/>
    </row>
    <row r="47" spans="1:5" s="61" customFormat="1" ht="15" customHeight="1" thickBot="1" x14ac:dyDescent="0.3">
      <c r="A47" s="65"/>
      <c r="B47" s="88" t="s">
        <v>83</v>
      </c>
      <c r="C47" s="89">
        <f>C23+C30+C39</f>
        <v>1907470</v>
      </c>
      <c r="D47" s="90">
        <f>D23+D30+D39</f>
        <v>1957217</v>
      </c>
      <c r="E47" s="65"/>
    </row>
    <row r="48" spans="1:5" s="61" customFormat="1" ht="14.25" customHeight="1" x14ac:dyDescent="0.25">
      <c r="B48" s="64"/>
      <c r="C48" s="62"/>
      <c r="D48" s="62"/>
    </row>
    <row r="49" spans="2:4" s="61" customFormat="1" ht="14.25" customHeight="1" x14ac:dyDescent="0.25"/>
    <row r="50" spans="2:4" s="61" customFormat="1" ht="14.25" customHeight="1" x14ac:dyDescent="0.25">
      <c r="B50" s="64"/>
      <c r="C50" s="62"/>
      <c r="D50" s="62"/>
    </row>
    <row r="51" spans="2:4" s="61" customFormat="1" ht="11.25" x14ac:dyDescent="0.25">
      <c r="B51" s="64"/>
      <c r="C51" s="64"/>
      <c r="D51" s="64"/>
    </row>
    <row r="52" spans="2:4" s="61" customFormat="1" ht="11.25" x14ac:dyDescent="0.25"/>
    <row r="53" spans="2:4" s="61" customFormat="1" ht="11.25" x14ac:dyDescent="0.25"/>
    <row r="54" spans="2:4" s="61" customFormat="1" ht="11.25" x14ac:dyDescent="0.25"/>
    <row r="55" spans="2:4" s="61" customFormat="1" ht="11.25" x14ac:dyDescent="0.25"/>
    <row r="56" spans="2:4" s="61" customFormat="1" ht="11.25" x14ac:dyDescent="0.25"/>
    <row r="57" spans="2:4" s="61" customFormat="1" ht="11.25" x14ac:dyDescent="0.25"/>
    <row r="58" spans="2:4" s="61" customFormat="1" ht="11.25" x14ac:dyDescent="0.25"/>
    <row r="59" spans="2:4" s="61" customFormat="1" ht="11.25" x14ac:dyDescent="0.25"/>
    <row r="60" spans="2:4" s="61" customFormat="1" ht="11.25" x14ac:dyDescent="0.25"/>
    <row r="61" spans="2:4" s="61" customFormat="1" ht="11.25" x14ac:dyDescent="0.25"/>
    <row r="62" spans="2:4" s="61" customFormat="1" ht="11.25" x14ac:dyDescent="0.25"/>
    <row r="63" spans="2:4" s="61" customFormat="1" ht="11.25" x14ac:dyDescent="0.25"/>
    <row r="64" spans="2:4" s="61" customFormat="1" ht="11.25" x14ac:dyDescent="0.25"/>
    <row r="65" s="61" customFormat="1" ht="11.25" x14ac:dyDescent="0.25"/>
    <row r="66" s="61" customFormat="1" ht="11.25" x14ac:dyDescent="0.25"/>
    <row r="67" s="61" customFormat="1" ht="11.25" x14ac:dyDescent="0.25"/>
    <row r="68" s="61" customFormat="1" ht="11.25" x14ac:dyDescent="0.25"/>
    <row r="69" s="61" customFormat="1" ht="11.25" x14ac:dyDescent="0.25"/>
  </sheetData>
  <mergeCells count="2">
    <mergeCell ref="B1:D1"/>
    <mergeCell ref="B2:D2"/>
  </mergeCells>
  <pageMargins left="0.23622047244094491" right="0.23622047244094491" top="0.74803149606299213" bottom="0.74803149606299213" header="0.31496062992125984" footer="0.31496062992125984"/>
  <pageSetup paperSize="9" orientation="portrait" r:id="rId1"/>
  <headerFooter>
    <oddFooter xml:space="preserve">&amp;L© 2018 Software AG. All rights reserved.
&amp;CSeite &amp;P
&amp;R&amp;G
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pageSetUpPr fitToPage="1"/>
  </sheetPr>
  <dimension ref="A1:J45"/>
  <sheetViews>
    <sheetView showGridLines="0" zoomScaleNormal="100" workbookViewId="0"/>
  </sheetViews>
  <sheetFormatPr baseColWidth="10" defaultColWidth="9.140625" defaultRowHeight="14.25" x14ac:dyDescent="0.2"/>
  <cols>
    <col min="1" max="1" width="2.7109375" style="2" customWidth="1"/>
    <col min="2" max="2" width="71.7109375" style="2" customWidth="1"/>
    <col min="3" max="6" width="11.7109375" style="2" customWidth="1"/>
    <col min="7" max="7" width="2.7109375" style="2" customWidth="1"/>
    <col min="8" max="16384" width="9.140625" style="2"/>
  </cols>
  <sheetData>
    <row r="1" spans="1:10" s="44" customFormat="1" ht="15.75" x14ac:dyDescent="0.25">
      <c r="B1" s="276" t="s">
        <v>153</v>
      </c>
      <c r="C1" s="276"/>
      <c r="D1" s="276"/>
      <c r="E1" s="276"/>
      <c r="F1" s="276"/>
      <c r="G1" s="91"/>
    </row>
    <row r="2" spans="1:10" x14ac:dyDescent="0.2">
      <c r="B2" s="277" t="s">
        <v>33</v>
      </c>
      <c r="C2" s="277"/>
      <c r="D2" s="277"/>
      <c r="E2" s="277"/>
      <c r="F2" s="277"/>
      <c r="I2" s="29"/>
    </row>
    <row r="3" spans="1:10" x14ac:dyDescent="0.2">
      <c r="B3" s="19"/>
      <c r="C3" s="19"/>
      <c r="D3" s="19"/>
      <c r="I3" s="61"/>
    </row>
    <row r="4" spans="1:10" s="29" customFormat="1" ht="14.25" customHeight="1" thickBot="1" x14ac:dyDescent="0.25">
      <c r="A4" s="42"/>
      <c r="B4" s="47" t="s">
        <v>34</v>
      </c>
      <c r="C4" s="188" t="s">
        <v>158</v>
      </c>
      <c r="D4" s="189" t="s">
        <v>159</v>
      </c>
      <c r="E4" s="188" t="s">
        <v>165</v>
      </c>
      <c r="F4" s="189" t="s">
        <v>166</v>
      </c>
      <c r="G4" s="42"/>
      <c r="I4" s="61"/>
    </row>
    <row r="5" spans="1:10" s="61" customFormat="1" ht="14.25" customHeight="1" x14ac:dyDescent="0.2">
      <c r="A5" s="65"/>
      <c r="B5" s="50" t="s">
        <v>49</v>
      </c>
      <c r="C5" s="34">
        <v>140596</v>
      </c>
      <c r="D5" s="35">
        <v>140353</v>
      </c>
      <c r="E5" s="34">
        <v>48231</v>
      </c>
      <c r="F5" s="35">
        <v>50212</v>
      </c>
      <c r="G5" s="65"/>
      <c r="J5" s="63"/>
    </row>
    <row r="6" spans="1:10" s="61" customFormat="1" ht="14.25" customHeight="1" x14ac:dyDescent="0.2">
      <c r="A6" s="65"/>
      <c r="B6" s="23" t="s">
        <v>48</v>
      </c>
      <c r="C6" s="25">
        <v>76459</v>
      </c>
      <c r="D6" s="26">
        <v>63615</v>
      </c>
      <c r="E6" s="25">
        <v>34482</v>
      </c>
      <c r="F6" s="26">
        <v>21440</v>
      </c>
      <c r="G6" s="65"/>
      <c r="J6" s="63"/>
    </row>
    <row r="7" spans="1:10" s="61" customFormat="1" ht="14.25" customHeight="1" x14ac:dyDescent="0.2">
      <c r="A7" s="65"/>
      <c r="B7" s="23" t="s">
        <v>47</v>
      </c>
      <c r="C7" s="25">
        <v>-1467</v>
      </c>
      <c r="D7" s="26">
        <v>4388</v>
      </c>
      <c r="E7" s="25">
        <v>-1824</v>
      </c>
      <c r="F7" s="26">
        <v>1865</v>
      </c>
      <c r="G7" s="65"/>
      <c r="J7" s="63"/>
    </row>
    <row r="8" spans="1:10" s="61" customFormat="1" ht="14.25" customHeight="1" x14ac:dyDescent="0.2">
      <c r="A8" s="65"/>
      <c r="B8" s="23" t="s">
        <v>121</v>
      </c>
      <c r="C8" s="25">
        <v>41202</v>
      </c>
      <c r="D8" s="26">
        <v>40162</v>
      </c>
      <c r="E8" s="25">
        <v>9627</v>
      </c>
      <c r="F8" s="26">
        <v>10148</v>
      </c>
      <c r="G8" s="65"/>
      <c r="I8" s="9"/>
      <c r="J8" s="63"/>
    </row>
    <row r="9" spans="1:10" s="61" customFormat="1" ht="14.25" customHeight="1" x14ac:dyDescent="0.2">
      <c r="A9" s="65"/>
      <c r="B9" s="23" t="s">
        <v>122</v>
      </c>
      <c r="C9" s="25">
        <v>0</v>
      </c>
      <c r="D9" s="26">
        <v>-16319</v>
      </c>
      <c r="E9" s="25">
        <v>0</v>
      </c>
      <c r="F9" s="26">
        <v>1</v>
      </c>
      <c r="G9" s="65"/>
      <c r="J9" s="63"/>
    </row>
    <row r="10" spans="1:10" s="9" customFormat="1" ht="14.25" customHeight="1" x14ac:dyDescent="0.2">
      <c r="A10" s="93"/>
      <c r="B10" s="23" t="s">
        <v>123</v>
      </c>
      <c r="C10" s="25">
        <v>3715</v>
      </c>
      <c r="D10" s="26">
        <v>-8198</v>
      </c>
      <c r="E10" s="25">
        <v>2362</v>
      </c>
      <c r="F10" s="26">
        <v>4656</v>
      </c>
      <c r="G10" s="93"/>
      <c r="I10" s="61"/>
      <c r="J10" s="63"/>
    </row>
    <row r="11" spans="1:10" s="61" customFormat="1" ht="14.25" customHeight="1" x14ac:dyDescent="0.2">
      <c r="A11" s="65"/>
      <c r="B11" s="50" t="s">
        <v>124</v>
      </c>
      <c r="C11" s="34">
        <v>2159</v>
      </c>
      <c r="D11" s="35">
        <v>-7144</v>
      </c>
      <c r="E11" s="34">
        <v>-65840</v>
      </c>
      <c r="F11" s="35">
        <v>-49056</v>
      </c>
      <c r="G11" s="65"/>
      <c r="J11" s="63"/>
    </row>
    <row r="12" spans="1:10" s="61" customFormat="1" ht="14.25" customHeight="1" x14ac:dyDescent="0.2">
      <c r="A12" s="65"/>
      <c r="B12" s="23" t="s">
        <v>125</v>
      </c>
      <c r="C12" s="25">
        <v>8993</v>
      </c>
      <c r="D12" s="26">
        <v>56019</v>
      </c>
      <c r="E12" s="25">
        <v>41951</v>
      </c>
      <c r="F12" s="26">
        <v>21891</v>
      </c>
      <c r="G12" s="65"/>
      <c r="J12" s="63"/>
    </row>
    <row r="13" spans="1:10" s="61" customFormat="1" ht="14.25" customHeight="1" x14ac:dyDescent="0.2">
      <c r="A13" s="65"/>
      <c r="B13" s="23" t="s">
        <v>126</v>
      </c>
      <c r="C13" s="25">
        <v>-83040</v>
      </c>
      <c r="D13" s="26">
        <v>-64111</v>
      </c>
      <c r="E13" s="25">
        <v>-27824</v>
      </c>
      <c r="F13" s="26">
        <v>-13416</v>
      </c>
      <c r="G13" s="65"/>
      <c r="J13" s="63"/>
    </row>
    <row r="14" spans="1:10" s="61" customFormat="1" ht="14.25" customHeight="1" x14ac:dyDescent="0.2">
      <c r="A14" s="65"/>
      <c r="B14" s="23" t="s">
        <v>127</v>
      </c>
      <c r="C14" s="25">
        <v>-9277</v>
      </c>
      <c r="D14" s="26">
        <v>-15019</v>
      </c>
      <c r="E14" s="25">
        <v>-1177</v>
      </c>
      <c r="F14" s="26">
        <v>-4153</v>
      </c>
      <c r="G14" s="65"/>
      <c r="I14" s="2"/>
      <c r="J14" s="63"/>
    </row>
    <row r="15" spans="1:10" s="61" customFormat="1" ht="14.25" customHeight="1" x14ac:dyDescent="0.2">
      <c r="A15" s="65"/>
      <c r="B15" s="23" t="s">
        <v>128</v>
      </c>
      <c r="C15" s="25">
        <v>10045</v>
      </c>
      <c r="D15" s="26">
        <v>9950</v>
      </c>
      <c r="E15" s="25">
        <v>3366</v>
      </c>
      <c r="F15" s="26">
        <v>2864</v>
      </c>
      <c r="G15" s="65"/>
      <c r="J15" s="63"/>
    </row>
    <row r="16" spans="1:10" ht="14.25" customHeight="1" thickBot="1" x14ac:dyDescent="0.25">
      <c r="B16" s="56" t="s">
        <v>172</v>
      </c>
      <c r="C16" s="36">
        <f>SUM(C5:C15)</f>
        <v>189385</v>
      </c>
      <c r="D16" s="37">
        <f t="shared" ref="D16:F16" si="0">SUM(D5:D15)</f>
        <v>203696</v>
      </c>
      <c r="E16" s="36">
        <f t="shared" si="0"/>
        <v>43354</v>
      </c>
      <c r="F16" s="37">
        <f t="shared" si="0"/>
        <v>46452</v>
      </c>
      <c r="I16" s="61"/>
      <c r="J16" s="63"/>
    </row>
    <row r="17" spans="1:10" s="61" customFormat="1" ht="14.25" customHeight="1" x14ac:dyDescent="0.2">
      <c r="A17" s="65"/>
      <c r="B17" s="50" t="s">
        <v>129</v>
      </c>
      <c r="C17" s="34">
        <v>591</v>
      </c>
      <c r="D17" s="35">
        <v>385</v>
      </c>
      <c r="E17" s="34">
        <v>301</v>
      </c>
      <c r="F17" s="35">
        <v>49</v>
      </c>
      <c r="G17" s="65"/>
      <c r="J17" s="63"/>
    </row>
    <row r="18" spans="1:10" s="61" customFormat="1" ht="14.25" customHeight="1" x14ac:dyDescent="0.2">
      <c r="A18" s="65"/>
      <c r="B18" s="23" t="s">
        <v>130</v>
      </c>
      <c r="C18" s="25">
        <v>-25444</v>
      </c>
      <c r="D18" s="26">
        <v>-12687</v>
      </c>
      <c r="E18" s="25">
        <v>-2771</v>
      </c>
      <c r="F18" s="26">
        <v>-4105</v>
      </c>
      <c r="G18" s="65"/>
      <c r="J18" s="63"/>
    </row>
    <row r="19" spans="1:10" s="61" customFormat="1" ht="14.25" customHeight="1" x14ac:dyDescent="0.2">
      <c r="A19" s="65"/>
      <c r="B19" s="23" t="s">
        <v>131</v>
      </c>
      <c r="C19" s="25">
        <v>1932</v>
      </c>
      <c r="D19" s="26">
        <v>1457</v>
      </c>
      <c r="E19" s="25">
        <v>1831</v>
      </c>
      <c r="F19" s="26">
        <v>32</v>
      </c>
      <c r="G19" s="65"/>
      <c r="J19" s="63"/>
    </row>
    <row r="20" spans="1:10" s="61" customFormat="1" ht="14.25" customHeight="1" x14ac:dyDescent="0.2">
      <c r="A20" s="65"/>
      <c r="B20" s="23" t="s">
        <v>132</v>
      </c>
      <c r="C20" s="25">
        <v>-4579</v>
      </c>
      <c r="D20" s="26">
        <v>-5874</v>
      </c>
      <c r="E20" s="25">
        <v>-2093</v>
      </c>
      <c r="F20" s="26">
        <v>-832</v>
      </c>
      <c r="G20" s="65"/>
      <c r="J20" s="63"/>
    </row>
    <row r="21" spans="1:10" s="61" customFormat="1" ht="14.25" customHeight="1" x14ac:dyDescent="0.2">
      <c r="A21" s="65"/>
      <c r="B21" s="23" t="s">
        <v>133</v>
      </c>
      <c r="C21" s="25">
        <v>4270</v>
      </c>
      <c r="D21" s="26">
        <v>16818</v>
      </c>
      <c r="E21" s="25">
        <v>91</v>
      </c>
      <c r="F21" s="26">
        <v>0</v>
      </c>
      <c r="G21" s="65"/>
      <c r="J21" s="63"/>
    </row>
    <row r="22" spans="1:10" s="61" customFormat="1" ht="14.25" customHeight="1" x14ac:dyDescent="0.2">
      <c r="A22" s="65"/>
      <c r="B22" s="23" t="s">
        <v>134</v>
      </c>
      <c r="C22" s="25">
        <v>-681</v>
      </c>
      <c r="D22" s="26">
        <v>-16970</v>
      </c>
      <c r="E22" s="25">
        <v>-59</v>
      </c>
      <c r="F22" s="26">
        <v>-19</v>
      </c>
      <c r="G22" s="65"/>
      <c r="I22" s="2"/>
      <c r="J22" s="63"/>
    </row>
    <row r="23" spans="1:10" s="61" customFormat="1" ht="14.25" customHeight="1" x14ac:dyDescent="0.2">
      <c r="A23" s="65"/>
      <c r="B23" s="23" t="s">
        <v>135</v>
      </c>
      <c r="C23" s="25">
        <v>-49420</v>
      </c>
      <c r="D23" s="26">
        <v>-43117</v>
      </c>
      <c r="E23" s="25">
        <v>0</v>
      </c>
      <c r="F23" s="26">
        <v>-31571</v>
      </c>
      <c r="G23" s="65"/>
      <c r="J23" s="63"/>
    </row>
    <row r="24" spans="1:10" ht="14.25" customHeight="1" thickBot="1" x14ac:dyDescent="0.25">
      <c r="B24" s="56" t="s">
        <v>136</v>
      </c>
      <c r="C24" s="36">
        <f>SUM(C17:C23)</f>
        <v>-73331</v>
      </c>
      <c r="D24" s="37">
        <f t="shared" ref="D24:F24" si="1">SUM(D17:D23)</f>
        <v>-59988</v>
      </c>
      <c r="E24" s="36">
        <f t="shared" si="1"/>
        <v>-2700</v>
      </c>
      <c r="F24" s="37">
        <f t="shared" si="1"/>
        <v>-36446</v>
      </c>
      <c r="I24" s="61"/>
      <c r="J24" s="63"/>
    </row>
    <row r="25" spans="1:10" s="61" customFormat="1" ht="14.25" customHeight="1" x14ac:dyDescent="0.2">
      <c r="A25" s="65"/>
      <c r="B25" s="50" t="s">
        <v>137</v>
      </c>
      <c r="C25" s="34">
        <v>-89587</v>
      </c>
      <c r="D25" s="35">
        <v>0</v>
      </c>
      <c r="E25" s="34">
        <v>0</v>
      </c>
      <c r="F25" s="35">
        <v>0</v>
      </c>
      <c r="G25" s="65"/>
      <c r="J25" s="63"/>
    </row>
    <row r="26" spans="1:10" s="61" customFormat="1" ht="14.25" customHeight="1" x14ac:dyDescent="0.2">
      <c r="A26" s="65"/>
      <c r="B26" s="23" t="s">
        <v>138</v>
      </c>
      <c r="C26" s="34">
        <v>1725</v>
      </c>
      <c r="D26" s="35">
        <v>0</v>
      </c>
      <c r="E26" s="34">
        <v>395</v>
      </c>
      <c r="F26" s="35">
        <v>0</v>
      </c>
      <c r="G26" s="65"/>
      <c r="J26" s="63"/>
    </row>
    <row r="27" spans="1:10" s="61" customFormat="1" ht="14.25" customHeight="1" x14ac:dyDescent="0.2">
      <c r="A27" s="65"/>
      <c r="B27" s="50" t="s">
        <v>139</v>
      </c>
      <c r="C27" s="34">
        <v>-44553</v>
      </c>
      <c r="D27" s="35">
        <v>-42105</v>
      </c>
      <c r="E27" s="34">
        <v>0</v>
      </c>
      <c r="F27" s="35">
        <v>0</v>
      </c>
      <c r="G27" s="65"/>
      <c r="J27" s="63"/>
    </row>
    <row r="28" spans="1:10" s="61" customFormat="1" ht="14.25" customHeight="1" x14ac:dyDescent="0.2">
      <c r="A28" s="65"/>
      <c r="B28" s="23" t="s">
        <v>140</v>
      </c>
      <c r="C28" s="25">
        <v>96257</v>
      </c>
      <c r="D28" s="35">
        <v>9475</v>
      </c>
      <c r="E28" s="25">
        <v>205</v>
      </c>
      <c r="F28" s="26">
        <v>5851</v>
      </c>
      <c r="G28" s="65"/>
      <c r="I28" s="2"/>
      <c r="J28" s="63"/>
    </row>
    <row r="29" spans="1:10" s="61" customFormat="1" ht="14.25" customHeight="1" x14ac:dyDescent="0.2">
      <c r="A29" s="65"/>
      <c r="B29" s="23" t="s">
        <v>141</v>
      </c>
      <c r="C29" s="25">
        <v>80</v>
      </c>
      <c r="D29" s="26">
        <v>75000</v>
      </c>
      <c r="E29" s="25">
        <v>80</v>
      </c>
      <c r="F29" s="26">
        <v>0</v>
      </c>
      <c r="G29" s="65"/>
      <c r="J29" s="63"/>
    </row>
    <row r="30" spans="1:10" s="61" customFormat="1" ht="14.25" customHeight="1" x14ac:dyDescent="0.2">
      <c r="A30" s="65"/>
      <c r="B30" s="23" t="s">
        <v>142</v>
      </c>
      <c r="C30" s="25">
        <v>-70926</v>
      </c>
      <c r="D30" s="26">
        <v>-122432</v>
      </c>
      <c r="E30" s="25">
        <v>-32</v>
      </c>
      <c r="F30" s="26">
        <v>0</v>
      </c>
      <c r="G30" s="65"/>
      <c r="J30" s="63"/>
    </row>
    <row r="31" spans="1:10" s="61" customFormat="1" ht="14.25" customHeight="1" x14ac:dyDescent="0.2">
      <c r="A31" s="65"/>
      <c r="B31" s="23" t="s">
        <v>143</v>
      </c>
      <c r="C31" s="25">
        <v>0</v>
      </c>
      <c r="D31" s="26">
        <v>-460</v>
      </c>
      <c r="E31" s="25">
        <v>0</v>
      </c>
      <c r="F31" s="26">
        <v>0</v>
      </c>
      <c r="G31" s="65"/>
      <c r="I31" s="2"/>
      <c r="J31" s="63"/>
    </row>
    <row r="32" spans="1:10" ht="14.25" customHeight="1" thickBot="1" x14ac:dyDescent="0.25">
      <c r="B32" s="56" t="s">
        <v>144</v>
      </c>
      <c r="C32" s="36">
        <f>SUM(C25:C31)</f>
        <v>-107004</v>
      </c>
      <c r="D32" s="37">
        <f t="shared" ref="D32:F32" si="2">SUM(D25:D31)</f>
        <v>-80522</v>
      </c>
      <c r="E32" s="36">
        <f t="shared" si="2"/>
        <v>648</v>
      </c>
      <c r="F32" s="37">
        <f t="shared" si="2"/>
        <v>5851</v>
      </c>
      <c r="J32" s="63"/>
    </row>
    <row r="33" spans="1:10" s="61" customFormat="1" ht="14.25" customHeight="1" x14ac:dyDescent="0.2">
      <c r="A33" s="65"/>
      <c r="B33" s="50" t="s">
        <v>145</v>
      </c>
      <c r="C33" s="34">
        <f>C16+C24+C32</f>
        <v>9050</v>
      </c>
      <c r="D33" s="35">
        <f t="shared" ref="D33:F33" si="3">D16+D24+D32</f>
        <v>63186</v>
      </c>
      <c r="E33" s="34">
        <f t="shared" si="3"/>
        <v>41302</v>
      </c>
      <c r="F33" s="35">
        <f t="shared" si="3"/>
        <v>15857</v>
      </c>
      <c r="G33" s="65"/>
      <c r="I33" s="9"/>
      <c r="J33" s="63"/>
    </row>
    <row r="34" spans="1:10" s="61" customFormat="1" ht="14.25" customHeight="1" x14ac:dyDescent="0.2">
      <c r="A34" s="65"/>
      <c r="B34" s="50" t="s">
        <v>175</v>
      </c>
      <c r="C34" s="25">
        <v>-17846</v>
      </c>
      <c r="D34" s="26">
        <v>10858</v>
      </c>
      <c r="E34" s="25">
        <v>-2168</v>
      </c>
      <c r="F34" s="26">
        <v>9803</v>
      </c>
      <c r="G34" s="65"/>
      <c r="I34" s="2"/>
      <c r="J34" s="63"/>
    </row>
    <row r="35" spans="1:10" ht="14.25" customHeight="1" thickBot="1" x14ac:dyDescent="0.25">
      <c r="B35" s="56" t="s">
        <v>146</v>
      </c>
      <c r="C35" s="36">
        <f>SUM(C33:C34)</f>
        <v>-8796</v>
      </c>
      <c r="D35" s="37">
        <f t="shared" ref="D35:F35" si="4">SUM(D33:D34)</f>
        <v>74044</v>
      </c>
      <c r="E35" s="36">
        <f t="shared" si="4"/>
        <v>39134</v>
      </c>
      <c r="F35" s="37">
        <f t="shared" si="4"/>
        <v>25660</v>
      </c>
      <c r="I35" s="9"/>
      <c r="J35" s="63"/>
    </row>
    <row r="36" spans="1:10" s="61" customFormat="1" ht="14.25" customHeight="1" x14ac:dyDescent="0.2">
      <c r="A36" s="65"/>
      <c r="B36" s="50" t="s">
        <v>147</v>
      </c>
      <c r="C36" s="34">
        <v>374611</v>
      </c>
      <c r="D36" s="35">
        <v>300567</v>
      </c>
      <c r="E36" s="34">
        <v>326681</v>
      </c>
      <c r="F36" s="35">
        <v>348951</v>
      </c>
      <c r="G36" s="65"/>
      <c r="I36" s="2"/>
      <c r="J36" s="63"/>
    </row>
    <row r="37" spans="1:10" ht="14.25" customHeight="1" thickBot="1" x14ac:dyDescent="0.25">
      <c r="B37" s="56" t="s">
        <v>148</v>
      </c>
      <c r="C37" s="36">
        <f>SUM(C35:C36)</f>
        <v>365815</v>
      </c>
      <c r="D37" s="37">
        <f t="shared" ref="D37:F37" si="5">SUM(D35:D36)</f>
        <v>374611</v>
      </c>
      <c r="E37" s="36">
        <f t="shared" si="5"/>
        <v>365815</v>
      </c>
      <c r="F37" s="37">
        <f t="shared" si="5"/>
        <v>374611</v>
      </c>
      <c r="I37" s="9"/>
      <c r="J37" s="63"/>
    </row>
    <row r="38" spans="1:10" s="9" customFormat="1" ht="14.25" customHeight="1" x14ac:dyDescent="0.2">
      <c r="A38" s="93"/>
      <c r="B38" s="2"/>
      <c r="C38" s="2"/>
      <c r="D38" s="2"/>
      <c r="E38" s="2"/>
      <c r="F38" s="2"/>
      <c r="G38" s="93"/>
      <c r="J38" s="63"/>
    </row>
    <row r="39" spans="1:10" ht="14.25" customHeight="1" thickBot="1" x14ac:dyDescent="0.25">
      <c r="B39" s="56" t="s">
        <v>1</v>
      </c>
      <c r="C39" s="36">
        <f>C16+C17+C18+C19+C20</f>
        <v>161885</v>
      </c>
      <c r="D39" s="37">
        <f t="shared" ref="D39:F39" si="6">D16+D17+D18+D19+D20</f>
        <v>186977</v>
      </c>
      <c r="E39" s="36">
        <f t="shared" si="6"/>
        <v>40622</v>
      </c>
      <c r="F39" s="37">
        <f t="shared" si="6"/>
        <v>41596</v>
      </c>
      <c r="I39" s="9"/>
      <c r="J39" s="63"/>
    </row>
    <row r="40" spans="1:10" s="9" customFormat="1" x14ac:dyDescent="0.2">
      <c r="A40" s="2"/>
      <c r="B40" s="65"/>
      <c r="C40" s="65"/>
      <c r="D40" s="65"/>
      <c r="E40" s="65"/>
      <c r="F40" s="65"/>
      <c r="G40" s="93"/>
      <c r="H40" s="61"/>
      <c r="I40" s="2"/>
      <c r="J40" s="63"/>
    </row>
    <row r="41" spans="1:10" x14ac:dyDescent="0.2">
      <c r="A41" s="93"/>
      <c r="H41" s="61"/>
    </row>
    <row r="42" spans="1:10" s="9" customFormat="1" x14ac:dyDescent="0.2">
      <c r="A42" s="93"/>
      <c r="B42" s="2"/>
      <c r="C42" s="2"/>
      <c r="D42" s="2"/>
      <c r="E42" s="2"/>
      <c r="F42" s="2"/>
      <c r="G42" s="2"/>
    </row>
    <row r="43" spans="1:10" s="9" customFormat="1" x14ac:dyDescent="0.2">
      <c r="A43" s="2"/>
      <c r="B43" s="2"/>
      <c r="C43" s="2"/>
      <c r="D43" s="2"/>
      <c r="E43" s="2"/>
      <c r="F43" s="2"/>
      <c r="G43" s="2"/>
      <c r="H43" s="2"/>
    </row>
    <row r="44" spans="1:10" x14ac:dyDescent="0.2">
      <c r="H44" s="9"/>
    </row>
    <row r="45" spans="1:10" x14ac:dyDescent="0.2">
      <c r="H45" s="9"/>
    </row>
  </sheetData>
  <mergeCells count="2">
    <mergeCell ref="B1:F1"/>
    <mergeCell ref="B2:F2"/>
  </mergeCells>
  <pageMargins left="0.23622047244094491" right="0.23622047244094491" top="0.74803149606299213" bottom="0.74803149606299213" header="0.31496062992125984" footer="0.31496062992125984"/>
  <pageSetup paperSize="9" scale="80" orientation="portrait" r:id="rId1"/>
  <headerFooter>
    <oddFooter xml:space="preserve">&amp;L© 2018 Software AG. All rights reserved.
&amp;CSeite &amp;P
&amp;R&amp;G
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0"/>
  <sheetViews>
    <sheetView showGridLines="0" zoomScaleNormal="100" workbookViewId="0"/>
  </sheetViews>
  <sheetFormatPr baseColWidth="10" defaultColWidth="9.140625" defaultRowHeight="14.25" x14ac:dyDescent="0.2"/>
  <cols>
    <col min="1" max="1" width="2.7109375" style="2" customWidth="1"/>
    <col min="2" max="2" width="35.140625" style="2" customWidth="1"/>
    <col min="3" max="5" width="10.42578125" style="2" customWidth="1"/>
    <col min="6" max="6" width="2.7109375" style="103" customWidth="1"/>
    <col min="7" max="9" width="10.42578125" style="2" customWidth="1"/>
    <col min="10" max="10" width="2.7109375" style="103" customWidth="1"/>
    <col min="11" max="13" width="10.42578125" style="2" customWidth="1"/>
    <col min="14" max="14" width="2.7109375" style="103" customWidth="1"/>
    <col min="15" max="16" width="10.42578125" style="2" customWidth="1"/>
    <col min="17" max="17" width="2.7109375" style="103" customWidth="1"/>
    <col min="18" max="20" width="10.42578125" style="2" customWidth="1"/>
    <col min="21" max="21" width="2.7109375" style="2" customWidth="1"/>
    <col min="22" max="16384" width="9.140625" style="2"/>
  </cols>
  <sheetData>
    <row r="1" spans="1:21" s="44" customFormat="1" ht="15" customHeight="1" x14ac:dyDescent="0.25">
      <c r="A1" s="106"/>
      <c r="B1" s="148" t="s">
        <v>151</v>
      </c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07"/>
      <c r="N1" s="107"/>
      <c r="O1" s="107"/>
      <c r="P1" s="107"/>
      <c r="Q1" s="107"/>
      <c r="R1" s="107"/>
      <c r="S1" s="107"/>
      <c r="T1" s="107"/>
      <c r="U1" s="106"/>
    </row>
    <row r="2" spans="1:21" ht="15" customHeight="1" x14ac:dyDescent="0.2">
      <c r="A2" s="103"/>
      <c r="B2" s="173" t="s">
        <v>33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4"/>
      <c r="N2" s="104"/>
      <c r="O2" s="104"/>
      <c r="P2" s="104"/>
      <c r="Q2" s="104"/>
      <c r="R2" s="104"/>
      <c r="S2" s="104"/>
      <c r="T2" s="104"/>
      <c r="U2" s="103"/>
    </row>
    <row r="3" spans="1:21" ht="15" customHeight="1" x14ac:dyDescent="0.2">
      <c r="A3" s="38"/>
      <c r="B3" s="46"/>
      <c r="C3" s="40"/>
      <c r="D3" s="40"/>
      <c r="E3" s="220"/>
      <c r="F3" s="242"/>
      <c r="G3" s="231"/>
      <c r="H3" s="40"/>
      <c r="I3" s="220"/>
      <c r="J3" s="242"/>
      <c r="K3" s="231"/>
      <c r="L3" s="40"/>
      <c r="M3" s="220"/>
      <c r="N3" s="242"/>
      <c r="O3" s="231"/>
      <c r="P3" s="220"/>
      <c r="Q3" s="242"/>
      <c r="R3" s="231"/>
      <c r="S3" s="40"/>
      <c r="T3" s="40"/>
      <c r="U3" s="38"/>
    </row>
    <row r="4" spans="1:21" s="29" customFormat="1" ht="15" customHeight="1" thickBot="1" x14ac:dyDescent="0.25">
      <c r="A4" s="42"/>
      <c r="B4" s="69" t="s">
        <v>34</v>
      </c>
      <c r="C4" s="278" t="s">
        <v>15</v>
      </c>
      <c r="D4" s="278"/>
      <c r="E4" s="278"/>
      <c r="F4" s="243"/>
      <c r="G4" s="279" t="s">
        <v>14</v>
      </c>
      <c r="H4" s="279"/>
      <c r="I4" s="280"/>
      <c r="J4" s="249"/>
      <c r="K4" s="278" t="s">
        <v>0</v>
      </c>
      <c r="L4" s="278"/>
      <c r="M4" s="278"/>
      <c r="N4" s="243"/>
      <c r="O4" s="281" t="s">
        <v>84</v>
      </c>
      <c r="P4" s="282"/>
      <c r="Q4" s="243"/>
      <c r="R4" s="278" t="s">
        <v>103</v>
      </c>
      <c r="S4" s="278"/>
      <c r="T4" s="278"/>
      <c r="U4" s="42"/>
    </row>
    <row r="5" spans="1:21" s="29" customFormat="1" ht="14.25" customHeight="1" x14ac:dyDescent="0.2">
      <c r="A5" s="42"/>
      <c r="B5" s="111"/>
      <c r="C5" s="112" t="s">
        <v>158</v>
      </c>
      <c r="D5" s="250" t="s">
        <v>158</v>
      </c>
      <c r="E5" s="221" t="s">
        <v>159</v>
      </c>
      <c r="F5" s="244"/>
      <c r="G5" s="232" t="s">
        <v>158</v>
      </c>
      <c r="H5" s="250" t="s">
        <v>158</v>
      </c>
      <c r="I5" s="221" t="s">
        <v>159</v>
      </c>
      <c r="J5" s="244"/>
      <c r="K5" s="232" t="s">
        <v>158</v>
      </c>
      <c r="L5" s="250" t="s">
        <v>158</v>
      </c>
      <c r="M5" s="221" t="s">
        <v>159</v>
      </c>
      <c r="N5" s="244"/>
      <c r="O5" s="232" t="s">
        <v>158</v>
      </c>
      <c r="P5" s="221" t="s">
        <v>159</v>
      </c>
      <c r="Q5" s="244"/>
      <c r="R5" s="232" t="s">
        <v>158</v>
      </c>
      <c r="S5" s="250" t="s">
        <v>158</v>
      </c>
      <c r="T5" s="113" t="s">
        <v>159</v>
      </c>
      <c r="U5" s="42"/>
    </row>
    <row r="6" spans="1:21" s="29" customFormat="1" ht="21.75" x14ac:dyDescent="0.2">
      <c r="A6" s="42"/>
      <c r="B6" s="192"/>
      <c r="C6" s="193" t="s">
        <v>169</v>
      </c>
      <c r="D6" s="251" t="s">
        <v>170</v>
      </c>
      <c r="E6" s="222" t="s">
        <v>169</v>
      </c>
      <c r="F6" s="244"/>
      <c r="G6" s="233" t="s">
        <v>169</v>
      </c>
      <c r="H6" s="251" t="s">
        <v>170</v>
      </c>
      <c r="I6" s="222" t="s">
        <v>169</v>
      </c>
      <c r="J6" s="244"/>
      <c r="K6" s="233" t="s">
        <v>169</v>
      </c>
      <c r="L6" s="251" t="s">
        <v>170</v>
      </c>
      <c r="M6" s="222" t="s">
        <v>169</v>
      </c>
      <c r="N6" s="244"/>
      <c r="O6" s="233" t="s">
        <v>169</v>
      </c>
      <c r="P6" s="222" t="s">
        <v>169</v>
      </c>
      <c r="Q6" s="244"/>
      <c r="R6" s="233" t="s">
        <v>169</v>
      </c>
      <c r="S6" s="251" t="s">
        <v>170</v>
      </c>
      <c r="T6" s="194" t="s">
        <v>169</v>
      </c>
      <c r="U6" s="42"/>
    </row>
    <row r="7" spans="1:21" s="29" customFormat="1" ht="14.25" customHeight="1" x14ac:dyDescent="0.2">
      <c r="A7" s="42"/>
      <c r="B7" s="23" t="s">
        <v>35</v>
      </c>
      <c r="C7" s="25">
        <v>69951</v>
      </c>
      <c r="D7" s="252">
        <v>72319</v>
      </c>
      <c r="E7" s="223">
        <f>76766-1</f>
        <v>76765</v>
      </c>
      <c r="F7" s="245"/>
      <c r="G7" s="234">
        <v>186778</v>
      </c>
      <c r="H7" s="252">
        <v>191573</v>
      </c>
      <c r="I7" s="223">
        <v>186262</v>
      </c>
      <c r="J7" s="245"/>
      <c r="K7" s="234">
        <v>0</v>
      </c>
      <c r="L7" s="252">
        <v>0</v>
      </c>
      <c r="M7" s="223">
        <v>0</v>
      </c>
      <c r="N7" s="245"/>
      <c r="O7" s="234"/>
      <c r="P7" s="223"/>
      <c r="Q7" s="245"/>
      <c r="R7" s="234">
        <f>C7+G7+K7+O7</f>
        <v>256729</v>
      </c>
      <c r="S7" s="252">
        <f>+D7+H7+L7</f>
        <v>263892</v>
      </c>
      <c r="T7" s="26">
        <f>E7+I7+M7+P7</f>
        <v>263027</v>
      </c>
      <c r="U7" s="42"/>
    </row>
    <row r="8" spans="1:21" s="29" customFormat="1" ht="14.25" customHeight="1" x14ac:dyDescent="0.2">
      <c r="A8" s="42"/>
      <c r="B8" s="23" t="s">
        <v>36</v>
      </c>
      <c r="C8" s="25">
        <v>153098</v>
      </c>
      <c r="D8" s="252">
        <v>152498</v>
      </c>
      <c r="E8" s="223">
        <v>157119</v>
      </c>
      <c r="F8" s="245"/>
      <c r="G8" s="234">
        <v>268518</v>
      </c>
      <c r="H8" s="252">
        <v>271310</v>
      </c>
      <c r="I8" s="223">
        <v>255086</v>
      </c>
      <c r="J8" s="245"/>
      <c r="K8" s="234">
        <v>0</v>
      </c>
      <c r="L8" s="252">
        <v>0</v>
      </c>
      <c r="M8" s="223">
        <v>0</v>
      </c>
      <c r="N8" s="245"/>
      <c r="O8" s="234"/>
      <c r="P8" s="223"/>
      <c r="Q8" s="245"/>
      <c r="R8" s="234">
        <f>C8+G8+K8+O8</f>
        <v>421616</v>
      </c>
      <c r="S8" s="252">
        <f>+D8+H8+L8</f>
        <v>423808</v>
      </c>
      <c r="T8" s="26">
        <f>E8+I8+M8+P8</f>
        <v>412205</v>
      </c>
      <c r="U8" s="42"/>
    </row>
    <row r="9" spans="1:21" s="29" customFormat="1" ht="14.25" customHeight="1" thickBot="1" x14ac:dyDescent="0.25">
      <c r="A9" s="42"/>
      <c r="B9" s="51" t="s">
        <v>85</v>
      </c>
      <c r="C9" s="52">
        <f t="shared" ref="C9:K9" si="0">SUM(C7:C8)</f>
        <v>223049</v>
      </c>
      <c r="D9" s="253">
        <f t="shared" ref="D9:I9" si="1">SUM(D7:D8)</f>
        <v>224817</v>
      </c>
      <c r="E9" s="224">
        <f t="shared" si="1"/>
        <v>233884</v>
      </c>
      <c r="F9" s="246"/>
      <c r="G9" s="235">
        <f t="shared" si="1"/>
        <v>455296</v>
      </c>
      <c r="H9" s="253">
        <f t="shared" si="1"/>
        <v>462883</v>
      </c>
      <c r="I9" s="224">
        <f t="shared" si="1"/>
        <v>441348</v>
      </c>
      <c r="J9" s="246"/>
      <c r="K9" s="235">
        <f t="shared" si="0"/>
        <v>0</v>
      </c>
      <c r="L9" s="253">
        <f t="shared" ref="L9:M9" si="2">SUM(L7:L8)</f>
        <v>0</v>
      </c>
      <c r="M9" s="224">
        <f t="shared" si="2"/>
        <v>0</v>
      </c>
      <c r="N9" s="246"/>
      <c r="O9" s="235"/>
      <c r="P9" s="224"/>
      <c r="Q9" s="246"/>
      <c r="R9" s="235">
        <f>SUM(R7:R8)</f>
        <v>678345</v>
      </c>
      <c r="S9" s="253">
        <f t="shared" ref="S9" si="3">SUM(S7:S8)</f>
        <v>687700</v>
      </c>
      <c r="T9" s="53">
        <f>SUM(T7:T8)</f>
        <v>675232</v>
      </c>
      <c r="U9" s="42"/>
    </row>
    <row r="10" spans="1:21" s="29" customFormat="1" ht="14.25" customHeight="1" x14ac:dyDescent="0.2">
      <c r="A10" s="42"/>
      <c r="B10" s="50" t="s">
        <v>37</v>
      </c>
      <c r="C10" s="34">
        <v>0</v>
      </c>
      <c r="D10" s="254">
        <v>0</v>
      </c>
      <c r="E10" s="225">
        <v>0</v>
      </c>
      <c r="F10" s="245"/>
      <c r="G10" s="236">
        <v>0</v>
      </c>
      <c r="H10" s="254">
        <v>0</v>
      </c>
      <c r="I10" s="225">
        <v>0</v>
      </c>
      <c r="J10" s="245"/>
      <c r="K10" s="236">
        <v>198778</v>
      </c>
      <c r="L10" s="254">
        <v>199360</v>
      </c>
      <c r="M10" s="225">
        <v>195179</v>
      </c>
      <c r="N10" s="245"/>
      <c r="O10" s="236"/>
      <c r="P10" s="225"/>
      <c r="Q10" s="245"/>
      <c r="R10" s="236">
        <f>C10+G10+K10+O10</f>
        <v>198778</v>
      </c>
      <c r="S10" s="254">
        <f>+D10+H10+L10</f>
        <v>199360</v>
      </c>
      <c r="T10" s="35">
        <f>E10+I10+M10+P10</f>
        <v>195179</v>
      </c>
      <c r="U10" s="42"/>
    </row>
    <row r="11" spans="1:21" s="29" customFormat="1" ht="14.25" customHeight="1" x14ac:dyDescent="0.2">
      <c r="A11" s="42"/>
      <c r="B11" s="23" t="s">
        <v>38</v>
      </c>
      <c r="C11" s="25">
        <v>680</v>
      </c>
      <c r="D11" s="252">
        <v>679</v>
      </c>
      <c r="E11" s="223">
        <f>685+1</f>
        <v>686</v>
      </c>
      <c r="F11" s="245"/>
      <c r="G11" s="234">
        <v>87</v>
      </c>
      <c r="H11" s="252">
        <v>84</v>
      </c>
      <c r="I11" s="223">
        <v>48</v>
      </c>
      <c r="J11" s="245"/>
      <c r="K11" s="234">
        <v>1093</v>
      </c>
      <c r="L11" s="252">
        <v>1116</v>
      </c>
      <c r="M11" s="223">
        <v>688</v>
      </c>
      <c r="N11" s="245"/>
      <c r="O11" s="234"/>
      <c r="P11" s="223"/>
      <c r="Q11" s="245"/>
      <c r="R11" s="234">
        <f>C11+G11+K11+O11</f>
        <v>1860</v>
      </c>
      <c r="S11" s="252">
        <f>+D11+H11+L11</f>
        <v>1879</v>
      </c>
      <c r="T11" s="26">
        <f>E11+I11+M11+P11</f>
        <v>1422</v>
      </c>
      <c r="U11" s="42"/>
    </row>
    <row r="12" spans="1:21" s="29" customFormat="1" ht="14.25" customHeight="1" thickBot="1" x14ac:dyDescent="0.25">
      <c r="A12" s="42"/>
      <c r="B12" s="51" t="s">
        <v>39</v>
      </c>
      <c r="C12" s="52">
        <f t="shared" ref="C12:K12" si="4">SUM(C9:C11)</f>
        <v>223729</v>
      </c>
      <c r="D12" s="253">
        <f t="shared" ref="D12:I12" si="5">SUM(D9:D11)</f>
        <v>225496</v>
      </c>
      <c r="E12" s="224">
        <f t="shared" si="5"/>
        <v>234570</v>
      </c>
      <c r="F12" s="246"/>
      <c r="G12" s="235">
        <f t="shared" si="5"/>
        <v>455383</v>
      </c>
      <c r="H12" s="253">
        <f t="shared" si="5"/>
        <v>462967</v>
      </c>
      <c r="I12" s="224">
        <f t="shared" si="5"/>
        <v>441396</v>
      </c>
      <c r="J12" s="246"/>
      <c r="K12" s="235">
        <f t="shared" si="4"/>
        <v>199871</v>
      </c>
      <c r="L12" s="253">
        <f t="shared" ref="L12:M12" si="6">SUM(L9:L11)</f>
        <v>200476</v>
      </c>
      <c r="M12" s="224">
        <f t="shared" si="6"/>
        <v>195867</v>
      </c>
      <c r="N12" s="246"/>
      <c r="O12" s="235"/>
      <c r="P12" s="224"/>
      <c r="Q12" s="246"/>
      <c r="R12" s="235">
        <f>SUM(R9:R11)</f>
        <v>878983</v>
      </c>
      <c r="S12" s="253">
        <f t="shared" ref="S12" si="7">SUM(S9:S11)</f>
        <v>888939</v>
      </c>
      <c r="T12" s="53">
        <f>SUM(T9:T11)</f>
        <v>871833</v>
      </c>
      <c r="U12" s="42"/>
    </row>
    <row r="13" spans="1:21" s="29" customFormat="1" ht="14.25" customHeight="1" x14ac:dyDescent="0.2">
      <c r="A13" s="42"/>
      <c r="B13" s="50" t="s">
        <v>40</v>
      </c>
      <c r="C13" s="34">
        <v>-10119</v>
      </c>
      <c r="D13" s="34"/>
      <c r="E13" s="225">
        <v>-11674</v>
      </c>
      <c r="F13" s="245"/>
      <c r="G13" s="236">
        <v>-33347</v>
      </c>
      <c r="H13" s="34"/>
      <c r="I13" s="225">
        <v>-31288</v>
      </c>
      <c r="J13" s="245"/>
      <c r="K13" s="236">
        <v>-156898</v>
      </c>
      <c r="L13" s="34"/>
      <c r="M13" s="225">
        <v>-157495</v>
      </c>
      <c r="N13" s="245"/>
      <c r="O13" s="236">
        <v>-12985</v>
      </c>
      <c r="P13" s="225">
        <v>-11399</v>
      </c>
      <c r="Q13" s="245"/>
      <c r="R13" s="236">
        <f>C13+G13+K13+O13</f>
        <v>-213349</v>
      </c>
      <c r="S13" s="34"/>
      <c r="T13" s="35">
        <f>E13+I13+M13+P13</f>
        <v>-211856</v>
      </c>
      <c r="U13" s="42"/>
    </row>
    <row r="14" spans="1:21" s="29" customFormat="1" ht="14.25" customHeight="1" thickBot="1" x14ac:dyDescent="0.25">
      <c r="A14" s="42"/>
      <c r="B14" s="51" t="s">
        <v>41</v>
      </c>
      <c r="C14" s="52">
        <f t="shared" ref="C14:O14" si="8">SUM(C12:C13)</f>
        <v>213610</v>
      </c>
      <c r="D14" s="52"/>
      <c r="E14" s="224">
        <f t="shared" ref="E14:G14" si="9">SUM(E12:E13)</f>
        <v>222896</v>
      </c>
      <c r="F14" s="246"/>
      <c r="G14" s="235">
        <f t="shared" si="9"/>
        <v>422036</v>
      </c>
      <c r="H14" s="52"/>
      <c r="I14" s="224">
        <f t="shared" ref="I14" si="10">SUM(I12:I13)</f>
        <v>410108</v>
      </c>
      <c r="J14" s="246"/>
      <c r="K14" s="235">
        <f t="shared" si="8"/>
        <v>42973</v>
      </c>
      <c r="L14" s="52"/>
      <c r="M14" s="224">
        <f t="shared" ref="M14" si="11">SUM(M12:M13)</f>
        <v>38372</v>
      </c>
      <c r="N14" s="246"/>
      <c r="O14" s="235">
        <f t="shared" si="8"/>
        <v>-12985</v>
      </c>
      <c r="P14" s="224">
        <f t="shared" ref="P14:T14" si="12">SUM(P12:P13)</f>
        <v>-11399</v>
      </c>
      <c r="Q14" s="246"/>
      <c r="R14" s="235">
        <f t="shared" si="12"/>
        <v>665634</v>
      </c>
      <c r="S14" s="52"/>
      <c r="T14" s="53">
        <f t="shared" si="12"/>
        <v>659977</v>
      </c>
      <c r="U14" s="42"/>
    </row>
    <row r="15" spans="1:21" s="29" customFormat="1" ht="11.25" x14ac:dyDescent="0.2">
      <c r="A15" s="42"/>
      <c r="B15" s="58"/>
      <c r="C15" s="95"/>
      <c r="D15" s="95"/>
      <c r="E15" s="226"/>
      <c r="F15" s="246"/>
      <c r="G15" s="237"/>
      <c r="H15" s="95"/>
      <c r="I15" s="226"/>
      <c r="J15" s="246"/>
      <c r="K15" s="237"/>
      <c r="L15" s="95"/>
      <c r="M15" s="226"/>
      <c r="N15" s="246"/>
      <c r="O15" s="237"/>
      <c r="P15" s="226"/>
      <c r="Q15" s="246"/>
      <c r="R15" s="237"/>
      <c r="S15" s="95"/>
      <c r="T15" s="96"/>
      <c r="U15" s="42"/>
    </row>
    <row r="16" spans="1:21" s="29" customFormat="1" ht="11.25" customHeight="1" x14ac:dyDescent="0.2">
      <c r="A16" s="42"/>
      <c r="B16" s="94" t="s">
        <v>43</v>
      </c>
      <c r="C16" s="25">
        <v>-33359</v>
      </c>
      <c r="D16" s="25"/>
      <c r="E16" s="223">
        <f>-37993-1</f>
        <v>-37994</v>
      </c>
      <c r="F16" s="245"/>
      <c r="G16" s="234">
        <v>-174308</v>
      </c>
      <c r="H16" s="25"/>
      <c r="I16" s="223">
        <v>-172384</v>
      </c>
      <c r="J16" s="245"/>
      <c r="K16" s="234">
        <v>-19166</v>
      </c>
      <c r="L16" s="25"/>
      <c r="M16" s="223">
        <v>-17588</v>
      </c>
      <c r="N16" s="245"/>
      <c r="O16" s="234">
        <v>-16628</v>
      </c>
      <c r="P16" s="223">
        <v>-17700</v>
      </c>
      <c r="Q16" s="245"/>
      <c r="R16" s="234">
        <f>C16+G16+K16+O16</f>
        <v>-243461</v>
      </c>
      <c r="S16" s="25"/>
      <c r="T16" s="26">
        <f>E16+I16+M16+P16</f>
        <v>-245666</v>
      </c>
      <c r="U16" s="42"/>
    </row>
    <row r="17" spans="1:21" s="29" customFormat="1" ht="14.25" customHeight="1" thickBot="1" x14ac:dyDescent="0.25">
      <c r="A17" s="42"/>
      <c r="B17" s="51" t="s">
        <v>86</v>
      </c>
      <c r="C17" s="52">
        <f t="shared" ref="C17:O17" si="13">SUM(C14:C16)</f>
        <v>180251</v>
      </c>
      <c r="D17" s="52"/>
      <c r="E17" s="224">
        <f t="shared" ref="E17:G17" si="14">SUM(E14:E16)</f>
        <v>184902</v>
      </c>
      <c r="F17" s="246"/>
      <c r="G17" s="235">
        <f t="shared" si="14"/>
        <v>247728</v>
      </c>
      <c r="H17" s="52"/>
      <c r="I17" s="224">
        <f t="shared" ref="I17" si="15">SUM(I14:I16)</f>
        <v>237724</v>
      </c>
      <c r="J17" s="246"/>
      <c r="K17" s="235">
        <f t="shared" si="13"/>
        <v>23807</v>
      </c>
      <c r="L17" s="52"/>
      <c r="M17" s="224">
        <f t="shared" ref="M17" si="16">SUM(M14:M16)</f>
        <v>20784</v>
      </c>
      <c r="N17" s="246"/>
      <c r="O17" s="235">
        <f t="shared" si="13"/>
        <v>-29613</v>
      </c>
      <c r="P17" s="224">
        <f t="shared" ref="P17:T17" si="17">SUM(P14:P16)</f>
        <v>-29099</v>
      </c>
      <c r="Q17" s="246"/>
      <c r="R17" s="235">
        <f t="shared" si="17"/>
        <v>422173</v>
      </c>
      <c r="S17" s="52"/>
      <c r="T17" s="53">
        <f t="shared" si="17"/>
        <v>414311</v>
      </c>
      <c r="U17" s="42"/>
    </row>
    <row r="18" spans="1:21" s="92" customFormat="1" ht="11.25" x14ac:dyDescent="0.2">
      <c r="A18" s="42"/>
      <c r="B18" s="58"/>
      <c r="C18" s="95"/>
      <c r="D18" s="95"/>
      <c r="E18" s="226"/>
      <c r="F18" s="246"/>
      <c r="G18" s="237"/>
      <c r="H18" s="95"/>
      <c r="I18" s="226"/>
      <c r="J18" s="246"/>
      <c r="K18" s="237"/>
      <c r="L18" s="95"/>
      <c r="M18" s="226"/>
      <c r="N18" s="246"/>
      <c r="O18" s="237"/>
      <c r="P18" s="226"/>
      <c r="Q18" s="246"/>
      <c r="R18" s="237"/>
      <c r="S18" s="95"/>
      <c r="T18" s="96"/>
      <c r="U18" s="42"/>
    </row>
    <row r="19" spans="1:21" s="29" customFormat="1" ht="11.25" customHeight="1" x14ac:dyDescent="0.2">
      <c r="A19" s="42"/>
      <c r="B19" s="50" t="s">
        <v>87</v>
      </c>
      <c r="C19" s="34">
        <v>-23793</v>
      </c>
      <c r="D19" s="34"/>
      <c r="E19" s="225">
        <f>-22523+1</f>
        <v>-22522</v>
      </c>
      <c r="F19" s="245"/>
      <c r="G19" s="236">
        <v>-96851</v>
      </c>
      <c r="H19" s="34"/>
      <c r="I19" s="225">
        <v>-89930</v>
      </c>
      <c r="J19" s="245"/>
      <c r="K19" s="236">
        <v>0</v>
      </c>
      <c r="L19" s="34"/>
      <c r="M19" s="225">
        <v>0</v>
      </c>
      <c r="N19" s="245"/>
      <c r="O19" s="236">
        <v>0</v>
      </c>
      <c r="P19" s="225">
        <v>0</v>
      </c>
      <c r="Q19" s="245"/>
      <c r="R19" s="236">
        <f>C19+G19+K19+O19</f>
        <v>-120644</v>
      </c>
      <c r="S19" s="34"/>
      <c r="T19" s="35">
        <f>E19+I19+M19+P19</f>
        <v>-112452</v>
      </c>
      <c r="U19" s="42"/>
    </row>
    <row r="20" spans="1:21" s="29" customFormat="1" ht="14.25" customHeight="1" thickBot="1" x14ac:dyDescent="0.25">
      <c r="A20" s="42"/>
      <c r="B20" s="51" t="s">
        <v>88</v>
      </c>
      <c r="C20" s="52">
        <f t="shared" ref="C20:O20" si="18">SUM(C17:C19)</f>
        <v>156458</v>
      </c>
      <c r="D20" s="52"/>
      <c r="E20" s="224">
        <f t="shared" ref="E20:G20" si="19">SUM(E17:E19)</f>
        <v>162380</v>
      </c>
      <c r="F20" s="246"/>
      <c r="G20" s="235">
        <f t="shared" si="19"/>
        <v>150877</v>
      </c>
      <c r="H20" s="52"/>
      <c r="I20" s="224">
        <f t="shared" ref="I20" si="20">SUM(I17:I19)</f>
        <v>147794</v>
      </c>
      <c r="J20" s="246"/>
      <c r="K20" s="235">
        <f t="shared" si="18"/>
        <v>23807</v>
      </c>
      <c r="L20" s="52"/>
      <c r="M20" s="224">
        <f t="shared" ref="M20" si="21">SUM(M17:M19)</f>
        <v>20784</v>
      </c>
      <c r="N20" s="246"/>
      <c r="O20" s="235">
        <f t="shared" si="18"/>
        <v>-29613</v>
      </c>
      <c r="P20" s="224">
        <f t="shared" ref="P20" si="22">SUM(P17:P19)</f>
        <v>-29099</v>
      </c>
      <c r="Q20" s="246"/>
      <c r="R20" s="235">
        <f>SUM(R17:R19)</f>
        <v>301529</v>
      </c>
      <c r="S20" s="52"/>
      <c r="T20" s="53">
        <f>SUM(T17:T19)</f>
        <v>301859</v>
      </c>
      <c r="U20" s="42"/>
    </row>
    <row r="21" spans="1:21" s="29" customFormat="1" ht="14.25" customHeight="1" x14ac:dyDescent="0.2">
      <c r="A21" s="42"/>
      <c r="B21" s="50" t="s">
        <v>44</v>
      </c>
      <c r="C21" s="34"/>
      <c r="D21" s="34"/>
      <c r="E21" s="225"/>
      <c r="F21" s="245"/>
      <c r="G21" s="236"/>
      <c r="H21" s="34"/>
      <c r="I21" s="225"/>
      <c r="J21" s="245"/>
      <c r="K21" s="236"/>
      <c r="L21" s="34"/>
      <c r="M21" s="225"/>
      <c r="N21" s="245"/>
      <c r="O21" s="236"/>
      <c r="P21" s="225"/>
      <c r="Q21" s="245"/>
      <c r="R21" s="236">
        <v>-75941</v>
      </c>
      <c r="S21" s="34"/>
      <c r="T21" s="35">
        <v>-79322</v>
      </c>
      <c r="U21" s="42"/>
    </row>
    <row r="22" spans="1:21" s="29" customFormat="1" ht="14.25" customHeight="1" x14ac:dyDescent="0.2">
      <c r="A22" s="42"/>
      <c r="B22" s="23" t="s">
        <v>45</v>
      </c>
      <c r="C22" s="25"/>
      <c r="D22" s="25"/>
      <c r="E22" s="223"/>
      <c r="F22" s="245"/>
      <c r="G22" s="234"/>
      <c r="H22" s="25"/>
      <c r="I22" s="223"/>
      <c r="J22" s="245"/>
      <c r="K22" s="234"/>
      <c r="L22" s="25"/>
      <c r="M22" s="223"/>
      <c r="N22" s="245"/>
      <c r="O22" s="234"/>
      <c r="P22" s="223"/>
      <c r="Q22" s="245"/>
      <c r="R22" s="234">
        <v>-7183</v>
      </c>
      <c r="S22" s="25"/>
      <c r="T22" s="26">
        <v>-5523</v>
      </c>
      <c r="U22" s="42"/>
    </row>
    <row r="23" spans="1:21" s="29" customFormat="1" ht="14.25" customHeight="1" thickBot="1" x14ac:dyDescent="0.25">
      <c r="A23" s="42"/>
      <c r="B23" s="51" t="s">
        <v>28</v>
      </c>
      <c r="C23" s="97"/>
      <c r="D23" s="97"/>
      <c r="E23" s="227"/>
      <c r="F23" s="245"/>
      <c r="G23" s="240"/>
      <c r="H23" s="97"/>
      <c r="I23" s="227"/>
      <c r="J23" s="245"/>
      <c r="K23" s="240"/>
      <c r="L23" s="97"/>
      <c r="M23" s="227"/>
      <c r="N23" s="245"/>
      <c r="O23" s="240"/>
      <c r="P23" s="227"/>
      <c r="Q23" s="245"/>
      <c r="R23" s="235">
        <f>SUM(R20:R22)</f>
        <v>218405</v>
      </c>
      <c r="S23" s="52"/>
      <c r="T23" s="53">
        <f>SUM(T20:T22)</f>
        <v>217014</v>
      </c>
      <c r="U23" s="42"/>
    </row>
    <row r="24" spans="1:21" s="29" customFormat="1" ht="14.25" customHeight="1" x14ac:dyDescent="0.2">
      <c r="A24" s="42"/>
      <c r="B24" s="50" t="s">
        <v>46</v>
      </c>
      <c r="C24" s="34"/>
      <c r="D24" s="34"/>
      <c r="E24" s="225"/>
      <c r="F24" s="245"/>
      <c r="G24" s="236"/>
      <c r="H24" s="34"/>
      <c r="I24" s="225"/>
      <c r="J24" s="245"/>
      <c r="K24" s="236"/>
      <c r="L24" s="34"/>
      <c r="M24" s="225"/>
      <c r="N24" s="245"/>
      <c r="O24" s="236"/>
      <c r="P24" s="225"/>
      <c r="Q24" s="245"/>
      <c r="R24" s="236">
        <v>-2817</v>
      </c>
      <c r="S24" s="34"/>
      <c r="T24" s="35">
        <v>-8658</v>
      </c>
      <c r="U24" s="42"/>
    </row>
    <row r="25" spans="1:21" s="29" customFormat="1" ht="14.25" customHeight="1" x14ac:dyDescent="0.2">
      <c r="A25" s="42"/>
      <c r="B25" s="23" t="s">
        <v>89</v>
      </c>
      <c r="C25" s="25"/>
      <c r="D25" s="25"/>
      <c r="E25" s="223"/>
      <c r="F25" s="245"/>
      <c r="G25" s="234"/>
      <c r="H25" s="25"/>
      <c r="I25" s="223"/>
      <c r="J25" s="245"/>
      <c r="K25" s="234"/>
      <c r="L25" s="25"/>
      <c r="M25" s="223"/>
      <c r="N25" s="245"/>
      <c r="O25" s="234"/>
      <c r="P25" s="223"/>
      <c r="Q25" s="245"/>
      <c r="R25" s="234">
        <v>1467</v>
      </c>
      <c r="S25" s="25"/>
      <c r="T25" s="26">
        <v>-4388</v>
      </c>
      <c r="U25" s="42"/>
    </row>
    <row r="26" spans="1:21" s="29" customFormat="1" ht="14.25" customHeight="1" thickBot="1" x14ac:dyDescent="0.25">
      <c r="A26" s="42"/>
      <c r="B26" s="51" t="s">
        <v>90</v>
      </c>
      <c r="C26" s="97"/>
      <c r="D26" s="97"/>
      <c r="E26" s="227"/>
      <c r="F26" s="245"/>
      <c r="G26" s="240"/>
      <c r="H26" s="97"/>
      <c r="I26" s="227"/>
      <c r="J26" s="245"/>
      <c r="K26" s="240"/>
      <c r="L26" s="97"/>
      <c r="M26" s="227"/>
      <c r="N26" s="245"/>
      <c r="O26" s="240"/>
      <c r="P26" s="227"/>
      <c r="Q26" s="245"/>
      <c r="R26" s="235">
        <f>SUM(R23:R25)</f>
        <v>217055</v>
      </c>
      <c r="S26" s="52"/>
      <c r="T26" s="53">
        <f>SUM(T23:T25)</f>
        <v>203968</v>
      </c>
      <c r="U26" s="42"/>
    </row>
    <row r="27" spans="1:21" s="29" customFormat="1" ht="14.25" customHeight="1" x14ac:dyDescent="0.2">
      <c r="A27" s="42"/>
      <c r="B27" s="50" t="s">
        <v>48</v>
      </c>
      <c r="C27" s="34"/>
      <c r="D27" s="34"/>
      <c r="E27" s="225"/>
      <c r="F27" s="245"/>
      <c r="G27" s="236"/>
      <c r="H27" s="34"/>
      <c r="I27" s="225"/>
      <c r="J27" s="245"/>
      <c r="K27" s="236"/>
      <c r="L27" s="34"/>
      <c r="M27" s="225"/>
      <c r="N27" s="245"/>
      <c r="O27" s="236"/>
      <c r="P27" s="225"/>
      <c r="Q27" s="245"/>
      <c r="R27" s="236">
        <v>-76459</v>
      </c>
      <c r="S27" s="34"/>
      <c r="T27" s="35">
        <v>-63615</v>
      </c>
      <c r="U27" s="42"/>
    </row>
    <row r="28" spans="1:21" s="9" customFormat="1" ht="12" thickBot="1" x14ac:dyDescent="0.25">
      <c r="A28" s="93"/>
      <c r="B28" s="56" t="s">
        <v>49</v>
      </c>
      <c r="C28" s="36"/>
      <c r="D28" s="36"/>
      <c r="E28" s="228"/>
      <c r="F28" s="247"/>
      <c r="G28" s="238"/>
      <c r="H28" s="36"/>
      <c r="I28" s="228"/>
      <c r="J28" s="247"/>
      <c r="K28" s="238"/>
      <c r="L28" s="36"/>
      <c r="M28" s="228"/>
      <c r="N28" s="247"/>
      <c r="O28" s="238"/>
      <c r="P28" s="228"/>
      <c r="Q28" s="247"/>
      <c r="R28" s="238">
        <f>SUM(R26:R27)</f>
        <v>140596</v>
      </c>
      <c r="S28" s="36"/>
      <c r="T28" s="37">
        <f>SUM(T26:T27)</f>
        <v>140353</v>
      </c>
    </row>
    <row r="29" spans="1:21" s="29" customFormat="1" ht="11.25" x14ac:dyDescent="0.2">
      <c r="A29" s="42"/>
      <c r="B29" s="42"/>
      <c r="C29" s="99"/>
      <c r="D29" s="99"/>
      <c r="E29" s="230"/>
      <c r="F29" s="109"/>
      <c r="G29" s="241"/>
      <c r="H29" s="99"/>
      <c r="I29" s="229"/>
      <c r="J29" s="110"/>
      <c r="K29" s="239"/>
      <c r="L29" s="100"/>
      <c r="M29" s="229"/>
      <c r="N29" s="110"/>
      <c r="O29" s="239"/>
      <c r="P29" s="229"/>
      <c r="Q29" s="110"/>
      <c r="R29" s="239"/>
      <c r="S29" s="100"/>
      <c r="T29" s="100"/>
      <c r="U29" s="42"/>
    </row>
    <row r="30" spans="1:21" s="29" customFormat="1" ht="11.25" x14ac:dyDescent="0.2">
      <c r="B30" s="92"/>
      <c r="C30" s="109"/>
      <c r="D30" s="109"/>
      <c r="E30" s="109"/>
      <c r="F30" s="109"/>
      <c r="G30" s="109"/>
      <c r="H30" s="109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</row>
    <row r="31" spans="1:21" s="29" customFormat="1" ht="11.25" x14ac:dyDescent="0.2">
      <c r="F31" s="92"/>
      <c r="J31" s="92"/>
      <c r="N31" s="92"/>
      <c r="Q31" s="92"/>
    </row>
    <row r="32" spans="1:21" x14ac:dyDescent="0.2">
      <c r="B32" s="5"/>
      <c r="C32" s="5"/>
      <c r="D32" s="5"/>
      <c r="E32" s="5"/>
      <c r="F32" s="248"/>
      <c r="G32" s="5"/>
      <c r="H32" s="5"/>
      <c r="I32" s="5"/>
      <c r="J32" s="248"/>
      <c r="K32" s="5"/>
      <c r="L32" s="5"/>
      <c r="M32" s="5"/>
      <c r="N32" s="248"/>
      <c r="O32" s="5"/>
      <c r="P32" s="5"/>
      <c r="Q32" s="248"/>
      <c r="R32" s="5"/>
      <c r="S32" s="5"/>
      <c r="T32" s="5"/>
      <c r="U32" s="5"/>
    </row>
    <row r="33" spans="2:21" x14ac:dyDescent="0.2">
      <c r="B33" s="5"/>
      <c r="C33" s="5"/>
      <c r="D33" s="5"/>
      <c r="E33" s="5"/>
      <c r="F33" s="248"/>
      <c r="G33" s="5"/>
      <c r="H33" s="5"/>
      <c r="I33" s="5"/>
      <c r="J33" s="248"/>
      <c r="K33" s="5"/>
      <c r="L33" s="5"/>
      <c r="M33" s="5"/>
      <c r="N33" s="248"/>
      <c r="O33" s="5"/>
      <c r="P33" s="5"/>
      <c r="Q33" s="248"/>
      <c r="R33" s="5"/>
      <c r="S33" s="5"/>
      <c r="T33" s="5"/>
      <c r="U33" s="5"/>
    </row>
    <row r="34" spans="2:21" x14ac:dyDescent="0.2">
      <c r="B34" s="5"/>
      <c r="C34" s="5"/>
      <c r="D34" s="5"/>
      <c r="E34" s="5"/>
      <c r="F34" s="248"/>
      <c r="G34" s="5"/>
      <c r="H34" s="5"/>
      <c r="I34" s="5"/>
      <c r="J34" s="248"/>
      <c r="K34" s="5"/>
      <c r="L34" s="5"/>
      <c r="M34" s="5"/>
      <c r="N34" s="248"/>
      <c r="O34" s="5"/>
      <c r="P34" s="5"/>
      <c r="Q34" s="248"/>
      <c r="R34" s="5"/>
      <c r="S34" s="5"/>
      <c r="T34" s="5"/>
      <c r="U34" s="5"/>
    </row>
    <row r="35" spans="2:21" x14ac:dyDescent="0.2">
      <c r="B35" s="5"/>
      <c r="C35" s="5"/>
      <c r="D35" s="5"/>
      <c r="E35" s="5"/>
      <c r="F35" s="248"/>
      <c r="G35" s="5"/>
      <c r="H35" s="5"/>
      <c r="I35" s="5"/>
      <c r="J35" s="248"/>
      <c r="K35" s="5"/>
      <c r="L35" s="5"/>
      <c r="M35" s="5"/>
      <c r="N35" s="248"/>
      <c r="O35" s="5"/>
      <c r="P35" s="5"/>
      <c r="Q35" s="248"/>
      <c r="R35" s="5"/>
      <c r="S35" s="5"/>
      <c r="T35" s="5"/>
      <c r="U35" s="5"/>
    </row>
    <row r="36" spans="2:21" x14ac:dyDescent="0.2">
      <c r="B36" s="5"/>
      <c r="C36" s="5"/>
      <c r="D36" s="5"/>
      <c r="E36" s="5"/>
      <c r="F36" s="248"/>
      <c r="G36" s="5"/>
      <c r="H36" s="5"/>
      <c r="I36" s="5"/>
      <c r="J36" s="248"/>
      <c r="K36" s="5"/>
      <c r="L36" s="5"/>
      <c r="M36" s="5"/>
      <c r="N36" s="248"/>
      <c r="O36" s="5"/>
      <c r="P36" s="5"/>
      <c r="Q36" s="248"/>
      <c r="R36" s="5"/>
      <c r="S36" s="5"/>
      <c r="T36" s="5"/>
      <c r="U36" s="5"/>
    </row>
    <row r="37" spans="2:21" x14ac:dyDescent="0.2">
      <c r="B37" s="5"/>
      <c r="C37" s="5"/>
      <c r="D37" s="5"/>
      <c r="E37" s="5"/>
      <c r="F37" s="248"/>
      <c r="G37" s="5"/>
      <c r="H37" s="5"/>
      <c r="I37" s="5"/>
      <c r="J37" s="248"/>
      <c r="K37" s="5"/>
      <c r="L37" s="5"/>
      <c r="M37" s="5"/>
      <c r="N37" s="248"/>
      <c r="O37" s="5"/>
      <c r="P37" s="5"/>
      <c r="Q37" s="248"/>
      <c r="R37" s="5"/>
      <c r="S37" s="5"/>
      <c r="T37" s="5"/>
      <c r="U37" s="5"/>
    </row>
    <row r="38" spans="2:21" x14ac:dyDescent="0.2">
      <c r="B38" s="5"/>
      <c r="C38" s="5"/>
      <c r="D38" s="5"/>
      <c r="E38" s="5"/>
      <c r="F38" s="248"/>
      <c r="G38" s="5"/>
      <c r="H38" s="5"/>
      <c r="I38" s="5"/>
      <c r="J38" s="248"/>
      <c r="K38" s="5"/>
      <c r="L38" s="5"/>
      <c r="M38" s="5"/>
      <c r="N38" s="248"/>
      <c r="O38" s="5"/>
      <c r="P38" s="5"/>
      <c r="Q38" s="248"/>
      <c r="R38" s="5"/>
      <c r="S38" s="5"/>
      <c r="T38" s="5"/>
      <c r="U38" s="5"/>
    </row>
    <row r="39" spans="2:21" x14ac:dyDescent="0.2">
      <c r="B39" s="5"/>
      <c r="C39" s="5"/>
      <c r="D39" s="5"/>
      <c r="E39" s="5"/>
      <c r="F39" s="248"/>
      <c r="G39" s="5"/>
      <c r="H39" s="5"/>
      <c r="I39" s="5"/>
      <c r="J39" s="248"/>
      <c r="K39" s="5"/>
      <c r="L39" s="5"/>
      <c r="M39" s="5"/>
      <c r="N39" s="248"/>
      <c r="O39" s="5"/>
      <c r="P39" s="5"/>
      <c r="Q39" s="248"/>
      <c r="R39" s="5"/>
      <c r="S39" s="5"/>
      <c r="T39" s="5"/>
      <c r="U39" s="5"/>
    </row>
    <row r="40" spans="2:21" x14ac:dyDescent="0.2">
      <c r="B40" s="5"/>
      <c r="C40" s="5"/>
      <c r="D40" s="5"/>
      <c r="E40" s="5"/>
      <c r="F40" s="248"/>
      <c r="G40" s="5"/>
      <c r="H40" s="5"/>
      <c r="I40" s="5"/>
      <c r="J40" s="248"/>
      <c r="K40" s="5"/>
      <c r="L40" s="5"/>
      <c r="M40" s="5"/>
      <c r="N40" s="248"/>
      <c r="O40" s="5"/>
      <c r="P40" s="5"/>
      <c r="Q40" s="248"/>
      <c r="R40" s="5"/>
      <c r="S40" s="5"/>
      <c r="T40" s="5"/>
      <c r="U40" s="5"/>
    </row>
  </sheetData>
  <mergeCells count="5">
    <mergeCell ref="C4:E4"/>
    <mergeCell ref="G4:I4"/>
    <mergeCell ref="K4:M4"/>
    <mergeCell ref="R4:T4"/>
    <mergeCell ref="O4:P4"/>
  </mergeCells>
  <pageMargins left="0.23622047244094491" right="0.23622047244094491" top="0.74803149606299213" bottom="0.74803149606299213" header="0.31496062992125984" footer="0.31496062992125984"/>
  <pageSetup paperSize="9" scale="72" orientation="landscape" r:id="rId1"/>
  <headerFooter>
    <oddFooter xml:space="preserve">&amp;L© 2018 Software AG. All rights reserved.
&amp;CSeite &amp;P
&amp;R&amp;G
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pageSetUpPr fitToPage="1"/>
  </sheetPr>
  <dimension ref="A1:U40"/>
  <sheetViews>
    <sheetView showGridLines="0" zoomScaleNormal="100" workbookViewId="0"/>
  </sheetViews>
  <sheetFormatPr baseColWidth="10" defaultColWidth="9.140625" defaultRowHeight="14.25" x14ac:dyDescent="0.2"/>
  <cols>
    <col min="1" max="1" width="2.7109375" style="2" customWidth="1"/>
    <col min="2" max="2" width="35.140625" style="2" customWidth="1"/>
    <col min="3" max="5" width="10.42578125" style="2" customWidth="1"/>
    <col min="6" max="6" width="2.7109375" style="103" customWidth="1"/>
    <col min="7" max="9" width="10.42578125" style="2" customWidth="1"/>
    <col min="10" max="10" width="2.7109375" style="103" customWidth="1"/>
    <col min="11" max="13" width="10.42578125" style="2" customWidth="1"/>
    <col min="14" max="14" width="2.7109375" style="103" customWidth="1"/>
    <col min="15" max="16" width="10.42578125" style="2" customWidth="1"/>
    <col min="17" max="17" width="2.7109375" style="103" customWidth="1"/>
    <col min="18" max="20" width="10.42578125" style="2" customWidth="1"/>
    <col min="21" max="21" width="2.7109375" style="2" customWidth="1"/>
    <col min="22" max="16384" width="9.140625" style="2"/>
  </cols>
  <sheetData>
    <row r="1" spans="1:21" s="44" customFormat="1" ht="15" customHeight="1" x14ac:dyDescent="0.25">
      <c r="A1" s="106"/>
      <c r="B1" s="148" t="s">
        <v>154</v>
      </c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07"/>
      <c r="N1" s="107"/>
      <c r="O1" s="107"/>
      <c r="P1" s="107"/>
      <c r="Q1" s="107"/>
      <c r="R1" s="107"/>
      <c r="S1" s="107"/>
      <c r="T1" s="107"/>
      <c r="U1" s="106"/>
    </row>
    <row r="2" spans="1:21" ht="15" customHeight="1" x14ac:dyDescent="0.2">
      <c r="A2" s="103"/>
      <c r="B2" s="102" t="s">
        <v>33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4"/>
      <c r="N2" s="104"/>
      <c r="O2" s="104"/>
      <c r="P2" s="104"/>
      <c r="Q2" s="104"/>
      <c r="R2" s="104"/>
      <c r="S2" s="104"/>
      <c r="T2" s="104"/>
      <c r="U2" s="103"/>
    </row>
    <row r="3" spans="1:21" ht="15" customHeight="1" x14ac:dyDescent="0.2">
      <c r="A3" s="38"/>
      <c r="B3" s="46"/>
      <c r="C3" s="40"/>
      <c r="D3" s="40"/>
      <c r="E3" s="220"/>
      <c r="F3" s="242"/>
      <c r="G3" s="231"/>
      <c r="H3" s="40"/>
      <c r="I3" s="220"/>
      <c r="J3" s="242"/>
      <c r="K3" s="231"/>
      <c r="L3" s="40"/>
      <c r="M3" s="220"/>
      <c r="N3" s="242"/>
      <c r="O3" s="231"/>
      <c r="P3" s="220"/>
      <c r="Q3" s="242"/>
      <c r="R3" s="231"/>
      <c r="S3" s="40"/>
      <c r="T3" s="40"/>
      <c r="U3" s="38"/>
    </row>
    <row r="4" spans="1:21" s="29" customFormat="1" ht="15" customHeight="1" thickBot="1" x14ac:dyDescent="0.25">
      <c r="A4" s="42"/>
      <c r="B4" s="69" t="s">
        <v>34</v>
      </c>
      <c r="C4" s="278" t="s">
        <v>15</v>
      </c>
      <c r="D4" s="278"/>
      <c r="E4" s="278"/>
      <c r="F4" s="243"/>
      <c r="G4" s="279" t="s">
        <v>14</v>
      </c>
      <c r="H4" s="279"/>
      <c r="I4" s="280"/>
      <c r="J4" s="249"/>
      <c r="K4" s="278" t="s">
        <v>0</v>
      </c>
      <c r="L4" s="278"/>
      <c r="M4" s="278"/>
      <c r="N4" s="243"/>
      <c r="O4" s="281" t="s">
        <v>84</v>
      </c>
      <c r="P4" s="282"/>
      <c r="Q4" s="243"/>
      <c r="R4" s="278" t="s">
        <v>103</v>
      </c>
      <c r="S4" s="278"/>
      <c r="T4" s="278"/>
      <c r="U4" s="42"/>
    </row>
    <row r="5" spans="1:21" s="29" customFormat="1" ht="14.25" customHeight="1" x14ac:dyDescent="0.2">
      <c r="A5" s="42"/>
      <c r="B5" s="111"/>
      <c r="C5" s="112" t="s">
        <v>165</v>
      </c>
      <c r="D5" s="250" t="s">
        <v>165</v>
      </c>
      <c r="E5" s="221" t="s">
        <v>166</v>
      </c>
      <c r="F5" s="244"/>
      <c r="G5" s="232" t="s">
        <v>165</v>
      </c>
      <c r="H5" s="250" t="s">
        <v>165</v>
      </c>
      <c r="I5" s="221" t="s">
        <v>166</v>
      </c>
      <c r="J5" s="244"/>
      <c r="K5" s="232" t="s">
        <v>165</v>
      </c>
      <c r="L5" s="250" t="s">
        <v>165</v>
      </c>
      <c r="M5" s="221" t="s">
        <v>166</v>
      </c>
      <c r="N5" s="244"/>
      <c r="O5" s="232" t="s">
        <v>165</v>
      </c>
      <c r="P5" s="221" t="s">
        <v>166</v>
      </c>
      <c r="Q5" s="244"/>
      <c r="R5" s="232" t="s">
        <v>165</v>
      </c>
      <c r="S5" s="250" t="s">
        <v>165</v>
      </c>
      <c r="T5" s="113" t="s">
        <v>166</v>
      </c>
      <c r="U5" s="42"/>
    </row>
    <row r="6" spans="1:21" s="29" customFormat="1" ht="21.75" x14ac:dyDescent="0.2">
      <c r="A6" s="42"/>
      <c r="B6" s="192"/>
      <c r="C6" s="193" t="s">
        <v>169</v>
      </c>
      <c r="D6" s="251" t="s">
        <v>170</v>
      </c>
      <c r="E6" s="222" t="s">
        <v>169</v>
      </c>
      <c r="F6" s="244"/>
      <c r="G6" s="233" t="s">
        <v>169</v>
      </c>
      <c r="H6" s="251" t="s">
        <v>170</v>
      </c>
      <c r="I6" s="222" t="s">
        <v>169</v>
      </c>
      <c r="J6" s="244"/>
      <c r="K6" s="233" t="s">
        <v>169</v>
      </c>
      <c r="L6" s="251" t="s">
        <v>170</v>
      </c>
      <c r="M6" s="222" t="s">
        <v>169</v>
      </c>
      <c r="N6" s="244"/>
      <c r="O6" s="233" t="s">
        <v>169</v>
      </c>
      <c r="P6" s="222" t="s">
        <v>169</v>
      </c>
      <c r="Q6" s="244"/>
      <c r="R6" s="233" t="s">
        <v>169</v>
      </c>
      <c r="S6" s="251" t="s">
        <v>170</v>
      </c>
      <c r="T6" s="194" t="s">
        <v>169</v>
      </c>
      <c r="U6" s="42"/>
    </row>
    <row r="7" spans="1:21" s="29" customFormat="1" ht="14.25" customHeight="1" x14ac:dyDescent="0.2">
      <c r="A7" s="42"/>
      <c r="B7" s="23" t="s">
        <v>35</v>
      </c>
      <c r="C7" s="25">
        <v>37623</v>
      </c>
      <c r="D7" s="252">
        <v>40216</v>
      </c>
      <c r="E7" s="223">
        <f>29406-1</f>
        <v>29405</v>
      </c>
      <c r="F7" s="245"/>
      <c r="G7" s="234">
        <v>77719</v>
      </c>
      <c r="H7" s="252">
        <v>82462</v>
      </c>
      <c r="I7" s="223">
        <v>78107</v>
      </c>
      <c r="J7" s="245"/>
      <c r="K7" s="234">
        <v>0</v>
      </c>
      <c r="L7" s="252">
        <v>0</v>
      </c>
      <c r="M7" s="223">
        <v>0</v>
      </c>
      <c r="N7" s="245"/>
      <c r="O7" s="234"/>
      <c r="P7" s="223"/>
      <c r="Q7" s="245"/>
      <c r="R7" s="234">
        <f>C7+G7+K7+O7</f>
        <v>115342</v>
      </c>
      <c r="S7" s="252">
        <f>+D7+H7+L7</f>
        <v>122678</v>
      </c>
      <c r="T7" s="26">
        <f>E7+I7+M7+P7</f>
        <v>107512</v>
      </c>
      <c r="U7" s="42"/>
    </row>
    <row r="8" spans="1:21" s="29" customFormat="1" ht="14.25" customHeight="1" x14ac:dyDescent="0.2">
      <c r="A8" s="42"/>
      <c r="B8" s="23" t="s">
        <v>36</v>
      </c>
      <c r="C8" s="25">
        <v>36766</v>
      </c>
      <c r="D8" s="252">
        <v>38684</v>
      </c>
      <c r="E8" s="223">
        <v>39924</v>
      </c>
      <c r="F8" s="245"/>
      <c r="G8" s="234">
        <v>66912</v>
      </c>
      <c r="H8" s="252">
        <v>70156</v>
      </c>
      <c r="I8" s="223">
        <v>66300</v>
      </c>
      <c r="J8" s="245"/>
      <c r="K8" s="234">
        <v>0</v>
      </c>
      <c r="L8" s="252">
        <v>0</v>
      </c>
      <c r="M8" s="223">
        <v>0</v>
      </c>
      <c r="N8" s="245"/>
      <c r="O8" s="234"/>
      <c r="P8" s="223"/>
      <c r="Q8" s="245"/>
      <c r="R8" s="234">
        <f>C8+G8+K8+O8</f>
        <v>103678</v>
      </c>
      <c r="S8" s="252">
        <f>+D8+H8+L8</f>
        <v>108840</v>
      </c>
      <c r="T8" s="26">
        <f>E8+I8+M8+P8</f>
        <v>106224</v>
      </c>
      <c r="U8" s="42"/>
    </row>
    <row r="9" spans="1:21" s="29" customFormat="1" ht="14.25" customHeight="1" thickBot="1" x14ac:dyDescent="0.25">
      <c r="A9" s="42"/>
      <c r="B9" s="51" t="s">
        <v>85</v>
      </c>
      <c r="C9" s="52">
        <f t="shared" ref="C9:K9" si="0">SUM(C7:C8)</f>
        <v>74389</v>
      </c>
      <c r="D9" s="253">
        <f t="shared" ref="D9:E9" si="1">SUM(D7:D8)</f>
        <v>78900</v>
      </c>
      <c r="E9" s="224">
        <f t="shared" si="1"/>
        <v>69329</v>
      </c>
      <c r="F9" s="246"/>
      <c r="G9" s="235">
        <f t="shared" si="0"/>
        <v>144631</v>
      </c>
      <c r="H9" s="253">
        <f t="shared" ref="H9:I9" si="2">SUM(H7:H8)</f>
        <v>152618</v>
      </c>
      <c r="I9" s="224">
        <f t="shared" si="2"/>
        <v>144407</v>
      </c>
      <c r="J9" s="246"/>
      <c r="K9" s="235">
        <f t="shared" si="0"/>
        <v>0</v>
      </c>
      <c r="L9" s="253">
        <f t="shared" ref="L9:M9" si="3">SUM(L7:L8)</f>
        <v>0</v>
      </c>
      <c r="M9" s="224">
        <f t="shared" si="3"/>
        <v>0</v>
      </c>
      <c r="N9" s="246"/>
      <c r="O9" s="235"/>
      <c r="P9" s="224"/>
      <c r="Q9" s="246"/>
      <c r="R9" s="235">
        <f>SUM(R7:R8)</f>
        <v>219020</v>
      </c>
      <c r="S9" s="253">
        <f t="shared" ref="S9" si="4">SUM(S7:S8)</f>
        <v>231518</v>
      </c>
      <c r="T9" s="53">
        <f>SUM(T7:T8)</f>
        <v>213736</v>
      </c>
      <c r="U9" s="42"/>
    </row>
    <row r="10" spans="1:21" s="29" customFormat="1" ht="14.25" customHeight="1" x14ac:dyDescent="0.2">
      <c r="A10" s="42"/>
      <c r="B10" s="50" t="s">
        <v>37</v>
      </c>
      <c r="C10" s="34">
        <v>0</v>
      </c>
      <c r="D10" s="254">
        <v>0</v>
      </c>
      <c r="E10" s="225">
        <v>0</v>
      </c>
      <c r="F10" s="245"/>
      <c r="G10" s="236">
        <v>0</v>
      </c>
      <c r="H10" s="254">
        <v>0</v>
      </c>
      <c r="I10" s="225">
        <v>0</v>
      </c>
      <c r="J10" s="245"/>
      <c r="K10" s="236">
        <v>48833</v>
      </c>
      <c r="L10" s="254">
        <v>50035</v>
      </c>
      <c r="M10" s="225">
        <v>49847</v>
      </c>
      <c r="N10" s="245"/>
      <c r="O10" s="236"/>
      <c r="P10" s="225"/>
      <c r="Q10" s="245"/>
      <c r="R10" s="236">
        <f>C10+G10+K10+O10</f>
        <v>48833</v>
      </c>
      <c r="S10" s="254">
        <f>+D10+H10+L10</f>
        <v>50035</v>
      </c>
      <c r="T10" s="35">
        <f>E10+I10+M10+P10</f>
        <v>49847</v>
      </c>
      <c r="U10" s="42"/>
    </row>
    <row r="11" spans="1:21" s="29" customFormat="1" ht="14.25" customHeight="1" x14ac:dyDescent="0.2">
      <c r="A11" s="42"/>
      <c r="B11" s="23" t="s">
        <v>38</v>
      </c>
      <c r="C11" s="25">
        <v>174</v>
      </c>
      <c r="D11" s="252">
        <v>173</v>
      </c>
      <c r="E11" s="223">
        <v>165</v>
      </c>
      <c r="F11" s="245"/>
      <c r="G11" s="234">
        <v>34</v>
      </c>
      <c r="H11" s="252">
        <v>36</v>
      </c>
      <c r="I11" s="223">
        <v>13</v>
      </c>
      <c r="J11" s="245"/>
      <c r="K11" s="234">
        <v>318</v>
      </c>
      <c r="L11" s="252">
        <v>334</v>
      </c>
      <c r="M11" s="223">
        <v>183</v>
      </c>
      <c r="N11" s="245"/>
      <c r="O11" s="234"/>
      <c r="P11" s="223"/>
      <c r="Q11" s="245"/>
      <c r="R11" s="234">
        <f>C11+G11+K11+O11</f>
        <v>526</v>
      </c>
      <c r="S11" s="252">
        <f>+D11+H11+L11</f>
        <v>543</v>
      </c>
      <c r="T11" s="26">
        <f>E11+I11+M11+P11</f>
        <v>361</v>
      </c>
      <c r="U11" s="42"/>
    </row>
    <row r="12" spans="1:21" s="29" customFormat="1" ht="14.25" customHeight="1" thickBot="1" x14ac:dyDescent="0.25">
      <c r="A12" s="42"/>
      <c r="B12" s="51" t="s">
        <v>39</v>
      </c>
      <c r="C12" s="52">
        <f t="shared" ref="C12:K12" si="5">SUM(C9:C11)</f>
        <v>74563</v>
      </c>
      <c r="D12" s="253">
        <f t="shared" ref="D12:E12" si="6">SUM(D9:D11)</f>
        <v>79073</v>
      </c>
      <c r="E12" s="224">
        <f t="shared" si="6"/>
        <v>69494</v>
      </c>
      <c r="F12" s="246"/>
      <c r="G12" s="235">
        <f t="shared" si="5"/>
        <v>144665</v>
      </c>
      <c r="H12" s="253">
        <f t="shared" ref="H12:I12" si="7">SUM(H9:H11)</f>
        <v>152654</v>
      </c>
      <c r="I12" s="224">
        <f t="shared" si="7"/>
        <v>144420</v>
      </c>
      <c r="J12" s="246"/>
      <c r="K12" s="235">
        <f t="shared" si="5"/>
        <v>49151</v>
      </c>
      <c r="L12" s="253">
        <f t="shared" ref="L12:M12" si="8">SUM(L9:L11)</f>
        <v>50369</v>
      </c>
      <c r="M12" s="224">
        <f t="shared" si="8"/>
        <v>50030</v>
      </c>
      <c r="N12" s="246"/>
      <c r="O12" s="235"/>
      <c r="P12" s="224"/>
      <c r="Q12" s="246"/>
      <c r="R12" s="235">
        <f>SUM(R9:R11)</f>
        <v>268379</v>
      </c>
      <c r="S12" s="253">
        <f t="shared" ref="S12" si="9">SUM(S9:S11)</f>
        <v>282096</v>
      </c>
      <c r="T12" s="53">
        <f>SUM(T9:T11)</f>
        <v>263944</v>
      </c>
      <c r="U12" s="42"/>
    </row>
    <row r="13" spans="1:21" s="29" customFormat="1" ht="14.25" customHeight="1" x14ac:dyDescent="0.2">
      <c r="A13" s="42"/>
      <c r="B13" s="50" t="s">
        <v>40</v>
      </c>
      <c r="C13" s="34">
        <v>-2782</v>
      </c>
      <c r="D13" s="34"/>
      <c r="E13" s="225">
        <f>-3104+1</f>
        <v>-3103</v>
      </c>
      <c r="F13" s="245"/>
      <c r="G13" s="236">
        <v>-11989</v>
      </c>
      <c r="H13" s="34"/>
      <c r="I13" s="225">
        <v>-9221</v>
      </c>
      <c r="J13" s="245"/>
      <c r="K13" s="236">
        <v>-40206</v>
      </c>
      <c r="L13" s="34"/>
      <c r="M13" s="225">
        <v>-39019</v>
      </c>
      <c r="N13" s="245"/>
      <c r="O13" s="236">
        <v>-3032</v>
      </c>
      <c r="P13" s="225">
        <v>-2991</v>
      </c>
      <c r="Q13" s="245"/>
      <c r="R13" s="236">
        <f>C13+G13+K13+O13</f>
        <v>-58009</v>
      </c>
      <c r="S13" s="34"/>
      <c r="T13" s="35">
        <f>E13+I13+M13+P13</f>
        <v>-54334</v>
      </c>
      <c r="U13" s="42"/>
    </row>
    <row r="14" spans="1:21" s="29" customFormat="1" ht="14.25" customHeight="1" thickBot="1" x14ac:dyDescent="0.25">
      <c r="A14" s="42"/>
      <c r="B14" s="51" t="s">
        <v>41</v>
      </c>
      <c r="C14" s="52">
        <f t="shared" ref="C14:O14" si="10">SUM(C12:C13)</f>
        <v>71781</v>
      </c>
      <c r="D14" s="52"/>
      <c r="E14" s="224">
        <f t="shared" ref="E14" si="11">SUM(E12:E13)</f>
        <v>66391</v>
      </c>
      <c r="F14" s="246"/>
      <c r="G14" s="235">
        <f t="shared" si="10"/>
        <v>132676</v>
      </c>
      <c r="H14" s="52"/>
      <c r="I14" s="224">
        <f t="shared" ref="I14" si="12">SUM(I12:I13)</f>
        <v>135199</v>
      </c>
      <c r="J14" s="246"/>
      <c r="K14" s="235">
        <f t="shared" si="10"/>
        <v>8945</v>
      </c>
      <c r="L14" s="52"/>
      <c r="M14" s="224">
        <f t="shared" ref="M14" si="13">SUM(M12:M13)</f>
        <v>11011</v>
      </c>
      <c r="N14" s="246"/>
      <c r="O14" s="235">
        <f t="shared" si="10"/>
        <v>-3032</v>
      </c>
      <c r="P14" s="224">
        <f t="shared" ref="P14:T14" si="14">SUM(P12:P13)</f>
        <v>-2991</v>
      </c>
      <c r="Q14" s="246"/>
      <c r="R14" s="235">
        <f t="shared" si="14"/>
        <v>210370</v>
      </c>
      <c r="S14" s="52"/>
      <c r="T14" s="53">
        <f t="shared" si="14"/>
        <v>209610</v>
      </c>
      <c r="U14" s="42"/>
    </row>
    <row r="15" spans="1:21" s="29" customFormat="1" ht="11.25" x14ac:dyDescent="0.2">
      <c r="A15" s="42"/>
      <c r="B15" s="58"/>
      <c r="C15" s="95"/>
      <c r="D15" s="95"/>
      <c r="E15" s="226"/>
      <c r="F15" s="246"/>
      <c r="G15" s="237"/>
      <c r="H15" s="95"/>
      <c r="I15" s="226"/>
      <c r="J15" s="246"/>
      <c r="K15" s="237"/>
      <c r="L15" s="95"/>
      <c r="M15" s="226"/>
      <c r="N15" s="246"/>
      <c r="O15" s="237"/>
      <c r="P15" s="226"/>
      <c r="Q15" s="246"/>
      <c r="R15" s="237"/>
      <c r="S15" s="95"/>
      <c r="T15" s="96"/>
      <c r="U15" s="42"/>
    </row>
    <row r="16" spans="1:21" s="29" customFormat="1" ht="11.25" customHeight="1" x14ac:dyDescent="0.2">
      <c r="A16" s="42"/>
      <c r="B16" s="94" t="s">
        <v>43</v>
      </c>
      <c r="C16" s="25">
        <v>-10001</v>
      </c>
      <c r="D16" s="25"/>
      <c r="E16" s="223">
        <v>-13817</v>
      </c>
      <c r="F16" s="245"/>
      <c r="G16" s="234">
        <v>-49630</v>
      </c>
      <c r="H16" s="25"/>
      <c r="I16" s="223">
        <v>-52077</v>
      </c>
      <c r="J16" s="245"/>
      <c r="K16" s="234">
        <v>-4894</v>
      </c>
      <c r="L16" s="25"/>
      <c r="M16" s="223">
        <v>-4777</v>
      </c>
      <c r="N16" s="245"/>
      <c r="O16" s="234">
        <v>-3595</v>
      </c>
      <c r="P16" s="223">
        <v>-4354</v>
      </c>
      <c r="Q16" s="245"/>
      <c r="R16" s="234">
        <f>C16+G16+K16+O16</f>
        <v>-68120</v>
      </c>
      <c r="S16" s="25"/>
      <c r="T16" s="26">
        <f>E16+I16+M16+P16</f>
        <v>-75025</v>
      </c>
      <c r="U16" s="42"/>
    </row>
    <row r="17" spans="1:21" s="29" customFormat="1" ht="14.25" customHeight="1" thickBot="1" x14ac:dyDescent="0.25">
      <c r="A17" s="42"/>
      <c r="B17" s="51" t="s">
        <v>86</v>
      </c>
      <c r="C17" s="52">
        <f t="shared" ref="C17:O17" si="15">SUM(C14:C16)</f>
        <v>61780</v>
      </c>
      <c r="D17" s="52"/>
      <c r="E17" s="224">
        <f t="shared" ref="E17" si="16">SUM(E14:E16)</f>
        <v>52574</v>
      </c>
      <c r="F17" s="246"/>
      <c r="G17" s="235">
        <f t="shared" si="15"/>
        <v>83046</v>
      </c>
      <c r="H17" s="52"/>
      <c r="I17" s="224">
        <f t="shared" ref="I17" si="17">SUM(I14:I16)</f>
        <v>83122</v>
      </c>
      <c r="J17" s="246"/>
      <c r="K17" s="235">
        <f t="shared" si="15"/>
        <v>4051</v>
      </c>
      <c r="L17" s="52"/>
      <c r="M17" s="224">
        <f t="shared" ref="M17" si="18">SUM(M14:M16)</f>
        <v>6234</v>
      </c>
      <c r="N17" s="246"/>
      <c r="O17" s="235">
        <f t="shared" si="15"/>
        <v>-6627</v>
      </c>
      <c r="P17" s="224">
        <f t="shared" ref="P17:T17" si="19">SUM(P14:P16)</f>
        <v>-7345</v>
      </c>
      <c r="Q17" s="246"/>
      <c r="R17" s="235">
        <f t="shared" si="19"/>
        <v>142250</v>
      </c>
      <c r="S17" s="52"/>
      <c r="T17" s="53">
        <f t="shared" si="19"/>
        <v>134585</v>
      </c>
      <c r="U17" s="42"/>
    </row>
    <row r="18" spans="1:21" s="92" customFormat="1" ht="11.25" x14ac:dyDescent="0.2">
      <c r="A18" s="42"/>
      <c r="B18" s="58"/>
      <c r="C18" s="95"/>
      <c r="D18" s="95"/>
      <c r="E18" s="226"/>
      <c r="F18" s="246"/>
      <c r="G18" s="237"/>
      <c r="H18" s="95"/>
      <c r="I18" s="226"/>
      <c r="J18" s="246"/>
      <c r="K18" s="237"/>
      <c r="L18" s="95"/>
      <c r="M18" s="226"/>
      <c r="N18" s="246"/>
      <c r="O18" s="237"/>
      <c r="P18" s="226"/>
      <c r="Q18" s="246"/>
      <c r="R18" s="237"/>
      <c r="S18" s="95"/>
      <c r="T18" s="96"/>
      <c r="U18" s="42"/>
    </row>
    <row r="19" spans="1:21" s="29" customFormat="1" ht="11.25" customHeight="1" x14ac:dyDescent="0.2">
      <c r="A19" s="42"/>
      <c r="B19" s="50" t="s">
        <v>87</v>
      </c>
      <c r="C19" s="34">
        <v>-6135</v>
      </c>
      <c r="D19" s="34"/>
      <c r="E19" s="225">
        <f>-6129-1</f>
        <v>-6130</v>
      </c>
      <c r="F19" s="245"/>
      <c r="G19" s="236">
        <v>-25660</v>
      </c>
      <c r="H19" s="34"/>
      <c r="I19" s="225">
        <v>-23757</v>
      </c>
      <c r="J19" s="245"/>
      <c r="K19" s="236">
        <v>0</v>
      </c>
      <c r="L19" s="34"/>
      <c r="M19" s="225">
        <v>0</v>
      </c>
      <c r="N19" s="245"/>
      <c r="O19" s="236">
        <v>0</v>
      </c>
      <c r="P19" s="225">
        <v>0</v>
      </c>
      <c r="Q19" s="245"/>
      <c r="R19" s="236">
        <f>C19+G19+K19+O19</f>
        <v>-31795</v>
      </c>
      <c r="S19" s="34"/>
      <c r="T19" s="35">
        <f>E19+I19+M19+P19</f>
        <v>-29887</v>
      </c>
      <c r="U19" s="42"/>
    </row>
    <row r="20" spans="1:21" s="29" customFormat="1" ht="14.25" customHeight="1" thickBot="1" x14ac:dyDescent="0.25">
      <c r="A20" s="42"/>
      <c r="B20" s="51" t="s">
        <v>88</v>
      </c>
      <c r="C20" s="52">
        <f t="shared" ref="C20:O20" si="20">SUM(C17:C19)</f>
        <v>55645</v>
      </c>
      <c r="D20" s="52"/>
      <c r="E20" s="224">
        <f t="shared" ref="E20" si="21">SUM(E17:E19)</f>
        <v>46444</v>
      </c>
      <c r="F20" s="246"/>
      <c r="G20" s="235">
        <f t="shared" si="20"/>
        <v>57386</v>
      </c>
      <c r="H20" s="52"/>
      <c r="I20" s="224">
        <f t="shared" ref="I20" si="22">SUM(I17:I19)</f>
        <v>59365</v>
      </c>
      <c r="J20" s="246"/>
      <c r="K20" s="235">
        <f t="shared" si="20"/>
        <v>4051</v>
      </c>
      <c r="L20" s="52"/>
      <c r="M20" s="224">
        <f t="shared" ref="M20" si="23">SUM(M17:M19)</f>
        <v>6234</v>
      </c>
      <c r="N20" s="246"/>
      <c r="O20" s="235">
        <f t="shared" si="20"/>
        <v>-6627</v>
      </c>
      <c r="P20" s="224">
        <f>SUM(P17:P19)</f>
        <v>-7345</v>
      </c>
      <c r="Q20" s="246"/>
      <c r="R20" s="235">
        <f>SUM(R17:R19)</f>
        <v>110455</v>
      </c>
      <c r="S20" s="52"/>
      <c r="T20" s="53">
        <f>SUM(T17:T19)</f>
        <v>104698</v>
      </c>
      <c r="U20" s="42"/>
    </row>
    <row r="21" spans="1:21" s="29" customFormat="1" ht="14.25" customHeight="1" x14ac:dyDescent="0.2">
      <c r="A21" s="42"/>
      <c r="B21" s="50" t="s">
        <v>44</v>
      </c>
      <c r="C21" s="34"/>
      <c r="D21" s="34"/>
      <c r="E21" s="225"/>
      <c r="F21" s="245"/>
      <c r="G21" s="236"/>
      <c r="H21" s="34"/>
      <c r="I21" s="225"/>
      <c r="J21" s="245"/>
      <c r="K21" s="236"/>
      <c r="L21" s="34"/>
      <c r="M21" s="225"/>
      <c r="N21" s="245"/>
      <c r="O21" s="236"/>
      <c r="P21" s="225"/>
      <c r="Q21" s="245"/>
      <c r="R21" s="236">
        <v>-20934</v>
      </c>
      <c r="S21" s="34"/>
      <c r="T21" s="35">
        <v>-22880</v>
      </c>
      <c r="U21" s="42"/>
    </row>
    <row r="22" spans="1:21" s="29" customFormat="1" ht="14.25" customHeight="1" x14ac:dyDescent="0.2">
      <c r="A22" s="42"/>
      <c r="B22" s="23" t="s">
        <v>45</v>
      </c>
      <c r="C22" s="25"/>
      <c r="D22" s="25"/>
      <c r="E22" s="223"/>
      <c r="F22" s="245"/>
      <c r="G22" s="234"/>
      <c r="H22" s="25"/>
      <c r="I22" s="223"/>
      <c r="J22" s="245"/>
      <c r="K22" s="234"/>
      <c r="L22" s="25"/>
      <c r="M22" s="223"/>
      <c r="N22" s="245"/>
      <c r="O22" s="234"/>
      <c r="P22" s="223"/>
      <c r="Q22" s="245"/>
      <c r="R22" s="234">
        <v>-1857</v>
      </c>
      <c r="S22" s="25"/>
      <c r="T22" s="26">
        <v>-1598</v>
      </c>
      <c r="U22" s="42"/>
    </row>
    <row r="23" spans="1:21" s="29" customFormat="1" ht="14.25" customHeight="1" thickBot="1" x14ac:dyDescent="0.25">
      <c r="A23" s="42"/>
      <c r="B23" s="51" t="s">
        <v>28</v>
      </c>
      <c r="C23" s="97"/>
      <c r="D23" s="97"/>
      <c r="E23" s="227"/>
      <c r="F23" s="245"/>
      <c r="G23" s="240"/>
      <c r="H23" s="97"/>
      <c r="I23" s="227"/>
      <c r="J23" s="245"/>
      <c r="K23" s="240"/>
      <c r="L23" s="97"/>
      <c r="M23" s="227"/>
      <c r="N23" s="245"/>
      <c r="O23" s="240"/>
      <c r="P23" s="227"/>
      <c r="Q23" s="245"/>
      <c r="R23" s="235">
        <f>SUM(R20:R22)</f>
        <v>87664</v>
      </c>
      <c r="S23" s="52"/>
      <c r="T23" s="53">
        <f>SUM(T20:T22)</f>
        <v>80220</v>
      </c>
      <c r="U23" s="42"/>
    </row>
    <row r="24" spans="1:21" s="29" customFormat="1" ht="14.25" customHeight="1" x14ac:dyDescent="0.2">
      <c r="A24" s="42"/>
      <c r="B24" s="50" t="s">
        <v>46</v>
      </c>
      <c r="C24" s="34"/>
      <c r="D24" s="34"/>
      <c r="E24" s="225"/>
      <c r="F24" s="245"/>
      <c r="G24" s="236"/>
      <c r="H24" s="34"/>
      <c r="I24" s="225"/>
      <c r="J24" s="245"/>
      <c r="K24" s="236"/>
      <c r="L24" s="34"/>
      <c r="M24" s="225"/>
      <c r="N24" s="245"/>
      <c r="O24" s="236"/>
      <c r="P24" s="225"/>
      <c r="Q24" s="245"/>
      <c r="R24" s="236">
        <v>-6775</v>
      </c>
      <c r="S24" s="34"/>
      <c r="T24" s="35">
        <v>-6703</v>
      </c>
      <c r="U24" s="42"/>
    </row>
    <row r="25" spans="1:21" s="29" customFormat="1" ht="14.25" customHeight="1" x14ac:dyDescent="0.2">
      <c r="A25" s="42"/>
      <c r="B25" s="23" t="s">
        <v>89</v>
      </c>
      <c r="C25" s="25"/>
      <c r="D25" s="25"/>
      <c r="E25" s="223"/>
      <c r="F25" s="245"/>
      <c r="G25" s="234"/>
      <c r="H25" s="25"/>
      <c r="I25" s="223"/>
      <c r="J25" s="245"/>
      <c r="K25" s="234"/>
      <c r="L25" s="25"/>
      <c r="M25" s="223"/>
      <c r="N25" s="245"/>
      <c r="O25" s="234"/>
      <c r="P25" s="223"/>
      <c r="Q25" s="245"/>
      <c r="R25" s="234">
        <v>1824</v>
      </c>
      <c r="S25" s="25"/>
      <c r="T25" s="26">
        <v>-1865</v>
      </c>
      <c r="U25" s="42"/>
    </row>
    <row r="26" spans="1:21" s="29" customFormat="1" ht="14.25" customHeight="1" thickBot="1" x14ac:dyDescent="0.25">
      <c r="A26" s="42"/>
      <c r="B26" s="51" t="s">
        <v>90</v>
      </c>
      <c r="C26" s="97"/>
      <c r="D26" s="97"/>
      <c r="E26" s="227"/>
      <c r="F26" s="245"/>
      <c r="G26" s="240"/>
      <c r="H26" s="97"/>
      <c r="I26" s="227"/>
      <c r="J26" s="245"/>
      <c r="K26" s="240"/>
      <c r="L26" s="97"/>
      <c r="M26" s="227"/>
      <c r="N26" s="245"/>
      <c r="O26" s="240"/>
      <c r="P26" s="227"/>
      <c r="Q26" s="245"/>
      <c r="R26" s="235">
        <f>SUM(R23:R25)</f>
        <v>82713</v>
      </c>
      <c r="S26" s="52"/>
      <c r="T26" s="53">
        <f>SUM(T23:T25)</f>
        <v>71652</v>
      </c>
      <c r="U26" s="42"/>
    </row>
    <row r="27" spans="1:21" s="29" customFormat="1" ht="14.25" customHeight="1" x14ac:dyDescent="0.2">
      <c r="A27" s="42"/>
      <c r="B27" s="50" t="s">
        <v>48</v>
      </c>
      <c r="C27" s="34"/>
      <c r="D27" s="34"/>
      <c r="E27" s="225"/>
      <c r="F27" s="245"/>
      <c r="G27" s="236"/>
      <c r="H27" s="34"/>
      <c r="I27" s="225"/>
      <c r="J27" s="245"/>
      <c r="K27" s="236"/>
      <c r="L27" s="34"/>
      <c r="M27" s="225"/>
      <c r="N27" s="245"/>
      <c r="O27" s="236"/>
      <c r="P27" s="225"/>
      <c r="Q27" s="245"/>
      <c r="R27" s="236">
        <v>-34482</v>
      </c>
      <c r="S27" s="34"/>
      <c r="T27" s="35">
        <v>-21440</v>
      </c>
      <c r="U27" s="42"/>
    </row>
    <row r="28" spans="1:21" s="9" customFormat="1" ht="12" thickBot="1" x14ac:dyDescent="0.25">
      <c r="A28" s="93"/>
      <c r="B28" s="56" t="s">
        <v>49</v>
      </c>
      <c r="C28" s="36"/>
      <c r="D28" s="36"/>
      <c r="E28" s="228"/>
      <c r="F28" s="247"/>
      <c r="G28" s="238"/>
      <c r="H28" s="36"/>
      <c r="I28" s="228"/>
      <c r="J28" s="247"/>
      <c r="K28" s="238"/>
      <c r="L28" s="36"/>
      <c r="M28" s="228"/>
      <c r="N28" s="247"/>
      <c r="O28" s="238"/>
      <c r="P28" s="228"/>
      <c r="Q28" s="247"/>
      <c r="R28" s="238">
        <f>SUM(R26:R27)</f>
        <v>48231</v>
      </c>
      <c r="S28" s="36"/>
      <c r="T28" s="37">
        <f>SUM(T26:T27)</f>
        <v>50212</v>
      </c>
    </row>
    <row r="29" spans="1:21" s="29" customFormat="1" ht="11.25" x14ac:dyDescent="0.2">
      <c r="A29" s="42"/>
      <c r="B29" s="42"/>
      <c r="C29" s="99"/>
      <c r="D29" s="99"/>
      <c r="E29" s="230"/>
      <c r="F29" s="109"/>
      <c r="G29" s="241"/>
      <c r="H29" s="99"/>
      <c r="I29" s="229"/>
      <c r="J29" s="110"/>
      <c r="K29" s="239"/>
      <c r="L29" s="100"/>
      <c r="M29" s="229"/>
      <c r="N29" s="110"/>
      <c r="O29" s="239"/>
      <c r="P29" s="229"/>
      <c r="Q29" s="110"/>
      <c r="R29" s="239"/>
      <c r="S29" s="100"/>
      <c r="T29" s="100"/>
      <c r="U29" s="42"/>
    </row>
    <row r="30" spans="1:21" s="29" customFormat="1" ht="11.25" x14ac:dyDescent="0.2">
      <c r="B30" s="92"/>
      <c r="C30" s="109"/>
      <c r="D30" s="109"/>
      <c r="E30" s="109"/>
      <c r="F30" s="109"/>
      <c r="G30" s="109"/>
      <c r="H30" s="109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</row>
    <row r="31" spans="1:21" s="29" customFormat="1" ht="11.25" x14ac:dyDescent="0.2">
      <c r="F31" s="92"/>
      <c r="J31" s="92"/>
      <c r="N31" s="92"/>
      <c r="Q31" s="92"/>
    </row>
    <row r="32" spans="1:21" x14ac:dyDescent="0.2">
      <c r="B32" s="5"/>
      <c r="C32" s="5"/>
      <c r="D32" s="5"/>
      <c r="E32" s="5"/>
      <c r="F32" s="248"/>
      <c r="G32" s="5"/>
      <c r="H32" s="5"/>
      <c r="I32" s="5"/>
      <c r="J32" s="248"/>
      <c r="K32" s="5"/>
      <c r="L32" s="5"/>
      <c r="M32" s="5"/>
      <c r="N32" s="248"/>
      <c r="O32" s="5"/>
      <c r="P32" s="5"/>
      <c r="Q32" s="248"/>
      <c r="R32" s="5"/>
      <c r="S32" s="5"/>
      <c r="T32" s="5"/>
      <c r="U32" s="5"/>
    </row>
    <row r="33" spans="2:21" x14ac:dyDescent="0.2">
      <c r="B33" s="5"/>
      <c r="C33" s="5"/>
      <c r="D33" s="5"/>
      <c r="E33" s="5"/>
      <c r="F33" s="248"/>
      <c r="G33" s="5"/>
      <c r="H33" s="5"/>
      <c r="I33" s="5"/>
      <c r="J33" s="248"/>
      <c r="K33" s="5"/>
      <c r="L33" s="5"/>
      <c r="M33" s="5"/>
      <c r="N33" s="248"/>
      <c r="O33" s="5"/>
      <c r="P33" s="5"/>
      <c r="Q33" s="248"/>
      <c r="R33" s="5"/>
      <c r="S33" s="5"/>
      <c r="T33" s="5"/>
      <c r="U33" s="5"/>
    </row>
    <row r="34" spans="2:21" x14ac:dyDescent="0.2">
      <c r="B34" s="5"/>
      <c r="C34" s="5"/>
      <c r="D34" s="5"/>
      <c r="E34" s="5"/>
      <c r="F34" s="248"/>
      <c r="G34" s="5"/>
      <c r="H34" s="5"/>
      <c r="I34" s="5"/>
      <c r="J34" s="248"/>
      <c r="K34" s="5"/>
      <c r="L34" s="5"/>
      <c r="M34" s="5"/>
      <c r="N34" s="248"/>
      <c r="O34" s="5"/>
      <c r="P34" s="5"/>
      <c r="Q34" s="248"/>
      <c r="R34" s="5"/>
      <c r="S34" s="5"/>
      <c r="T34" s="5"/>
      <c r="U34" s="5"/>
    </row>
    <row r="35" spans="2:21" x14ac:dyDescent="0.2">
      <c r="B35" s="5"/>
      <c r="C35" s="5"/>
      <c r="D35" s="5"/>
      <c r="E35" s="5"/>
      <c r="F35" s="248"/>
      <c r="G35" s="5"/>
      <c r="H35" s="5"/>
      <c r="I35" s="5"/>
      <c r="J35" s="248"/>
      <c r="K35" s="5"/>
      <c r="L35" s="5"/>
      <c r="M35" s="5"/>
      <c r="N35" s="248"/>
      <c r="O35" s="5"/>
      <c r="P35" s="5"/>
      <c r="Q35" s="248"/>
      <c r="R35" s="5"/>
      <c r="S35" s="5"/>
      <c r="T35" s="5"/>
      <c r="U35" s="5"/>
    </row>
    <row r="36" spans="2:21" x14ac:dyDescent="0.2">
      <c r="B36" s="5"/>
      <c r="C36" s="5"/>
      <c r="D36" s="5"/>
      <c r="E36" s="5"/>
      <c r="F36" s="248"/>
      <c r="G36" s="5"/>
      <c r="H36" s="5"/>
      <c r="I36" s="5"/>
      <c r="J36" s="248"/>
      <c r="K36" s="5"/>
      <c r="L36" s="5"/>
      <c r="M36" s="5"/>
      <c r="N36" s="248"/>
      <c r="O36" s="5"/>
      <c r="P36" s="5"/>
      <c r="Q36" s="248"/>
      <c r="R36" s="5"/>
      <c r="S36" s="5"/>
      <c r="T36" s="5"/>
      <c r="U36" s="5"/>
    </row>
    <row r="37" spans="2:21" x14ac:dyDescent="0.2">
      <c r="B37" s="5"/>
      <c r="C37" s="5"/>
      <c r="D37" s="5"/>
      <c r="E37" s="5"/>
      <c r="F37" s="248"/>
      <c r="G37" s="5"/>
      <c r="H37" s="5"/>
      <c r="I37" s="5"/>
      <c r="J37" s="248"/>
      <c r="K37" s="5"/>
      <c r="L37" s="5"/>
      <c r="M37" s="5"/>
      <c r="N37" s="248"/>
      <c r="O37" s="5"/>
      <c r="P37" s="5"/>
      <c r="Q37" s="248"/>
      <c r="R37" s="5"/>
      <c r="S37" s="5"/>
      <c r="T37" s="5"/>
      <c r="U37" s="5"/>
    </row>
    <row r="38" spans="2:21" x14ac:dyDescent="0.2">
      <c r="B38" s="5"/>
      <c r="C38" s="5"/>
      <c r="D38" s="5"/>
      <c r="E38" s="5"/>
      <c r="F38" s="248"/>
      <c r="G38" s="5"/>
      <c r="H38" s="5"/>
      <c r="I38" s="5"/>
      <c r="J38" s="248"/>
      <c r="K38" s="5"/>
      <c r="L38" s="5"/>
      <c r="M38" s="5"/>
      <c r="N38" s="248"/>
      <c r="O38" s="5"/>
      <c r="P38" s="5"/>
      <c r="Q38" s="248"/>
      <c r="R38" s="5"/>
      <c r="S38" s="5"/>
      <c r="T38" s="5"/>
      <c r="U38" s="5"/>
    </row>
    <row r="39" spans="2:21" x14ac:dyDescent="0.2">
      <c r="B39" s="5"/>
      <c r="C39" s="5"/>
      <c r="D39" s="5"/>
      <c r="E39" s="5"/>
      <c r="F39" s="248"/>
      <c r="G39" s="5"/>
      <c r="H39" s="5"/>
      <c r="I39" s="5"/>
      <c r="J39" s="248"/>
      <c r="K39" s="5"/>
      <c r="L39" s="5"/>
      <c r="M39" s="5"/>
      <c r="N39" s="248"/>
      <c r="O39" s="5"/>
      <c r="P39" s="5"/>
      <c r="Q39" s="248"/>
      <c r="R39" s="5"/>
      <c r="S39" s="5"/>
      <c r="T39" s="5"/>
      <c r="U39" s="5"/>
    </row>
    <row r="40" spans="2:21" x14ac:dyDescent="0.2">
      <c r="B40" s="5"/>
      <c r="C40" s="5"/>
      <c r="D40" s="5"/>
      <c r="E40" s="5"/>
      <c r="F40" s="248"/>
      <c r="G40" s="5"/>
      <c r="H40" s="5"/>
      <c r="I40" s="5"/>
      <c r="J40" s="248"/>
      <c r="K40" s="5"/>
      <c r="L40" s="5"/>
      <c r="M40" s="5"/>
      <c r="N40" s="248"/>
      <c r="O40" s="5"/>
      <c r="P40" s="5"/>
      <c r="Q40" s="248"/>
      <c r="R40" s="5"/>
      <c r="S40" s="5"/>
      <c r="T40" s="5"/>
      <c r="U40" s="5"/>
    </row>
  </sheetData>
  <mergeCells count="5">
    <mergeCell ref="R4:T4"/>
    <mergeCell ref="C4:E4"/>
    <mergeCell ref="G4:I4"/>
    <mergeCell ref="K4:M4"/>
    <mergeCell ref="O4:P4"/>
  </mergeCells>
  <pageMargins left="0.23622047244094491" right="0.23622047244094491" top="0.74803149606299213" bottom="0.74803149606299213" header="0.31496062992125984" footer="0.31496062992125984"/>
  <pageSetup paperSize="9" scale="72" orientation="landscape" r:id="rId1"/>
  <headerFooter>
    <oddFooter xml:space="preserve">&amp;L© 2018 Software AG. All rights reserved.
&amp;CSeite &amp;P
&amp;R&amp;G
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>
    <pageSetUpPr fitToPage="1"/>
  </sheetPr>
  <dimension ref="A1:I35"/>
  <sheetViews>
    <sheetView showGridLines="0" zoomScaleNormal="100" workbookViewId="0"/>
  </sheetViews>
  <sheetFormatPr baseColWidth="10" defaultColWidth="9.140625" defaultRowHeight="14.25" x14ac:dyDescent="0.2"/>
  <cols>
    <col min="1" max="1" width="2.7109375" style="2" customWidth="1"/>
    <col min="2" max="2" width="66.28515625" style="2" customWidth="1"/>
    <col min="3" max="6" width="12.85546875" style="2" customWidth="1"/>
    <col min="7" max="16384" width="9.140625" style="2"/>
  </cols>
  <sheetData>
    <row r="1" spans="1:9" s="44" customFormat="1" ht="15.75" x14ac:dyDescent="0.25">
      <c r="B1" s="91" t="s">
        <v>155</v>
      </c>
    </row>
    <row r="2" spans="1:9" s="44" customFormat="1" ht="15" x14ac:dyDescent="0.2">
      <c r="B2" s="102" t="s">
        <v>33</v>
      </c>
    </row>
    <row r="3" spans="1:9" s="29" customFormat="1" ht="11.25" x14ac:dyDescent="0.2">
      <c r="A3" s="42"/>
      <c r="B3" s="101"/>
      <c r="C3" s="42"/>
      <c r="D3" s="42"/>
      <c r="E3" s="92"/>
    </row>
    <row r="4" spans="1:9" s="29" customFormat="1" ht="12" thickBot="1" x14ac:dyDescent="0.25">
      <c r="A4" s="42"/>
      <c r="B4" s="47" t="s">
        <v>34</v>
      </c>
      <c r="C4" s="48" t="s">
        <v>158</v>
      </c>
      <c r="D4" s="49" t="s">
        <v>159</v>
      </c>
      <c r="E4" s="48" t="s">
        <v>165</v>
      </c>
      <c r="F4" s="49" t="s">
        <v>166</v>
      </c>
      <c r="G4" s="92"/>
    </row>
    <row r="5" spans="1:9" s="29" customFormat="1" ht="12" thickBot="1" x14ac:dyDescent="0.25">
      <c r="A5" s="42"/>
      <c r="B5" s="119" t="s">
        <v>49</v>
      </c>
      <c r="C5" s="120">
        <v>140596</v>
      </c>
      <c r="D5" s="121">
        <v>140353</v>
      </c>
      <c r="E5" s="120">
        <v>48231</v>
      </c>
      <c r="F5" s="121">
        <v>50212</v>
      </c>
      <c r="G5" s="92"/>
    </row>
    <row r="6" spans="1:9" s="29" customFormat="1" ht="11.25" x14ac:dyDescent="0.2">
      <c r="A6" s="42"/>
      <c r="B6" s="50" t="s">
        <v>91</v>
      </c>
      <c r="C6" s="34">
        <v>-77523</v>
      </c>
      <c r="D6" s="35">
        <v>28562</v>
      </c>
      <c r="E6" s="34">
        <v>-10006</v>
      </c>
      <c r="F6" s="35">
        <v>37983</v>
      </c>
      <c r="G6" s="92"/>
    </row>
    <row r="7" spans="1:9" s="29" customFormat="1" ht="11.25" x14ac:dyDescent="0.2">
      <c r="A7" s="42"/>
      <c r="B7" s="23" t="s">
        <v>92</v>
      </c>
      <c r="C7" s="25">
        <v>228</v>
      </c>
      <c r="D7" s="26">
        <v>2355</v>
      </c>
      <c r="E7" s="34">
        <v>347</v>
      </c>
      <c r="F7" s="26">
        <v>-1068</v>
      </c>
      <c r="G7" s="92"/>
    </row>
    <row r="8" spans="1:9" s="29" customFormat="1" ht="14.25" customHeight="1" x14ac:dyDescent="0.2">
      <c r="A8" s="42"/>
      <c r="B8" s="94" t="s">
        <v>93</v>
      </c>
      <c r="C8" s="25">
        <v>-5134</v>
      </c>
      <c r="D8" s="26">
        <v>1348</v>
      </c>
      <c r="E8" s="34">
        <v>-590</v>
      </c>
      <c r="F8" s="26">
        <v>2356</v>
      </c>
      <c r="G8" s="92"/>
    </row>
    <row r="9" spans="1:9" s="116" customFormat="1" ht="23.25" thickBot="1" x14ac:dyDescent="0.25">
      <c r="A9" s="118"/>
      <c r="B9" s="122" t="s">
        <v>97</v>
      </c>
      <c r="C9" s="52">
        <f>SUM(C6:C8)</f>
        <v>-82429</v>
      </c>
      <c r="D9" s="53">
        <f>SUM(D6:D8)</f>
        <v>32265</v>
      </c>
      <c r="E9" s="52">
        <f>SUM(E6:E8)</f>
        <v>-10249</v>
      </c>
      <c r="F9" s="53">
        <f>SUM(F6:F8)</f>
        <v>39271</v>
      </c>
      <c r="G9" s="117"/>
    </row>
    <row r="10" spans="1:9" s="29" customFormat="1" ht="11.25" x14ac:dyDescent="0.2">
      <c r="A10" s="42"/>
      <c r="B10" s="50" t="s">
        <v>94</v>
      </c>
      <c r="C10" s="34">
        <v>-4265</v>
      </c>
      <c r="D10" s="35">
        <v>-6668</v>
      </c>
      <c r="E10" s="34">
        <v>-4880</v>
      </c>
      <c r="F10" s="35">
        <v>-7303</v>
      </c>
      <c r="G10" s="92"/>
      <c r="I10" s="183"/>
    </row>
    <row r="11" spans="1:9" s="29" customFormat="1" ht="12" thickBot="1" x14ac:dyDescent="0.25">
      <c r="A11" s="42"/>
      <c r="B11" s="51" t="s">
        <v>95</v>
      </c>
      <c r="C11" s="52">
        <f>SUM(C10)</f>
        <v>-4265</v>
      </c>
      <c r="D11" s="53">
        <f>SUM(D10)</f>
        <v>-6668</v>
      </c>
      <c r="E11" s="52">
        <f>SUM(E10)</f>
        <v>-4880</v>
      </c>
      <c r="F11" s="53">
        <f>SUM(F10)</f>
        <v>-7303</v>
      </c>
      <c r="G11" s="92"/>
    </row>
    <row r="12" spans="1:9" s="29" customFormat="1" ht="12" thickBot="1" x14ac:dyDescent="0.25">
      <c r="A12" s="42"/>
      <c r="B12" s="47" t="s">
        <v>96</v>
      </c>
      <c r="C12" s="114">
        <f>C9+C11</f>
        <v>-86694</v>
      </c>
      <c r="D12" s="115">
        <f>D9+D11</f>
        <v>25597</v>
      </c>
      <c r="E12" s="114">
        <f>E9+E11</f>
        <v>-15129</v>
      </c>
      <c r="F12" s="115">
        <f>F9+F11</f>
        <v>31968</v>
      </c>
      <c r="G12" s="92"/>
    </row>
    <row r="13" spans="1:9" s="29" customFormat="1" ht="12" thickBot="1" x14ac:dyDescent="0.25">
      <c r="A13" s="42"/>
      <c r="B13" s="119" t="s">
        <v>98</v>
      </c>
      <c r="C13" s="120">
        <f>C5+C12</f>
        <v>53902</v>
      </c>
      <c r="D13" s="121">
        <f>D5+D12</f>
        <v>165950</v>
      </c>
      <c r="E13" s="120">
        <f>E5+E12</f>
        <v>33102</v>
      </c>
      <c r="F13" s="121">
        <f>F5+F12</f>
        <v>82180</v>
      </c>
      <c r="G13" s="92"/>
    </row>
    <row r="14" spans="1:9" s="116" customFormat="1" ht="11.25" x14ac:dyDescent="0.2">
      <c r="A14" s="118"/>
      <c r="B14" s="50" t="s">
        <v>50</v>
      </c>
      <c r="C14" s="123">
        <f>C13-C15</f>
        <v>53639</v>
      </c>
      <c r="D14" s="124">
        <f>D13-D15</f>
        <v>165753</v>
      </c>
      <c r="E14" s="123">
        <f>E13-E15</f>
        <v>33032</v>
      </c>
      <c r="F14" s="124">
        <f>F13-F15</f>
        <v>82132</v>
      </c>
      <c r="G14" s="117"/>
    </row>
    <row r="15" spans="1:9" s="29" customFormat="1" ht="11.25" x14ac:dyDescent="0.2">
      <c r="A15" s="42"/>
      <c r="B15" s="23" t="s">
        <v>51</v>
      </c>
      <c r="C15" s="25">
        <v>263</v>
      </c>
      <c r="D15" s="26">
        <v>197</v>
      </c>
      <c r="E15" s="25">
        <v>70</v>
      </c>
      <c r="F15" s="26">
        <v>48</v>
      </c>
      <c r="G15" s="92"/>
    </row>
    <row r="16" spans="1:9" s="29" customFormat="1" ht="11.25" x14ac:dyDescent="0.2">
      <c r="A16" s="42"/>
      <c r="B16" s="98"/>
      <c r="C16" s="125"/>
      <c r="D16" s="125"/>
      <c r="E16" s="92"/>
    </row>
    <row r="17" spans="2:5" s="29" customFormat="1" ht="11.25" x14ac:dyDescent="0.2">
      <c r="B17" s="108"/>
      <c r="C17" s="92"/>
      <c r="D17" s="92"/>
      <c r="E17" s="92"/>
    </row>
    <row r="18" spans="2:5" s="29" customFormat="1" ht="11.25" x14ac:dyDescent="0.2">
      <c r="B18" s="108"/>
    </row>
    <row r="19" spans="2:5" s="29" customFormat="1" ht="11.25" x14ac:dyDescent="0.2">
      <c r="B19" s="108"/>
    </row>
    <row r="20" spans="2:5" s="29" customFormat="1" ht="11.25" x14ac:dyDescent="0.2">
      <c r="B20" s="108"/>
    </row>
    <row r="21" spans="2:5" x14ac:dyDescent="0.2">
      <c r="B21" s="11"/>
    </row>
    <row r="22" spans="2:5" x14ac:dyDescent="0.2">
      <c r="B22" s="11"/>
    </row>
    <row r="23" spans="2:5" s="7" customFormat="1" ht="12.75" x14ac:dyDescent="0.2">
      <c r="B23" s="11"/>
    </row>
    <row r="24" spans="2:5" x14ac:dyDescent="0.2">
      <c r="B24" s="11"/>
    </row>
    <row r="25" spans="2:5" x14ac:dyDescent="0.2">
      <c r="B25" s="11"/>
    </row>
    <row r="26" spans="2:5" x14ac:dyDescent="0.2">
      <c r="B26" s="11"/>
    </row>
    <row r="27" spans="2:5" x14ac:dyDescent="0.2">
      <c r="B27" s="11"/>
    </row>
    <row r="28" spans="2:5" x14ac:dyDescent="0.2">
      <c r="B28" s="11"/>
    </row>
    <row r="29" spans="2:5" s="7" customFormat="1" ht="12.75" x14ac:dyDescent="0.2">
      <c r="B29" s="11"/>
    </row>
    <row r="30" spans="2:5" x14ac:dyDescent="0.2">
      <c r="B30" s="11"/>
    </row>
    <row r="31" spans="2:5" x14ac:dyDescent="0.2">
      <c r="B31" s="11"/>
    </row>
    <row r="32" spans="2:5" s="7" customFormat="1" ht="12.75" x14ac:dyDescent="0.2">
      <c r="B32" s="11"/>
    </row>
    <row r="33" spans="2:2" x14ac:dyDescent="0.2">
      <c r="B33" s="11"/>
    </row>
    <row r="34" spans="2:2" s="7" customFormat="1" ht="12.75" x14ac:dyDescent="0.2">
      <c r="B34" s="11"/>
    </row>
    <row r="35" spans="2:2" s="12" customFormat="1" ht="15" x14ac:dyDescent="0.25">
      <c r="B35" s="16"/>
    </row>
  </sheetData>
  <pageMargins left="0.23622047244094491" right="0.23622047244094491" top="0.74803149606299213" bottom="0.74803149606299213" header="0.31496062992125984" footer="0.31496062992125984"/>
  <pageSetup paperSize="9" scale="82" orientation="portrait" r:id="rId1"/>
  <headerFooter>
    <oddFooter xml:space="preserve">&amp;L© 2018 Software AG. All rights reserved.
&amp;CSeite &amp;P
&amp;R&amp;G
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11</vt:i4>
      </vt:variant>
      <vt:variant>
        <vt:lpstr>Benannte Bereiche</vt:lpstr>
      </vt:variant>
      <vt:variant>
        <vt:i4>9</vt:i4>
      </vt:variant>
    </vt:vector>
  </HeadingPairs>
  <TitlesOfParts>
    <vt:vector size="20" baseType="lpstr">
      <vt:lpstr>Deckblatt</vt:lpstr>
      <vt:lpstr>Inhaltsverzeichnis</vt:lpstr>
      <vt:lpstr>Eckdaten</vt:lpstr>
      <vt:lpstr>GuV</vt:lpstr>
      <vt:lpstr>Bilanz</vt:lpstr>
      <vt:lpstr>Kapitalflussrechnung</vt:lpstr>
      <vt:lpstr>Segmentbericht ytd</vt:lpstr>
      <vt:lpstr>Segmentbericht Quartal</vt:lpstr>
      <vt:lpstr>Im EK erfasste Erträge + Aufw.</vt:lpstr>
      <vt:lpstr>IR Kontakt</vt:lpstr>
      <vt:lpstr>Schlussblatt</vt:lpstr>
      <vt:lpstr>Bilanz!Druckbereich</vt:lpstr>
      <vt:lpstr>Deckblatt!Druckbereich</vt:lpstr>
      <vt:lpstr>Eckdaten!Druckbereich</vt:lpstr>
      <vt:lpstr>GuV!Druckbereich</vt:lpstr>
      <vt:lpstr>'Im EK erfasste Erträge + Aufw.'!Druckbereich</vt:lpstr>
      <vt:lpstr>Inhaltsverzeichnis!Druckbereich</vt:lpstr>
      <vt:lpstr>Kapitalflussrechnung!Druckbereich</vt:lpstr>
      <vt:lpstr>'Segmentbericht Quartal'!Druckbereich</vt:lpstr>
      <vt:lpstr>'Segmentbericht ytd'!Druckbereich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2018-01-25T04:50:53Z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Financial_Template_Software_AG_DE_Q3_2017.xlsx</vt:lpwstr>
  </property>
</Properties>
</file>