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-90" yWindow="60" windowWidth="25230" windowHeight="14385" tabRatio="677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7" r:id="rId5"/>
    <sheet name="Kapitalflussrechnung" sheetId="10" r:id="rId6"/>
    <sheet name="Segmentbericht Quartal" sheetId="17" r:id="rId7"/>
    <sheet name="Im EK erfasste Erträge + Aufw." sheetId="14" r:id="rId8"/>
    <sheet name="IR Kontakt" sheetId="5" r:id="rId9"/>
    <sheet name="Schlussblatt" sheetId="20" r:id="rId10"/>
  </sheets>
  <definedNames>
    <definedName name="_xlnm.Print_Area" localSheetId="4">Bilanz!$A$1:$E$47</definedName>
    <definedName name="_xlnm.Print_Area" localSheetId="0">Deckblatt!$A$1:$H$23</definedName>
    <definedName name="_xlnm.Print_Area" localSheetId="2">Eckdaten!$A$1:$K$30</definedName>
    <definedName name="_xlnm.Print_Area" localSheetId="3">GuV!$A$1:$E$27</definedName>
    <definedName name="_xlnm.Print_Area" localSheetId="7">'Im EK erfasste Erträge + Aufw.'!$A$1:$E$16</definedName>
    <definedName name="_xlnm.Print_Area" localSheetId="1">Inhaltsverzeichnis!$A$1:$J$50</definedName>
    <definedName name="_xlnm.Print_Area" localSheetId="5">Kapitalflussrechnung!$A$1:$E$38</definedName>
    <definedName name="_xlnm.Print_Area" localSheetId="6">'Segmentbericht Quartal'!$A$1:$M$28</definedName>
  </definedNames>
  <calcPr calcId="145621" iterate="1" iterateCount="111"/>
</workbook>
</file>

<file path=xl/calcChain.xml><?xml version="1.0" encoding="utf-8"?>
<calcChain xmlns="http://schemas.openxmlformats.org/spreadsheetml/2006/main">
  <c r="E6" i="21" l="1"/>
  <c r="E21" i="21" l="1"/>
  <c r="D11" i="14" l="1"/>
  <c r="C11" i="14"/>
  <c r="D9" i="14"/>
  <c r="D12" i="14" s="1"/>
  <c r="D13" i="14" s="1"/>
  <c r="D14" i="14" s="1"/>
  <c r="C9" i="14"/>
  <c r="C12" i="14" s="1"/>
  <c r="C13" i="14" s="1"/>
  <c r="C14" i="14" s="1"/>
  <c r="L18" i="17"/>
  <c r="K18" i="17"/>
  <c r="L15" i="17"/>
  <c r="K15" i="17"/>
  <c r="J13" i="17"/>
  <c r="J16" i="17" s="1"/>
  <c r="J19" i="17" s="1"/>
  <c r="L12" i="17"/>
  <c r="K12" i="17"/>
  <c r="F11" i="17"/>
  <c r="F13" i="17" s="1"/>
  <c r="F16" i="17" s="1"/>
  <c r="F19" i="17" s="1"/>
  <c r="D11" i="17"/>
  <c r="D13" i="17" s="1"/>
  <c r="D16" i="17" s="1"/>
  <c r="D19" i="17" s="1"/>
  <c r="L10" i="17"/>
  <c r="K10" i="17"/>
  <c r="L9" i="17"/>
  <c r="K9" i="17"/>
  <c r="I8" i="17"/>
  <c r="I11" i="17" s="1"/>
  <c r="I13" i="17" s="1"/>
  <c r="I16" i="17" s="1"/>
  <c r="I19" i="17" s="1"/>
  <c r="H8" i="17"/>
  <c r="H11" i="17" s="1"/>
  <c r="H13" i="17" s="1"/>
  <c r="H16" i="17" s="1"/>
  <c r="H19" i="17" s="1"/>
  <c r="G8" i="17"/>
  <c r="G11" i="17" s="1"/>
  <c r="G13" i="17" s="1"/>
  <c r="G16" i="17" s="1"/>
  <c r="G19" i="17" s="1"/>
  <c r="F8" i="17"/>
  <c r="E8" i="17"/>
  <c r="E11" i="17" s="1"/>
  <c r="E13" i="17" s="1"/>
  <c r="E16" i="17" s="1"/>
  <c r="E19" i="17" s="1"/>
  <c r="D8" i="17"/>
  <c r="C8" i="17"/>
  <c r="C11" i="17" s="1"/>
  <c r="C13" i="17" s="1"/>
  <c r="C16" i="17" s="1"/>
  <c r="C19" i="17" s="1"/>
  <c r="L7" i="17"/>
  <c r="K7" i="17"/>
  <c r="L6" i="17"/>
  <c r="L8" i="17" s="1"/>
  <c r="L11" i="17" s="1"/>
  <c r="L13" i="17" s="1"/>
  <c r="L16" i="17" s="1"/>
  <c r="L19" i="17" s="1"/>
  <c r="L22" i="17" s="1"/>
  <c r="L25" i="17" s="1"/>
  <c r="L27" i="17" s="1"/>
  <c r="K6" i="17"/>
  <c r="K8" i="17" s="1"/>
  <c r="K11" i="17" s="1"/>
  <c r="K13" i="17" s="1"/>
  <c r="K16" i="17" s="1"/>
  <c r="K19" i="17" s="1"/>
  <c r="K22" i="17" s="1"/>
  <c r="K25" i="17" s="1"/>
  <c r="K27" i="17" s="1"/>
  <c r="C6" i="17"/>
  <c r="D15" i="10"/>
  <c r="C15" i="10"/>
  <c r="D44" i="7"/>
  <c r="C44" i="7"/>
  <c r="D38" i="7"/>
  <c r="C38" i="7"/>
  <c r="D30" i="7"/>
  <c r="C30" i="7"/>
  <c r="D23" i="7"/>
  <c r="D46" i="7" s="1"/>
  <c r="C23" i="7"/>
  <c r="C46" i="7" s="1"/>
  <c r="D11" i="7"/>
  <c r="C11" i="7"/>
  <c r="D5" i="7"/>
  <c r="D20" i="7" s="1"/>
  <c r="C5" i="7"/>
  <c r="C20" i="7" s="1"/>
  <c r="C20" i="4"/>
  <c r="E20" i="4" s="1"/>
  <c r="C18" i="4"/>
  <c r="E18" i="4" s="1"/>
  <c r="E17" i="4"/>
  <c r="E15" i="4"/>
  <c r="E14" i="4"/>
  <c r="C13" i="4"/>
  <c r="E13" i="4" s="1"/>
  <c r="E12" i="4"/>
  <c r="E10" i="4"/>
  <c r="D9" i="4"/>
  <c r="D11" i="4" s="1"/>
  <c r="D16" i="4" s="1"/>
  <c r="D19" i="4" s="1"/>
  <c r="D21" i="4" s="1"/>
  <c r="D22" i="4" s="1"/>
  <c r="C9" i="4"/>
  <c r="E9" i="4" s="1"/>
  <c r="E8" i="4"/>
  <c r="E7" i="4"/>
  <c r="E6" i="4"/>
  <c r="E5" i="4"/>
  <c r="E19" i="21"/>
  <c r="E18" i="21"/>
  <c r="E17" i="21"/>
  <c r="E15" i="21"/>
  <c r="E13" i="21"/>
  <c r="D12" i="21"/>
  <c r="C12" i="21"/>
  <c r="E11" i="21"/>
  <c r="E8" i="21"/>
  <c r="E7" i="21"/>
  <c r="E10" i="21"/>
  <c r="E9" i="21"/>
  <c r="C11" i="4" l="1"/>
  <c r="E11" i="4" l="1"/>
  <c r="C16" i="4"/>
  <c r="C19" i="4" l="1"/>
  <c r="E16" i="4"/>
  <c r="D28" i="10"/>
  <c r="D23" i="10"/>
  <c r="C28" i="10"/>
  <c r="C23" i="10"/>
  <c r="E19" i="4" l="1"/>
  <c r="C21" i="4"/>
  <c r="D35" i="10"/>
  <c r="D29" i="10"/>
  <c r="D31" i="10" s="1"/>
  <c r="D33" i="10" s="1"/>
  <c r="C35" i="10"/>
  <c r="C29" i="10"/>
  <c r="C31" i="10" s="1"/>
  <c r="C33" i="10" s="1"/>
  <c r="C22" i="4" l="1"/>
  <c r="E21" i="4"/>
  <c r="C24" i="4" l="1"/>
  <c r="E24" i="4" s="1"/>
  <c r="E22" i="4"/>
  <c r="C25" i="4"/>
  <c r="E25" i="4" s="1"/>
</calcChain>
</file>

<file path=xl/sharedStrings.xml><?xml version="1.0" encoding="utf-8"?>
<sst xmlns="http://schemas.openxmlformats.org/spreadsheetml/2006/main" count="229" uniqueCount="160">
  <si>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</si>
  <si>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</si>
  <si>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</si>
  <si>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</si>
  <si>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</si>
  <si>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</si>
  <si>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</si>
  <si>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</si>
  <si>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</si>
  <si>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</si>
  <si>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</si>
  <si>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</si>
  <si>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</si>
  <si>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</si>
  <si>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DBP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</si>
  <si>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</si>
  <si>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</si>
  <si>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</si>
  <si>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</si>
  <si>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</si>
  <si>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</si>
  <si>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</si>
  <si>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</si>
  <si>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</si>
  <si>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S. 9</t>
  </si>
  <si>
    <t>in Mio. EUR</t>
  </si>
  <si>
    <t>(soweit nicht anders vermerkt)</t>
  </si>
  <si>
    <t>Umsatz</t>
  </si>
  <si>
    <t>Operatives Ergebnis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</si>
  <si>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</si>
  <si>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</si>
  <si>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</si>
  <si>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</si>
  <si>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</si>
  <si>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</si>
  <si>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</si>
  <si>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</si>
  <si>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</si>
  <si>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</si>
  <si>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</si>
  <si>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</si>
  <si>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</si>
  <si>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</si>
  <si>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</si>
  <si>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</si>
  <si>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</si>
  <si>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Sonstige Erträge / Aufwendungen, netto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</si>
  <si>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</si>
  <si>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</si>
  <si>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</si>
  <si>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</si>
  <si>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</si>
  <si>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</si>
  <si>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</si>
  <si>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</si>
  <si>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</si>
  <si>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</si>
  <si>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</si>
  <si>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</si>
  <si>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Sonstige nicht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</si>
  <si>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</si>
  <si>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</si>
  <si>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</si>
  <si>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</si>
  <si>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</si>
  <si>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</si>
  <si>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</si>
  <si>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>Kurzfristiges Fremdkapital</t>
  </si>
  <si>
    <t xml:space="preserve">Finanzielle Verbindlichkeiten </t>
  </si>
  <si>
    <t>Verbindlichkeiten aus Lieferungen und Leistungen und sonstige Verbindlichkeiten</t>
  </si>
  <si>
    <t>Sonstige nicht finanzielle Verbindlichkeiten</t>
  </si>
  <si>
    <t>Sonstige Rückstellungen</t>
  </si>
  <si>
    <t>Ertragsteuerschulden</t>
  </si>
  <si>
    <t>Passive Abgrenzungsposten</t>
  </si>
  <si>
    <t>Langfristiges Fremdkapital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</si>
  <si>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</si>
  <si>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</si>
  <si>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</si>
  <si>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</si>
  <si>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</si>
  <si>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</si>
  <si>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</si>
  <si>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</si>
  <si>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</si>
  <si>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</si>
  <si>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</si>
  <si>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</si>
  <si>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</si>
  <si>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</si>
  <si>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</si>
  <si>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</si>
  <si>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</si>
  <si>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</si>
  <si>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>Cashflow aus laufender Geschäftstätigkeit</t>
  </si>
  <si>
    <t>Mittelzufluss aus dem Abgang von Sachanlagen/ 
immateriellen Vermögenswerten</t>
  </si>
  <si>
    <t>Investitionen in Sachanlagen/immaterielle Vermögenswerte</t>
  </si>
  <si>
    <t xml:space="preserve">Mittelzufluss aus dem Abgang von langfristigen finanziellen Vermögenswerten </t>
  </si>
  <si>
    <t>Investitionen in langfristige finanzielle Vermögenwerte</t>
  </si>
  <si>
    <t>Einzahlungen aus dem Verkauf von kurzfristigen finanziellen Vermögenswerten</t>
  </si>
  <si>
    <t>Investitionen in kurzfristige finanzielle Vermögenswerte</t>
  </si>
  <si>
    <t>Nettoauszahlungen für Akquisitionen</t>
  </si>
  <si>
    <t>Cashflow aus Investitionstätigkeit</t>
  </si>
  <si>
    <t>Cashflow aus Finanzierungstätigkeit</t>
  </si>
  <si>
    <t>Überleitung</t>
  </si>
  <si>
    <t>Produktumsätze</t>
  </si>
  <si>
    <t>Segmentbeitrag</t>
  </si>
  <si>
    <t>Forschungs- und 
Entwicklungsaufwendungen</t>
  </si>
  <si>
    <t>Segmentergebnis</t>
  </si>
  <si>
    <t>Finanzergebnis, netto</t>
  </si>
  <si>
    <t>Ergebnis vor Ertragsteuern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</si>
  <si>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</si>
  <si>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</si>
  <si>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</si>
  <si>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</si>
  <si>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</si>
  <si>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</si>
  <si>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Posten die anschließend in den Gewinn oder Verlust umgegliedert werden, sofern bestimmte Bedingungen erfüllt sind</t>
  </si>
  <si>
    <t>Gesamtergebnis</t>
  </si>
  <si>
    <t>Deutschland</t>
  </si>
  <si>
    <t>Telefon:</t>
  </si>
  <si>
    <t>Δ in %</t>
  </si>
  <si>
    <t>31. Dezember 2016</t>
  </si>
  <si>
    <t>Gesamt</t>
  </si>
  <si>
    <t>Kurzfristige Vermögenswerte</t>
  </si>
  <si>
    <t>Langfristige Vermögenswerte</t>
  </si>
  <si>
    <t>Zahlungswirksame Veränderungen der Zahlungsmittel und Zahlungsmitteläquivalente</t>
  </si>
  <si>
    <t>Bewertunsbedingte Veränderungen der Zahlungsmittel und Zahlungsmitteläquivalente</t>
  </si>
  <si>
    <t>Zahlungsmittel und Zahlungsmitteläquivalente am Anfang der Periode</t>
  </si>
  <si>
    <t>Zahlungsmittel und Zahlungsmitteläquivalente am Ende der Periode</t>
  </si>
  <si>
    <t>Nettoveränderung der Zahlungsmittel und Zahlungsmitteläquivalente</t>
  </si>
  <si>
    <t>Nettoergebnis (Non-IFRS)</t>
  </si>
  <si>
    <t>Q1 / 2017</t>
  </si>
  <si>
    <t>Konzerndaten im Überblick zum 31. März 2017</t>
  </si>
  <si>
    <t>Konzernbilanz zum 31. März 2017</t>
  </si>
  <si>
    <t>Konzern Gewinn-und-Verlustrechnung für das 1. Quartal 2017</t>
  </si>
  <si>
    <t>Kapitalflussrechnung für das 1. Quartal 2017</t>
  </si>
  <si>
    <t>Segmentbericht für das 1. Quartal 2017</t>
  </si>
  <si>
    <t>Gesamtergebnisrechnung für das 1. Quartal 2017</t>
  </si>
  <si>
    <t>Kennzahlen zum 31. März 2017</t>
  </si>
  <si>
    <t>Q1 2017</t>
  </si>
  <si>
    <t>Q1 2016</t>
  </si>
  <si>
    <t>31. März 2017</t>
  </si>
  <si>
    <r>
      <t xml:space="preserve">Δ in % </t>
    </r>
    <r>
      <rPr>
        <b/>
        <sz val="8"/>
        <color theme="1"/>
        <rFont val="Arial"/>
        <family val="2"/>
      </rPr>
      <t>acc*</t>
    </r>
  </si>
  <si>
    <t>Geschäftsbereich DBP</t>
  </si>
  <si>
    <t>Geschäftsbereich A&amp;N</t>
  </si>
  <si>
    <t>Operatives EBITA (Non-IFRS)</t>
  </si>
  <si>
    <t>Segmentergebnis DBP</t>
  </si>
  <si>
    <t>Segmentmarge</t>
  </si>
  <si>
    <t>Segmentergebnis A&amp;N</t>
  </si>
  <si>
    <t>Ergebnis je Aktie (Non-IFRS)**</t>
  </si>
  <si>
    <t>CapEx***</t>
  </si>
  <si>
    <t>Netto-Cash-Position / (Nettoverschuldung)</t>
  </si>
  <si>
    <t>*    acc = at constant currency (um Wechselkurseffekte bereinigt)</t>
  </si>
  <si>
    <t>**  Basierend auf durchschnittlich ausstehenden Aktien (unverwässert) Q1 2017: 75,9 Mio. / Q1 2016: 76,2 Mio.</t>
  </si>
  <si>
    <t xml:space="preserve">Ein- / Auszahlungen von kurzfristigen finanziellen Verbindlichkeiten </t>
  </si>
  <si>
    <t xml:space="preserve">Aufnahme von langfristigen finanziellen Verbindlichkeiten </t>
  </si>
  <si>
    <t xml:space="preserve">Tilgung von langfristigen finanziellen Verbindlichkeiten </t>
  </si>
  <si>
    <t>Mitarbeiter (Vollzeitäquivalent)</t>
  </si>
  <si>
    <t>*** Cashflow aus Investitionstätigkeit bereinigt um Akquisitionen und Anlagen in Schuldtiteln</t>
  </si>
  <si>
    <t xml:space="preserve">Rückkauf eigener Aktien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</si>
</sst>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[$-407]d/\ mmm/\ yyyy;@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</fills>
  <borders count="27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rgb="FFFFFFFF"/>
      </right>
      <top style="thin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1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19" fillId="0" borderId="0" xfId="0" applyFont="1"/>
    <xf numFmtId="0" fontId="19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0" fillId="0" borderId="10" xfId="0" applyFont="1" applyBorder="1" applyAlignment="1">
      <alignment horizontal="lef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0" fillId="2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right" wrapText="1"/>
    </xf>
    <xf numFmtId="0" fontId="23" fillId="2" borderId="19" xfId="0" applyFont="1" applyFill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right" wrapText="1"/>
    </xf>
    <xf numFmtId="0" fontId="20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2" borderId="1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 wrapText="1"/>
    </xf>
    <xf numFmtId="9" fontId="20" fillId="0" borderId="15" xfId="0" applyNumberFormat="1" applyFont="1" applyBorder="1" applyAlignment="1">
      <alignment horizontal="right" wrapText="1"/>
    </xf>
    <xf numFmtId="0" fontId="15" fillId="0" borderId="8" xfId="0" applyFont="1" applyBorder="1" applyAlignment="1"/>
    <xf numFmtId="0" fontId="15" fillId="0" borderId="0" xfId="0" applyFont="1" applyBorder="1" applyAlignment="1"/>
    <xf numFmtId="0" fontId="15" fillId="0" borderId="2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0" xfId="0" applyFont="1" applyBorder="1" applyAlignment="1"/>
    <xf numFmtId="164" fontId="20" fillId="2" borderId="15" xfId="0" applyNumberFormat="1" applyFont="1" applyFill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9" fontId="20" fillId="0" borderId="14" xfId="0" applyNumberFormat="1" applyFont="1" applyBorder="1" applyAlignment="1">
      <alignment horizontal="right" wrapText="1"/>
    </xf>
    <xf numFmtId="0" fontId="20" fillId="2" borderId="14" xfId="0" applyFont="1" applyFill="1" applyBorder="1" applyAlignment="1">
      <alignment horizontal="right"/>
    </xf>
    <xf numFmtId="0" fontId="20" fillId="0" borderId="21" xfId="0" applyFont="1" applyBorder="1" applyAlignment="1">
      <alignment horizontal="left"/>
    </xf>
    <xf numFmtId="164" fontId="20" fillId="2" borderId="22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22" xfId="0" applyFont="1" applyBorder="1" applyAlignment="1">
      <alignment horizontal="right" wrapText="1"/>
    </xf>
    <xf numFmtId="0" fontId="25" fillId="0" borderId="23" xfId="0" applyFont="1" applyBorder="1" applyAlignment="1">
      <alignment horizontal="left"/>
    </xf>
    <xf numFmtId="165" fontId="25" fillId="2" borderId="24" xfId="0" applyNumberFormat="1" applyFont="1" applyFill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25" fillId="0" borderId="24" xfId="0" applyFont="1" applyBorder="1" applyAlignment="1">
      <alignment horizontal="right" wrapText="1"/>
    </xf>
    <xf numFmtId="9" fontId="23" fillId="0" borderId="19" xfId="0" applyNumberFormat="1" applyFont="1" applyBorder="1" applyAlignment="1">
      <alignment horizontal="right"/>
    </xf>
    <xf numFmtId="9" fontId="23" fillId="0" borderId="19" xfId="0" applyNumberFormat="1" applyFont="1" applyBorder="1" applyAlignment="1">
      <alignment horizontal="right" wrapText="1"/>
    </xf>
    <xf numFmtId="0" fontId="25" fillId="0" borderId="18" xfId="0" applyFont="1" applyBorder="1" applyAlignment="1">
      <alignment horizontal="left"/>
    </xf>
    <xf numFmtId="165" fontId="25" fillId="2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9" xfId="0" applyFont="1" applyBorder="1" applyAlignment="1">
      <alignment horizontal="right" wrapText="1"/>
    </xf>
    <xf numFmtId="4" fontId="20" fillId="2" borderId="15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left"/>
    </xf>
    <xf numFmtId="0" fontId="23" fillId="2" borderId="24" xfId="0" applyFont="1" applyFill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0" fontId="11" fillId="0" borderId="25" xfId="0" applyFont="1" applyBorder="1" applyAlignment="1">
      <alignment horizontal="left"/>
    </xf>
    <xf numFmtId="166" fontId="11" fillId="2" borderId="26" xfId="0" applyNumberFormat="1" applyFont="1" applyFill="1" applyBorder="1" applyAlignment="1">
      <alignment horizontal="right" wrapText="1"/>
    </xf>
    <xf numFmtId="166" fontId="11" fillId="0" borderId="26" xfId="0" applyNumberFormat="1" applyFont="1" applyBorder="1" applyAlignment="1">
      <alignment horizontal="right" wrapText="1"/>
    </xf>
    <xf numFmtId="0" fontId="11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right" wrapText="1"/>
    </xf>
    <xf numFmtId="0" fontId="20" fillId="0" borderId="14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67" fontId="23" fillId="2" borderId="19" xfId="0" applyNumberFormat="1" applyFont="1" applyFill="1" applyBorder="1" applyAlignment="1">
      <alignment horizontal="right"/>
    </xf>
    <xf numFmtId="3" fontId="20" fillId="2" borderId="14" xfId="0" applyNumberFormat="1" applyFont="1" applyFill="1" applyBorder="1" applyAlignment="1"/>
    <xf numFmtId="3" fontId="20" fillId="0" borderId="14" xfId="0" applyNumberFormat="1" applyFont="1" applyBorder="1" applyAlignment="1"/>
    <xf numFmtId="0" fontId="20" fillId="0" borderId="14" xfId="0" applyFont="1" applyBorder="1" applyAlignment="1"/>
    <xf numFmtId="0" fontId="20" fillId="0" borderId="14" xfId="0" applyFont="1" applyBorder="1" applyAlignment="1">
      <alignment wrapText="1"/>
    </xf>
    <xf numFmtId="0" fontId="7" fillId="0" borderId="0" xfId="0" applyFont="1" applyAlignment="1">
      <alignment horizontal="left"/>
    </xf>
    <xf numFmtId="0" fontId="18" fillId="0" borderId="7" xfId="0" applyFont="1" applyBorder="1" applyAlignment="1">
      <alignment horizontal="left"/>
    </xf>
    <xf numFmtId="0" fontId="21" fillId="2" borderId="12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18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</cellXfs>
  <cellStyles count="4">
    <cellStyle name="Hyperlink" xfId="3" builtinId="8"/>
    <cellStyle name="Normal" xfId="0" builtinId="0"/>
    <cellStyle name="Percent" xfId="2" builtinId="5"/>
    <cellStyle name="Standard 2" xfId="1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vestor.relations@softwarea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8:G23"/>
  <sheetViews>
    <sheetView showGridLines="0" tabSelected="1" showWhiteSpace="0" zoomScaleNormal="100" workbookViewId="0"/>
  </sheetViews>
  <sheetFormatPr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198" t="s">
        <v>2</v>
      </c>
      <c r="C8" s="198"/>
      <c r="D8" s="198"/>
      <c r="E8" s="198"/>
      <c r="F8" s="4"/>
      <c r="G8" s="4"/>
    </row>
    <row r="9" spans="2:7" ht="35.25" x14ac:dyDescent="0.5">
      <c r="B9" s="198" t="s">
        <v>16</v>
      </c>
      <c r="C9" s="198"/>
      <c r="D9" s="198"/>
      <c r="E9" s="198"/>
      <c r="F9" s="198"/>
      <c r="G9" s="198"/>
    </row>
    <row r="10" spans="2:7" ht="35.25" x14ac:dyDescent="0.5">
      <c r="B10" s="198" t="s">
        <v>131</v>
      </c>
      <c r="C10" s="198"/>
      <c r="D10" s="198"/>
      <c r="E10" s="198"/>
      <c r="F10" s="4"/>
      <c r="G10" s="4"/>
    </row>
    <row r="11" spans="2:7" ht="26.25" x14ac:dyDescent="0.4">
      <c r="B11" s="3"/>
    </row>
    <row r="20" spans="2:2" ht="18.75" x14ac:dyDescent="0.3">
      <c r="B20" s="21">
        <v>42846</v>
      </c>
    </row>
    <row r="21" spans="2:2" ht="18" x14ac:dyDescent="0.25">
      <c r="B21" s="22" t="s">
        <v>17</v>
      </c>
    </row>
    <row r="23" spans="2:2" x14ac:dyDescent="0.2">
      <c r="B23" s="20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2017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2017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6:E25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3" ht="18" x14ac:dyDescent="0.25">
      <c r="B6" s="6" t="s">
        <v>18</v>
      </c>
    </row>
    <row r="9" spans="2:3" x14ac:dyDescent="0.2">
      <c r="B9" s="5" t="s">
        <v>19</v>
      </c>
      <c r="C9" s="5" t="s">
        <v>132</v>
      </c>
    </row>
    <row r="10" spans="2:3" x14ac:dyDescent="0.2">
      <c r="B10" s="5"/>
      <c r="C10" s="5"/>
    </row>
    <row r="11" spans="2:3" x14ac:dyDescent="0.2">
      <c r="B11" s="5" t="s">
        <v>20</v>
      </c>
      <c r="C11" s="5" t="s">
        <v>134</v>
      </c>
    </row>
    <row r="12" spans="2:3" x14ac:dyDescent="0.2">
      <c r="B12" s="5"/>
      <c r="C12" s="5"/>
    </row>
    <row r="13" spans="2:3" x14ac:dyDescent="0.2">
      <c r="B13" s="5" t="s">
        <v>21</v>
      </c>
      <c r="C13" s="5" t="s">
        <v>133</v>
      </c>
    </row>
    <row r="14" spans="2:3" x14ac:dyDescent="0.2">
      <c r="B14" s="5"/>
      <c r="C14" s="5"/>
    </row>
    <row r="15" spans="2:3" x14ac:dyDescent="0.2">
      <c r="B15" s="5" t="s">
        <v>22</v>
      </c>
      <c r="C15" s="5" t="s">
        <v>135</v>
      </c>
    </row>
    <row r="16" spans="2:3" x14ac:dyDescent="0.2">
      <c r="B16" s="5"/>
      <c r="C16" s="5"/>
    </row>
    <row r="17" spans="2:5" x14ac:dyDescent="0.2">
      <c r="B17" s="5" t="s">
        <v>23</v>
      </c>
      <c r="C17" s="5" t="s">
        <v>136</v>
      </c>
    </row>
    <row r="18" spans="2:5" x14ac:dyDescent="0.2">
      <c r="B18" s="5"/>
      <c r="C18" s="5"/>
    </row>
    <row r="19" spans="2:5" x14ac:dyDescent="0.2">
      <c r="B19" s="5" t="s">
        <v>24</v>
      </c>
      <c r="C19" s="5" t="s">
        <v>137</v>
      </c>
    </row>
    <row r="20" spans="2:5" x14ac:dyDescent="0.2">
      <c r="B20" s="5"/>
      <c r="C20" s="5"/>
    </row>
    <row r="21" spans="2:5" x14ac:dyDescent="0.2">
      <c r="B21" s="5"/>
      <c r="D21" s="5"/>
      <c r="E21" s="5"/>
    </row>
    <row r="22" spans="2:5" x14ac:dyDescent="0.2">
      <c r="B22" s="5"/>
      <c r="C22" s="5"/>
      <c r="D22" s="5"/>
      <c r="E22" s="5"/>
    </row>
    <row r="23" spans="2:5" x14ac:dyDescent="0.2">
      <c r="B23" s="5"/>
      <c r="C23" s="5"/>
      <c r="D23" s="5"/>
      <c r="E23" s="5"/>
    </row>
    <row r="24" spans="2:5" x14ac:dyDescent="0.2">
      <c r="B24" s="5"/>
      <c r="D24" s="5"/>
      <c r="E24" s="5"/>
    </row>
    <row r="25" spans="2:5" x14ac:dyDescent="0.2">
      <c r="B25" s="5"/>
      <c r="C25" s="5"/>
      <c r="D25" s="5"/>
      <c r="E25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 xml:space="preserve">&amp;L© 2017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showWhiteSpace="0" zoomScaleNormal="100" workbookViewId="0"/>
  </sheetViews>
  <sheetFormatPr defaultColWidth="9.140625" defaultRowHeight="14.25" x14ac:dyDescent="0.2"/>
  <cols>
    <col min="1" max="1" width="2.7109375" style="2" customWidth="1"/>
    <col min="2" max="2" width="37.85546875" style="2" customWidth="1"/>
    <col min="3" max="4" width="11.7109375" style="2" customWidth="1"/>
    <col min="5" max="10" width="8.28515625" style="2" customWidth="1"/>
    <col min="11" max="11" width="2.7109375" style="2" customWidth="1"/>
    <col min="12" max="16384" width="9.140625" style="2"/>
  </cols>
  <sheetData>
    <row r="1" spans="1:8" ht="15.75" x14ac:dyDescent="0.25">
      <c r="B1" s="199" t="s">
        <v>138</v>
      </c>
      <c r="C1" s="199"/>
      <c r="D1" s="199"/>
      <c r="E1" s="199"/>
      <c r="F1" s="199"/>
      <c r="G1" s="199"/>
      <c r="H1" s="199"/>
    </row>
    <row r="2" spans="1:8" x14ac:dyDescent="0.2">
      <c r="B2" s="153" t="s">
        <v>33</v>
      </c>
      <c r="C2" s="154"/>
      <c r="D2" s="154"/>
      <c r="E2" s="154"/>
      <c r="F2" s="154"/>
      <c r="G2" s="154"/>
      <c r="H2" s="155"/>
    </row>
    <row r="3" spans="1:8" x14ac:dyDescent="0.2">
      <c r="A3" s="43"/>
      <c r="B3" s="39"/>
      <c r="C3" s="40"/>
      <c r="D3" s="40"/>
      <c r="E3" s="40"/>
      <c r="F3" s="38"/>
      <c r="G3" s="38"/>
      <c r="H3" s="38"/>
    </row>
    <row r="4" spans="1:8" ht="14.25" customHeight="1" x14ac:dyDescent="0.2">
      <c r="B4" s="145" t="s">
        <v>25</v>
      </c>
      <c r="C4" s="200" t="s">
        <v>139</v>
      </c>
      <c r="D4" s="202" t="s">
        <v>140</v>
      </c>
      <c r="E4" s="204" t="s">
        <v>120</v>
      </c>
      <c r="F4" s="206" t="s">
        <v>142</v>
      </c>
    </row>
    <row r="5" spans="1:8" ht="15" thickBot="1" x14ac:dyDescent="0.25">
      <c r="B5" s="146" t="s">
        <v>26</v>
      </c>
      <c r="C5" s="201"/>
      <c r="D5" s="203"/>
      <c r="E5" s="205"/>
      <c r="F5" s="207"/>
    </row>
    <row r="6" spans="1:8" ht="15" thickBot="1" x14ac:dyDescent="0.25">
      <c r="B6" s="142" t="s">
        <v>27</v>
      </c>
      <c r="C6" s="135">
        <v>205.9</v>
      </c>
      <c r="D6" s="136">
        <v>206.2</v>
      </c>
      <c r="E6" s="149">
        <f t="shared" ref="E6:E11" si="0">(C6-D6)/D6</f>
        <v>-1.4548981571289184E-3</v>
      </c>
      <c r="F6" s="152">
        <v>-3.1300000000000001E-2</v>
      </c>
    </row>
    <row r="7" spans="1:8" ht="15" thickTop="1" x14ac:dyDescent="0.2">
      <c r="B7" s="143" t="s">
        <v>143</v>
      </c>
      <c r="C7" s="147">
        <v>105.6</v>
      </c>
      <c r="D7" s="148">
        <v>94.5</v>
      </c>
      <c r="E7" s="150">
        <f>(C7-D7)/D7</f>
        <v>0.1174603174603174</v>
      </c>
      <c r="F7" s="151">
        <v>8.9499999999999996E-2</v>
      </c>
    </row>
    <row r="8" spans="1:8" x14ac:dyDescent="0.2">
      <c r="B8" s="143" t="s">
        <v>144</v>
      </c>
      <c r="C8" s="147">
        <v>48</v>
      </c>
      <c r="D8" s="148">
        <v>63.5</v>
      </c>
      <c r="E8" s="150">
        <f>(C8-D8)/D8</f>
        <v>-0.24409448818897639</v>
      </c>
      <c r="F8" s="151">
        <v>-0.28970000000000001</v>
      </c>
    </row>
    <row r="9" spans="1:8" x14ac:dyDescent="0.2">
      <c r="B9" s="143" t="s">
        <v>35</v>
      </c>
      <c r="C9" s="147">
        <v>46.3</v>
      </c>
      <c r="D9" s="148">
        <v>59.1</v>
      </c>
      <c r="E9" s="150">
        <f t="shared" si="0"/>
        <v>-0.21658206429780041</v>
      </c>
      <c r="F9" s="151">
        <v>-0.24329999999999999</v>
      </c>
    </row>
    <row r="10" spans="1:8" x14ac:dyDescent="0.2">
      <c r="B10" s="143" t="s">
        <v>36</v>
      </c>
      <c r="C10" s="147">
        <v>107.2</v>
      </c>
      <c r="D10" s="148">
        <v>98.9</v>
      </c>
      <c r="E10" s="150">
        <f t="shared" si="0"/>
        <v>8.3923154701718877E-2</v>
      </c>
      <c r="F10" s="151">
        <v>4.4699999999999997E-2</v>
      </c>
    </row>
    <row r="11" spans="1:8" ht="23.25" customHeight="1" thickBot="1" x14ac:dyDescent="0.25">
      <c r="B11" s="142" t="s">
        <v>145</v>
      </c>
      <c r="C11" s="163">
        <v>56.3</v>
      </c>
      <c r="D11" s="190">
        <v>59.1</v>
      </c>
      <c r="E11" s="161">
        <f t="shared" si="0"/>
        <v>-4.7377326565143894E-2</v>
      </c>
      <c r="F11" s="162"/>
    </row>
    <row r="12" spans="1:8" ht="15" thickTop="1" x14ac:dyDescent="0.2">
      <c r="B12" s="169" t="s">
        <v>29</v>
      </c>
      <c r="C12" s="170">
        <f>C11/C6</f>
        <v>0.27343370568237008</v>
      </c>
      <c r="D12" s="170">
        <f>D11/D6</f>
        <v>0.2866149369544132</v>
      </c>
      <c r="E12" s="172"/>
      <c r="F12" s="173"/>
    </row>
    <row r="13" spans="1:8" x14ac:dyDescent="0.2">
      <c r="B13" s="144" t="s">
        <v>146</v>
      </c>
      <c r="C13" s="193">
        <v>30</v>
      </c>
      <c r="D13" s="139">
        <v>23.8</v>
      </c>
      <c r="E13" s="174">
        <f>(C13-D13)/D13</f>
        <v>0.26050420168067223</v>
      </c>
      <c r="F13" s="175">
        <v>0.23089999999999999</v>
      </c>
    </row>
    <row r="14" spans="1:8" x14ac:dyDescent="0.2">
      <c r="B14" s="176" t="s">
        <v>147</v>
      </c>
      <c r="C14" s="177">
        <v>0.28399999999999997</v>
      </c>
      <c r="D14" s="171">
        <v>0.252</v>
      </c>
      <c r="E14" s="178"/>
      <c r="F14" s="179"/>
    </row>
    <row r="15" spans="1:8" x14ac:dyDescent="0.2">
      <c r="B15" s="144" t="s">
        <v>148</v>
      </c>
      <c r="C15" s="193">
        <v>31</v>
      </c>
      <c r="D15" s="139">
        <v>44.8</v>
      </c>
      <c r="E15" s="174">
        <f>(C15-D15)/D15</f>
        <v>-0.30803571428571425</v>
      </c>
      <c r="F15" s="175">
        <v>-0.3594</v>
      </c>
    </row>
    <row r="16" spans="1:8" x14ac:dyDescent="0.2">
      <c r="B16" s="176" t="s">
        <v>147</v>
      </c>
      <c r="C16" s="177">
        <v>0.64600000000000002</v>
      </c>
      <c r="D16" s="171">
        <v>0.70599999999999996</v>
      </c>
      <c r="E16" s="178"/>
      <c r="F16" s="179"/>
    </row>
    <row r="17" spans="2:10" ht="23.25" customHeight="1" thickBot="1" x14ac:dyDescent="0.25">
      <c r="B17" s="142" t="s">
        <v>130</v>
      </c>
      <c r="C17" s="160">
        <v>37.299999999999997</v>
      </c>
      <c r="D17" s="136">
        <v>38.700000000000003</v>
      </c>
      <c r="E17" s="149">
        <f>(C17-D17)/D17</f>
        <v>-3.6175710594315388E-2</v>
      </c>
      <c r="F17" s="137"/>
    </row>
    <row r="18" spans="2:10" ht="23.25" customHeight="1" thickTop="1" thickBot="1" x14ac:dyDescent="0.25">
      <c r="B18" s="142" t="s">
        <v>149</v>
      </c>
      <c r="C18" s="180">
        <v>0.49</v>
      </c>
      <c r="D18" s="136">
        <v>0.51</v>
      </c>
      <c r="E18" s="149">
        <f>(C18-D18)/D18</f>
        <v>-3.9215686274509838E-2</v>
      </c>
      <c r="F18" s="137"/>
    </row>
    <row r="19" spans="2:10" ht="23.25" customHeight="1" thickTop="1" thickBot="1" x14ac:dyDescent="0.25">
      <c r="B19" s="142" t="s">
        <v>93</v>
      </c>
      <c r="C19" s="135">
        <v>61.7</v>
      </c>
      <c r="D19" s="136">
        <v>61.9</v>
      </c>
      <c r="E19" s="149">
        <f>(C19-D19)/D19</f>
        <v>-3.2310177705976695E-3</v>
      </c>
      <c r="F19" s="137"/>
    </row>
    <row r="20" spans="2:10" ht="15" thickTop="1" x14ac:dyDescent="0.2">
      <c r="B20" s="181" t="s">
        <v>150</v>
      </c>
      <c r="C20" s="182">
        <v>18.399999999999999</v>
      </c>
      <c r="D20" s="183">
        <v>1.4</v>
      </c>
      <c r="E20" s="174"/>
      <c r="F20" s="184"/>
    </row>
    <row r="21" spans="2:10" ht="23.25" customHeight="1" thickBot="1" x14ac:dyDescent="0.25">
      <c r="B21" s="142" t="s">
        <v>1</v>
      </c>
      <c r="C21" s="135">
        <v>43.3</v>
      </c>
      <c r="D21" s="136">
        <v>60.5</v>
      </c>
      <c r="E21" s="149">
        <f>(C21-D21)/D21</f>
        <v>-0.2842975206611571</v>
      </c>
      <c r="F21" s="137"/>
    </row>
    <row r="22" spans="2:10" ht="23.25" customHeight="1" thickTop="1" thickBot="1" x14ac:dyDescent="0.25">
      <c r="B22" s="185" t="s">
        <v>30</v>
      </c>
      <c r="C22" s="186">
        <v>42825</v>
      </c>
      <c r="D22" s="187">
        <v>42735</v>
      </c>
      <c r="E22" s="188"/>
      <c r="F22" s="189"/>
    </row>
    <row r="23" spans="2:10" ht="15.75" thickTop="1" thickBot="1" x14ac:dyDescent="0.25">
      <c r="B23" s="164" t="s">
        <v>31</v>
      </c>
      <c r="C23" s="165">
        <v>1961.9</v>
      </c>
      <c r="D23" s="166">
        <v>1957.2</v>
      </c>
      <c r="E23" s="167"/>
      <c r="F23" s="168"/>
    </row>
    <row r="24" spans="2:10" ht="15" thickTop="1" x14ac:dyDescent="0.2">
      <c r="B24" s="144" t="s">
        <v>32</v>
      </c>
      <c r="C24" s="138">
        <v>362.3</v>
      </c>
      <c r="D24" s="139">
        <v>374.6</v>
      </c>
      <c r="E24" s="140"/>
      <c r="F24" s="141"/>
    </row>
    <row r="25" spans="2:10" x14ac:dyDescent="0.2">
      <c r="B25" s="144" t="s">
        <v>151</v>
      </c>
      <c r="C25" s="193">
        <v>75</v>
      </c>
      <c r="D25" s="139">
        <v>73.099999999999994</v>
      </c>
      <c r="E25" s="140"/>
      <c r="F25" s="141"/>
    </row>
    <row r="26" spans="2:10" ht="15" thickBot="1" x14ac:dyDescent="0.25">
      <c r="B26" s="142" t="s">
        <v>157</v>
      </c>
      <c r="C26" s="194">
        <v>4486</v>
      </c>
      <c r="D26" s="195">
        <v>4471</v>
      </c>
      <c r="E26" s="196"/>
      <c r="F26" s="197"/>
    </row>
    <row r="27" spans="2:10" ht="15" thickTop="1" x14ac:dyDescent="0.2">
      <c r="B27" s="132"/>
      <c r="C27" s="133"/>
      <c r="D27" s="133"/>
      <c r="E27" s="133"/>
      <c r="F27" s="134"/>
      <c r="G27" s="133"/>
      <c r="H27" s="133"/>
      <c r="I27" s="133"/>
      <c r="J27" s="134"/>
    </row>
    <row r="28" spans="2:10" x14ac:dyDescent="0.2">
      <c r="B28" s="29" t="s">
        <v>152</v>
      </c>
      <c r="C28" s="191"/>
      <c r="D28" s="191"/>
      <c r="E28" s="191"/>
      <c r="F28" s="192"/>
      <c r="G28" s="191"/>
      <c r="H28" s="191"/>
      <c r="I28" s="191"/>
      <c r="J28" s="192"/>
    </row>
    <row r="29" spans="2:10" s="29" customFormat="1" ht="11.25" x14ac:dyDescent="0.2">
      <c r="B29" s="29" t="s">
        <v>153</v>
      </c>
    </row>
    <row r="30" spans="2:10" s="29" customFormat="1" ht="11.25" x14ac:dyDescent="0.2">
      <c r="B30" s="29" t="s">
        <v>158</v>
      </c>
    </row>
    <row r="31" spans="2:10" s="29" customFormat="1" ht="11.25" x14ac:dyDescent="0.2"/>
    <row r="32" spans="2:10" s="29" customFormat="1" ht="11.25" x14ac:dyDescent="0.2"/>
  </sheetData>
  <mergeCells count="5">
    <mergeCell ref="B1:H1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30"/>
  <sheetViews>
    <sheetView showGridLines="0" zoomScale="142" zoomScaleNormal="142" workbookViewId="0"/>
  </sheetViews>
  <sheetFormatPr defaultColWidth="9.140625" defaultRowHeight="14.25" x14ac:dyDescent="0.2"/>
  <cols>
    <col min="1" max="1" width="2.7109375" style="2" customWidth="1"/>
    <col min="2" max="2" width="44.140625" style="2" customWidth="1"/>
    <col min="3" max="5" width="11.7109375" style="2" customWidth="1"/>
    <col min="6" max="6" width="2.7109375" style="2" customWidth="1"/>
    <col min="7" max="16384" width="9.140625" style="2"/>
  </cols>
  <sheetData>
    <row r="1" spans="1:10" s="44" customFormat="1" ht="15.75" x14ac:dyDescent="0.25">
      <c r="A1" s="45"/>
      <c r="B1" s="199" t="s">
        <v>134</v>
      </c>
      <c r="C1" s="199"/>
      <c r="D1" s="199"/>
      <c r="E1" s="199"/>
      <c r="F1" s="199"/>
      <c r="G1" s="199"/>
      <c r="H1" s="199"/>
      <c r="I1" s="199"/>
      <c r="J1" s="199"/>
    </row>
    <row r="2" spans="1:10" ht="15" customHeight="1" x14ac:dyDescent="0.2">
      <c r="A2" s="38"/>
      <c r="B2" s="156" t="s">
        <v>33</v>
      </c>
      <c r="C2" s="157"/>
      <c r="D2" s="157"/>
      <c r="E2" s="158"/>
      <c r="F2" s="38"/>
    </row>
    <row r="3" spans="1:10" x14ac:dyDescent="0.2">
      <c r="A3" s="38"/>
      <c r="B3" s="46"/>
      <c r="C3" s="38"/>
      <c r="D3" s="38"/>
      <c r="E3" s="38"/>
      <c r="F3" s="38"/>
    </row>
    <row r="4" spans="1:10" s="29" customFormat="1" ht="20.25" customHeight="1" thickBot="1" x14ac:dyDescent="0.25">
      <c r="A4" s="42"/>
      <c r="B4" s="47" t="s">
        <v>34</v>
      </c>
      <c r="C4" s="48" t="s">
        <v>139</v>
      </c>
      <c r="D4" s="49" t="s">
        <v>140</v>
      </c>
      <c r="E4" s="41" t="s">
        <v>120</v>
      </c>
      <c r="F4" s="42"/>
    </row>
    <row r="5" spans="1:10" s="29" customFormat="1" ht="11.25" x14ac:dyDescent="0.2">
      <c r="A5" s="42"/>
      <c r="B5" s="50" t="s">
        <v>35</v>
      </c>
      <c r="C5" s="34">
        <v>46253</v>
      </c>
      <c r="D5" s="35">
        <v>59070</v>
      </c>
      <c r="E5" s="32">
        <f t="shared" ref="E5:E21" si="0">(C5-D5)/D5</f>
        <v>-0.21697985441002202</v>
      </c>
      <c r="F5" s="42"/>
    </row>
    <row r="6" spans="1:10" s="29" customFormat="1" ht="11.25" x14ac:dyDescent="0.2">
      <c r="A6" s="42"/>
      <c r="B6" s="23" t="s">
        <v>36</v>
      </c>
      <c r="C6" s="25">
        <v>107238</v>
      </c>
      <c r="D6" s="26">
        <v>98925</v>
      </c>
      <c r="E6" s="30">
        <f t="shared" si="0"/>
        <v>8.4033358605003786E-2</v>
      </c>
      <c r="F6" s="42"/>
    </row>
    <row r="7" spans="1:10" s="29" customFormat="1" ht="11.25" x14ac:dyDescent="0.2">
      <c r="A7" s="42"/>
      <c r="B7" s="23" t="s">
        <v>37</v>
      </c>
      <c r="C7" s="25">
        <v>52059</v>
      </c>
      <c r="D7" s="26">
        <v>47886</v>
      </c>
      <c r="E7" s="30">
        <f t="shared" si="0"/>
        <v>8.7144468111765447E-2</v>
      </c>
      <c r="F7" s="42"/>
    </row>
    <row r="8" spans="1:10" s="29" customFormat="1" ht="11.25" x14ac:dyDescent="0.2">
      <c r="A8" s="42"/>
      <c r="B8" s="23" t="s">
        <v>38</v>
      </c>
      <c r="C8" s="25">
        <v>389</v>
      </c>
      <c r="D8" s="26">
        <v>348</v>
      </c>
      <c r="E8" s="30">
        <f t="shared" si="0"/>
        <v>0.11781609195402298</v>
      </c>
      <c r="F8" s="42"/>
    </row>
    <row r="9" spans="1:10" s="29" customFormat="1" ht="15" customHeight="1" thickBot="1" x14ac:dyDescent="0.25">
      <c r="A9" s="42"/>
      <c r="B9" s="56" t="s">
        <v>39</v>
      </c>
      <c r="C9" s="36">
        <f>SUM(C5:C8)</f>
        <v>205939</v>
      </c>
      <c r="D9" s="37">
        <f>SUM(D5:D8)</f>
        <v>206229</v>
      </c>
      <c r="E9" s="57">
        <f t="shared" si="0"/>
        <v>-1.4062037831730745E-3</v>
      </c>
      <c r="F9" s="42"/>
    </row>
    <row r="10" spans="1:10" s="29" customFormat="1" ht="11.25" x14ac:dyDescent="0.2">
      <c r="A10" s="42"/>
      <c r="B10" s="50" t="s">
        <v>40</v>
      </c>
      <c r="C10" s="34">
        <v>-55035</v>
      </c>
      <c r="D10" s="35">
        <v>-56046</v>
      </c>
      <c r="E10" s="32">
        <f t="shared" si="0"/>
        <v>-1.8038753880740822E-2</v>
      </c>
      <c r="F10" s="42"/>
    </row>
    <row r="11" spans="1:10" s="29" customFormat="1" ht="15" customHeight="1" thickBot="1" x14ac:dyDescent="0.25">
      <c r="A11" s="42"/>
      <c r="B11" s="56" t="s">
        <v>41</v>
      </c>
      <c r="C11" s="36">
        <f>+C9+C10</f>
        <v>150904</v>
      </c>
      <c r="D11" s="37">
        <f>+D9+D10</f>
        <v>150183</v>
      </c>
      <c r="E11" s="57">
        <f t="shared" si="0"/>
        <v>4.8008096788584595E-3</v>
      </c>
      <c r="F11" s="42"/>
    </row>
    <row r="12" spans="1:10" s="29" customFormat="1" ht="11.25" x14ac:dyDescent="0.2">
      <c r="A12" s="42"/>
      <c r="B12" s="50" t="s">
        <v>42</v>
      </c>
      <c r="C12" s="34">
        <v>-29816</v>
      </c>
      <c r="D12" s="35">
        <v>-27511</v>
      </c>
      <c r="E12" s="32">
        <f t="shared" si="0"/>
        <v>8.3784667951001424E-2</v>
      </c>
      <c r="F12" s="42"/>
    </row>
    <row r="13" spans="1:10" s="29" customFormat="1" ht="11.25" x14ac:dyDescent="0.2">
      <c r="A13" s="42"/>
      <c r="B13" s="23" t="s">
        <v>43</v>
      </c>
      <c r="C13" s="25">
        <f>-46847-4848-10723</f>
        <v>-62418</v>
      </c>
      <c r="D13" s="26">
        <v>-59564</v>
      </c>
      <c r="E13" s="30">
        <f t="shared" si="0"/>
        <v>4.7914847894701497E-2</v>
      </c>
      <c r="F13" s="42"/>
    </row>
    <row r="14" spans="1:10" s="29" customFormat="1" ht="11.25" x14ac:dyDescent="0.2">
      <c r="A14" s="42"/>
      <c r="B14" s="23" t="s">
        <v>44</v>
      </c>
      <c r="C14" s="54">
        <v>-18464</v>
      </c>
      <c r="D14" s="55">
        <v>-19210</v>
      </c>
      <c r="E14" s="30">
        <f t="shared" si="0"/>
        <v>-3.8833940655908381E-2</v>
      </c>
      <c r="F14" s="42"/>
    </row>
    <row r="15" spans="1:10" s="29" customFormat="1" ht="11.25" x14ac:dyDescent="0.2">
      <c r="A15" s="42"/>
      <c r="B15" s="23" t="s">
        <v>45</v>
      </c>
      <c r="C15" s="25">
        <v>-1957</v>
      </c>
      <c r="D15" s="26">
        <v>-1335</v>
      </c>
      <c r="E15" s="30">
        <f t="shared" si="0"/>
        <v>0.46591760299625468</v>
      </c>
      <c r="F15" s="42"/>
    </row>
    <row r="16" spans="1:10" s="29" customFormat="1" ht="15" customHeight="1" thickBot="1" x14ac:dyDescent="0.25">
      <c r="A16" s="42"/>
      <c r="B16" s="56" t="s">
        <v>28</v>
      </c>
      <c r="C16" s="36">
        <f>SUM(C11:C15)</f>
        <v>38249</v>
      </c>
      <c r="D16" s="37">
        <f>SUM(D11:D15)</f>
        <v>42563</v>
      </c>
      <c r="E16" s="57">
        <f t="shared" si="0"/>
        <v>-0.10135563752555037</v>
      </c>
      <c r="F16" s="42"/>
    </row>
    <row r="17" spans="1:6" s="29" customFormat="1" ht="11.25" x14ac:dyDescent="0.2">
      <c r="A17" s="42"/>
      <c r="B17" s="50" t="s">
        <v>46</v>
      </c>
      <c r="C17" s="34">
        <v>1323</v>
      </c>
      <c r="D17" s="35">
        <v>1448</v>
      </c>
      <c r="E17" s="30">
        <f t="shared" si="0"/>
        <v>-8.6325966850828731E-2</v>
      </c>
      <c r="F17" s="42"/>
    </row>
    <row r="18" spans="1:6" s="29" customFormat="1" ht="11.25" x14ac:dyDescent="0.2">
      <c r="A18" s="42"/>
      <c r="B18" s="23" t="s">
        <v>47</v>
      </c>
      <c r="C18" s="25">
        <f>-585+392</f>
        <v>-193</v>
      </c>
      <c r="D18" s="26">
        <v>-476</v>
      </c>
      <c r="E18" s="30">
        <f t="shared" si="0"/>
        <v>-0.59453781512605042</v>
      </c>
      <c r="F18" s="42"/>
    </row>
    <row r="19" spans="1:6" s="29" customFormat="1" ht="15" customHeight="1" thickBot="1" x14ac:dyDescent="0.25">
      <c r="A19" s="42"/>
      <c r="B19" s="56" t="s">
        <v>109</v>
      </c>
      <c r="C19" s="36">
        <f>SUM(C16:C18)</f>
        <v>39379</v>
      </c>
      <c r="D19" s="37">
        <f>SUM(D16:D18)</f>
        <v>43535</v>
      </c>
      <c r="E19" s="57">
        <f t="shared" si="0"/>
        <v>-9.5463420236591254E-2</v>
      </c>
      <c r="F19" s="42"/>
    </row>
    <row r="20" spans="1:6" s="29" customFormat="1" ht="11.25" x14ac:dyDescent="0.2">
      <c r="A20" s="42"/>
      <c r="B20" s="50" t="s">
        <v>48</v>
      </c>
      <c r="C20" s="34">
        <f>-9992-2069</f>
        <v>-12061</v>
      </c>
      <c r="D20" s="35">
        <v>-14069</v>
      </c>
      <c r="E20" s="32">
        <f t="shared" si="0"/>
        <v>-0.14272514037955789</v>
      </c>
      <c r="F20" s="42"/>
    </row>
    <row r="21" spans="1:6" s="29" customFormat="1" ht="15" customHeight="1" thickBot="1" x14ac:dyDescent="0.25">
      <c r="A21" s="42"/>
      <c r="B21" s="56" t="s">
        <v>49</v>
      </c>
      <c r="C21" s="36">
        <f>SUM(C19:C20)</f>
        <v>27318</v>
      </c>
      <c r="D21" s="37">
        <f>SUM(D19:D20)</f>
        <v>29466</v>
      </c>
      <c r="E21" s="57">
        <f t="shared" si="0"/>
        <v>-7.2897576868254932E-2</v>
      </c>
      <c r="F21" s="42"/>
    </row>
    <row r="22" spans="1:6" s="29" customFormat="1" ht="15" customHeight="1" x14ac:dyDescent="0.2">
      <c r="A22" s="42"/>
      <c r="B22" s="59" t="s">
        <v>50</v>
      </c>
      <c r="C22" s="27">
        <f>+C21-C23</f>
        <v>27255</v>
      </c>
      <c r="D22" s="28">
        <f>+D21-D23</f>
        <v>29429</v>
      </c>
      <c r="E22" s="31">
        <f>(C22-D22)/D22</f>
        <v>-7.3872710591593324E-2</v>
      </c>
      <c r="F22" s="42"/>
    </row>
    <row r="23" spans="1:6" s="29" customFormat="1" ht="15" customHeight="1" thickBot="1" x14ac:dyDescent="0.25">
      <c r="A23" s="42"/>
      <c r="B23" s="51" t="s">
        <v>51</v>
      </c>
      <c r="C23" s="52">
        <v>63</v>
      </c>
      <c r="D23" s="53">
        <v>37</v>
      </c>
      <c r="E23" s="33"/>
      <c r="F23" s="42"/>
    </row>
    <row r="24" spans="1:6" s="29" customFormat="1" ht="11.25" x14ac:dyDescent="0.2">
      <c r="A24" s="42"/>
      <c r="B24" s="23" t="s">
        <v>52</v>
      </c>
      <c r="C24" s="24">
        <f>C22/C26*1000</f>
        <v>0.35911837052730622</v>
      </c>
      <c r="D24" s="60">
        <v>0.39</v>
      </c>
      <c r="E24" s="30">
        <f>(C24-D24)/D24</f>
        <v>-7.9183665314599472E-2</v>
      </c>
      <c r="F24" s="42"/>
    </row>
    <row r="25" spans="1:6" s="29" customFormat="1" ht="11.25" x14ac:dyDescent="0.2">
      <c r="A25" s="42"/>
      <c r="B25" s="23" t="s">
        <v>53</v>
      </c>
      <c r="C25" s="24">
        <f>C22/C27*1000</f>
        <v>0.35899829320712401</v>
      </c>
      <c r="D25" s="60">
        <v>0.38</v>
      </c>
      <c r="E25" s="30">
        <f>(C25-D25)/D25</f>
        <v>-5.5267649454936833E-2</v>
      </c>
      <c r="F25" s="42"/>
    </row>
    <row r="26" spans="1:6" s="29" customFormat="1" ht="11.25" x14ac:dyDescent="0.2">
      <c r="A26" s="42"/>
      <c r="B26" s="23" t="s">
        <v>54</v>
      </c>
      <c r="C26" s="25">
        <v>75894196</v>
      </c>
      <c r="D26" s="26">
        <v>76231631</v>
      </c>
      <c r="E26" s="30" t="s">
        <v>4</v>
      </c>
      <c r="F26" s="42"/>
    </row>
    <row r="27" spans="1:6" s="29" customFormat="1" ht="11.25" x14ac:dyDescent="0.2">
      <c r="A27" s="42"/>
      <c r="B27" s="23" t="s">
        <v>55</v>
      </c>
      <c r="C27" s="25">
        <v>75919581</v>
      </c>
      <c r="D27" s="26">
        <v>76589691</v>
      </c>
      <c r="E27" s="30" t="s">
        <v>4</v>
      </c>
      <c r="F27" s="42"/>
    </row>
    <row r="28" spans="1:6" x14ac:dyDescent="0.2">
      <c r="A28" s="38"/>
      <c r="B28" s="38"/>
      <c r="C28" s="38"/>
      <c r="D28" s="38"/>
      <c r="E28" s="38"/>
      <c r="F28" s="38"/>
    </row>
    <row r="30" spans="1:6" x14ac:dyDescent="0.2">
      <c r="C30" s="17"/>
    </row>
  </sheetData>
  <mergeCells count="2">
    <mergeCell ref="B1:E1"/>
    <mergeCell ref="F1:J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68"/>
  <sheetViews>
    <sheetView showGridLines="0" zoomScaleNormal="100" workbookViewId="0"/>
  </sheetViews>
  <sheetFormatPr defaultColWidth="9.140625" defaultRowHeight="14.25" x14ac:dyDescent="0.25"/>
  <cols>
    <col min="1" max="1" width="2.7109375" style="10" customWidth="1"/>
    <col min="2" max="2" width="58.140625" style="10" bestFit="1" customWidth="1"/>
    <col min="3" max="3" width="17.140625" style="10" customWidth="1"/>
    <col min="4" max="4" width="16.42578125" style="10" customWidth="1"/>
    <col min="5" max="5" width="2.7109375" style="10" customWidth="1"/>
    <col min="6" max="16384" width="9.140625" style="10"/>
  </cols>
  <sheetData>
    <row r="1" spans="1:7" s="61" customFormat="1" ht="15" customHeight="1" x14ac:dyDescent="0.25">
      <c r="B1" s="208" t="s">
        <v>133</v>
      </c>
      <c r="C1" s="208"/>
      <c r="D1" s="208"/>
    </row>
    <row r="2" spans="1:7" ht="15" customHeight="1" x14ac:dyDescent="0.25">
      <c r="B2" s="209" t="s">
        <v>33</v>
      </c>
      <c r="C2" s="210"/>
      <c r="D2" s="210"/>
    </row>
    <row r="3" spans="1:7" ht="15" customHeight="1" x14ac:dyDescent="0.25">
      <c r="B3" s="18"/>
      <c r="C3" s="8"/>
      <c r="D3" s="8"/>
    </row>
    <row r="4" spans="1:7" s="62" customFormat="1" ht="20.25" customHeight="1" thickBot="1" x14ac:dyDescent="0.3">
      <c r="A4" s="66"/>
      <c r="B4" s="67" t="s">
        <v>56</v>
      </c>
      <c r="C4" s="68" t="s">
        <v>141</v>
      </c>
      <c r="D4" s="69" t="s">
        <v>121</v>
      </c>
      <c r="E4" s="66"/>
    </row>
    <row r="5" spans="1:7" s="62" customFormat="1" ht="15" customHeight="1" thickBot="1" x14ac:dyDescent="0.3">
      <c r="A5" s="66"/>
      <c r="B5" s="70" t="s">
        <v>123</v>
      </c>
      <c r="C5" s="71">
        <f>SUM(C6:C10)</f>
        <v>618913</v>
      </c>
      <c r="D5" s="72">
        <f>SUM(D6:D10)</f>
        <v>641989</v>
      </c>
      <c r="E5" s="66"/>
    </row>
    <row r="6" spans="1:7" s="62" customFormat="1" ht="14.25" customHeight="1" x14ac:dyDescent="0.25">
      <c r="A6" s="66"/>
      <c r="B6" s="73" t="s">
        <v>32</v>
      </c>
      <c r="C6" s="74">
        <v>362288</v>
      </c>
      <c r="D6" s="75">
        <v>374611</v>
      </c>
      <c r="E6" s="66"/>
      <c r="F6" s="64"/>
      <c r="G6" s="64"/>
    </row>
    <row r="7" spans="1:7" s="62" customFormat="1" ht="14.25" customHeight="1" x14ac:dyDescent="0.25">
      <c r="A7" s="66"/>
      <c r="B7" s="76" t="s">
        <v>57</v>
      </c>
      <c r="C7" s="77">
        <v>19244</v>
      </c>
      <c r="D7" s="78">
        <v>13488</v>
      </c>
      <c r="E7" s="66"/>
    </row>
    <row r="8" spans="1:7" s="62" customFormat="1" ht="14.25" customHeight="1" x14ac:dyDescent="0.25">
      <c r="A8" s="66"/>
      <c r="B8" s="76" t="s">
        <v>58</v>
      </c>
      <c r="C8" s="77">
        <v>202380</v>
      </c>
      <c r="D8" s="78">
        <v>220966</v>
      </c>
      <c r="E8" s="66"/>
    </row>
    <row r="9" spans="1:7" s="62" customFormat="1" ht="14.25" customHeight="1" x14ac:dyDescent="0.25">
      <c r="A9" s="66"/>
      <c r="B9" s="76" t="s">
        <v>59</v>
      </c>
      <c r="C9" s="77">
        <v>22503</v>
      </c>
      <c r="D9" s="78">
        <v>20286</v>
      </c>
      <c r="E9" s="66"/>
    </row>
    <row r="10" spans="1:7" s="62" customFormat="1" ht="14.25" customHeight="1" x14ac:dyDescent="0.25">
      <c r="A10" s="66"/>
      <c r="B10" s="76" t="s">
        <v>60</v>
      </c>
      <c r="C10" s="77">
        <v>12498</v>
      </c>
      <c r="D10" s="78">
        <v>12638</v>
      </c>
      <c r="E10" s="66"/>
    </row>
    <row r="11" spans="1:7" s="62" customFormat="1" ht="15" customHeight="1" thickBot="1" x14ac:dyDescent="0.3">
      <c r="A11" s="66"/>
      <c r="B11" s="79" t="s">
        <v>124</v>
      </c>
      <c r="C11" s="80">
        <f>SUM(C12:C19)</f>
        <v>1342987</v>
      </c>
      <c r="D11" s="81">
        <f>SUM(D12:D19)</f>
        <v>1315228</v>
      </c>
      <c r="E11" s="66"/>
    </row>
    <row r="12" spans="1:7" s="62" customFormat="1" ht="14.25" customHeight="1" x14ac:dyDescent="0.25">
      <c r="A12" s="66"/>
      <c r="B12" s="73" t="s">
        <v>61</v>
      </c>
      <c r="C12" s="74">
        <v>165483</v>
      </c>
      <c r="D12" s="75">
        <v>149420</v>
      </c>
      <c r="E12" s="66"/>
    </row>
    <row r="13" spans="1:7" s="62" customFormat="1" ht="14.25" customHeight="1" x14ac:dyDescent="0.25">
      <c r="A13" s="66"/>
      <c r="B13" s="76" t="s">
        <v>62</v>
      </c>
      <c r="C13" s="77">
        <v>966174</v>
      </c>
      <c r="D13" s="78">
        <v>936606</v>
      </c>
      <c r="E13" s="66"/>
    </row>
    <row r="14" spans="1:7" s="62" customFormat="1" ht="14.25" customHeight="1" x14ac:dyDescent="0.25">
      <c r="A14" s="66"/>
      <c r="B14" s="76" t="s">
        <v>63</v>
      </c>
      <c r="C14" s="77">
        <v>75420</v>
      </c>
      <c r="D14" s="78">
        <v>75559</v>
      </c>
      <c r="E14" s="66"/>
    </row>
    <row r="15" spans="1:7" s="62" customFormat="1" ht="14.25" customHeight="1" x14ac:dyDescent="0.25">
      <c r="A15" s="66"/>
      <c r="B15" s="76" t="s">
        <v>57</v>
      </c>
      <c r="C15" s="77">
        <v>37051</v>
      </c>
      <c r="D15" s="78">
        <v>45957</v>
      </c>
      <c r="E15" s="66"/>
    </row>
    <row r="16" spans="1:7" s="62" customFormat="1" ht="14.25" customHeight="1" x14ac:dyDescent="0.25">
      <c r="A16" s="66"/>
      <c r="B16" s="76" t="s">
        <v>58</v>
      </c>
      <c r="C16" s="77">
        <v>71106</v>
      </c>
      <c r="D16" s="78">
        <v>84905</v>
      </c>
      <c r="E16" s="66"/>
    </row>
    <row r="17" spans="1:5" s="62" customFormat="1" ht="14.25" customHeight="1" x14ac:dyDescent="0.25">
      <c r="A17" s="66"/>
      <c r="B17" s="76" t="s">
        <v>59</v>
      </c>
      <c r="C17" s="77">
        <v>262</v>
      </c>
      <c r="D17" s="78">
        <v>291</v>
      </c>
      <c r="E17" s="66"/>
    </row>
    <row r="18" spans="1:5" s="62" customFormat="1" ht="14.25" customHeight="1" x14ac:dyDescent="0.25">
      <c r="A18" s="66"/>
      <c r="B18" s="76" t="s">
        <v>60</v>
      </c>
      <c r="C18" s="77">
        <v>7660</v>
      </c>
      <c r="D18" s="78">
        <v>6988</v>
      </c>
      <c r="E18" s="66"/>
    </row>
    <row r="19" spans="1:5" s="62" customFormat="1" ht="14.25" customHeight="1" x14ac:dyDescent="0.25">
      <c r="A19" s="66"/>
      <c r="B19" s="76" t="s">
        <v>64</v>
      </c>
      <c r="C19" s="77">
        <v>19831</v>
      </c>
      <c r="D19" s="78">
        <v>15502</v>
      </c>
      <c r="E19" s="66"/>
    </row>
    <row r="20" spans="1:5" s="62" customFormat="1" ht="15" customHeight="1" thickBot="1" x14ac:dyDescent="0.3">
      <c r="A20" s="66"/>
      <c r="B20" s="82" t="s">
        <v>65</v>
      </c>
      <c r="C20" s="83">
        <f>C5+C11</f>
        <v>1961900</v>
      </c>
      <c r="D20" s="84">
        <f>D5+D11</f>
        <v>1957217</v>
      </c>
      <c r="E20" s="66"/>
    </row>
    <row r="21" spans="1:5" s="62" customFormat="1" ht="14.25" customHeight="1" x14ac:dyDescent="0.25">
      <c r="A21" s="66"/>
      <c r="B21" s="85"/>
      <c r="C21" s="86"/>
      <c r="D21" s="87"/>
      <c r="E21" s="66"/>
    </row>
    <row r="22" spans="1:5" s="62" customFormat="1" ht="20.25" customHeight="1" thickBot="1" x14ac:dyDescent="0.3">
      <c r="A22" s="66"/>
      <c r="B22" s="67" t="s">
        <v>66</v>
      </c>
      <c r="C22" s="68" t="s">
        <v>141</v>
      </c>
      <c r="D22" s="69" t="s">
        <v>121</v>
      </c>
      <c r="E22" s="66"/>
    </row>
    <row r="23" spans="1:5" s="62" customFormat="1" ht="15" customHeight="1" thickBot="1" x14ac:dyDescent="0.3">
      <c r="A23" s="66"/>
      <c r="B23" s="70" t="s">
        <v>67</v>
      </c>
      <c r="C23" s="71">
        <f>SUM(C24:C29)</f>
        <v>562907</v>
      </c>
      <c r="D23" s="72">
        <f>SUM(D24:D29)</f>
        <v>467626</v>
      </c>
      <c r="E23" s="66"/>
    </row>
    <row r="24" spans="1:5" s="62" customFormat="1" ht="14.25" customHeight="1" x14ac:dyDescent="0.25">
      <c r="A24" s="66"/>
      <c r="B24" s="73" t="s">
        <v>68</v>
      </c>
      <c r="C24" s="74">
        <v>187079</v>
      </c>
      <c r="D24" s="75">
        <v>101467</v>
      </c>
      <c r="E24" s="66"/>
    </row>
    <row r="25" spans="1:5" s="62" customFormat="1" ht="14.25" customHeight="1" x14ac:dyDescent="0.25">
      <c r="A25" s="66"/>
      <c r="B25" s="76" t="s">
        <v>69</v>
      </c>
      <c r="C25" s="77">
        <v>36571</v>
      </c>
      <c r="D25" s="78">
        <v>39695</v>
      </c>
      <c r="E25" s="66"/>
    </row>
    <row r="26" spans="1:5" s="62" customFormat="1" ht="14.25" customHeight="1" x14ac:dyDescent="0.25">
      <c r="A26" s="66"/>
      <c r="B26" s="76" t="s">
        <v>70</v>
      </c>
      <c r="C26" s="77">
        <v>92569</v>
      </c>
      <c r="D26" s="78">
        <v>121817</v>
      </c>
      <c r="E26" s="66"/>
    </row>
    <row r="27" spans="1:5" s="62" customFormat="1" ht="14.25" customHeight="1" x14ac:dyDescent="0.25">
      <c r="A27" s="66"/>
      <c r="B27" s="76" t="s">
        <v>71</v>
      </c>
      <c r="C27" s="77">
        <v>54950</v>
      </c>
      <c r="D27" s="78">
        <v>50959</v>
      </c>
      <c r="E27" s="66"/>
    </row>
    <row r="28" spans="1:5" s="62" customFormat="1" ht="14.25" customHeight="1" x14ac:dyDescent="0.25">
      <c r="A28" s="66"/>
      <c r="B28" s="76" t="s">
        <v>72</v>
      </c>
      <c r="C28" s="77">
        <v>22473</v>
      </c>
      <c r="D28" s="78">
        <v>28224</v>
      </c>
      <c r="E28" s="66"/>
    </row>
    <row r="29" spans="1:5" s="62" customFormat="1" ht="14.25" customHeight="1" x14ac:dyDescent="0.25">
      <c r="A29" s="66"/>
      <c r="B29" s="76" t="s">
        <v>73</v>
      </c>
      <c r="C29" s="77">
        <v>169265</v>
      </c>
      <c r="D29" s="78">
        <v>125464</v>
      </c>
      <c r="E29" s="66"/>
    </row>
    <row r="30" spans="1:5" s="62" customFormat="1" ht="15" customHeight="1" thickBot="1" x14ac:dyDescent="0.3">
      <c r="A30" s="66"/>
      <c r="B30" s="79" t="s">
        <v>74</v>
      </c>
      <c r="C30" s="80">
        <f>SUM(C31:C37)</f>
        <v>195621</v>
      </c>
      <c r="D30" s="81">
        <f>SUM(D31:D37)</f>
        <v>292796</v>
      </c>
      <c r="E30" s="66"/>
    </row>
    <row r="31" spans="1:5" s="62" customFormat="1" ht="14.25" customHeight="1" x14ac:dyDescent="0.25">
      <c r="A31" s="66"/>
      <c r="B31" s="73" t="s">
        <v>68</v>
      </c>
      <c r="C31" s="88">
        <v>100198</v>
      </c>
      <c r="D31" s="75">
        <v>200049</v>
      </c>
      <c r="E31" s="66"/>
    </row>
    <row r="32" spans="1:5" s="62" customFormat="1" ht="14.25" customHeight="1" x14ac:dyDescent="0.25">
      <c r="A32" s="66"/>
      <c r="B32" s="76" t="s">
        <v>69</v>
      </c>
      <c r="C32" s="77">
        <v>4136</v>
      </c>
      <c r="D32" s="78">
        <v>4195</v>
      </c>
      <c r="E32" s="66"/>
    </row>
    <row r="33" spans="1:5" s="62" customFormat="1" ht="14.25" customHeight="1" x14ac:dyDescent="0.25">
      <c r="A33" s="66"/>
      <c r="B33" s="76" t="s">
        <v>70</v>
      </c>
      <c r="C33" s="77">
        <v>416</v>
      </c>
      <c r="D33" s="78">
        <v>381</v>
      </c>
      <c r="E33" s="66"/>
    </row>
    <row r="34" spans="1:5" s="62" customFormat="1" ht="14.25" customHeight="1" x14ac:dyDescent="0.25">
      <c r="A34" s="66"/>
      <c r="B34" s="76" t="s">
        <v>71</v>
      </c>
      <c r="C34" s="77">
        <v>12863</v>
      </c>
      <c r="D34" s="78">
        <v>24793</v>
      </c>
      <c r="E34" s="66"/>
    </row>
    <row r="35" spans="1:5" s="62" customFormat="1" ht="14.25" customHeight="1" x14ac:dyDescent="0.25">
      <c r="A35" s="66"/>
      <c r="B35" s="76" t="s">
        <v>75</v>
      </c>
      <c r="C35" s="77">
        <v>41734</v>
      </c>
      <c r="D35" s="78">
        <v>42215</v>
      </c>
      <c r="E35" s="66"/>
    </row>
    <row r="36" spans="1:5" s="62" customFormat="1" ht="14.25" customHeight="1" x14ac:dyDescent="0.25">
      <c r="A36" s="66"/>
      <c r="B36" s="76" t="s">
        <v>76</v>
      </c>
      <c r="C36" s="77">
        <v>26962</v>
      </c>
      <c r="D36" s="78">
        <v>13498</v>
      </c>
      <c r="E36" s="66"/>
    </row>
    <row r="37" spans="1:5" s="62" customFormat="1" ht="14.25" customHeight="1" x14ac:dyDescent="0.25">
      <c r="A37" s="66"/>
      <c r="B37" s="76" t="s">
        <v>73</v>
      </c>
      <c r="C37" s="77">
        <v>9312</v>
      </c>
      <c r="D37" s="78">
        <v>7665</v>
      </c>
      <c r="E37" s="66"/>
    </row>
    <row r="38" spans="1:5" s="62" customFormat="1" ht="15" customHeight="1" thickBot="1" x14ac:dyDescent="0.3">
      <c r="A38" s="66"/>
      <c r="B38" s="79" t="s">
        <v>77</v>
      </c>
      <c r="C38" s="80">
        <f>C44+C45</f>
        <v>1203372</v>
      </c>
      <c r="D38" s="81">
        <f>D44+D45</f>
        <v>1196795</v>
      </c>
      <c r="E38" s="66"/>
    </row>
    <row r="39" spans="1:5" s="62" customFormat="1" ht="14.25" customHeight="1" x14ac:dyDescent="0.25">
      <c r="A39" s="66"/>
      <c r="B39" s="73" t="s">
        <v>78</v>
      </c>
      <c r="C39" s="74">
        <v>76400</v>
      </c>
      <c r="D39" s="75">
        <v>79000</v>
      </c>
      <c r="E39" s="66"/>
    </row>
    <row r="40" spans="1:5" s="62" customFormat="1" ht="14.25" customHeight="1" x14ac:dyDescent="0.25">
      <c r="A40" s="66"/>
      <c r="B40" s="76" t="s">
        <v>79</v>
      </c>
      <c r="C40" s="77">
        <v>23682</v>
      </c>
      <c r="D40" s="78">
        <v>23682</v>
      </c>
      <c r="E40" s="66"/>
    </row>
    <row r="41" spans="1:5" s="62" customFormat="1" ht="14.25" customHeight="1" x14ac:dyDescent="0.25">
      <c r="A41" s="66"/>
      <c r="B41" s="76" t="s">
        <v>80</v>
      </c>
      <c r="C41" s="77">
        <v>1107987</v>
      </c>
      <c r="D41" s="78">
        <v>1145374</v>
      </c>
      <c r="E41" s="66"/>
    </row>
    <row r="42" spans="1:5" s="62" customFormat="1" ht="14.25" customHeight="1" x14ac:dyDescent="0.25">
      <c r="A42" s="66"/>
      <c r="B42" s="76" t="s">
        <v>81</v>
      </c>
      <c r="C42" s="77">
        <v>23573</v>
      </c>
      <c r="D42" s="78">
        <v>19789</v>
      </c>
      <c r="E42" s="66"/>
    </row>
    <row r="43" spans="1:5" s="62" customFormat="1" ht="14.25" customHeight="1" x14ac:dyDescent="0.25">
      <c r="A43" s="66"/>
      <c r="B43" s="76" t="s">
        <v>82</v>
      </c>
      <c r="C43" s="77">
        <v>-28879</v>
      </c>
      <c r="D43" s="78">
        <v>-71596</v>
      </c>
      <c r="E43" s="66"/>
    </row>
    <row r="44" spans="1:5" s="62" customFormat="1" ht="15" customHeight="1" thickBot="1" x14ac:dyDescent="0.3">
      <c r="A44" s="66"/>
      <c r="B44" s="79" t="s">
        <v>83</v>
      </c>
      <c r="C44" s="80">
        <f>SUM(C39:C43)</f>
        <v>1202763</v>
      </c>
      <c r="D44" s="81">
        <f>SUM(D39:D43)</f>
        <v>1196249</v>
      </c>
      <c r="E44" s="66"/>
    </row>
    <row r="45" spans="1:5" s="62" customFormat="1" ht="15" customHeight="1" thickBot="1" x14ac:dyDescent="0.3">
      <c r="A45" s="66"/>
      <c r="B45" s="70" t="s">
        <v>84</v>
      </c>
      <c r="C45" s="71">
        <v>609</v>
      </c>
      <c r="D45" s="72">
        <v>546</v>
      </c>
      <c r="E45" s="66"/>
    </row>
    <row r="46" spans="1:5" s="62" customFormat="1" ht="15" customHeight="1" thickBot="1" x14ac:dyDescent="0.3">
      <c r="A46" s="66"/>
      <c r="B46" s="89" t="s">
        <v>85</v>
      </c>
      <c r="C46" s="90">
        <f>C23+C30+C38</f>
        <v>1961900</v>
      </c>
      <c r="D46" s="91">
        <f>D23+D30+D38</f>
        <v>1957217</v>
      </c>
      <c r="E46" s="66"/>
    </row>
    <row r="47" spans="1:5" s="62" customFormat="1" ht="14.25" customHeight="1" x14ac:dyDescent="0.25">
      <c r="B47" s="65"/>
      <c r="C47" s="63"/>
      <c r="D47" s="63"/>
    </row>
    <row r="48" spans="1:5" s="62" customFormat="1" ht="14.25" customHeight="1" x14ac:dyDescent="0.25"/>
    <row r="49" spans="2:4" s="62" customFormat="1" ht="14.25" customHeight="1" x14ac:dyDescent="0.25">
      <c r="B49" s="65"/>
      <c r="C49" s="63"/>
      <c r="D49" s="63"/>
    </row>
    <row r="50" spans="2:4" s="62" customFormat="1" ht="11.25" x14ac:dyDescent="0.25">
      <c r="B50" s="65"/>
      <c r="C50" s="65"/>
      <c r="D50" s="65"/>
    </row>
    <row r="51" spans="2:4" s="62" customFormat="1" ht="11.25" x14ac:dyDescent="0.25"/>
    <row r="52" spans="2:4" s="62" customFormat="1" ht="11.25" x14ac:dyDescent="0.25"/>
    <row r="53" spans="2:4" s="62" customFormat="1" ht="11.25" x14ac:dyDescent="0.25"/>
    <row r="54" spans="2:4" s="62" customFormat="1" ht="11.25" x14ac:dyDescent="0.25"/>
    <row r="55" spans="2:4" s="62" customFormat="1" ht="11.25" x14ac:dyDescent="0.25"/>
    <row r="56" spans="2:4" s="62" customFormat="1" ht="11.25" x14ac:dyDescent="0.25"/>
    <row r="57" spans="2:4" s="62" customFormat="1" ht="11.25" x14ac:dyDescent="0.25"/>
    <row r="58" spans="2:4" s="62" customFormat="1" ht="11.25" x14ac:dyDescent="0.25"/>
    <row r="59" spans="2:4" s="62" customFormat="1" ht="11.25" x14ac:dyDescent="0.25"/>
    <row r="60" spans="2:4" s="62" customFormat="1" ht="11.25" x14ac:dyDescent="0.25"/>
    <row r="61" spans="2:4" s="62" customFormat="1" ht="11.25" x14ac:dyDescent="0.25"/>
    <row r="62" spans="2:4" s="62" customFormat="1" ht="11.25" x14ac:dyDescent="0.25"/>
    <row r="63" spans="2:4" s="62" customFormat="1" ht="11.25" x14ac:dyDescent="0.25"/>
    <row r="64" spans="2:4" s="62" customFormat="1" ht="11.25" x14ac:dyDescent="0.25"/>
    <row r="65" s="62" customFormat="1" ht="11.25" x14ac:dyDescent="0.25"/>
    <row r="66" s="62" customFormat="1" ht="11.25" x14ac:dyDescent="0.25"/>
    <row r="67" s="62" customFormat="1" ht="11.25" x14ac:dyDescent="0.25"/>
    <row r="68" s="62" customFormat="1" ht="11.25" x14ac:dyDescent="0.25"/>
  </sheetData>
  <mergeCells count="2">
    <mergeCell ref="B1:D1"/>
    <mergeCell ref="B2:D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E41"/>
  <sheetViews>
    <sheetView showGridLines="0" zoomScale="154" zoomScaleNormal="154" workbookViewId="0"/>
  </sheetViews>
  <sheetFormatPr defaultColWidth="9.140625" defaultRowHeight="14.25" x14ac:dyDescent="0.2"/>
  <cols>
    <col min="1" max="1" width="2.7109375" style="2" customWidth="1"/>
    <col min="2" max="2" width="67.140625" style="2" customWidth="1"/>
    <col min="3" max="4" width="11.7109375" style="2" customWidth="1"/>
    <col min="5" max="5" width="2.7109375" style="2" customWidth="1"/>
    <col min="6" max="16384" width="9.140625" style="2"/>
  </cols>
  <sheetData>
    <row r="1" spans="1:5" s="44" customFormat="1" ht="15.75" x14ac:dyDescent="0.25">
      <c r="B1" s="211" t="s">
        <v>135</v>
      </c>
      <c r="C1" s="211"/>
      <c r="D1" s="211"/>
      <c r="E1" s="92"/>
    </row>
    <row r="2" spans="1:5" x14ac:dyDescent="0.2">
      <c r="B2" s="212" t="s">
        <v>33</v>
      </c>
      <c r="C2" s="212"/>
      <c r="D2" s="212"/>
    </row>
    <row r="3" spans="1:5" x14ac:dyDescent="0.2">
      <c r="B3" s="19"/>
    </row>
    <row r="4" spans="1:5" s="29" customFormat="1" ht="12" thickBot="1" x14ac:dyDescent="0.25">
      <c r="A4" s="42"/>
      <c r="B4" s="47" t="s">
        <v>34</v>
      </c>
      <c r="C4" s="94" t="s">
        <v>139</v>
      </c>
      <c r="D4" s="95" t="s">
        <v>140</v>
      </c>
      <c r="E4" s="42"/>
    </row>
    <row r="5" spans="1:5" s="62" customFormat="1" ht="11.25" x14ac:dyDescent="0.2">
      <c r="A5" s="66"/>
      <c r="B5" s="50" t="s">
        <v>49</v>
      </c>
      <c r="C5" s="34">
        <v>27318</v>
      </c>
      <c r="D5" s="35">
        <v>29466</v>
      </c>
      <c r="E5" s="66"/>
    </row>
    <row r="6" spans="1:5" s="62" customFormat="1" ht="11.25" x14ac:dyDescent="0.2">
      <c r="A6" s="66"/>
      <c r="B6" s="23" t="s">
        <v>48</v>
      </c>
      <c r="C6" s="25">
        <v>12061</v>
      </c>
      <c r="D6" s="26">
        <v>14069</v>
      </c>
      <c r="E6" s="66"/>
    </row>
    <row r="7" spans="1:5" s="62" customFormat="1" ht="11.25" x14ac:dyDescent="0.2">
      <c r="A7" s="66"/>
      <c r="B7" s="23" t="s">
        <v>47</v>
      </c>
      <c r="C7" s="25">
        <v>193</v>
      </c>
      <c r="D7" s="26">
        <v>476</v>
      </c>
      <c r="E7" s="66"/>
    </row>
    <row r="8" spans="1:5" s="62" customFormat="1" ht="11.25" x14ac:dyDescent="0.2">
      <c r="A8" s="66"/>
      <c r="B8" s="23" t="s">
        <v>86</v>
      </c>
      <c r="C8" s="25">
        <v>10661</v>
      </c>
      <c r="D8" s="26">
        <v>10037</v>
      </c>
      <c r="E8" s="66"/>
    </row>
    <row r="9" spans="1:5" s="62" customFormat="1" ht="11.25" x14ac:dyDescent="0.2">
      <c r="A9" s="96"/>
      <c r="B9" s="23" t="s">
        <v>87</v>
      </c>
      <c r="C9" s="25">
        <v>591</v>
      </c>
      <c r="D9" s="26">
        <v>-4794</v>
      </c>
      <c r="E9" s="96"/>
    </row>
    <row r="10" spans="1:5" s="9" customFormat="1" ht="11.25" x14ac:dyDescent="0.2">
      <c r="A10" s="66"/>
      <c r="B10" s="50" t="s">
        <v>88</v>
      </c>
      <c r="C10" s="34">
        <v>24279</v>
      </c>
      <c r="D10" s="35">
        <v>15896</v>
      </c>
      <c r="E10" s="66"/>
    </row>
    <row r="11" spans="1:5" s="62" customFormat="1" ht="11.25" x14ac:dyDescent="0.2">
      <c r="A11" s="66"/>
      <c r="B11" s="23" t="s">
        <v>89</v>
      </c>
      <c r="C11" s="25">
        <v>3137</v>
      </c>
      <c r="D11" s="26">
        <v>11533</v>
      </c>
      <c r="E11" s="66"/>
    </row>
    <row r="12" spans="1:5" s="62" customFormat="1" ht="11.25" x14ac:dyDescent="0.2">
      <c r="A12" s="66"/>
      <c r="B12" s="23" t="s">
        <v>90</v>
      </c>
      <c r="C12" s="25">
        <v>-16455</v>
      </c>
      <c r="D12" s="26">
        <v>-14649</v>
      </c>
      <c r="E12" s="66"/>
    </row>
    <row r="13" spans="1:5" s="62" customFormat="1" ht="11.25" x14ac:dyDescent="0.2">
      <c r="A13" s="66"/>
      <c r="B13" s="23" t="s">
        <v>91</v>
      </c>
      <c r="C13" s="25">
        <v>-2323</v>
      </c>
      <c r="D13" s="26">
        <v>-2130</v>
      </c>
      <c r="E13" s="66"/>
    </row>
    <row r="14" spans="1:5" s="62" customFormat="1" ht="11.25" x14ac:dyDescent="0.2">
      <c r="A14" s="96"/>
      <c r="B14" s="23" t="s">
        <v>92</v>
      </c>
      <c r="C14" s="25">
        <v>2280</v>
      </c>
      <c r="D14" s="26">
        <v>1969</v>
      </c>
      <c r="E14" s="96"/>
    </row>
    <row r="15" spans="1:5" s="9" customFormat="1" ht="12" thickBot="1" x14ac:dyDescent="0.25">
      <c r="A15" s="96"/>
      <c r="B15" s="56" t="s">
        <v>93</v>
      </c>
      <c r="C15" s="36">
        <f>SUM(C5:C14)</f>
        <v>61742</v>
      </c>
      <c r="D15" s="37">
        <f>SUM(D5:D14)</f>
        <v>61873</v>
      </c>
      <c r="E15" s="96"/>
    </row>
    <row r="16" spans="1:5" s="9" customFormat="1" ht="11.25" x14ac:dyDescent="0.2">
      <c r="A16" s="66"/>
      <c r="B16" s="50" t="s">
        <v>94</v>
      </c>
      <c r="C16" s="34">
        <v>146</v>
      </c>
      <c r="D16" s="35">
        <v>90</v>
      </c>
      <c r="E16" s="66"/>
    </row>
    <row r="17" spans="1:5" s="62" customFormat="1" ht="11.25" x14ac:dyDescent="0.2">
      <c r="A17" s="66"/>
      <c r="B17" s="23" t="s">
        <v>95</v>
      </c>
      <c r="C17" s="25">
        <v>-18671</v>
      </c>
      <c r="D17" s="26">
        <v>-1585</v>
      </c>
      <c r="E17" s="66"/>
    </row>
    <row r="18" spans="1:5" s="62" customFormat="1" ht="11.25" x14ac:dyDescent="0.2">
      <c r="A18" s="66"/>
      <c r="B18" s="23" t="s">
        <v>96</v>
      </c>
      <c r="C18" s="25">
        <v>98</v>
      </c>
      <c r="D18" s="26">
        <v>133</v>
      </c>
      <c r="E18" s="66"/>
    </row>
    <row r="19" spans="1:5" s="62" customFormat="1" ht="11.25" x14ac:dyDescent="0.2">
      <c r="A19" s="66"/>
      <c r="B19" s="23" t="s">
        <v>97</v>
      </c>
      <c r="C19" s="25">
        <v>-14</v>
      </c>
      <c r="D19" s="26">
        <v>-38</v>
      </c>
      <c r="E19" s="66"/>
    </row>
    <row r="20" spans="1:5" s="62" customFormat="1" ht="11.25" x14ac:dyDescent="0.2">
      <c r="A20" s="66"/>
      <c r="B20" s="23" t="s">
        <v>98</v>
      </c>
      <c r="C20" s="25">
        <v>4000</v>
      </c>
      <c r="D20" s="26">
        <v>0</v>
      </c>
      <c r="E20" s="66"/>
    </row>
    <row r="21" spans="1:5" s="62" customFormat="1" ht="11.25" x14ac:dyDescent="0.2">
      <c r="A21" s="66"/>
      <c r="B21" s="23" t="s">
        <v>99</v>
      </c>
      <c r="C21" s="25">
        <v>-464</v>
      </c>
      <c r="D21" s="26">
        <v>-15000</v>
      </c>
      <c r="E21" s="66"/>
    </row>
    <row r="22" spans="1:5" s="62" customFormat="1" ht="11.25" x14ac:dyDescent="0.2">
      <c r="A22" s="96"/>
      <c r="B22" s="23" t="s">
        <v>100</v>
      </c>
      <c r="C22" s="25">
        <v>-49420</v>
      </c>
      <c r="D22" s="26">
        <v>0</v>
      </c>
      <c r="E22" s="96"/>
    </row>
    <row r="23" spans="1:5" s="9" customFormat="1" ht="12" thickBot="1" x14ac:dyDescent="0.25">
      <c r="A23" s="96"/>
      <c r="B23" s="56" t="s">
        <v>101</v>
      </c>
      <c r="C23" s="36">
        <f>SUM(C16:C22)</f>
        <v>-64325</v>
      </c>
      <c r="D23" s="37">
        <f>SUM(D16:D22)</f>
        <v>-16400</v>
      </c>
      <c r="E23" s="96"/>
    </row>
    <row r="24" spans="1:5" s="62" customFormat="1" ht="11.25" x14ac:dyDescent="0.2">
      <c r="A24" s="66"/>
      <c r="B24" s="50" t="s">
        <v>159</v>
      </c>
      <c r="C24" s="34">
        <v>-24525</v>
      </c>
      <c r="D24" s="35">
        <v>0</v>
      </c>
      <c r="E24" s="66"/>
    </row>
    <row r="25" spans="1:5" s="9" customFormat="1" ht="11.25" x14ac:dyDescent="0.2">
      <c r="A25" s="66"/>
      <c r="B25" s="23" t="s">
        <v>154</v>
      </c>
      <c r="C25" s="25">
        <v>10838</v>
      </c>
      <c r="D25" s="26">
        <v>3335</v>
      </c>
      <c r="E25" s="66"/>
    </row>
    <row r="26" spans="1:5" s="62" customFormat="1" ht="11.25" x14ac:dyDescent="0.2">
      <c r="A26" s="66"/>
      <c r="B26" s="23" t="s">
        <v>155</v>
      </c>
      <c r="C26" s="25">
        <v>0</v>
      </c>
      <c r="D26" s="26">
        <v>40000</v>
      </c>
      <c r="E26" s="66"/>
    </row>
    <row r="27" spans="1:5" s="62" customFormat="1" ht="11.25" x14ac:dyDescent="0.2">
      <c r="A27" s="66"/>
      <c r="B27" s="23" t="s">
        <v>156</v>
      </c>
      <c r="C27" s="25">
        <v>-561</v>
      </c>
      <c r="D27" s="26">
        <v>-3081</v>
      </c>
      <c r="E27" s="66"/>
    </row>
    <row r="28" spans="1:5" s="9" customFormat="1" ht="12" thickBot="1" x14ac:dyDescent="0.25">
      <c r="A28" s="96"/>
      <c r="B28" s="56" t="s">
        <v>102</v>
      </c>
      <c r="C28" s="36">
        <f>SUM(C24:C27)</f>
        <v>-14248</v>
      </c>
      <c r="D28" s="37">
        <f>SUM(D24:D27)</f>
        <v>40254</v>
      </c>
      <c r="E28" s="96"/>
    </row>
    <row r="29" spans="1:5" s="62" customFormat="1" ht="11.25" x14ac:dyDescent="0.2">
      <c r="A29" s="66"/>
      <c r="B29" s="50" t="s">
        <v>125</v>
      </c>
      <c r="C29" s="34">
        <f>C15+C23+C28</f>
        <v>-16831</v>
      </c>
      <c r="D29" s="35">
        <f>D15+D23+D28</f>
        <v>85727</v>
      </c>
      <c r="E29" s="66"/>
    </row>
    <row r="30" spans="1:5" s="62" customFormat="1" ht="11.25" x14ac:dyDescent="0.2">
      <c r="A30" s="66"/>
      <c r="B30" s="50" t="s">
        <v>126</v>
      </c>
      <c r="C30" s="25">
        <v>4508</v>
      </c>
      <c r="D30" s="26">
        <v>-2575</v>
      </c>
      <c r="E30" s="96"/>
    </row>
    <row r="31" spans="1:5" s="9" customFormat="1" ht="12" thickBot="1" x14ac:dyDescent="0.25">
      <c r="A31" s="96"/>
      <c r="B31" s="56" t="s">
        <v>129</v>
      </c>
      <c r="C31" s="36">
        <f>SUM(C29:C30)</f>
        <v>-12323</v>
      </c>
      <c r="D31" s="37">
        <f>SUM(D29:D30)</f>
        <v>83152</v>
      </c>
      <c r="E31" s="96"/>
    </row>
    <row r="32" spans="1:5" s="62" customFormat="1" ht="11.25" x14ac:dyDescent="0.2">
      <c r="A32" s="96"/>
      <c r="B32" s="50" t="s">
        <v>127</v>
      </c>
      <c r="C32" s="34">
        <v>374611</v>
      </c>
      <c r="D32" s="35">
        <v>300567</v>
      </c>
      <c r="E32" s="66"/>
    </row>
    <row r="33" spans="1:5" s="9" customFormat="1" ht="12" thickBot="1" x14ac:dyDescent="0.25">
      <c r="A33" s="96"/>
      <c r="B33" s="56" t="s">
        <v>128</v>
      </c>
      <c r="C33" s="36">
        <f>SUM(C31:C32)</f>
        <v>362288</v>
      </c>
      <c r="D33" s="37">
        <f>SUM(D31:D32)</f>
        <v>383719</v>
      </c>
      <c r="E33" s="96"/>
    </row>
    <row r="34" spans="1:5" s="62" customFormat="1" x14ac:dyDescent="0.2">
      <c r="A34" s="66"/>
      <c r="B34" s="2"/>
      <c r="C34" s="2"/>
      <c r="D34" s="2"/>
      <c r="E34" s="2"/>
    </row>
    <row r="35" spans="1:5" s="9" customFormat="1" ht="12" thickBot="1" x14ac:dyDescent="0.25">
      <c r="A35" s="96"/>
      <c r="B35" s="56" t="s">
        <v>1</v>
      </c>
      <c r="C35" s="36">
        <f>C15+C16+C17+C18+C19</f>
        <v>43301</v>
      </c>
      <c r="D35" s="37">
        <f>D15+D16+D17+D18+D19</f>
        <v>60473</v>
      </c>
      <c r="E35" s="96"/>
    </row>
    <row r="36" spans="1:5" s="62" customFormat="1" x14ac:dyDescent="0.2">
      <c r="A36" s="2"/>
      <c r="B36" s="66"/>
      <c r="C36" s="66"/>
      <c r="D36" s="66"/>
      <c r="E36" s="96"/>
    </row>
    <row r="37" spans="1:5" s="62" customFormat="1" x14ac:dyDescent="0.2">
      <c r="A37" s="96"/>
      <c r="B37" s="2"/>
      <c r="C37" s="2"/>
      <c r="D37" s="2"/>
      <c r="E37" s="2"/>
    </row>
    <row r="38" spans="1:5" s="9" customFormat="1" x14ac:dyDescent="0.2">
      <c r="A38" s="96"/>
      <c r="B38" s="2"/>
      <c r="C38" s="2"/>
      <c r="D38" s="2"/>
      <c r="E38" s="2"/>
    </row>
    <row r="40" spans="1:5" s="9" customFormat="1" x14ac:dyDescent="0.2">
      <c r="A40" s="2"/>
      <c r="B40" s="2"/>
      <c r="C40" s="2"/>
      <c r="D40" s="2"/>
      <c r="E40" s="2"/>
    </row>
    <row r="41" spans="1:5" s="9" customFormat="1" x14ac:dyDescent="0.2">
      <c r="A41" s="2"/>
      <c r="B41" s="2"/>
      <c r="C41" s="2"/>
      <c r="D41" s="2"/>
      <c r="E41" s="2"/>
    </row>
  </sheetData>
  <mergeCells count="2">
    <mergeCell ref="B1:D1"/>
    <mergeCell ref="B2:D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39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35.140625" style="2" customWidth="1"/>
    <col min="3" max="12" width="10.42578125" style="2" customWidth="1"/>
    <col min="13" max="13" width="2.7109375" style="2" customWidth="1"/>
    <col min="14" max="16384" width="9.140625" style="2"/>
  </cols>
  <sheetData>
    <row r="1" spans="1:13" s="44" customFormat="1" ht="15" customHeight="1" x14ac:dyDescent="0.25">
      <c r="A1" s="110"/>
      <c r="B1" s="159" t="s">
        <v>136</v>
      </c>
      <c r="C1" s="159"/>
      <c r="D1" s="159"/>
      <c r="E1" s="159"/>
      <c r="F1" s="159"/>
      <c r="G1" s="159"/>
      <c r="H1" s="111"/>
      <c r="I1" s="111"/>
      <c r="J1" s="111"/>
      <c r="K1" s="111"/>
      <c r="L1" s="111"/>
      <c r="M1" s="110"/>
    </row>
    <row r="2" spans="1:13" ht="15" customHeight="1" x14ac:dyDescent="0.2">
      <c r="A2" s="107"/>
      <c r="B2" s="106" t="s">
        <v>33</v>
      </c>
      <c r="C2" s="109"/>
      <c r="D2" s="109"/>
      <c r="E2" s="109"/>
      <c r="F2" s="109"/>
      <c r="G2" s="109"/>
      <c r="H2" s="108"/>
      <c r="I2" s="108"/>
      <c r="J2" s="108"/>
      <c r="K2" s="108"/>
      <c r="L2" s="108"/>
      <c r="M2" s="107"/>
    </row>
    <row r="3" spans="1:13" ht="15" customHeight="1" x14ac:dyDescent="0.2">
      <c r="A3" s="38"/>
      <c r="B3" s="46"/>
      <c r="C3" s="40"/>
      <c r="D3" s="40"/>
      <c r="E3" s="40"/>
      <c r="F3" s="40"/>
      <c r="G3" s="40"/>
      <c r="H3" s="40"/>
      <c r="I3" s="40"/>
      <c r="J3" s="40"/>
      <c r="K3" s="40"/>
      <c r="L3" s="40"/>
      <c r="M3" s="38"/>
    </row>
    <row r="4" spans="1:13" s="29" customFormat="1" ht="15" customHeight="1" thickBot="1" x14ac:dyDescent="0.25">
      <c r="A4" s="42"/>
      <c r="B4" s="70" t="s">
        <v>34</v>
      </c>
      <c r="C4" s="213" t="s">
        <v>15</v>
      </c>
      <c r="D4" s="213"/>
      <c r="E4" s="214" t="s">
        <v>14</v>
      </c>
      <c r="F4" s="215"/>
      <c r="G4" s="213" t="s">
        <v>0</v>
      </c>
      <c r="H4" s="213"/>
      <c r="I4" s="213" t="s">
        <v>103</v>
      </c>
      <c r="J4" s="213"/>
      <c r="K4" s="213" t="s">
        <v>122</v>
      </c>
      <c r="L4" s="213"/>
      <c r="M4" s="42"/>
    </row>
    <row r="5" spans="1:13" s="29" customFormat="1" ht="14.25" customHeight="1" x14ac:dyDescent="0.2">
      <c r="A5" s="42"/>
      <c r="B5" s="115"/>
      <c r="C5" s="116" t="s">
        <v>139</v>
      </c>
      <c r="D5" s="117" t="s">
        <v>140</v>
      </c>
      <c r="E5" s="116" t="s">
        <v>139</v>
      </c>
      <c r="F5" s="117" t="s">
        <v>140</v>
      </c>
      <c r="G5" s="116" t="s">
        <v>139</v>
      </c>
      <c r="H5" s="117" t="s">
        <v>140</v>
      </c>
      <c r="I5" s="116" t="s">
        <v>139</v>
      </c>
      <c r="J5" s="117" t="s">
        <v>140</v>
      </c>
      <c r="K5" s="116" t="s">
        <v>139</v>
      </c>
      <c r="L5" s="117" t="s">
        <v>140</v>
      </c>
      <c r="M5" s="42"/>
    </row>
    <row r="6" spans="1:13" s="29" customFormat="1" ht="14.25" customHeight="1" x14ac:dyDescent="0.2">
      <c r="A6" s="42"/>
      <c r="B6" s="23" t="s">
        <v>35</v>
      </c>
      <c r="C6" s="25">
        <f>7825-1</f>
        <v>7824</v>
      </c>
      <c r="D6" s="26">
        <v>26418</v>
      </c>
      <c r="E6" s="25">
        <v>38429</v>
      </c>
      <c r="F6" s="26">
        <v>32652</v>
      </c>
      <c r="G6" s="25">
        <v>0</v>
      </c>
      <c r="H6" s="26">
        <v>0</v>
      </c>
      <c r="I6" s="25">
        <v>0</v>
      </c>
      <c r="J6" s="26"/>
      <c r="K6" s="25">
        <f>C6+E6+G6+I6</f>
        <v>46253</v>
      </c>
      <c r="L6" s="26">
        <f>D6+F6+H6+J6</f>
        <v>59070</v>
      </c>
      <c r="M6" s="42"/>
    </row>
    <row r="7" spans="1:13" s="29" customFormat="1" ht="14.25" customHeight="1" x14ac:dyDescent="0.2">
      <c r="A7" s="42"/>
      <c r="B7" s="23" t="s">
        <v>36</v>
      </c>
      <c r="C7" s="25">
        <v>40033</v>
      </c>
      <c r="D7" s="26">
        <v>37029</v>
      </c>
      <c r="E7" s="25">
        <v>67205</v>
      </c>
      <c r="F7" s="26">
        <v>61896</v>
      </c>
      <c r="G7" s="25">
        <v>0</v>
      </c>
      <c r="H7" s="26">
        <v>0</v>
      </c>
      <c r="I7" s="25">
        <v>0</v>
      </c>
      <c r="J7" s="26"/>
      <c r="K7" s="25">
        <f>C7+E7+G7+I7</f>
        <v>107238</v>
      </c>
      <c r="L7" s="26">
        <f>D7+F7+H7+J7</f>
        <v>98925</v>
      </c>
      <c r="M7" s="42"/>
    </row>
    <row r="8" spans="1:13" s="29" customFormat="1" ht="14.25" customHeight="1" thickBot="1" x14ac:dyDescent="0.25">
      <c r="A8" s="42"/>
      <c r="B8" s="51" t="s">
        <v>104</v>
      </c>
      <c r="C8" s="52">
        <f t="shared" ref="C8:H8" si="0">SUM(C6:C7)</f>
        <v>47857</v>
      </c>
      <c r="D8" s="53">
        <f t="shared" si="0"/>
        <v>63447</v>
      </c>
      <c r="E8" s="52">
        <f t="shared" ref="E8" si="1">SUM(E6:E7)</f>
        <v>105634</v>
      </c>
      <c r="F8" s="53">
        <f t="shared" si="0"/>
        <v>94548</v>
      </c>
      <c r="G8" s="52">
        <f t="shared" ref="G8" si="2">SUM(G6:G7)</f>
        <v>0</v>
      </c>
      <c r="H8" s="53">
        <f t="shared" si="0"/>
        <v>0</v>
      </c>
      <c r="I8" s="52">
        <f t="shared" ref="I8" si="3">SUM(I6:I7)</f>
        <v>0</v>
      </c>
      <c r="J8" s="53"/>
      <c r="K8" s="52">
        <f>SUM(K6:K7)</f>
        <v>153491</v>
      </c>
      <c r="L8" s="53">
        <f>SUM(L6:L7)</f>
        <v>157995</v>
      </c>
      <c r="M8" s="42"/>
    </row>
    <row r="9" spans="1:13" s="29" customFormat="1" ht="14.25" customHeight="1" x14ac:dyDescent="0.2">
      <c r="A9" s="42"/>
      <c r="B9" s="50" t="s">
        <v>37</v>
      </c>
      <c r="C9" s="34">
        <v>0</v>
      </c>
      <c r="D9" s="35">
        <v>0</v>
      </c>
      <c r="E9" s="34">
        <v>0</v>
      </c>
      <c r="F9" s="35">
        <v>0</v>
      </c>
      <c r="G9" s="34">
        <v>52059</v>
      </c>
      <c r="H9" s="35">
        <v>47886</v>
      </c>
      <c r="I9" s="34">
        <v>0</v>
      </c>
      <c r="J9" s="35"/>
      <c r="K9" s="34">
        <f>C9+E9+G9+I9</f>
        <v>52059</v>
      </c>
      <c r="L9" s="35">
        <f>D9+F9+H9+J9</f>
        <v>47886</v>
      </c>
      <c r="M9" s="42"/>
    </row>
    <row r="10" spans="1:13" s="29" customFormat="1" ht="14.25" customHeight="1" x14ac:dyDescent="0.2">
      <c r="A10" s="42"/>
      <c r="B10" s="23" t="s">
        <v>38</v>
      </c>
      <c r="C10" s="25">
        <v>155</v>
      </c>
      <c r="D10" s="26">
        <v>187</v>
      </c>
      <c r="E10" s="25">
        <v>14</v>
      </c>
      <c r="F10" s="26">
        <v>10</v>
      </c>
      <c r="G10" s="25">
        <v>220</v>
      </c>
      <c r="H10" s="26">
        <v>151</v>
      </c>
      <c r="I10" s="25">
        <v>0</v>
      </c>
      <c r="J10" s="26"/>
      <c r="K10" s="25">
        <f>C10+E10+G10+I10</f>
        <v>389</v>
      </c>
      <c r="L10" s="26">
        <f>D10+F10+H10+J10</f>
        <v>348</v>
      </c>
      <c r="M10" s="42"/>
    </row>
    <row r="11" spans="1:13" s="29" customFormat="1" ht="14.25" customHeight="1" thickBot="1" x14ac:dyDescent="0.25">
      <c r="A11" s="42"/>
      <c r="B11" s="51" t="s">
        <v>39</v>
      </c>
      <c r="C11" s="52">
        <f t="shared" ref="C11:H11" si="4">SUM(C8:C10)</f>
        <v>48012</v>
      </c>
      <c r="D11" s="53">
        <f t="shared" si="4"/>
        <v>63634</v>
      </c>
      <c r="E11" s="52">
        <f t="shared" ref="E11" si="5">SUM(E8:E10)</f>
        <v>105648</v>
      </c>
      <c r="F11" s="53">
        <f t="shared" si="4"/>
        <v>94558</v>
      </c>
      <c r="G11" s="52">
        <f t="shared" ref="G11" si="6">SUM(G8:G10)</f>
        <v>52279</v>
      </c>
      <c r="H11" s="53">
        <f t="shared" si="4"/>
        <v>48037</v>
      </c>
      <c r="I11" s="52">
        <f t="shared" ref="I11" si="7">SUM(I8:I10)</f>
        <v>0</v>
      </c>
      <c r="J11" s="53"/>
      <c r="K11" s="52">
        <f>SUM(K8:K10)</f>
        <v>205939</v>
      </c>
      <c r="L11" s="53">
        <f>SUM(L8:L10)</f>
        <v>206229</v>
      </c>
      <c r="M11" s="42"/>
    </row>
    <row r="12" spans="1:13" s="29" customFormat="1" ht="14.25" customHeight="1" x14ac:dyDescent="0.2">
      <c r="A12" s="42"/>
      <c r="B12" s="50" t="s">
        <v>40</v>
      </c>
      <c r="C12" s="34">
        <v>-2844</v>
      </c>
      <c r="D12" s="35">
        <v>-3185</v>
      </c>
      <c r="E12" s="34">
        <v>-7139</v>
      </c>
      <c r="F12" s="35">
        <v>-8276</v>
      </c>
      <c r="G12" s="34">
        <v>-41836</v>
      </c>
      <c r="H12" s="35">
        <v>-41767</v>
      </c>
      <c r="I12" s="34">
        <v>-3216</v>
      </c>
      <c r="J12" s="35">
        <v>-2818</v>
      </c>
      <c r="K12" s="34">
        <f>C12+E12+G12+I12</f>
        <v>-55035</v>
      </c>
      <c r="L12" s="35">
        <f>D12+F12+H12+J12</f>
        <v>-56046</v>
      </c>
      <c r="M12" s="42"/>
    </row>
    <row r="13" spans="1:13" s="29" customFormat="1" ht="14.25" customHeight="1" thickBot="1" x14ac:dyDescent="0.25">
      <c r="A13" s="42"/>
      <c r="B13" s="51" t="s">
        <v>41</v>
      </c>
      <c r="C13" s="52">
        <f t="shared" ref="C13:H13" si="8">SUM(C11:C12)</f>
        <v>45168</v>
      </c>
      <c r="D13" s="53">
        <f t="shared" si="8"/>
        <v>60449</v>
      </c>
      <c r="E13" s="52">
        <f t="shared" ref="E13" si="9">SUM(E11:E12)</f>
        <v>98509</v>
      </c>
      <c r="F13" s="53">
        <f t="shared" si="8"/>
        <v>86282</v>
      </c>
      <c r="G13" s="52">
        <f t="shared" ref="G13" si="10">SUM(G11:G12)</f>
        <v>10443</v>
      </c>
      <c r="H13" s="53">
        <f t="shared" si="8"/>
        <v>6270</v>
      </c>
      <c r="I13" s="52">
        <f t="shared" ref="I13:L13" si="11">SUM(I11:I12)</f>
        <v>-3216</v>
      </c>
      <c r="J13" s="53">
        <f t="shared" si="11"/>
        <v>-2818</v>
      </c>
      <c r="K13" s="52">
        <f t="shared" si="11"/>
        <v>150904</v>
      </c>
      <c r="L13" s="53">
        <f t="shared" si="11"/>
        <v>150183</v>
      </c>
      <c r="M13" s="42"/>
    </row>
    <row r="14" spans="1:13" s="29" customFormat="1" ht="11.25" x14ac:dyDescent="0.2">
      <c r="A14" s="42"/>
      <c r="B14" s="58"/>
      <c r="C14" s="98"/>
      <c r="D14" s="99"/>
      <c r="E14" s="98"/>
      <c r="F14" s="99"/>
      <c r="G14" s="98"/>
      <c r="H14" s="99"/>
      <c r="I14" s="98"/>
      <c r="J14" s="99"/>
      <c r="K14" s="98"/>
      <c r="L14" s="99"/>
      <c r="M14" s="42"/>
    </row>
    <row r="15" spans="1:13" s="29" customFormat="1" ht="11.25" customHeight="1" x14ac:dyDescent="0.2">
      <c r="A15" s="42"/>
      <c r="B15" s="97" t="s">
        <v>43</v>
      </c>
      <c r="C15" s="25">
        <v>-8050</v>
      </c>
      <c r="D15" s="26">
        <v>-10289</v>
      </c>
      <c r="E15" s="25">
        <v>-44824</v>
      </c>
      <c r="F15" s="26">
        <v>-40398</v>
      </c>
      <c r="G15" s="25">
        <v>-4980</v>
      </c>
      <c r="H15" s="26">
        <v>-4399</v>
      </c>
      <c r="I15" s="25">
        <v>-4564</v>
      </c>
      <c r="J15" s="26">
        <v>-4478</v>
      </c>
      <c r="K15" s="25">
        <f>C15+E15+G15+I15</f>
        <v>-62418</v>
      </c>
      <c r="L15" s="26">
        <f>D15+F15+H15+J15</f>
        <v>-59564</v>
      </c>
      <c r="M15" s="42"/>
    </row>
    <row r="16" spans="1:13" s="29" customFormat="1" ht="14.25" customHeight="1" thickBot="1" x14ac:dyDescent="0.25">
      <c r="A16" s="42"/>
      <c r="B16" s="51" t="s">
        <v>105</v>
      </c>
      <c r="C16" s="52">
        <f t="shared" ref="C16:H16" si="12">SUM(C13:C15)</f>
        <v>37118</v>
      </c>
      <c r="D16" s="53">
        <f t="shared" si="12"/>
        <v>50160</v>
      </c>
      <c r="E16" s="52">
        <f t="shared" ref="E16" si="13">SUM(E13:E15)</f>
        <v>53685</v>
      </c>
      <c r="F16" s="53">
        <f t="shared" si="12"/>
        <v>45884</v>
      </c>
      <c r="G16" s="52">
        <f t="shared" ref="G16" si="14">SUM(G13:G15)</f>
        <v>5463</v>
      </c>
      <c r="H16" s="53">
        <f t="shared" si="12"/>
        <v>1871</v>
      </c>
      <c r="I16" s="52">
        <f t="shared" ref="I16:L16" si="15">SUM(I13:I15)</f>
        <v>-7780</v>
      </c>
      <c r="J16" s="53">
        <f t="shared" si="15"/>
        <v>-7296</v>
      </c>
      <c r="K16" s="52">
        <f t="shared" si="15"/>
        <v>88486</v>
      </c>
      <c r="L16" s="53">
        <f t="shared" si="15"/>
        <v>90619</v>
      </c>
      <c r="M16" s="42"/>
    </row>
    <row r="17" spans="1:13" s="93" customFormat="1" ht="11.25" x14ac:dyDescent="0.2">
      <c r="A17" s="42"/>
      <c r="B17" s="58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42"/>
    </row>
    <row r="18" spans="1:13" s="29" customFormat="1" ht="11.25" customHeight="1" x14ac:dyDescent="0.2">
      <c r="A18" s="42"/>
      <c r="B18" s="50" t="s">
        <v>106</v>
      </c>
      <c r="C18" s="34">
        <v>-6090</v>
      </c>
      <c r="D18" s="35">
        <v>-5397</v>
      </c>
      <c r="E18" s="34">
        <v>-23726</v>
      </c>
      <c r="F18" s="35">
        <v>-22114</v>
      </c>
      <c r="G18" s="34">
        <v>0</v>
      </c>
      <c r="H18" s="35">
        <v>0</v>
      </c>
      <c r="I18" s="34">
        <v>0</v>
      </c>
      <c r="J18" s="35">
        <v>0</v>
      </c>
      <c r="K18" s="34">
        <f>C18+E18+G18+I18</f>
        <v>-29816</v>
      </c>
      <c r="L18" s="35">
        <f>D18+F18+H18+J18</f>
        <v>-27511</v>
      </c>
      <c r="M18" s="42"/>
    </row>
    <row r="19" spans="1:13" s="29" customFormat="1" ht="14.25" customHeight="1" thickBot="1" x14ac:dyDescent="0.25">
      <c r="A19" s="42"/>
      <c r="B19" s="51" t="s">
        <v>107</v>
      </c>
      <c r="C19" s="52">
        <f t="shared" ref="C19:H19" si="16">SUM(C16:C18)</f>
        <v>31028</v>
      </c>
      <c r="D19" s="53">
        <f t="shared" si="16"/>
        <v>44763</v>
      </c>
      <c r="E19" s="52">
        <f t="shared" ref="E19" si="17">SUM(E16:E18)</f>
        <v>29959</v>
      </c>
      <c r="F19" s="53">
        <f t="shared" si="16"/>
        <v>23770</v>
      </c>
      <c r="G19" s="52">
        <f t="shared" ref="G19" si="18">SUM(G16:G18)</f>
        <v>5463</v>
      </c>
      <c r="H19" s="53">
        <f t="shared" si="16"/>
        <v>1871</v>
      </c>
      <c r="I19" s="52">
        <f t="shared" ref="I19" si="19">SUM(I16:I18)</f>
        <v>-7780</v>
      </c>
      <c r="J19" s="53">
        <f>SUM(J16:J18)</f>
        <v>-7296</v>
      </c>
      <c r="K19" s="52">
        <f>SUM(K16:K18)</f>
        <v>58670</v>
      </c>
      <c r="L19" s="53">
        <f>SUM(L16:L18)</f>
        <v>63108</v>
      </c>
      <c r="M19" s="42"/>
    </row>
    <row r="20" spans="1:13" s="29" customFormat="1" ht="14.25" customHeight="1" x14ac:dyDescent="0.2">
      <c r="A20" s="42"/>
      <c r="B20" s="50" t="s">
        <v>44</v>
      </c>
      <c r="C20" s="34"/>
      <c r="D20" s="35"/>
      <c r="E20" s="34"/>
      <c r="F20" s="35"/>
      <c r="G20" s="34"/>
      <c r="H20" s="35"/>
      <c r="I20" s="34"/>
      <c r="J20" s="35"/>
      <c r="K20" s="34">
        <v>-18464</v>
      </c>
      <c r="L20" s="35">
        <v>-19210</v>
      </c>
      <c r="M20" s="42"/>
    </row>
    <row r="21" spans="1:13" s="29" customFormat="1" ht="14.25" customHeight="1" x14ac:dyDescent="0.2">
      <c r="A21" s="42"/>
      <c r="B21" s="23" t="s">
        <v>45</v>
      </c>
      <c r="C21" s="25"/>
      <c r="D21" s="26"/>
      <c r="E21" s="25"/>
      <c r="F21" s="26"/>
      <c r="G21" s="25"/>
      <c r="H21" s="26"/>
      <c r="I21" s="25"/>
      <c r="J21" s="26"/>
      <c r="K21" s="25">
        <v>-1957</v>
      </c>
      <c r="L21" s="26">
        <v>-1335</v>
      </c>
      <c r="M21" s="42"/>
    </row>
    <row r="22" spans="1:13" s="29" customFormat="1" ht="14.25" customHeight="1" thickBot="1" x14ac:dyDescent="0.25">
      <c r="A22" s="42"/>
      <c r="B22" s="51" t="s">
        <v>28</v>
      </c>
      <c r="C22" s="100"/>
      <c r="D22" s="101"/>
      <c r="E22" s="100"/>
      <c r="F22" s="101"/>
      <c r="G22" s="100"/>
      <c r="H22" s="101"/>
      <c r="I22" s="100"/>
      <c r="J22" s="101"/>
      <c r="K22" s="52">
        <f>SUM(K19:K21)</f>
        <v>38249</v>
      </c>
      <c r="L22" s="53">
        <f>SUM(L19:L21)</f>
        <v>42563</v>
      </c>
      <c r="M22" s="42"/>
    </row>
    <row r="23" spans="1:13" s="29" customFormat="1" ht="14.25" customHeight="1" x14ac:dyDescent="0.2">
      <c r="A23" s="42"/>
      <c r="B23" s="50" t="s">
        <v>46</v>
      </c>
      <c r="C23" s="34"/>
      <c r="D23" s="35"/>
      <c r="E23" s="34"/>
      <c r="F23" s="35"/>
      <c r="G23" s="34"/>
      <c r="H23" s="35"/>
      <c r="I23" s="34"/>
      <c r="J23" s="35"/>
      <c r="K23" s="34">
        <v>1323</v>
      </c>
      <c r="L23" s="35">
        <v>1448</v>
      </c>
      <c r="M23" s="42"/>
    </row>
    <row r="24" spans="1:13" s="29" customFormat="1" ht="14.25" customHeight="1" x14ac:dyDescent="0.2">
      <c r="A24" s="42"/>
      <c r="B24" s="23" t="s">
        <v>108</v>
      </c>
      <c r="C24" s="25"/>
      <c r="D24" s="26"/>
      <c r="E24" s="25"/>
      <c r="F24" s="26"/>
      <c r="G24" s="25"/>
      <c r="H24" s="26"/>
      <c r="I24" s="25"/>
      <c r="J24" s="26"/>
      <c r="K24" s="25">
        <v>-193</v>
      </c>
      <c r="L24" s="26">
        <v>-476</v>
      </c>
      <c r="M24" s="42"/>
    </row>
    <row r="25" spans="1:13" s="29" customFormat="1" ht="14.25" customHeight="1" thickBot="1" x14ac:dyDescent="0.25">
      <c r="A25" s="42"/>
      <c r="B25" s="51" t="s">
        <v>109</v>
      </c>
      <c r="C25" s="100"/>
      <c r="D25" s="101"/>
      <c r="E25" s="100"/>
      <c r="F25" s="101"/>
      <c r="G25" s="100"/>
      <c r="H25" s="101"/>
      <c r="I25" s="100"/>
      <c r="J25" s="101"/>
      <c r="K25" s="52">
        <f>SUM(K22:K24)</f>
        <v>39379</v>
      </c>
      <c r="L25" s="53">
        <f>SUM(L22:L24)</f>
        <v>43535</v>
      </c>
      <c r="M25" s="42"/>
    </row>
    <row r="26" spans="1:13" s="29" customFormat="1" ht="14.25" customHeight="1" x14ac:dyDescent="0.2">
      <c r="A26" s="42"/>
      <c r="B26" s="50" t="s">
        <v>48</v>
      </c>
      <c r="C26" s="34"/>
      <c r="D26" s="35"/>
      <c r="E26" s="34"/>
      <c r="F26" s="35"/>
      <c r="G26" s="34"/>
      <c r="H26" s="35"/>
      <c r="I26" s="34"/>
      <c r="J26" s="35"/>
      <c r="K26" s="34">
        <v>-12061</v>
      </c>
      <c r="L26" s="35">
        <v>-14069</v>
      </c>
      <c r="M26" s="42"/>
    </row>
    <row r="27" spans="1:13" s="9" customFormat="1" ht="12" thickBot="1" x14ac:dyDescent="0.25">
      <c r="A27" s="96"/>
      <c r="B27" s="56" t="s">
        <v>49</v>
      </c>
      <c r="C27" s="36"/>
      <c r="D27" s="37"/>
      <c r="E27" s="36"/>
      <c r="F27" s="37"/>
      <c r="G27" s="36"/>
      <c r="H27" s="37"/>
      <c r="I27" s="36"/>
      <c r="J27" s="37"/>
      <c r="K27" s="36">
        <f>SUM(K25:K26)</f>
        <v>27318</v>
      </c>
      <c r="L27" s="37">
        <f>SUM(L25:L26)</f>
        <v>29466</v>
      </c>
    </row>
    <row r="28" spans="1:13" s="29" customFormat="1" ht="11.25" x14ac:dyDescent="0.2">
      <c r="A28" s="42"/>
      <c r="B28" s="42"/>
      <c r="C28" s="103"/>
      <c r="D28" s="103"/>
      <c r="E28" s="103"/>
      <c r="F28" s="104"/>
      <c r="G28" s="104"/>
      <c r="H28" s="104"/>
      <c r="I28" s="104"/>
      <c r="J28" s="104"/>
      <c r="K28" s="104"/>
      <c r="L28" s="104"/>
      <c r="M28" s="42"/>
    </row>
    <row r="29" spans="1:13" s="29" customFormat="1" ht="11.25" x14ac:dyDescent="0.2">
      <c r="B29" s="93"/>
      <c r="C29" s="113"/>
      <c r="D29" s="113"/>
      <c r="E29" s="113"/>
      <c r="F29" s="114"/>
      <c r="G29" s="114"/>
      <c r="H29" s="114"/>
      <c r="I29" s="114"/>
      <c r="J29" s="114"/>
      <c r="K29" s="114"/>
      <c r="L29" s="114"/>
    </row>
    <row r="30" spans="1:13" s="29" customFormat="1" ht="11.25" x14ac:dyDescent="0.2"/>
    <row r="31" spans="1:13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5">
    <mergeCell ref="I4:J4"/>
    <mergeCell ref="K4:L4"/>
    <mergeCell ref="C4:D4"/>
    <mergeCell ref="E4:F4"/>
    <mergeCell ref="G4:H4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Footer xml:space="preserve">&amp;L© 2017 Software AG. All rights reserved.
&amp;CPage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E35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66.28515625" style="2" customWidth="1"/>
    <col min="3" max="4" width="12.85546875" style="2" customWidth="1"/>
    <col min="5" max="5" width="2.7109375" style="2" customWidth="1"/>
    <col min="6" max="16384" width="9.140625" style="2"/>
  </cols>
  <sheetData>
    <row r="1" spans="1:5" s="44" customFormat="1" ht="15.75" x14ac:dyDescent="0.25">
      <c r="B1" s="92" t="s">
        <v>137</v>
      </c>
    </row>
    <row r="2" spans="1:5" s="44" customFormat="1" ht="15" x14ac:dyDescent="0.2">
      <c r="B2" s="106" t="s">
        <v>33</v>
      </c>
    </row>
    <row r="3" spans="1:5" s="29" customFormat="1" ht="11.25" x14ac:dyDescent="0.2">
      <c r="A3" s="42"/>
      <c r="B3" s="105"/>
      <c r="C3" s="42"/>
      <c r="D3" s="42"/>
      <c r="E3" s="93"/>
    </row>
    <row r="4" spans="1:5" s="29" customFormat="1" ht="12" thickBot="1" x14ac:dyDescent="0.25">
      <c r="A4" s="42"/>
      <c r="B4" s="47" t="s">
        <v>34</v>
      </c>
      <c r="C4" s="130" t="s">
        <v>139</v>
      </c>
      <c r="D4" s="131" t="s">
        <v>140</v>
      </c>
      <c r="E4" s="93"/>
    </row>
    <row r="5" spans="1:5" s="29" customFormat="1" ht="12" thickBot="1" x14ac:dyDescent="0.25">
      <c r="A5" s="42"/>
      <c r="B5" s="123" t="s">
        <v>49</v>
      </c>
      <c r="C5" s="124">
        <v>27318</v>
      </c>
      <c r="D5" s="125">
        <v>29466</v>
      </c>
      <c r="E5" s="93"/>
    </row>
    <row r="6" spans="1:5" s="29" customFormat="1" ht="11.25" x14ac:dyDescent="0.2">
      <c r="A6" s="42"/>
      <c r="B6" s="50" t="s">
        <v>110</v>
      </c>
      <c r="C6" s="34">
        <v>4519</v>
      </c>
      <c r="D6" s="35">
        <v>-22270</v>
      </c>
      <c r="E6" s="93"/>
    </row>
    <row r="7" spans="1:5" s="29" customFormat="1" ht="11.25" x14ac:dyDescent="0.2">
      <c r="A7" s="42"/>
      <c r="B7" s="23" t="s">
        <v>111</v>
      </c>
      <c r="C7" s="25">
        <v>-148</v>
      </c>
      <c r="D7" s="26">
        <v>2252</v>
      </c>
      <c r="E7" s="93"/>
    </row>
    <row r="8" spans="1:5" s="29" customFormat="1" ht="14.25" customHeight="1" x14ac:dyDescent="0.2">
      <c r="A8" s="42"/>
      <c r="B8" s="97" t="s">
        <v>112</v>
      </c>
      <c r="C8" s="25">
        <v>-595</v>
      </c>
      <c r="D8" s="26">
        <v>-1796</v>
      </c>
      <c r="E8" s="93"/>
    </row>
    <row r="9" spans="1:5" s="120" customFormat="1" ht="23.25" thickBot="1" x14ac:dyDescent="0.25">
      <c r="A9" s="122"/>
      <c r="B9" s="126" t="s">
        <v>116</v>
      </c>
      <c r="C9" s="52">
        <f>SUM(C6:C8)</f>
        <v>3776</v>
      </c>
      <c r="D9" s="53">
        <f>SUM(D6:D8)</f>
        <v>-21814</v>
      </c>
      <c r="E9" s="121"/>
    </row>
    <row r="10" spans="1:5" s="29" customFormat="1" ht="11.25" x14ac:dyDescent="0.2">
      <c r="A10" s="42"/>
      <c r="B10" s="50" t="s">
        <v>113</v>
      </c>
      <c r="C10" s="34">
        <v>8</v>
      </c>
      <c r="D10" s="35">
        <v>10</v>
      </c>
      <c r="E10" s="93"/>
    </row>
    <row r="11" spans="1:5" s="29" customFormat="1" ht="12" thickBot="1" x14ac:dyDescent="0.25">
      <c r="A11" s="42"/>
      <c r="B11" s="51" t="s">
        <v>114</v>
      </c>
      <c r="C11" s="52">
        <f>SUM(C10)</f>
        <v>8</v>
      </c>
      <c r="D11" s="53">
        <f>SUM(D10)</f>
        <v>10</v>
      </c>
      <c r="E11" s="93"/>
    </row>
    <row r="12" spans="1:5" s="29" customFormat="1" ht="12" thickBot="1" x14ac:dyDescent="0.25">
      <c r="A12" s="42"/>
      <c r="B12" s="47" t="s">
        <v>115</v>
      </c>
      <c r="C12" s="118">
        <f>C9+C11</f>
        <v>3784</v>
      </c>
      <c r="D12" s="119">
        <f>D9+D11</f>
        <v>-21804</v>
      </c>
      <c r="E12" s="93"/>
    </row>
    <row r="13" spans="1:5" s="29" customFormat="1" ht="12" thickBot="1" x14ac:dyDescent="0.25">
      <c r="A13" s="42"/>
      <c r="B13" s="123" t="s">
        <v>117</v>
      </c>
      <c r="C13" s="124">
        <f>C5+C12</f>
        <v>31102</v>
      </c>
      <c r="D13" s="125">
        <f>D5+D12</f>
        <v>7662</v>
      </c>
      <c r="E13" s="93"/>
    </row>
    <row r="14" spans="1:5" s="120" customFormat="1" ht="11.25" x14ac:dyDescent="0.2">
      <c r="A14" s="122"/>
      <c r="B14" s="50" t="s">
        <v>50</v>
      </c>
      <c r="C14" s="127">
        <f>C13-C15</f>
        <v>31039</v>
      </c>
      <c r="D14" s="128">
        <f>D13-D15</f>
        <v>7625</v>
      </c>
      <c r="E14" s="121"/>
    </row>
    <row r="15" spans="1:5" s="29" customFormat="1" ht="11.25" x14ac:dyDescent="0.2">
      <c r="A15" s="42"/>
      <c r="B15" s="23" t="s">
        <v>51</v>
      </c>
      <c r="C15" s="25">
        <v>63</v>
      </c>
      <c r="D15" s="26">
        <v>37</v>
      </c>
      <c r="E15" s="93"/>
    </row>
    <row r="16" spans="1:5" s="29" customFormat="1" ht="11.25" x14ac:dyDescent="0.2">
      <c r="A16" s="42"/>
      <c r="B16" s="102"/>
      <c r="C16" s="129"/>
      <c r="D16" s="129"/>
      <c r="E16" s="93"/>
    </row>
    <row r="17" spans="2:5" s="29" customFormat="1" ht="11.25" x14ac:dyDescent="0.2">
      <c r="B17" s="112"/>
      <c r="C17" s="93"/>
      <c r="D17" s="93"/>
      <c r="E17" s="93"/>
    </row>
    <row r="18" spans="2:5" s="29" customFormat="1" ht="11.25" x14ac:dyDescent="0.2">
      <c r="B18" s="112"/>
    </row>
    <row r="19" spans="2:5" s="29" customFormat="1" ht="11.25" x14ac:dyDescent="0.2">
      <c r="B19" s="112"/>
    </row>
    <row r="20" spans="2:5" s="29" customFormat="1" ht="11.25" x14ac:dyDescent="0.2">
      <c r="B20" s="112"/>
    </row>
    <row r="21" spans="2:5" x14ac:dyDescent="0.2">
      <c r="B21" s="11"/>
    </row>
    <row r="22" spans="2:5" x14ac:dyDescent="0.2">
      <c r="B22" s="11"/>
    </row>
    <row r="23" spans="2:5" s="7" customFormat="1" ht="12.75" x14ac:dyDescent="0.2">
      <c r="B23" s="11"/>
    </row>
    <row r="24" spans="2:5" x14ac:dyDescent="0.2">
      <c r="B24" s="11"/>
    </row>
    <row r="25" spans="2:5" x14ac:dyDescent="0.2">
      <c r="B25" s="11"/>
    </row>
    <row r="26" spans="2:5" x14ac:dyDescent="0.2">
      <c r="B26" s="11"/>
    </row>
    <row r="27" spans="2:5" x14ac:dyDescent="0.2">
      <c r="B27" s="11"/>
    </row>
    <row r="28" spans="2:5" x14ac:dyDescent="0.2">
      <c r="B28" s="11"/>
    </row>
    <row r="29" spans="2:5" s="7" customFormat="1" ht="12.75" x14ac:dyDescent="0.2">
      <c r="B29" s="11"/>
    </row>
    <row r="30" spans="2:5" x14ac:dyDescent="0.2">
      <c r="B30" s="11"/>
    </row>
    <row r="31" spans="2:5" x14ac:dyDescent="0.2">
      <c r="B31" s="11"/>
    </row>
    <row r="32" spans="2:5" s="7" customFormat="1" ht="12.75" x14ac:dyDescent="0.2">
      <c r="B32" s="11"/>
    </row>
    <row r="33" spans="2:2" x14ac:dyDescent="0.2">
      <c r="B33" s="11"/>
    </row>
    <row r="34" spans="2:2" s="7" customFormat="1" ht="12.75" x14ac:dyDescent="0.2">
      <c r="B34" s="11"/>
    </row>
    <row r="35" spans="2:2" s="12" customFormat="1" ht="15" x14ac:dyDescent="0.25">
      <c r="B35" s="16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K20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13"/>
    </row>
    <row r="9" spans="2:11" ht="18" x14ac:dyDescent="0.25">
      <c r="B9" s="6" t="s">
        <v>5</v>
      </c>
    </row>
    <row r="10" spans="2:11" ht="18" x14ac:dyDescent="0.25">
      <c r="B10" s="14" t="s">
        <v>7</v>
      </c>
    </row>
    <row r="11" spans="2:11" ht="18" x14ac:dyDescent="0.25">
      <c r="B11" s="14" t="s">
        <v>6</v>
      </c>
    </row>
    <row r="12" spans="2:11" ht="18" x14ac:dyDescent="0.25">
      <c r="B12" s="14" t="s">
        <v>118</v>
      </c>
    </row>
    <row r="14" spans="2:11" ht="18" x14ac:dyDescent="0.25">
      <c r="B14" s="14"/>
    </row>
    <row r="15" spans="2:11" ht="18" x14ac:dyDescent="0.25">
      <c r="B15" s="14"/>
    </row>
    <row r="16" spans="2:11" ht="18" x14ac:dyDescent="0.25">
      <c r="B16" s="14" t="s">
        <v>119</v>
      </c>
      <c r="C16" s="14" t="s">
        <v>9</v>
      </c>
    </row>
    <row r="17" spans="2:3" ht="18" x14ac:dyDescent="0.25">
      <c r="B17" s="14" t="s">
        <v>10</v>
      </c>
      <c r="C17" s="14" t="s">
        <v>11</v>
      </c>
    </row>
    <row r="18" spans="2:3" ht="18" x14ac:dyDescent="0.25">
      <c r="B18" s="14" t="s">
        <v>12</v>
      </c>
      <c r="C18" s="15" t="s">
        <v>13</v>
      </c>
    </row>
    <row r="20" spans="2:3" ht="18" x14ac:dyDescent="0.25">
      <c r="B20" s="14" t="s">
        <v>8</v>
      </c>
    </row>
  </sheetData>
  <hyperlinks>
    <hyperlink ref="C18" r:id="rId1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2017 Software AG. All rights reserved.
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'Segmentbericht Quartal'!Print_Area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2017-04-20T13:51:19Z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NEW_Design_Financial_Template_Software_AG_2016_2017_EN_Q4_2016.xlsx</vt:lpwstr>
  </property>
</Properties>
</file>