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-15" yWindow="6270" windowWidth="25230" windowHeight="6315" tabRatio="677"/>
  </bookViews>
  <sheets>
    <sheet name="Deckblatt" sheetId="1" r:id="rId1"/>
    <sheet name="Inhaltsverzeichnis" sheetId="11" r:id="rId2"/>
    <sheet name="Eckdaten" sheetId="3" r:id="rId3"/>
    <sheet name="GuV" sheetId="4" r:id="rId4"/>
    <sheet name="Bilanz" sheetId="7" r:id="rId5"/>
    <sheet name="Kapitalflussrechnung" sheetId="10" r:id="rId6"/>
    <sheet name="Segmentbericht ytd" sheetId="18" r:id="rId7"/>
    <sheet name="Segmentbericht Quartal" sheetId="17" r:id="rId8"/>
    <sheet name="Im EK erfasste Erträge + Aufw." sheetId="14" r:id="rId9"/>
    <sheet name="IR Kontakt" sheetId="5" r:id="rId10"/>
    <sheet name="Schlussblatt" sheetId="20" r:id="rId11"/>
  </sheets>
  <definedNames>
    <definedName name="_xlnm.Print_Area" localSheetId="4">Bilanz!$A$1:$E$47</definedName>
    <definedName name="_xlnm.Print_Area" localSheetId="0">Deckblatt!$A$1:$H$23</definedName>
    <definedName name="_xlnm.Print_Area" localSheetId="2">Eckdaten!$A$1:$K$31</definedName>
    <definedName name="_xlnm.Print_Area" localSheetId="3">GuV!$A$1:$I$28</definedName>
    <definedName name="_xlnm.Print_Area" localSheetId="8">'Im EK erfasste Erträge + Aufw.'!$A$1:$G$16</definedName>
    <definedName name="_xlnm.Print_Area" localSheetId="1">Inhaltsverzeichnis!$A$1:$J$52</definedName>
    <definedName name="_xlnm.Print_Area" localSheetId="5">Kapitalflussrechnung!$A$1:$G$41</definedName>
    <definedName name="_xlnm.Print_Area" localSheetId="7">'Segmentbericht Quartal'!$A$1:$M$28</definedName>
    <definedName name="_xlnm.Print_Area" localSheetId="6">'Segmentbericht ytd'!$A$1:$M$28</definedName>
  </definedNames>
  <calcPr calcId="145621" iterate="1" iterateCount="103"/>
</workbook>
</file>

<file path=xl/calcChain.xml><?xml version="1.0" encoding="utf-8"?>
<calcChain xmlns="http://schemas.openxmlformats.org/spreadsheetml/2006/main">
  <c r="H20" i="4" l="1"/>
  <c r="F20" i="4"/>
  <c r="C20" i="4"/>
  <c r="E20" i="4" s="1"/>
  <c r="C18" i="4"/>
  <c r="E18" i="4" s="1"/>
  <c r="H17" i="4"/>
  <c r="C17" i="4"/>
  <c r="E17" i="4" s="1"/>
  <c r="H15" i="4"/>
  <c r="E15" i="4"/>
  <c r="H14" i="4"/>
  <c r="E14" i="4"/>
  <c r="F13" i="4"/>
  <c r="H13" i="4" s="1"/>
  <c r="E13" i="4"/>
  <c r="C13" i="4"/>
  <c r="H12" i="4"/>
  <c r="E12" i="4"/>
  <c r="H10" i="4"/>
  <c r="E10" i="4"/>
  <c r="H9" i="4"/>
  <c r="G9" i="4"/>
  <c r="G11" i="4" s="1"/>
  <c r="G16" i="4" s="1"/>
  <c r="G19" i="4" s="1"/>
  <c r="G21" i="4" s="1"/>
  <c r="G22" i="4" s="1"/>
  <c r="F9" i="4"/>
  <c r="F11" i="4" s="1"/>
  <c r="D9" i="4"/>
  <c r="D11" i="4" s="1"/>
  <c r="D16" i="4" s="1"/>
  <c r="D19" i="4" s="1"/>
  <c r="D21" i="4" s="1"/>
  <c r="D22" i="4" s="1"/>
  <c r="C9" i="4"/>
  <c r="C11" i="4" s="1"/>
  <c r="H8" i="4"/>
  <c r="E8" i="4"/>
  <c r="H7" i="4"/>
  <c r="E7" i="4"/>
  <c r="H6" i="4"/>
  <c r="E6" i="4"/>
  <c r="H5" i="4"/>
  <c r="E5" i="4"/>
  <c r="H11" i="4" l="1"/>
  <c r="F16" i="4"/>
  <c r="C16" i="4"/>
  <c r="E11" i="4"/>
  <c r="E9" i="4"/>
  <c r="I21" i="3"/>
  <c r="E21" i="3"/>
  <c r="I20" i="3"/>
  <c r="E20" i="3"/>
  <c r="I19" i="3"/>
  <c r="E19" i="3"/>
  <c r="I18" i="3"/>
  <c r="E18" i="3"/>
  <c r="E16" i="4" l="1"/>
  <c r="C19" i="4"/>
  <c r="F19" i="4"/>
  <c r="H16" i="4"/>
  <c r="C11" i="10"/>
  <c r="C17" i="10" s="1"/>
  <c r="C26" i="10"/>
  <c r="C33" i="10"/>
  <c r="C34" i="10" l="1"/>
  <c r="C36" i="10" s="1"/>
  <c r="C38" i="10" s="1"/>
  <c r="E19" i="4"/>
  <c r="C21" i="4"/>
  <c r="F21" i="4"/>
  <c r="H19" i="4"/>
  <c r="C18" i="17"/>
  <c r="C12" i="17"/>
  <c r="C6" i="17"/>
  <c r="C18" i="18"/>
  <c r="C15" i="18"/>
  <c r="C10" i="18"/>
  <c r="C6" i="18"/>
  <c r="F22" i="4" l="1"/>
  <c r="H21" i="4"/>
  <c r="C22" i="4"/>
  <c r="E21" i="4"/>
  <c r="F11" i="14"/>
  <c r="F9" i="14"/>
  <c r="E11" i="14"/>
  <c r="E9" i="14"/>
  <c r="D11" i="14"/>
  <c r="D9" i="14"/>
  <c r="H8" i="17"/>
  <c r="H11" i="17" s="1"/>
  <c r="H13" i="17" s="1"/>
  <c r="H16" i="17" s="1"/>
  <c r="H19" i="17" s="1"/>
  <c r="G8" i="17"/>
  <c r="G11" i="17" s="1"/>
  <c r="G13" i="17" s="1"/>
  <c r="G16" i="17" s="1"/>
  <c r="G19" i="17" s="1"/>
  <c r="F8" i="17"/>
  <c r="F11" i="17" s="1"/>
  <c r="F13" i="17" s="1"/>
  <c r="F16" i="17" s="1"/>
  <c r="F19" i="17" s="1"/>
  <c r="E8" i="17"/>
  <c r="E11" i="17" s="1"/>
  <c r="E13" i="17" s="1"/>
  <c r="E16" i="17" s="1"/>
  <c r="E19" i="17" s="1"/>
  <c r="D8" i="17"/>
  <c r="D11" i="17" s="1"/>
  <c r="D13" i="17" s="1"/>
  <c r="D16" i="17" s="1"/>
  <c r="D19" i="17" s="1"/>
  <c r="C8" i="17"/>
  <c r="C11" i="17" s="1"/>
  <c r="C13" i="17" s="1"/>
  <c r="C16" i="17" s="1"/>
  <c r="C19" i="17" s="1"/>
  <c r="H8" i="18"/>
  <c r="H11" i="18" s="1"/>
  <c r="H13" i="18" s="1"/>
  <c r="H16" i="18" s="1"/>
  <c r="H19" i="18" s="1"/>
  <c r="G8" i="18"/>
  <c r="G11" i="18" s="1"/>
  <c r="G13" i="18" s="1"/>
  <c r="G16" i="18" s="1"/>
  <c r="G19" i="18" s="1"/>
  <c r="F8" i="18"/>
  <c r="F11" i="18" s="1"/>
  <c r="F13" i="18" s="1"/>
  <c r="F16" i="18" s="1"/>
  <c r="F19" i="18" s="1"/>
  <c r="E8" i="18"/>
  <c r="E11" i="18" s="1"/>
  <c r="E13" i="18" s="1"/>
  <c r="E16" i="18" s="1"/>
  <c r="E19" i="18" s="1"/>
  <c r="D8" i="18"/>
  <c r="D11" i="18" s="1"/>
  <c r="D13" i="18" s="1"/>
  <c r="D16" i="18" s="1"/>
  <c r="D19" i="18" s="1"/>
  <c r="F33" i="10"/>
  <c r="F26" i="10"/>
  <c r="F11" i="10"/>
  <c r="F17" i="10" s="1"/>
  <c r="E33" i="10"/>
  <c r="E26" i="10"/>
  <c r="E11" i="10"/>
  <c r="E17" i="10" s="1"/>
  <c r="D33" i="10"/>
  <c r="D26" i="10"/>
  <c r="D11" i="10"/>
  <c r="D17" i="10" s="1"/>
  <c r="I16" i="3"/>
  <c r="I14" i="3"/>
  <c r="I12" i="3"/>
  <c r="I11" i="3"/>
  <c r="I10" i="3"/>
  <c r="I9" i="3"/>
  <c r="I8" i="3"/>
  <c r="I7" i="3"/>
  <c r="E16" i="3"/>
  <c r="E14" i="3"/>
  <c r="E12" i="3"/>
  <c r="E11" i="3"/>
  <c r="E10" i="3"/>
  <c r="E9" i="3"/>
  <c r="E8" i="3"/>
  <c r="E7" i="3"/>
  <c r="E6" i="3"/>
  <c r="H13" i="3"/>
  <c r="G13" i="3"/>
  <c r="D13" i="3"/>
  <c r="C13" i="3"/>
  <c r="E22" i="4" l="1"/>
  <c r="C25" i="4"/>
  <c r="C24" i="4"/>
  <c r="F24" i="4"/>
  <c r="H24" i="4" s="1"/>
  <c r="H22" i="4"/>
  <c r="F25" i="4"/>
  <c r="H25" i="4" s="1"/>
  <c r="D12" i="14"/>
  <c r="D13" i="14" s="1"/>
  <c r="D14" i="14" s="1"/>
  <c r="F12" i="14"/>
  <c r="F13" i="14" s="1"/>
  <c r="F14" i="14" s="1"/>
  <c r="E12" i="14"/>
  <c r="E13" i="14" s="1"/>
  <c r="E14" i="14" s="1"/>
  <c r="F40" i="10"/>
  <c r="F34" i="10"/>
  <c r="F36" i="10" s="1"/>
  <c r="F38" i="10" s="1"/>
  <c r="E40" i="10"/>
  <c r="E34" i="10"/>
  <c r="E36" i="10" s="1"/>
  <c r="E38" i="10" s="1"/>
  <c r="D40" i="10"/>
  <c r="D34" i="10"/>
  <c r="D36" i="10" s="1"/>
  <c r="D38" i="10" s="1"/>
  <c r="C11" i="14" l="1"/>
  <c r="C9" i="14"/>
  <c r="L18" i="17"/>
  <c r="K18" i="17"/>
  <c r="L15" i="17"/>
  <c r="K15" i="17"/>
  <c r="J13" i="17"/>
  <c r="J16" i="17" s="1"/>
  <c r="J19" i="17" s="1"/>
  <c r="I13" i="17"/>
  <c r="I16" i="17" s="1"/>
  <c r="I19" i="17" s="1"/>
  <c r="L12" i="17"/>
  <c r="K12" i="17"/>
  <c r="K10" i="17"/>
  <c r="L10" i="17"/>
  <c r="L9" i="17"/>
  <c r="K9" i="17"/>
  <c r="K7" i="17"/>
  <c r="L6" i="17"/>
  <c r="K6" i="17"/>
  <c r="L18" i="18"/>
  <c r="K18" i="18"/>
  <c r="L15" i="18"/>
  <c r="K15" i="18"/>
  <c r="J13" i="18"/>
  <c r="J16" i="18" s="1"/>
  <c r="J19" i="18" s="1"/>
  <c r="I13" i="18"/>
  <c r="I16" i="18" s="1"/>
  <c r="I19" i="18" s="1"/>
  <c r="K12" i="18"/>
  <c r="L12" i="18"/>
  <c r="L10" i="18"/>
  <c r="K10" i="18"/>
  <c r="L9" i="18"/>
  <c r="K9" i="18"/>
  <c r="C8" i="18"/>
  <c r="C11" i="18" s="1"/>
  <c r="C13" i="18" s="1"/>
  <c r="C16" i="18" s="1"/>
  <c r="C19" i="18" s="1"/>
  <c r="L7" i="18"/>
  <c r="K7" i="18"/>
  <c r="L6" i="18"/>
  <c r="K6" i="18"/>
  <c r="D44" i="7"/>
  <c r="D38" i="7" s="1"/>
  <c r="C44" i="7"/>
  <c r="C38" i="7" s="1"/>
  <c r="D30" i="7"/>
  <c r="C30" i="7"/>
  <c r="D23" i="7"/>
  <c r="C23" i="7"/>
  <c r="D11" i="7"/>
  <c r="C11" i="7"/>
  <c r="D5" i="7"/>
  <c r="C5" i="7"/>
  <c r="C12" i="14" l="1"/>
  <c r="C13" i="14" s="1"/>
  <c r="C14" i="14" s="1"/>
  <c r="C20" i="7"/>
  <c r="K8" i="17"/>
  <c r="K11" i="17" s="1"/>
  <c r="K13" i="17" s="1"/>
  <c r="K16" i="17" s="1"/>
  <c r="K19" i="17" s="1"/>
  <c r="K22" i="17" s="1"/>
  <c r="K25" i="17" s="1"/>
  <c r="K27" i="17" s="1"/>
  <c r="K8" i="18"/>
  <c r="K11" i="18" s="1"/>
  <c r="K13" i="18" s="1"/>
  <c r="K16" i="18" s="1"/>
  <c r="K19" i="18" s="1"/>
  <c r="K22" i="18" s="1"/>
  <c r="K25" i="18" s="1"/>
  <c r="K27" i="18" s="1"/>
  <c r="L8" i="18"/>
  <c r="L11" i="18" s="1"/>
  <c r="L13" i="18" s="1"/>
  <c r="L16" i="18" s="1"/>
  <c r="L19" i="18" s="1"/>
  <c r="L22" i="18" s="1"/>
  <c r="L25" i="18" s="1"/>
  <c r="L27" i="18" s="1"/>
  <c r="D20" i="7"/>
  <c r="D46" i="7"/>
  <c r="C46" i="7"/>
  <c r="L7" i="17"/>
  <c r="L8" i="17" s="1"/>
  <c r="L11" i="17" s="1"/>
  <c r="L13" i="17" s="1"/>
  <c r="L16" i="17" s="1"/>
  <c r="L19" i="17" s="1"/>
  <c r="L22" i="17" s="1"/>
  <c r="L25" i="17" s="1"/>
  <c r="L27" i="17" s="1"/>
  <c r="C40" i="10"/>
</calcChain>
</file>

<file path=xl/sharedStrings.xml><?xml version="1.0" encoding="utf-8"?>
<sst xmlns="http://schemas.openxmlformats.org/spreadsheetml/2006/main" count="287" uniqueCount="172">
  <si>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</si>
  <si>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</si>
  <si>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</si>
  <si>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</si>
  <si>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</si>
  <si>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</si>
  <si>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</si>
  <si>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</si>
  <si>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</si>
  <si>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</si>
  <si>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</si>
  <si>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</si>
  <si>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</si>
  <si>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</si>
  <si>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Q4 / 2016</t>
  </si>
  <si>
    <t>12M 2016</t>
  </si>
  <si>
    <t>12M 2015</t>
  </si>
  <si>
    <t>Q4 2016</t>
  </si>
  <si>
    <t>Q4 2015</t>
  </si>
  <si>
    <t>DBP</t>
  </si>
  <si>
    <t>A&amp;N</t>
  </si>
  <si>
    <t>CapEx**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</si>
  <si>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</si>
  <si>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</si>
  <si>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</si>
  <si>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</si>
  <si>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</si>
  <si>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</si>
  <si>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</si>
  <si>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7</t>
  </si>
  <si>
    <t>S. 8</t>
  </si>
  <si>
    <t>S. 9</t>
  </si>
  <si>
    <t>Konzerndaten im Überblick zum 31. Dezember 2016</t>
  </si>
  <si>
    <t>Konzern Gewinn-und-Verlustrechnung für zwölf Monate und 4. Quartal 2016</t>
  </si>
  <si>
    <t>Konzernbilanz zum 31. Dezember 2016</t>
  </si>
  <si>
    <t>Kapitalflussrechnung für zwölf Monate und 4. Quartal 2016</t>
  </si>
  <si>
    <t>Segmentbericht für zwölf Monate 2016</t>
  </si>
  <si>
    <t>Segmentbericht für das 4. Quartal 2016</t>
  </si>
  <si>
    <t>Gesamtergebnisrechnung für zwölf Monate und 4. Quartal 2016</t>
  </si>
  <si>
    <t>in Mio. EUR</t>
  </si>
  <si>
    <t>(soweit nicht anders vermerkt)</t>
  </si>
  <si>
    <t>Umsatz</t>
  </si>
  <si>
    <t>davon Lizenzen</t>
  </si>
  <si>
    <t>davon Wartung</t>
  </si>
  <si>
    <t>Geschäftsbereich DBP</t>
  </si>
  <si>
    <t>Geschäftsbereich A&amp;N</t>
  </si>
  <si>
    <t>Operatives Ergebnis</t>
  </si>
  <si>
    <t>in % vom Umsatz</t>
  </si>
  <si>
    <t>Segmentmarge</t>
  </si>
  <si>
    <t>Bilanz</t>
  </si>
  <si>
    <t>Bilanzsumme</t>
  </si>
  <si>
    <t>Mitarbeiter</t>
  </si>
  <si>
    <t>(Vollzeitäquivalent)</t>
  </si>
  <si>
    <t>*  Basierend auf durchschnittlich ausstehenden Aktien (unverwässert) Q4 2016: 76,2 Mio. / Q4 2015: 77,3 Mio. / FY 2016: 76,2 Mio. / FY 2015: 78,4 Mio.</t>
  </si>
  <si>
    <t>** Cashflow aus Inverstitionstätigkeit bereinigt um Akquisitionen und bereinigt um Anlagen in Schuldtiteln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</si>
  <si>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</si>
  <si>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</si>
  <si>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</si>
  <si>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</si>
  <si>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</si>
  <si>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</si>
  <si>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</si>
  <si>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</si>
  <si>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</si>
  <si>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</si>
  <si>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</si>
  <si>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</si>
  <si>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</si>
  <si>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</si>
  <si>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Sonstige Erträge / Aufwendungen, netto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</si>
  <si>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</si>
  <si>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</si>
  <si>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</si>
  <si>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</si>
  <si>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</si>
  <si>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</si>
  <si>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</si>
  <si>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</si>
  <si>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</si>
  <si>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31. Dezember 2015</t>
  </si>
  <si>
    <t>Aktiva (in TEUR)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</si>
  <si>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</si>
  <si>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</si>
  <si>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</si>
  <si>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</si>
  <si>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</si>
  <si>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</si>
  <si>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</si>
  <si>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</si>
  <si>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</si>
  <si>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</si>
  <si>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>Kurzfristiges Fremdkapital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</si>
  <si>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</si>
  <si>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</si>
  <si>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</si>
  <si>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</si>
  <si>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</si>
  <si>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</si>
  <si>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>Langfristiges Fremdkapital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</si>
  <si>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</si>
  <si>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</si>
  <si>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</si>
  <si>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</si>
  <si>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</si>
  <si>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</si>
  <si>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</si>
  <si>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</si>
  <si>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</si>
  <si>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</si>
  <si>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</si>
  <si>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Abschreibungen auf Gegenstände des Anlagevermögens</t>
  </si>
  <si>
    <t>Mittelabfluss für in bar ausgeglichene Ansprüche anteilsbasierter Vergütung mit Erfüllungswahlrecht</t>
  </si>
  <si>
    <t>Sonstige zahlungsunwirksame Aufwendungen und Erträge</t>
  </si>
  <si>
    <t>Betrieblicher Cashflow vor Änderungen des Nettoumlaufvermögens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</si>
  <si>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</si>
  <si>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</si>
  <si>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</si>
  <si>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</si>
  <si>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</si>
  <si>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Cashflow aus laufender Geschäftstätigkeit</t>
  </si>
  <si>
    <t>Mittelzufluss aus dem Abgang von Sachanlagen/ 
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</si>
  <si>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</si>
  <si>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</si>
  <si>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Vermögenwerte</t>
  </si>
  <si>
    <t>Einzahlungen aus dem Verkauf von kurzfristigen finanziellen Vermögenswerten</t>
  </si>
  <si>
    <t>Investitionen in kurzfristige finanzielle Vermögenswerte</t>
  </si>
  <si>
    <t>Mittelzufluss aus dem Abgang von Veräußerungsgruppen</t>
  </si>
  <si>
    <t>Nettoauszahlungen für Akquisitionen</t>
  </si>
  <si>
    <t>Cashflow aus Investitionstätigkeit</t>
  </si>
  <si>
    <t>Rückkauf eigener Aktien (inkl. gezahlter Optionsprämien)</t>
  </si>
  <si>
    <t>Verwendung eigener Aktien</t>
  </si>
  <si>
    <t>Gezahlte Dividenden</t>
  </si>
  <si>
    <t xml:space="preserve">Aufnahme von finanziellen Verbindlichkeiten </t>
  </si>
  <si>
    <t xml:space="preserve">Tilgung von finanziellen Verbindlichkeiten </t>
  </si>
  <si>
    <t>Auszahlungen für nicht beherrschende Anteile</t>
  </si>
  <si>
    <t>Cashflow aus Finanzierungstätigkeit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</si>
  <si>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</si>
  <si>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</si>
  <si>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</si>
  <si>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</si>
  <si>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</si>
  <si>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</si>
  <si>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</si>
  <si>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</si>
  <si>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</si>
  <si>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</si>
  <si>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</si>
  <si>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</si>
  <si>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</si>
  <si>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Posten die anschließend in den Gewinn oder Verlust umgegliedert werden, sofern bestimmte Bedingungen erfüllt sind</t>
  </si>
  <si>
    <t>Gesamtergebnis</t>
  </si>
  <si>
    <t>Deutschland</t>
  </si>
  <si>
    <t>Telefon:</t>
  </si>
  <si>
    <r>
      <t xml:space="preserve">Δ in % </t>
    </r>
    <r>
      <rPr>
        <b/>
        <sz val="8"/>
        <color theme="1"/>
        <rFont val="Arial"/>
        <family val="2"/>
      </rPr>
      <t>acc</t>
    </r>
  </si>
  <si>
    <t>Δ in %</t>
  </si>
  <si>
    <t>31. Dezember 2016</t>
  </si>
  <si>
    <t>Kennzahlen zum 31. Dezember 2016</t>
  </si>
  <si>
    <t>Gesamt</t>
  </si>
  <si>
    <t>Segmentergebnis DBP</t>
  </si>
  <si>
    <t>Segmentergebnis A&amp;N</t>
  </si>
  <si>
    <t>Kurzfristige Vermögenswerte</t>
  </si>
  <si>
    <t>Langfristige Vermögenswerte</t>
  </si>
  <si>
    <t>Zahlungswirksame Veränderungen der Zahlungsmittel und Zahlungsmitteläquivalente</t>
  </si>
  <si>
    <t>Bewertunsbedingte Veränderungen der Zahlungsmittel und Zahlungsmitteläquivalente</t>
  </si>
  <si>
    <t>Zahlungsmittel und Zahlungsmitteläquivalente am Anfang der Periode</t>
  </si>
  <si>
    <t>Zahlungsmittel und Zahlungsmitteläquivalente am Ende der Periode</t>
  </si>
  <si>
    <t>Nettoveränderung der Zahlungsmittel und Zahlungsmitteläquivalente</t>
  </si>
  <si>
    <t>Liquide Mittel, netto / (Nettoverschuldung) gemäß IFRS</t>
  </si>
  <si>
    <t>EBITA (Non-IFRS)</t>
  </si>
  <si>
    <t>Nettoergebnis (Non-IFRS)</t>
  </si>
  <si>
    <t>Ergebnis je Aktie (Non-IFRS)*</t>
  </si>
  <si>
    <t>Gesamtergebnisrechnung für zwölf Monate und das 4. Quartal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</si>
</sst>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dd/\ mmm\ yyyy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</fills>
  <borders count="2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theme="1"/>
      </bottom>
      <diagonal/>
    </border>
    <border>
      <left/>
      <right style="thick">
        <color rgb="FFFFFFFF"/>
      </right>
      <top style="thick">
        <color rgb="FF0899CC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15" fillId="0" borderId="0"/>
  </cellStyleXfs>
  <cellXfs count="250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14" fontId="17" fillId="0" borderId="0" xfId="0" applyNumberFormat="1" applyFont="1"/>
    <xf numFmtId="14" fontId="18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0" borderId="3" xfId="0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2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20" fillId="0" borderId="0" xfId="0" applyFont="1"/>
    <xf numFmtId="0" fontId="20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1" fillId="0" borderId="6" xfId="0" applyFont="1" applyBorder="1" applyAlignment="1">
      <alignment horizontal="left"/>
    </xf>
    <xf numFmtId="9" fontId="2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3" fontId="21" fillId="2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19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3" fontId="11" fillId="2" borderId="4" xfId="2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0" fillId="0" borderId="0" xfId="0" applyFont="1" applyBorder="1" applyAlignment="1"/>
    <xf numFmtId="0" fontId="20" fillId="0" borderId="0" xfId="0" applyFont="1" applyBorder="1"/>
    <xf numFmtId="0" fontId="23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1" fillId="0" borderId="10" xfId="0" applyFont="1" applyBorder="1" applyAlignment="1">
      <alignment horizontal="left"/>
    </xf>
    <xf numFmtId="3" fontId="21" fillId="2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right" wrapText="1"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right"/>
    </xf>
    <xf numFmtId="0" fontId="26" fillId="0" borderId="21" xfId="0" applyFont="1" applyBorder="1" applyAlignment="1">
      <alignment horizontal="right" wrapText="1"/>
    </xf>
    <xf numFmtId="0" fontId="24" fillId="2" borderId="23" xfId="0" applyFont="1" applyFill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right"/>
    </xf>
    <xf numFmtId="0" fontId="26" fillId="0" borderId="23" xfId="0" applyFont="1" applyBorder="1" applyAlignment="1">
      <alignment horizontal="right" wrapText="1"/>
    </xf>
    <xf numFmtId="0" fontId="24" fillId="0" borderId="20" xfId="0" applyFont="1" applyBorder="1" applyAlignment="1">
      <alignment horizontal="left"/>
    </xf>
    <xf numFmtId="0" fontId="24" fillId="2" borderId="21" xfId="0" applyFont="1" applyFill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4" fillId="0" borderId="21" xfId="0" applyFont="1" applyBorder="1" applyAlignment="1">
      <alignment horizontal="right" wrapText="1"/>
    </xf>
    <xf numFmtId="0" fontId="21" fillId="2" borderId="23" xfId="0" applyFont="1" applyFill="1" applyBorder="1" applyAlignment="1">
      <alignment horizontal="right" wrapText="1"/>
    </xf>
    <xf numFmtId="0" fontId="21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/>
    </xf>
    <xf numFmtId="0" fontId="21" fillId="2" borderId="23" xfId="0" applyFon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21" xfId="0" applyFont="1" applyBorder="1" applyAlignment="1">
      <alignment horizontal="right" wrapText="1"/>
    </xf>
    <xf numFmtId="0" fontId="22" fillId="2" borderId="21" xfId="0" applyFont="1" applyFill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0" fontId="22" fillId="2" borderId="23" xfId="0" applyFont="1" applyFill="1" applyBorder="1" applyAlignment="1">
      <alignment horizontal="right"/>
    </xf>
    <xf numFmtId="0" fontId="21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65" fontId="26" fillId="2" borderId="21" xfId="0" applyNumberFormat="1" applyFont="1" applyFill="1" applyBorder="1" applyAlignment="1">
      <alignment horizontal="right"/>
    </xf>
    <xf numFmtId="164" fontId="24" fillId="2" borderId="17" xfId="0" applyNumberFormat="1" applyFont="1" applyFill="1" applyBorder="1" applyAlignment="1">
      <alignment horizontal="right"/>
    </xf>
    <xf numFmtId="164" fontId="24" fillId="0" borderId="17" xfId="0" applyNumberFormat="1" applyFont="1" applyBorder="1" applyAlignment="1">
      <alignment horizontal="right"/>
    </xf>
    <xf numFmtId="164" fontId="24" fillId="2" borderId="19" xfId="0" applyNumberFormat="1" applyFont="1" applyFill="1" applyBorder="1" applyAlignment="1">
      <alignment horizontal="right"/>
    </xf>
    <xf numFmtId="164" fontId="24" fillId="0" borderId="19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9" fontId="21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/>
    </xf>
    <xf numFmtId="9" fontId="24" fillId="0" borderId="19" xfId="0" applyNumberFormat="1" applyFont="1" applyBorder="1" applyAlignment="1">
      <alignment horizontal="right"/>
    </xf>
    <xf numFmtId="9" fontId="24" fillId="0" borderId="23" xfId="0" applyNumberFormat="1" applyFont="1" applyBorder="1" applyAlignment="1">
      <alignment horizontal="right"/>
    </xf>
    <xf numFmtId="164" fontId="24" fillId="2" borderId="21" xfId="0" applyNumberFormat="1" applyFont="1" applyFill="1" applyBorder="1" applyAlignment="1">
      <alignment horizontal="right"/>
    </xf>
    <xf numFmtId="164" fontId="24" fillId="0" borderId="21" xfId="0" applyNumberFormat="1" applyFont="1" applyBorder="1" applyAlignment="1">
      <alignment horizontal="right"/>
    </xf>
    <xf numFmtId="165" fontId="26" fillId="2" borderId="23" xfId="0" applyNumberFormat="1" applyFont="1" applyFill="1" applyBorder="1" applyAlignment="1">
      <alignment horizontal="right"/>
    </xf>
    <xf numFmtId="165" fontId="26" fillId="0" borderId="23" xfId="0" applyNumberFormat="1" applyFont="1" applyBorder="1" applyAlignment="1">
      <alignment horizontal="right"/>
    </xf>
    <xf numFmtId="166" fontId="21" fillId="2" borderId="15" xfId="0" applyNumberFormat="1" applyFont="1" applyFill="1" applyBorder="1" applyAlignment="1">
      <alignment horizontal="right"/>
    </xf>
    <xf numFmtId="9" fontId="24" fillId="0" borderId="19" xfId="0" applyNumberFormat="1" applyFont="1" applyBorder="1" applyAlignment="1">
      <alignment horizontal="right" wrapText="1"/>
    </xf>
    <xf numFmtId="9" fontId="24" fillId="0" borderId="23" xfId="0" applyNumberFormat="1" applyFont="1" applyBorder="1" applyAlignment="1">
      <alignment horizontal="right" wrapText="1"/>
    </xf>
    <xf numFmtId="9" fontId="21" fillId="0" borderId="15" xfId="0" applyNumberFormat="1" applyFont="1" applyBorder="1" applyAlignment="1">
      <alignment horizontal="right" wrapText="1"/>
    </xf>
    <xf numFmtId="9" fontId="24" fillId="0" borderId="17" xfId="0" applyNumberFormat="1" applyFont="1" applyBorder="1" applyAlignment="1">
      <alignment horizontal="right" wrapText="1"/>
    </xf>
    <xf numFmtId="167" fontId="21" fillId="2" borderId="15" xfId="0" applyNumberFormat="1" applyFont="1" applyFill="1" applyBorder="1" applyAlignment="1">
      <alignment horizontal="right" wrapText="1"/>
    </xf>
    <xf numFmtId="167" fontId="21" fillId="0" borderId="15" xfId="0" applyNumberFormat="1" applyFont="1" applyFill="1" applyBorder="1" applyAlignment="1">
      <alignment horizontal="right" wrapText="1"/>
    </xf>
    <xf numFmtId="0" fontId="16" fillId="0" borderId="8" xfId="0" applyFont="1" applyBorder="1" applyAlignment="1"/>
    <xf numFmtId="0" fontId="16" fillId="0" borderId="0" xfId="0" applyFont="1" applyBorder="1" applyAlignment="1"/>
    <xf numFmtId="0" fontId="16" fillId="0" borderId="24" xfId="0" applyFont="1" applyBorder="1" applyAlignment="1"/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9" fillId="0" borderId="0" xfId="0" applyFont="1" applyBorder="1" applyAlignment="1"/>
    <xf numFmtId="164" fontId="21" fillId="2" borderId="15" xfId="0" applyNumberFormat="1" applyFont="1" applyFill="1" applyBorder="1" applyAlignment="1">
      <alignment horizontal="right"/>
    </xf>
    <xf numFmtId="4" fontId="21" fillId="2" borderId="15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21" fillId="0" borderId="12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2" xfId="0" applyFont="1" applyBorder="1" applyAlignment="1">
      <alignment horizontal="right" wrapText="1"/>
    </xf>
    <xf numFmtId="0" fontId="21" fillId="0" borderId="14" xfId="0" applyFont="1" applyBorder="1" applyAlignment="1">
      <alignment horizontal="right" wrapText="1"/>
    </xf>
    <xf numFmtId="3" fontId="21" fillId="2" borderId="12" xfId="0" applyNumberFormat="1" applyFont="1" applyFill="1" applyBorder="1" applyAlignment="1">
      <alignment horizontal="right"/>
    </xf>
    <xf numFmtId="3" fontId="21" fillId="2" borderId="14" xfId="0" applyNumberFormat="1" applyFont="1" applyFill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1" fillId="2" borderId="12" xfId="0" applyFont="1" applyFill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166" fontId="21" fillId="2" borderId="12" xfId="0" applyNumberFormat="1" applyFont="1" applyFill="1" applyBorder="1" applyAlignment="1">
      <alignment horizontal="right"/>
    </xf>
    <xf numFmtId="166" fontId="21" fillId="2" borderId="14" xfId="0" applyNumberFormat="1" applyFont="1" applyFill="1" applyBorder="1" applyAlignment="1">
      <alignment horizontal="right"/>
    </xf>
    <xf numFmtId="9" fontId="21" fillId="0" borderId="12" xfId="0" applyNumberFormat="1" applyFont="1" applyBorder="1" applyAlignment="1">
      <alignment horizontal="right"/>
    </xf>
    <xf numFmtId="9" fontId="21" fillId="0" borderId="14" xfId="0" applyNumberFormat="1" applyFont="1" applyBorder="1" applyAlignment="1">
      <alignment horizontal="right"/>
    </xf>
    <xf numFmtId="9" fontId="21" fillId="0" borderId="12" xfId="0" applyNumberFormat="1" applyFont="1" applyBorder="1" applyAlignment="1">
      <alignment horizontal="right" wrapText="1"/>
    </xf>
    <xf numFmtId="9" fontId="21" fillId="0" borderId="14" xfId="0" applyNumberFormat="1" applyFont="1" applyBorder="1" applyAlignment="1">
      <alignment horizontal="right" wrapText="1"/>
    </xf>
    <xf numFmtId="0" fontId="19" fillId="0" borderId="7" xfId="0" applyFont="1" applyBorder="1" applyAlignment="1">
      <alignment horizontal="left"/>
    </xf>
    <xf numFmtId="0" fontId="22" fillId="2" borderId="12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</cellXfs>
  <cellStyles count="5">
    <cellStyle name="Hyperlink" xfId="3" builtinId="8"/>
    <cellStyle name="Normal_Bil98koE" xfId="4"/>
    <cellStyle name="Prozent" xfId="2" builtinId="5"/>
    <cellStyle name="Standard" xfId="0" builtinId="0"/>
    <cellStyle name="Standard 2" xfId="1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showWhiteSpace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214" t="s">
        <v>2</v>
      </c>
      <c r="C8" s="214"/>
      <c r="D8" s="214"/>
      <c r="E8" s="214"/>
      <c r="F8" s="4"/>
      <c r="G8" s="4"/>
    </row>
    <row r="9" spans="2:7" ht="35.25" x14ac:dyDescent="0.5">
      <c r="B9" s="214" t="s">
        <v>22</v>
      </c>
      <c r="C9" s="214"/>
      <c r="D9" s="214"/>
      <c r="E9" s="214"/>
      <c r="F9" s="214"/>
      <c r="G9" s="214"/>
    </row>
    <row r="10" spans="2:7" ht="35.25" x14ac:dyDescent="0.5">
      <c r="B10" s="214" t="s">
        <v>14</v>
      </c>
      <c r="C10" s="214"/>
      <c r="D10" s="214"/>
      <c r="E10" s="214"/>
      <c r="F10" s="4"/>
      <c r="G10" s="4"/>
    </row>
    <row r="11" spans="2:7" ht="26.25" x14ac:dyDescent="0.4">
      <c r="B11" s="3"/>
    </row>
    <row r="20" spans="2:2" ht="18.75" x14ac:dyDescent="0.3">
      <c r="B20" s="24">
        <v>42761</v>
      </c>
    </row>
    <row r="21" spans="2:2" ht="18" x14ac:dyDescent="0.25">
      <c r="B21" s="25" t="s">
        <v>23</v>
      </c>
    </row>
    <row r="23" spans="2:2" x14ac:dyDescent="0.2">
      <c r="B23" s="23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2017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>
      <selection activeCell="B1" sqref="B1"/>
    </sheetView>
  </sheetViews>
  <sheetFormatPr baseColWidth="10"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5"/>
    </row>
    <row r="9" spans="2:11" ht="18" x14ac:dyDescent="0.25">
      <c r="B9" s="6" t="s">
        <v>5</v>
      </c>
    </row>
    <row r="10" spans="2:11" ht="18" x14ac:dyDescent="0.25">
      <c r="B10" s="16" t="s">
        <v>7</v>
      </c>
    </row>
    <row r="11" spans="2:11" ht="18" x14ac:dyDescent="0.25">
      <c r="B11" s="16" t="s">
        <v>6</v>
      </c>
    </row>
    <row r="12" spans="2:11" ht="18" x14ac:dyDescent="0.25">
      <c r="B12" s="16" t="s">
        <v>151</v>
      </c>
    </row>
    <row r="14" spans="2:11" ht="18" x14ac:dyDescent="0.25">
      <c r="B14" s="16"/>
    </row>
    <row r="15" spans="2:11" ht="18" x14ac:dyDescent="0.25">
      <c r="B15" s="16"/>
    </row>
    <row r="16" spans="2:11" ht="18" x14ac:dyDescent="0.25">
      <c r="B16" s="16" t="s">
        <v>152</v>
      </c>
      <c r="C16" s="16" t="s">
        <v>9</v>
      </c>
    </row>
    <row r="17" spans="2:3" ht="18" x14ac:dyDescent="0.25">
      <c r="B17" s="16" t="s">
        <v>10</v>
      </c>
      <c r="C17" s="16" t="s">
        <v>11</v>
      </c>
    </row>
    <row r="18" spans="2:3" ht="18" x14ac:dyDescent="0.25">
      <c r="B18" s="16" t="s">
        <v>12</v>
      </c>
      <c r="C18" s="17" t="s">
        <v>13</v>
      </c>
    </row>
    <row r="20" spans="2:3" ht="18" x14ac:dyDescent="0.25">
      <c r="B20" s="16" t="s">
        <v>8</v>
      </c>
    </row>
  </sheetData>
  <hyperlinks>
    <hyperlink ref="C18" r:id="rId1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2017 Software AG. All rights reserved.
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baseColWidth="10" defaultColWidth="11.42578125" defaultRowHeight="15" x14ac:dyDescent="0.25"/>
  <sheetData>
    <row r="1" spans="11:11" x14ac:dyDescent="0.25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2017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27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24</v>
      </c>
    </row>
    <row r="9" spans="2:3" x14ac:dyDescent="0.2">
      <c r="B9" s="5" t="s">
        <v>25</v>
      </c>
      <c r="C9" s="5" t="s">
        <v>32</v>
      </c>
    </row>
    <row r="10" spans="2:3" x14ac:dyDescent="0.2">
      <c r="B10" s="5"/>
      <c r="C10" s="5"/>
    </row>
    <row r="11" spans="2:3" x14ac:dyDescent="0.2">
      <c r="B11" s="5" t="s">
        <v>26</v>
      </c>
      <c r="C11" s="5" t="s">
        <v>33</v>
      </c>
    </row>
    <row r="12" spans="2:3" x14ac:dyDescent="0.2">
      <c r="B12" s="5"/>
      <c r="C12" s="5"/>
    </row>
    <row r="13" spans="2:3" x14ac:dyDescent="0.2">
      <c r="B13" s="5" t="s">
        <v>27</v>
      </c>
      <c r="C13" s="5" t="s">
        <v>34</v>
      </c>
    </row>
    <row r="14" spans="2:3" x14ac:dyDescent="0.2">
      <c r="B14" s="5"/>
      <c r="C14" s="5"/>
    </row>
    <row r="15" spans="2:3" x14ac:dyDescent="0.2">
      <c r="B15" s="5" t="s">
        <v>28</v>
      </c>
      <c r="C15" s="5" t="s">
        <v>35</v>
      </c>
    </row>
    <row r="16" spans="2:3" x14ac:dyDescent="0.2">
      <c r="B16" s="5"/>
      <c r="C16" s="5"/>
    </row>
    <row r="17" spans="2:5" x14ac:dyDescent="0.2">
      <c r="B17" s="5" t="s">
        <v>29</v>
      </c>
      <c r="C17" s="5" t="s">
        <v>36</v>
      </c>
    </row>
    <row r="18" spans="2:5" x14ac:dyDescent="0.2">
      <c r="B18" s="5"/>
      <c r="C18" s="5"/>
    </row>
    <row r="19" spans="2:5" x14ac:dyDescent="0.2">
      <c r="B19" s="5" t="s">
        <v>30</v>
      </c>
      <c r="C19" s="5" t="s">
        <v>37</v>
      </c>
    </row>
    <row r="20" spans="2:5" x14ac:dyDescent="0.2">
      <c r="B20" s="5"/>
      <c r="C20" s="5"/>
    </row>
    <row r="21" spans="2:5" x14ac:dyDescent="0.2">
      <c r="B21" s="5" t="s">
        <v>31</v>
      </c>
      <c r="C21" s="5" t="s">
        <v>38</v>
      </c>
    </row>
    <row r="22" spans="2:5" x14ac:dyDescent="0.2">
      <c r="B22" s="5"/>
      <c r="C22" s="5"/>
    </row>
    <row r="23" spans="2:5" x14ac:dyDescent="0.2">
      <c r="B23" s="5"/>
      <c r="D23" s="5"/>
      <c r="E23" s="5"/>
    </row>
    <row r="24" spans="2:5" x14ac:dyDescent="0.2">
      <c r="B24" s="5"/>
      <c r="C24" s="5"/>
      <c r="D24" s="5"/>
      <c r="E24" s="5"/>
    </row>
    <row r="25" spans="2:5" x14ac:dyDescent="0.2">
      <c r="B25" s="5"/>
      <c r="C25" s="5"/>
      <c r="D25" s="5"/>
      <c r="E25" s="5"/>
    </row>
    <row r="26" spans="2:5" x14ac:dyDescent="0.2">
      <c r="B26" s="5"/>
      <c r="D26" s="5"/>
      <c r="E26" s="5"/>
    </row>
    <row r="27" spans="2:5" x14ac:dyDescent="0.2">
      <c r="B27" s="5"/>
      <c r="C27" s="5"/>
      <c r="D27" s="5"/>
      <c r="E27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2017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J33"/>
  <sheetViews>
    <sheetView showGridLines="0" showWhiteSpace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7.85546875" style="2" customWidth="1"/>
    <col min="3" max="4" width="11.7109375" style="2" customWidth="1"/>
    <col min="5" max="10" width="8.28515625" style="2" customWidth="1"/>
    <col min="11" max="11" width="2.7109375" style="2" customWidth="1"/>
    <col min="12" max="16384" width="9.140625" style="2"/>
  </cols>
  <sheetData>
    <row r="1" spans="1:10" ht="15.75" x14ac:dyDescent="0.25">
      <c r="B1" s="235" t="s">
        <v>156</v>
      </c>
      <c r="C1" s="235"/>
      <c r="D1" s="235"/>
      <c r="E1" s="235"/>
      <c r="F1" s="235"/>
      <c r="G1" s="235"/>
      <c r="H1" s="235"/>
    </row>
    <row r="2" spans="1:10" x14ac:dyDescent="0.2">
      <c r="B2" s="205" t="s">
        <v>56</v>
      </c>
      <c r="C2" s="206"/>
      <c r="D2" s="206"/>
      <c r="E2" s="206"/>
      <c r="F2" s="206"/>
      <c r="G2" s="206"/>
      <c r="H2" s="207"/>
    </row>
    <row r="3" spans="1:10" x14ac:dyDescent="0.2">
      <c r="A3" s="50"/>
      <c r="B3" s="46"/>
      <c r="C3" s="47"/>
      <c r="D3" s="47"/>
      <c r="E3" s="47"/>
      <c r="F3" s="45"/>
      <c r="G3" s="45"/>
      <c r="H3" s="45"/>
    </row>
    <row r="4" spans="1:10" x14ac:dyDescent="0.2">
      <c r="B4" s="182" t="s">
        <v>39</v>
      </c>
      <c r="C4" s="236" t="s">
        <v>15</v>
      </c>
      <c r="D4" s="238" t="s">
        <v>16</v>
      </c>
      <c r="E4" s="225" t="s">
        <v>154</v>
      </c>
      <c r="F4" s="227" t="s">
        <v>153</v>
      </c>
      <c r="G4" s="236" t="s">
        <v>17</v>
      </c>
      <c r="H4" s="238" t="s">
        <v>18</v>
      </c>
      <c r="I4" s="225" t="s">
        <v>154</v>
      </c>
      <c r="J4" s="227" t="s">
        <v>153</v>
      </c>
    </row>
    <row r="5" spans="1:10" ht="15" thickBot="1" x14ac:dyDescent="0.25">
      <c r="B5" s="183" t="s">
        <v>40</v>
      </c>
      <c r="C5" s="237"/>
      <c r="D5" s="239"/>
      <c r="E5" s="226"/>
      <c r="F5" s="228"/>
      <c r="G5" s="237"/>
      <c r="H5" s="239"/>
      <c r="I5" s="226"/>
      <c r="J5" s="228"/>
    </row>
    <row r="6" spans="1:10" ht="15" thickBot="1" x14ac:dyDescent="0.25">
      <c r="B6" s="176" t="s">
        <v>41</v>
      </c>
      <c r="C6" s="151">
        <v>871.8</v>
      </c>
      <c r="D6" s="152">
        <v>873.1</v>
      </c>
      <c r="E6" s="190">
        <f>(C6-D6)/D6</f>
        <v>-1.4889474287024032E-3</v>
      </c>
      <c r="F6" s="201">
        <v>1.18E-2</v>
      </c>
      <c r="G6" s="151">
        <v>263.89999999999998</v>
      </c>
      <c r="H6" s="152">
        <v>257.5</v>
      </c>
      <c r="I6" s="190">
        <v>0.03</v>
      </c>
      <c r="J6" s="201">
        <v>1.6199999999999999E-2</v>
      </c>
    </row>
    <row r="7" spans="1:10" ht="15" thickTop="1" x14ac:dyDescent="0.2">
      <c r="B7" s="177" t="s">
        <v>42</v>
      </c>
      <c r="C7" s="185">
        <v>263</v>
      </c>
      <c r="D7" s="186">
        <v>271.89999999999998</v>
      </c>
      <c r="E7" s="191">
        <f t="shared" ref="E7:E12" si="0">(C7-D7)/D7</f>
        <v>-3.2732622287605657E-2</v>
      </c>
      <c r="F7" s="199">
        <v>-3.0599999999999999E-2</v>
      </c>
      <c r="G7" s="185">
        <v>107.5</v>
      </c>
      <c r="H7" s="186">
        <v>103</v>
      </c>
      <c r="I7" s="191">
        <f t="shared" ref="I7:I12" si="1">(G7-H7)/H7</f>
        <v>4.3689320388349516E-2</v>
      </c>
      <c r="J7" s="202">
        <v>2.0199999999999999E-2</v>
      </c>
    </row>
    <row r="8" spans="1:10" x14ac:dyDescent="0.2">
      <c r="B8" s="178" t="s">
        <v>43</v>
      </c>
      <c r="C8" s="187">
        <v>412.2</v>
      </c>
      <c r="D8" s="188">
        <v>406.9</v>
      </c>
      <c r="E8" s="192">
        <f t="shared" si="0"/>
        <v>1.3025313344802192E-2</v>
      </c>
      <c r="F8" s="199">
        <v>3.15E-2</v>
      </c>
      <c r="G8" s="187">
        <v>106.2</v>
      </c>
      <c r="H8" s="188">
        <v>102.6</v>
      </c>
      <c r="I8" s="192">
        <f t="shared" si="1"/>
        <v>3.5087719298245702E-2</v>
      </c>
      <c r="J8" s="199">
        <v>3.1399999999999997E-2</v>
      </c>
    </row>
    <row r="9" spans="1:10" x14ac:dyDescent="0.2">
      <c r="B9" s="178" t="s">
        <v>44</v>
      </c>
      <c r="C9" s="187">
        <v>441.4</v>
      </c>
      <c r="D9" s="188">
        <v>431.5</v>
      </c>
      <c r="E9" s="192">
        <f t="shared" si="0"/>
        <v>2.2943221320973296E-2</v>
      </c>
      <c r="F9" s="199">
        <v>3.2500000000000001E-2</v>
      </c>
      <c r="G9" s="187">
        <v>144.4</v>
      </c>
      <c r="H9" s="188">
        <v>137.6</v>
      </c>
      <c r="I9" s="192">
        <f t="shared" si="1"/>
        <v>4.9418604651162878E-2</v>
      </c>
      <c r="J9" s="199">
        <v>3.7900000000000003E-2</v>
      </c>
    </row>
    <row r="10" spans="1:10" x14ac:dyDescent="0.2">
      <c r="B10" s="178" t="s">
        <v>45</v>
      </c>
      <c r="C10" s="187">
        <v>234.6</v>
      </c>
      <c r="D10" s="188">
        <v>248</v>
      </c>
      <c r="E10" s="192">
        <f t="shared" si="0"/>
        <v>-5.4032258064516149E-2</v>
      </c>
      <c r="F10" s="199">
        <v>-3.7999999999999999E-2</v>
      </c>
      <c r="G10" s="187">
        <v>69.5</v>
      </c>
      <c r="H10" s="188">
        <v>68.2</v>
      </c>
      <c r="I10" s="192">
        <f t="shared" si="1"/>
        <v>1.9061583577712569E-2</v>
      </c>
      <c r="J10" s="199">
        <v>1.1999999999999999E-3</v>
      </c>
    </row>
    <row r="11" spans="1:10" x14ac:dyDescent="0.2">
      <c r="B11" s="179" t="s">
        <v>46</v>
      </c>
      <c r="C11" s="229">
        <v>272</v>
      </c>
      <c r="D11" s="215">
        <v>259.10000000000002</v>
      </c>
      <c r="E11" s="231">
        <f t="shared" si="0"/>
        <v>4.978772674642986E-2</v>
      </c>
      <c r="F11" s="233"/>
      <c r="G11" s="223">
        <v>90.2</v>
      </c>
      <c r="H11" s="215">
        <v>92.2</v>
      </c>
      <c r="I11" s="231">
        <f t="shared" si="1"/>
        <v>-2.1691973969631236E-2</v>
      </c>
      <c r="J11" s="233"/>
    </row>
    <row r="12" spans="1:10" ht="15" thickBot="1" x14ac:dyDescent="0.25">
      <c r="B12" s="176" t="s">
        <v>168</v>
      </c>
      <c r="C12" s="230"/>
      <c r="D12" s="216"/>
      <c r="E12" s="232" t="e">
        <f t="shared" si="0"/>
        <v>#DIV/0!</v>
      </c>
      <c r="F12" s="234"/>
      <c r="G12" s="224"/>
      <c r="H12" s="216"/>
      <c r="I12" s="232" t="e">
        <f t="shared" si="1"/>
        <v>#DIV/0!</v>
      </c>
      <c r="J12" s="234"/>
    </row>
    <row r="13" spans="1:10" ht="15" thickTop="1" x14ac:dyDescent="0.2">
      <c r="B13" s="154" t="s">
        <v>47</v>
      </c>
      <c r="C13" s="184">
        <f>C11/C6</f>
        <v>0.31199816471667813</v>
      </c>
      <c r="D13" s="197">
        <f>D11/D6</f>
        <v>0.29675867598213262</v>
      </c>
      <c r="E13" s="155"/>
      <c r="F13" s="156"/>
      <c r="G13" s="184">
        <f>G11/G6</f>
        <v>0.34179613489958321</v>
      </c>
      <c r="H13" s="197">
        <f>H11/H6</f>
        <v>0.35805825242718448</v>
      </c>
      <c r="I13" s="155"/>
      <c r="J13" s="156"/>
    </row>
    <row r="14" spans="1:10" x14ac:dyDescent="0.2">
      <c r="B14" s="180" t="s">
        <v>158</v>
      </c>
      <c r="C14" s="157">
        <v>147.80000000000001</v>
      </c>
      <c r="D14" s="158">
        <v>125.2</v>
      </c>
      <c r="E14" s="193">
        <f>(C14-D14)/D14</f>
        <v>0.18051118210862627</v>
      </c>
      <c r="F14" s="200">
        <v>0.19919999999999999</v>
      </c>
      <c r="G14" s="157">
        <v>59.4</v>
      </c>
      <c r="H14" s="158">
        <v>60.8</v>
      </c>
      <c r="I14" s="193">
        <f>(G14-H14)/H14</f>
        <v>-2.3026315789473662E-2</v>
      </c>
      <c r="J14" s="200">
        <v>-2.9000000000000001E-2</v>
      </c>
    </row>
    <row r="15" spans="1:10" x14ac:dyDescent="0.2">
      <c r="B15" s="159" t="s">
        <v>48</v>
      </c>
      <c r="C15" s="196">
        <v>0.33500000000000002</v>
      </c>
      <c r="D15" s="197">
        <v>0.28999999999999998</v>
      </c>
      <c r="E15" s="160"/>
      <c r="F15" s="161"/>
      <c r="G15" s="196">
        <v>0.41099999999999998</v>
      </c>
      <c r="H15" s="197">
        <v>0.442</v>
      </c>
      <c r="I15" s="160"/>
      <c r="J15" s="161"/>
    </row>
    <row r="16" spans="1:10" x14ac:dyDescent="0.2">
      <c r="B16" s="180" t="s">
        <v>159</v>
      </c>
      <c r="C16" s="157">
        <v>162.4</v>
      </c>
      <c r="D16" s="158">
        <v>173.6</v>
      </c>
      <c r="E16" s="193">
        <f>(C16-D16)/D16</f>
        <v>-6.4516129032258007E-2</v>
      </c>
      <c r="F16" s="200">
        <v>-4.5699999999999998E-2</v>
      </c>
      <c r="G16" s="157">
        <v>46.4</v>
      </c>
      <c r="H16" s="158">
        <v>44.2</v>
      </c>
      <c r="I16" s="193">
        <f>(G16-H16)/H16</f>
        <v>4.9773755656108497E-2</v>
      </c>
      <c r="J16" s="200">
        <v>2.58E-2</v>
      </c>
    </row>
    <row r="17" spans="2:10" x14ac:dyDescent="0.2">
      <c r="B17" s="159" t="s">
        <v>48</v>
      </c>
      <c r="C17" s="196">
        <v>0.69199999999999995</v>
      </c>
      <c r="D17" s="197">
        <v>0.7</v>
      </c>
      <c r="E17" s="160"/>
      <c r="F17" s="161"/>
      <c r="G17" s="196">
        <v>0.66800000000000004</v>
      </c>
      <c r="H17" s="197">
        <v>0.64900000000000002</v>
      </c>
      <c r="I17" s="160"/>
      <c r="J17" s="161"/>
    </row>
    <row r="18" spans="2:10" ht="15" thickBot="1" x14ac:dyDescent="0.25">
      <c r="B18" s="176" t="s">
        <v>169</v>
      </c>
      <c r="C18" s="151">
        <v>180.4</v>
      </c>
      <c r="D18" s="152">
        <v>173.9</v>
      </c>
      <c r="E18" s="190">
        <f>(C18-D18)/D18</f>
        <v>3.7377803335250141E-2</v>
      </c>
      <c r="F18" s="153"/>
      <c r="G18" s="212">
        <v>61.1</v>
      </c>
      <c r="H18" s="152">
        <v>64.8</v>
      </c>
      <c r="I18" s="190">
        <f>(G18-H18)/H18</f>
        <v>-5.70987654320987E-2</v>
      </c>
      <c r="J18" s="153"/>
    </row>
    <row r="19" spans="2:10" ht="15.75" thickTop="1" thickBot="1" x14ac:dyDescent="0.25">
      <c r="B19" s="176" t="s">
        <v>170</v>
      </c>
      <c r="C19" s="151">
        <v>2.37</v>
      </c>
      <c r="D19" s="152">
        <v>2.2200000000000002</v>
      </c>
      <c r="E19" s="190">
        <f>(C19-D19)/D19</f>
        <v>6.7567567567567516E-2</v>
      </c>
      <c r="F19" s="153"/>
      <c r="G19" s="213">
        <v>0.8</v>
      </c>
      <c r="H19" s="152">
        <v>0.84</v>
      </c>
      <c r="I19" s="190">
        <f>(G19-H19)/H19</f>
        <v>-4.7619047619047533E-2</v>
      </c>
      <c r="J19" s="153"/>
    </row>
    <row r="20" spans="2:10" ht="15.75" thickTop="1" thickBot="1" x14ac:dyDescent="0.25">
      <c r="B20" s="176" t="s">
        <v>1</v>
      </c>
      <c r="C20" s="198">
        <v>187</v>
      </c>
      <c r="D20" s="189">
        <v>170</v>
      </c>
      <c r="E20" s="190">
        <f>(C20-D20)/D20</f>
        <v>0.1</v>
      </c>
      <c r="F20" s="153"/>
      <c r="G20" s="151">
        <v>41.6</v>
      </c>
      <c r="H20" s="152">
        <v>41.2</v>
      </c>
      <c r="I20" s="190">
        <f>(G20-H20)/H20</f>
        <v>9.7087378640776344E-3</v>
      </c>
      <c r="J20" s="153"/>
    </row>
    <row r="21" spans="2:10" ht="15" thickTop="1" x14ac:dyDescent="0.2">
      <c r="B21" s="162" t="s">
        <v>21</v>
      </c>
      <c r="C21" s="163">
        <v>16.7</v>
      </c>
      <c r="D21" s="164">
        <v>15.4</v>
      </c>
      <c r="E21" s="193">
        <f>(C21-D21)/D21</f>
        <v>8.4415584415584347E-2</v>
      </c>
      <c r="F21" s="165"/>
      <c r="G21" s="163">
        <v>4.9000000000000004</v>
      </c>
      <c r="H21" s="164">
        <v>4.3</v>
      </c>
      <c r="I21" s="193">
        <f>(G21-H21)/H21</f>
        <v>0.13953488372093037</v>
      </c>
      <c r="J21" s="165"/>
    </row>
    <row r="22" spans="2:10" x14ac:dyDescent="0.2">
      <c r="B22" s="181"/>
      <c r="C22" s="166"/>
      <c r="D22" s="167"/>
      <c r="E22" s="168"/>
      <c r="F22" s="167"/>
      <c r="G22" s="169"/>
      <c r="H22" s="168"/>
      <c r="I22" s="168"/>
      <c r="J22" s="167"/>
    </row>
    <row r="23" spans="2:10" ht="15" thickBot="1" x14ac:dyDescent="0.25">
      <c r="B23" s="176" t="s">
        <v>49</v>
      </c>
      <c r="C23" s="203">
        <v>42735</v>
      </c>
      <c r="D23" s="204">
        <v>42369</v>
      </c>
      <c r="E23" s="152"/>
      <c r="F23" s="153"/>
      <c r="G23" s="151"/>
      <c r="H23" s="152"/>
      <c r="I23" s="152"/>
      <c r="J23" s="153"/>
    </row>
    <row r="24" spans="2:10" ht="15" thickTop="1" x14ac:dyDescent="0.2">
      <c r="B24" s="162" t="s">
        <v>50</v>
      </c>
      <c r="C24" s="194">
        <v>1957.2</v>
      </c>
      <c r="D24" s="195">
        <v>1814.8</v>
      </c>
      <c r="E24" s="170"/>
      <c r="F24" s="171"/>
      <c r="G24" s="172"/>
      <c r="H24" s="164"/>
      <c r="I24" s="170"/>
      <c r="J24" s="171"/>
    </row>
    <row r="25" spans="2:10" x14ac:dyDescent="0.2">
      <c r="B25" s="180" t="s">
        <v>55</v>
      </c>
      <c r="C25" s="157">
        <v>374.6</v>
      </c>
      <c r="D25" s="158">
        <v>300.60000000000002</v>
      </c>
      <c r="E25" s="173"/>
      <c r="F25" s="174"/>
      <c r="G25" s="175"/>
      <c r="H25" s="158"/>
      <c r="I25" s="173"/>
      <c r="J25" s="174"/>
    </row>
    <row r="26" spans="2:10" x14ac:dyDescent="0.2">
      <c r="B26" s="180" t="s">
        <v>167</v>
      </c>
      <c r="C26" s="157">
        <v>73.099999999999994</v>
      </c>
      <c r="D26" s="158">
        <v>-25.7</v>
      </c>
      <c r="E26" s="173"/>
      <c r="F26" s="174"/>
      <c r="G26" s="175"/>
      <c r="H26" s="158"/>
      <c r="I26" s="173"/>
      <c r="J26" s="174"/>
    </row>
    <row r="27" spans="2:10" x14ac:dyDescent="0.2">
      <c r="B27" s="179" t="s">
        <v>51</v>
      </c>
      <c r="C27" s="219">
        <v>4471</v>
      </c>
      <c r="D27" s="221">
        <v>4337</v>
      </c>
      <c r="E27" s="215"/>
      <c r="F27" s="217"/>
      <c r="G27" s="223"/>
      <c r="H27" s="215"/>
      <c r="I27" s="215"/>
      <c r="J27" s="217"/>
    </row>
    <row r="28" spans="2:10" ht="15" thickBot="1" x14ac:dyDescent="0.25">
      <c r="B28" s="176" t="s">
        <v>52</v>
      </c>
      <c r="C28" s="220"/>
      <c r="D28" s="222"/>
      <c r="E28" s="216"/>
      <c r="F28" s="218"/>
      <c r="G28" s="224"/>
      <c r="H28" s="216"/>
      <c r="I28" s="216"/>
      <c r="J28" s="218"/>
    </row>
    <row r="29" spans="2:10" ht="15" thickTop="1" x14ac:dyDescent="0.2">
      <c r="B29" s="148"/>
      <c r="C29" s="149"/>
      <c r="D29" s="149"/>
      <c r="E29" s="149"/>
      <c r="F29" s="150"/>
      <c r="G29" s="149"/>
      <c r="H29" s="149"/>
      <c r="I29" s="149"/>
      <c r="J29" s="150"/>
    </row>
    <row r="30" spans="2:10" s="32" customFormat="1" ht="11.25" x14ac:dyDescent="0.2">
      <c r="B30" s="32" t="s">
        <v>53</v>
      </c>
    </row>
    <row r="31" spans="2:10" s="32" customFormat="1" ht="11.25" x14ac:dyDescent="0.2">
      <c r="B31" s="32" t="s">
        <v>54</v>
      </c>
    </row>
    <row r="32" spans="2:10" s="32" customFormat="1" ht="11.25" x14ac:dyDescent="0.2"/>
    <row r="33" s="32" customFormat="1" ht="11.25" x14ac:dyDescent="0.2"/>
  </sheetData>
  <mergeCells count="25">
    <mergeCell ref="B1:H1"/>
    <mergeCell ref="C4:C5"/>
    <mergeCell ref="D4:D5"/>
    <mergeCell ref="E4:E5"/>
    <mergeCell ref="F4:F5"/>
    <mergeCell ref="G4:G5"/>
    <mergeCell ref="H4:H5"/>
    <mergeCell ref="I4:I5"/>
    <mergeCell ref="J4:J5"/>
    <mergeCell ref="C11:C12"/>
    <mergeCell ref="D11:D12"/>
    <mergeCell ref="E11:E12"/>
    <mergeCell ref="F11:F12"/>
    <mergeCell ref="G11:G12"/>
    <mergeCell ref="H11:H12"/>
    <mergeCell ref="I11:I12"/>
    <mergeCell ref="J11:J12"/>
    <mergeCell ref="H27:H28"/>
    <mergeCell ref="I27:I28"/>
    <mergeCell ref="J27:J28"/>
    <mergeCell ref="C27:C28"/>
    <mergeCell ref="D27:D28"/>
    <mergeCell ref="E27:E28"/>
    <mergeCell ref="F27:F28"/>
    <mergeCell ref="G27:G28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0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44.140625" style="2" customWidth="1"/>
    <col min="3" max="8" width="11.7109375" style="2" customWidth="1"/>
    <col min="9" max="9" width="2.7109375" style="2" customWidth="1"/>
    <col min="10" max="16384" width="9.140625" style="2"/>
  </cols>
  <sheetData>
    <row r="1" spans="1:13" s="51" customFormat="1" ht="15.75" x14ac:dyDescent="0.25">
      <c r="A1" s="52"/>
      <c r="B1" s="235" t="s">
        <v>33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5" customHeight="1" x14ac:dyDescent="0.2">
      <c r="A2" s="45"/>
      <c r="B2" s="208" t="s">
        <v>56</v>
      </c>
      <c r="C2" s="209"/>
      <c r="D2" s="209"/>
      <c r="E2" s="209"/>
      <c r="F2" s="209"/>
      <c r="G2" s="209"/>
      <c r="H2" s="210"/>
      <c r="I2" s="45"/>
    </row>
    <row r="3" spans="1:13" x14ac:dyDescent="0.2">
      <c r="A3" s="45"/>
      <c r="B3" s="53"/>
      <c r="C3" s="47"/>
      <c r="D3" s="47"/>
      <c r="E3" s="47"/>
      <c r="F3" s="45"/>
      <c r="G3" s="45"/>
      <c r="H3" s="45"/>
      <c r="I3" s="45"/>
    </row>
    <row r="4" spans="1:13" s="32" customFormat="1" ht="20.25" customHeight="1" thickBot="1" x14ac:dyDescent="0.25">
      <c r="A4" s="49"/>
      <c r="B4" s="54" t="s">
        <v>57</v>
      </c>
      <c r="C4" s="37" t="s">
        <v>15</v>
      </c>
      <c r="D4" s="38" t="s">
        <v>16</v>
      </c>
      <c r="E4" s="48" t="s">
        <v>154</v>
      </c>
      <c r="F4" s="55" t="s">
        <v>17</v>
      </c>
      <c r="G4" s="56" t="s">
        <v>18</v>
      </c>
      <c r="H4" s="48" t="s">
        <v>154</v>
      </c>
      <c r="I4" s="49"/>
    </row>
    <row r="5" spans="1:13" s="32" customFormat="1" ht="11.25" x14ac:dyDescent="0.2">
      <c r="A5" s="49"/>
      <c r="B5" s="57" t="s">
        <v>58</v>
      </c>
      <c r="C5" s="41">
        <v>263027</v>
      </c>
      <c r="D5" s="42">
        <v>271901</v>
      </c>
      <c r="E5" s="39">
        <f>(C5-D5)/D5</f>
        <v>-3.2636878863998291E-2</v>
      </c>
      <c r="F5" s="41">
        <v>107512</v>
      </c>
      <c r="G5" s="42">
        <v>102950</v>
      </c>
      <c r="H5" s="39">
        <f t="shared" ref="H5:H21" si="0">(F5-G5)/G5</f>
        <v>4.4312773190869355E-2</v>
      </c>
      <c r="I5" s="49"/>
    </row>
    <row r="6" spans="1:13" s="32" customFormat="1" ht="11.25" x14ac:dyDescent="0.2">
      <c r="A6" s="49"/>
      <c r="B6" s="26" t="s">
        <v>59</v>
      </c>
      <c r="C6" s="28">
        <v>412205</v>
      </c>
      <c r="D6" s="29">
        <v>406942</v>
      </c>
      <c r="E6" s="35">
        <f t="shared" ref="E6:E21" si="1">(C6-D6)/D6</f>
        <v>1.2933046969838454E-2</v>
      </c>
      <c r="F6" s="28">
        <v>106224</v>
      </c>
      <c r="G6" s="29">
        <v>102614</v>
      </c>
      <c r="H6" s="35">
        <f t="shared" si="0"/>
        <v>3.5180384742822618E-2</v>
      </c>
      <c r="I6" s="49"/>
    </row>
    <row r="7" spans="1:13" s="32" customFormat="1" ht="11.25" x14ac:dyDescent="0.2">
      <c r="A7" s="49"/>
      <c r="B7" s="26" t="s">
        <v>60</v>
      </c>
      <c r="C7" s="28">
        <v>195179</v>
      </c>
      <c r="D7" s="29">
        <v>193368</v>
      </c>
      <c r="E7" s="35">
        <f t="shared" si="1"/>
        <v>9.3655620371519595E-3</v>
      </c>
      <c r="F7" s="28">
        <v>49847</v>
      </c>
      <c r="G7" s="29">
        <v>51663</v>
      </c>
      <c r="H7" s="35">
        <f t="shared" si="0"/>
        <v>-3.5150881675473741E-2</v>
      </c>
      <c r="I7" s="49"/>
    </row>
    <row r="8" spans="1:13" s="32" customFormat="1" ht="11.25" x14ac:dyDescent="0.2">
      <c r="A8" s="49"/>
      <c r="B8" s="26" t="s">
        <v>61</v>
      </c>
      <c r="C8" s="28">
        <v>1422</v>
      </c>
      <c r="D8" s="29">
        <v>846</v>
      </c>
      <c r="E8" s="35">
        <f t="shared" si="1"/>
        <v>0.68085106382978722</v>
      </c>
      <c r="F8" s="28">
        <v>361</v>
      </c>
      <c r="G8" s="29">
        <v>272</v>
      </c>
      <c r="H8" s="35">
        <f t="shared" si="0"/>
        <v>0.32720588235294118</v>
      </c>
      <c r="I8" s="49"/>
    </row>
    <row r="9" spans="1:13" s="32" customFormat="1" ht="15" customHeight="1" thickBot="1" x14ac:dyDescent="0.25">
      <c r="A9" s="49"/>
      <c r="B9" s="58" t="s">
        <v>62</v>
      </c>
      <c r="C9" s="59">
        <f>SUM(C5:C8)</f>
        <v>871833</v>
      </c>
      <c r="D9" s="60">
        <f>SUM(D5:D8)</f>
        <v>873057</v>
      </c>
      <c r="E9" s="40">
        <f t="shared" si="1"/>
        <v>-1.4019703180891969E-3</v>
      </c>
      <c r="F9" s="59">
        <f>SUM(F5:F8)</f>
        <v>263944</v>
      </c>
      <c r="G9" s="60">
        <f>SUM(G5:G8)</f>
        <v>257499</v>
      </c>
      <c r="H9" s="40">
        <f t="shared" si="0"/>
        <v>2.5029223414459862E-2</v>
      </c>
      <c r="I9" s="49"/>
    </row>
    <row r="10" spans="1:13" s="32" customFormat="1" ht="11.25" x14ac:dyDescent="0.2">
      <c r="A10" s="49"/>
      <c r="B10" s="57" t="s">
        <v>63</v>
      </c>
      <c r="C10" s="41">
        <v>-211856</v>
      </c>
      <c r="D10" s="42">
        <v>-212158</v>
      </c>
      <c r="E10" s="39">
        <f t="shared" si="1"/>
        <v>-1.4234674157938894E-3</v>
      </c>
      <c r="F10" s="41">
        <v>-54334</v>
      </c>
      <c r="G10" s="42">
        <v>-54302</v>
      </c>
      <c r="H10" s="39">
        <f t="shared" si="0"/>
        <v>5.8929689514198376E-4</v>
      </c>
      <c r="I10" s="49"/>
    </row>
    <row r="11" spans="1:13" s="32" customFormat="1" ht="15" customHeight="1" thickBot="1" x14ac:dyDescent="0.25">
      <c r="A11" s="49"/>
      <c r="B11" s="58" t="s">
        <v>64</v>
      </c>
      <c r="C11" s="59">
        <f>SUM(C9:C10)</f>
        <v>659977</v>
      </c>
      <c r="D11" s="60">
        <f>SUM(D9:D10)</f>
        <v>660899</v>
      </c>
      <c r="E11" s="40">
        <f t="shared" si="1"/>
        <v>-1.3950694432886114E-3</v>
      </c>
      <c r="F11" s="59">
        <f>+F9+F10</f>
        <v>209610</v>
      </c>
      <c r="G11" s="60">
        <f>+G9+G10</f>
        <v>203197</v>
      </c>
      <c r="H11" s="40">
        <f t="shared" si="0"/>
        <v>3.1560505322421099E-2</v>
      </c>
      <c r="I11" s="49"/>
    </row>
    <row r="12" spans="1:13" s="32" customFormat="1" ht="11.25" x14ac:dyDescent="0.2">
      <c r="A12" s="49"/>
      <c r="B12" s="57" t="s">
        <v>65</v>
      </c>
      <c r="C12" s="41">
        <v>-112452</v>
      </c>
      <c r="D12" s="42">
        <v>-106413</v>
      </c>
      <c r="E12" s="39">
        <f t="shared" si="1"/>
        <v>5.6750584984917259E-2</v>
      </c>
      <c r="F12" s="41">
        <v>-29887</v>
      </c>
      <c r="G12" s="42">
        <v>-27062</v>
      </c>
      <c r="H12" s="39">
        <f t="shared" si="0"/>
        <v>0.10438991944423916</v>
      </c>
      <c r="I12" s="49"/>
    </row>
    <row r="13" spans="1:13" s="32" customFormat="1" ht="11.25" x14ac:dyDescent="0.2">
      <c r="A13" s="49"/>
      <c r="B13" s="26" t="s">
        <v>66</v>
      </c>
      <c r="C13" s="28">
        <f>-193399-17660-34607</f>
        <v>-245666</v>
      </c>
      <c r="D13" s="29">
        <v>-268836</v>
      </c>
      <c r="E13" s="35">
        <f t="shared" si="1"/>
        <v>-8.6186373848740491E-2</v>
      </c>
      <c r="F13" s="28">
        <f>-60570-4782-9673</f>
        <v>-75025</v>
      </c>
      <c r="G13" s="29">
        <v>-71307</v>
      </c>
      <c r="H13" s="35">
        <f t="shared" si="0"/>
        <v>5.2140743545514463E-2</v>
      </c>
      <c r="I13" s="49"/>
    </row>
    <row r="14" spans="1:13" s="32" customFormat="1" ht="11.25" x14ac:dyDescent="0.2">
      <c r="A14" s="49"/>
      <c r="B14" s="26" t="s">
        <v>67</v>
      </c>
      <c r="C14" s="61">
        <v>-79322</v>
      </c>
      <c r="D14" s="62">
        <v>-69405</v>
      </c>
      <c r="E14" s="35">
        <f t="shared" si="1"/>
        <v>0.14288595922483971</v>
      </c>
      <c r="F14" s="61">
        <v>-22880</v>
      </c>
      <c r="G14" s="62">
        <v>-19326</v>
      </c>
      <c r="H14" s="35">
        <f t="shared" si="0"/>
        <v>0.18389734037048536</v>
      </c>
      <c r="I14" s="49"/>
    </row>
    <row r="15" spans="1:13" s="32" customFormat="1" ht="11.25" x14ac:dyDescent="0.2">
      <c r="A15" s="49"/>
      <c r="B15" s="26" t="s">
        <v>68</v>
      </c>
      <c r="C15" s="28">
        <v>-5523</v>
      </c>
      <c r="D15" s="29">
        <v>-5984</v>
      </c>
      <c r="E15" s="35">
        <f t="shared" si="1"/>
        <v>-7.7038770053475938E-2</v>
      </c>
      <c r="F15" s="28">
        <v>-1598</v>
      </c>
      <c r="G15" s="29">
        <v>-1535</v>
      </c>
      <c r="H15" s="35">
        <f t="shared" si="0"/>
        <v>4.1042345276872963E-2</v>
      </c>
      <c r="I15" s="49"/>
    </row>
    <row r="16" spans="1:13" s="32" customFormat="1" ht="15" customHeight="1" thickBot="1" x14ac:dyDescent="0.25">
      <c r="A16" s="49"/>
      <c r="B16" s="58" t="s">
        <v>46</v>
      </c>
      <c r="C16" s="59">
        <f>C11+SUM(C12:C15)</f>
        <v>217014</v>
      </c>
      <c r="D16" s="60">
        <f>D11+SUM(D12:D15)</f>
        <v>210261</v>
      </c>
      <c r="E16" s="40">
        <f t="shared" si="1"/>
        <v>3.2117225733730936E-2</v>
      </c>
      <c r="F16" s="59">
        <f>SUM(F11:F15)</f>
        <v>80220</v>
      </c>
      <c r="G16" s="60">
        <f>SUM(G11:G15)</f>
        <v>83967</v>
      </c>
      <c r="H16" s="40">
        <f t="shared" si="0"/>
        <v>-4.4624673979063202E-2</v>
      </c>
      <c r="I16" s="49"/>
    </row>
    <row r="17" spans="1:9" s="32" customFormat="1" ht="11.25" x14ac:dyDescent="0.2">
      <c r="A17" s="49"/>
      <c r="B17" s="57" t="s">
        <v>69</v>
      </c>
      <c r="C17" s="41">
        <f>-8657-1</f>
        <v>-8658</v>
      </c>
      <c r="D17" s="42">
        <v>-6816</v>
      </c>
      <c r="E17" s="35">
        <f t="shared" si="1"/>
        <v>0.27024647887323944</v>
      </c>
      <c r="F17" s="41">
        <v>-6703</v>
      </c>
      <c r="G17" s="42">
        <v>-5408</v>
      </c>
      <c r="H17" s="35">
        <f t="shared" si="0"/>
        <v>0.23946005917159763</v>
      </c>
      <c r="I17" s="49"/>
    </row>
    <row r="18" spans="1:9" s="32" customFormat="1" ht="11.25" x14ac:dyDescent="0.2">
      <c r="A18" s="49"/>
      <c r="B18" s="26" t="s">
        <v>70</v>
      </c>
      <c r="C18" s="28">
        <f>-2509-1879</f>
        <v>-4388</v>
      </c>
      <c r="D18" s="29">
        <v>-2927</v>
      </c>
      <c r="E18" s="35">
        <f t="shared" si="1"/>
        <v>0.49914588315681585</v>
      </c>
      <c r="F18" s="28">
        <v>-1865</v>
      </c>
      <c r="G18" s="29">
        <v>-134</v>
      </c>
      <c r="H18" s="35"/>
      <c r="I18" s="49"/>
    </row>
    <row r="19" spans="1:9" s="32" customFormat="1" ht="15" customHeight="1" thickBot="1" x14ac:dyDescent="0.25">
      <c r="A19" s="49"/>
      <c r="B19" s="58" t="s">
        <v>142</v>
      </c>
      <c r="C19" s="59">
        <f>C16+SUM(C17:C18)</f>
        <v>203968</v>
      </c>
      <c r="D19" s="60">
        <f>SUM(D16:D18)</f>
        <v>200518</v>
      </c>
      <c r="E19" s="40">
        <f t="shared" si="1"/>
        <v>1.7205437915798084E-2</v>
      </c>
      <c r="F19" s="59">
        <f>SUM(F16:F18)</f>
        <v>71652</v>
      </c>
      <c r="G19" s="60">
        <f>SUM(G16:G18)</f>
        <v>78425</v>
      </c>
      <c r="H19" s="40">
        <f t="shared" si="0"/>
        <v>-8.6362766974816707E-2</v>
      </c>
      <c r="I19" s="49"/>
    </row>
    <row r="20" spans="1:9" s="32" customFormat="1" ht="11.25" x14ac:dyDescent="0.2">
      <c r="A20" s="49"/>
      <c r="B20" s="57" t="s">
        <v>71</v>
      </c>
      <c r="C20" s="41">
        <f>-74003+10388</f>
        <v>-63615</v>
      </c>
      <c r="D20" s="42">
        <v>-60913</v>
      </c>
      <c r="E20" s="39">
        <f t="shared" si="1"/>
        <v>4.4358347150854495E-2</v>
      </c>
      <c r="F20" s="41">
        <f>-21499+59</f>
        <v>-21440</v>
      </c>
      <c r="G20" s="42">
        <v>-22256</v>
      </c>
      <c r="H20" s="39">
        <f t="shared" si="0"/>
        <v>-3.6664270309130123E-2</v>
      </c>
      <c r="I20" s="49"/>
    </row>
    <row r="21" spans="1:9" s="32" customFormat="1" ht="15" customHeight="1" thickBot="1" x14ac:dyDescent="0.25">
      <c r="A21" s="49"/>
      <c r="B21" s="63" t="s">
        <v>72</v>
      </c>
      <c r="C21" s="43">
        <f>C19+C20</f>
        <v>140353</v>
      </c>
      <c r="D21" s="44">
        <f>D19+D20</f>
        <v>139605</v>
      </c>
      <c r="E21" s="64">
        <f t="shared" si="1"/>
        <v>5.3579742845886605E-3</v>
      </c>
      <c r="F21" s="43">
        <f>SUM(F19:F20)</f>
        <v>50212</v>
      </c>
      <c r="G21" s="44">
        <f>SUM(G19:G20)</f>
        <v>56169</v>
      </c>
      <c r="H21" s="64">
        <f t="shared" si="0"/>
        <v>-0.10605494133774858</v>
      </c>
      <c r="I21" s="49"/>
    </row>
    <row r="22" spans="1:9" s="32" customFormat="1" ht="15" customHeight="1" x14ac:dyDescent="0.2">
      <c r="A22" s="49"/>
      <c r="B22" s="66" t="s">
        <v>73</v>
      </c>
      <c r="C22" s="30">
        <f>+C21-C23</f>
        <v>140156</v>
      </c>
      <c r="D22" s="31">
        <f>+D21-D23</f>
        <v>139445</v>
      </c>
      <c r="E22" s="36">
        <f>(C22-D22)/D22</f>
        <v>5.0987844669941555E-3</v>
      </c>
      <c r="F22" s="30">
        <f>+F21-F23</f>
        <v>50164</v>
      </c>
      <c r="G22" s="31">
        <f>+G21-G23</f>
        <v>56176</v>
      </c>
      <c r="H22" s="36">
        <f>(F22-G22)/G22</f>
        <v>-0.10702079179720878</v>
      </c>
      <c r="I22" s="49"/>
    </row>
    <row r="23" spans="1:9" s="32" customFormat="1" ht="15" customHeight="1" thickBot="1" x14ac:dyDescent="0.25">
      <c r="A23" s="49"/>
      <c r="B23" s="58" t="s">
        <v>74</v>
      </c>
      <c r="C23" s="59">
        <v>197</v>
      </c>
      <c r="D23" s="60">
        <v>160</v>
      </c>
      <c r="E23" s="40"/>
      <c r="F23" s="59">
        <v>48</v>
      </c>
      <c r="G23" s="60">
        <v>-7</v>
      </c>
      <c r="H23" s="40"/>
      <c r="I23" s="49"/>
    </row>
    <row r="24" spans="1:9" s="32" customFormat="1" ht="11.25" x14ac:dyDescent="0.2">
      <c r="A24" s="49"/>
      <c r="B24" s="26" t="s">
        <v>75</v>
      </c>
      <c r="C24" s="27">
        <f>C22/C26*1000</f>
        <v>1.838554392204989</v>
      </c>
      <c r="D24" s="67">
        <v>1.78</v>
      </c>
      <c r="E24" s="35">
        <v>0.03</v>
      </c>
      <c r="F24" s="27">
        <f>F22/F26*1000</f>
        <v>0.65804705136113384</v>
      </c>
      <c r="G24" s="67">
        <v>0.73</v>
      </c>
      <c r="H24" s="35">
        <f>(F24-G24)/G24</f>
        <v>-9.8565683066939927E-2</v>
      </c>
      <c r="I24" s="49"/>
    </row>
    <row r="25" spans="1:9" s="32" customFormat="1" ht="11.25" x14ac:dyDescent="0.2">
      <c r="A25" s="49"/>
      <c r="B25" s="26" t="s">
        <v>76</v>
      </c>
      <c r="C25" s="27">
        <f>C22/C27*1000</f>
        <v>1.8379978931662611</v>
      </c>
      <c r="D25" s="67">
        <v>1.78</v>
      </c>
      <c r="E25" s="35">
        <v>0.03</v>
      </c>
      <c r="F25" s="27">
        <f>F22/F27*1000</f>
        <v>0.65783935702956442</v>
      </c>
      <c r="G25" s="67">
        <v>0.73</v>
      </c>
      <c r="H25" s="35">
        <f>(F25-G25)/G25</f>
        <v>-9.8850195849911726E-2</v>
      </c>
      <c r="I25" s="49"/>
    </row>
    <row r="26" spans="1:9" s="32" customFormat="1" ht="11.25" x14ac:dyDescent="0.2">
      <c r="A26" s="49"/>
      <c r="B26" s="26" t="s">
        <v>77</v>
      </c>
      <c r="C26" s="28">
        <v>76231631</v>
      </c>
      <c r="D26" s="29">
        <v>78429032</v>
      </c>
      <c r="E26" s="35" t="s">
        <v>4</v>
      </c>
      <c r="F26" s="28">
        <v>76231631</v>
      </c>
      <c r="G26" s="29">
        <v>77267416</v>
      </c>
      <c r="H26" s="35" t="s">
        <v>4</v>
      </c>
      <c r="I26" s="49"/>
    </row>
    <row r="27" spans="1:9" s="32" customFormat="1" ht="11.25" x14ac:dyDescent="0.2">
      <c r="A27" s="49"/>
      <c r="B27" s="26" t="s">
        <v>78</v>
      </c>
      <c r="C27" s="28">
        <v>76254712</v>
      </c>
      <c r="D27" s="29">
        <v>78510932</v>
      </c>
      <c r="E27" s="35" t="s">
        <v>4</v>
      </c>
      <c r="F27" s="28">
        <v>76255699</v>
      </c>
      <c r="G27" s="29">
        <v>77386381</v>
      </c>
      <c r="H27" s="35" t="s">
        <v>4</v>
      </c>
      <c r="I27" s="49"/>
    </row>
    <row r="28" spans="1:9" x14ac:dyDescent="0.2">
      <c r="A28" s="45"/>
      <c r="B28" s="45"/>
      <c r="C28" s="45"/>
      <c r="D28" s="45"/>
      <c r="E28" s="45"/>
      <c r="F28" s="45"/>
      <c r="G28" s="45"/>
      <c r="H28" s="45"/>
      <c r="I28" s="45"/>
    </row>
    <row r="30" spans="1:9" x14ac:dyDescent="0.2">
      <c r="F30" s="19"/>
    </row>
  </sheetData>
  <mergeCells count="2">
    <mergeCell ref="B1:H1"/>
    <mergeCell ref="I1:M1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68"/>
  <sheetViews>
    <sheetView showGridLines="0" zoomScaleNormal="100" workbookViewId="0"/>
  </sheetViews>
  <sheetFormatPr baseColWidth="10" defaultColWidth="9.140625" defaultRowHeight="14.25" x14ac:dyDescent="0.25"/>
  <cols>
    <col min="1" max="1" width="2.7109375" style="10" customWidth="1"/>
    <col min="2" max="2" width="58.140625" style="10" bestFit="1" customWidth="1"/>
    <col min="3" max="3" width="17.140625" style="10" customWidth="1"/>
    <col min="4" max="4" width="16.42578125" style="10" customWidth="1"/>
    <col min="5" max="5" width="2.7109375" style="10" customWidth="1"/>
    <col min="6" max="16384" width="9.140625" style="10"/>
  </cols>
  <sheetData>
    <row r="1" spans="1:7" s="68" customFormat="1" ht="15" customHeight="1" x14ac:dyDescent="0.25">
      <c r="B1" s="240" t="s">
        <v>34</v>
      </c>
      <c r="C1" s="240"/>
      <c r="D1" s="240"/>
    </row>
    <row r="2" spans="1:7" ht="15" customHeight="1" x14ac:dyDescent="0.25">
      <c r="B2" s="241" t="s">
        <v>56</v>
      </c>
      <c r="C2" s="242"/>
      <c r="D2" s="242"/>
    </row>
    <row r="3" spans="1:7" ht="15" customHeight="1" x14ac:dyDescent="0.25">
      <c r="B3" s="20"/>
      <c r="C3" s="8"/>
      <c r="D3" s="8"/>
    </row>
    <row r="4" spans="1:7" s="69" customFormat="1" ht="20.25" customHeight="1" thickBot="1" x14ac:dyDescent="0.3">
      <c r="A4" s="73"/>
      <c r="B4" s="74" t="s">
        <v>80</v>
      </c>
      <c r="C4" s="75" t="s">
        <v>155</v>
      </c>
      <c r="D4" s="76" t="s">
        <v>79</v>
      </c>
      <c r="E4" s="73"/>
    </row>
    <row r="5" spans="1:7" s="69" customFormat="1" ht="15" customHeight="1" thickBot="1" x14ac:dyDescent="0.3">
      <c r="A5" s="73"/>
      <c r="B5" s="77" t="s">
        <v>160</v>
      </c>
      <c r="C5" s="78">
        <f>SUM(C6:C10)</f>
        <v>641989</v>
      </c>
      <c r="D5" s="79">
        <f>SUM(D6:D10)</f>
        <v>584183</v>
      </c>
      <c r="E5" s="73"/>
    </row>
    <row r="6" spans="1:7" s="69" customFormat="1" ht="14.25" customHeight="1" x14ac:dyDescent="0.25">
      <c r="A6" s="73"/>
      <c r="B6" s="80" t="s">
        <v>55</v>
      </c>
      <c r="C6" s="81">
        <v>374611</v>
      </c>
      <c r="D6" s="82">
        <v>300567</v>
      </c>
      <c r="E6" s="73"/>
      <c r="F6" s="71"/>
      <c r="G6" s="71"/>
    </row>
    <row r="7" spans="1:7" s="69" customFormat="1" ht="14.25" customHeight="1" x14ac:dyDescent="0.25">
      <c r="A7" s="73"/>
      <c r="B7" s="83" t="s">
        <v>81</v>
      </c>
      <c r="C7" s="84">
        <v>13488</v>
      </c>
      <c r="D7" s="85">
        <v>11840</v>
      </c>
      <c r="E7" s="73"/>
    </row>
    <row r="8" spans="1:7" s="69" customFormat="1" ht="14.25" customHeight="1" x14ac:dyDescent="0.25">
      <c r="A8" s="73"/>
      <c r="B8" s="83" t="s">
        <v>82</v>
      </c>
      <c r="C8" s="84">
        <v>220966</v>
      </c>
      <c r="D8" s="85">
        <v>232576</v>
      </c>
      <c r="E8" s="73"/>
    </row>
    <row r="9" spans="1:7" s="69" customFormat="1" ht="14.25" customHeight="1" x14ac:dyDescent="0.25">
      <c r="A9" s="73"/>
      <c r="B9" s="83" t="s">
        <v>83</v>
      </c>
      <c r="C9" s="84">
        <v>20286</v>
      </c>
      <c r="D9" s="85">
        <v>14794</v>
      </c>
      <c r="E9" s="73"/>
    </row>
    <row r="10" spans="1:7" s="69" customFormat="1" ht="14.25" customHeight="1" x14ac:dyDescent="0.25">
      <c r="A10" s="73"/>
      <c r="B10" s="83" t="s">
        <v>84</v>
      </c>
      <c r="C10" s="84">
        <v>12638</v>
      </c>
      <c r="D10" s="85">
        <v>24406</v>
      </c>
      <c r="E10" s="73"/>
    </row>
    <row r="11" spans="1:7" s="69" customFormat="1" ht="15" customHeight="1" thickBot="1" x14ac:dyDescent="0.3">
      <c r="A11" s="73"/>
      <c r="B11" s="86" t="s">
        <v>161</v>
      </c>
      <c r="C11" s="87">
        <f>SUM(C12:C19)</f>
        <v>1315228</v>
      </c>
      <c r="D11" s="88">
        <f>SUM(D12:D19)</f>
        <v>1230586</v>
      </c>
      <c r="E11" s="73"/>
    </row>
    <row r="12" spans="1:7" s="69" customFormat="1" ht="14.25" customHeight="1" x14ac:dyDescent="0.25">
      <c r="A12" s="73"/>
      <c r="B12" s="80" t="s">
        <v>85</v>
      </c>
      <c r="C12" s="81">
        <v>149420</v>
      </c>
      <c r="D12" s="82">
        <v>157438</v>
      </c>
      <c r="E12" s="73"/>
    </row>
    <row r="13" spans="1:7" s="69" customFormat="1" ht="14.25" customHeight="1" x14ac:dyDescent="0.25">
      <c r="A13" s="73"/>
      <c r="B13" s="83" t="s">
        <v>86</v>
      </c>
      <c r="C13" s="84">
        <v>936606</v>
      </c>
      <c r="D13" s="85">
        <v>899954</v>
      </c>
      <c r="E13" s="73"/>
    </row>
    <row r="14" spans="1:7" s="69" customFormat="1" ht="14.25" customHeight="1" x14ac:dyDescent="0.25">
      <c r="A14" s="73"/>
      <c r="B14" s="83" t="s">
        <v>87</v>
      </c>
      <c r="C14" s="84">
        <v>75559</v>
      </c>
      <c r="D14" s="85">
        <v>56221</v>
      </c>
      <c r="E14" s="73"/>
    </row>
    <row r="15" spans="1:7" s="69" customFormat="1" ht="14.25" customHeight="1" x14ac:dyDescent="0.25">
      <c r="A15" s="73"/>
      <c r="B15" s="83" t="s">
        <v>81</v>
      </c>
      <c r="C15" s="84">
        <v>45957</v>
      </c>
      <c r="D15" s="85">
        <v>24547</v>
      </c>
      <c r="E15" s="73"/>
    </row>
    <row r="16" spans="1:7" s="69" customFormat="1" ht="14.25" customHeight="1" x14ac:dyDescent="0.25">
      <c r="A16" s="73"/>
      <c r="B16" s="83" t="s">
        <v>82</v>
      </c>
      <c r="C16" s="84">
        <v>84905</v>
      </c>
      <c r="D16" s="85">
        <v>75090</v>
      </c>
      <c r="E16" s="73"/>
    </row>
    <row r="17" spans="1:5" s="69" customFormat="1" ht="14.25" customHeight="1" x14ac:dyDescent="0.25">
      <c r="A17" s="73"/>
      <c r="B17" s="83" t="s">
        <v>83</v>
      </c>
      <c r="C17" s="84">
        <v>291</v>
      </c>
      <c r="D17" s="85">
        <v>82</v>
      </c>
      <c r="E17" s="73"/>
    </row>
    <row r="18" spans="1:5" s="69" customFormat="1" ht="14.25" customHeight="1" x14ac:dyDescent="0.25">
      <c r="A18" s="73"/>
      <c r="B18" s="83" t="s">
        <v>84</v>
      </c>
      <c r="C18" s="84">
        <v>6988</v>
      </c>
      <c r="D18" s="85">
        <v>6215</v>
      </c>
      <c r="E18" s="73"/>
    </row>
    <row r="19" spans="1:5" s="69" customFormat="1" ht="14.25" customHeight="1" x14ac:dyDescent="0.25">
      <c r="A19" s="73"/>
      <c r="B19" s="83" t="s">
        <v>88</v>
      </c>
      <c r="C19" s="84">
        <v>15502</v>
      </c>
      <c r="D19" s="85">
        <v>11039</v>
      </c>
      <c r="E19" s="73"/>
    </row>
    <row r="20" spans="1:5" s="69" customFormat="1" ht="15" customHeight="1" thickBot="1" x14ac:dyDescent="0.3">
      <c r="A20" s="73"/>
      <c r="B20" s="89" t="s">
        <v>89</v>
      </c>
      <c r="C20" s="90">
        <f>C5+C11</f>
        <v>1957217</v>
      </c>
      <c r="D20" s="91">
        <f>D5+D11</f>
        <v>1814769</v>
      </c>
      <c r="E20" s="73"/>
    </row>
    <row r="21" spans="1:5" s="69" customFormat="1" ht="14.25" customHeight="1" x14ac:dyDescent="0.25">
      <c r="A21" s="73"/>
      <c r="B21" s="92"/>
      <c r="C21" s="93"/>
      <c r="D21" s="94"/>
      <c r="E21" s="73"/>
    </row>
    <row r="22" spans="1:5" s="69" customFormat="1" ht="20.25" customHeight="1" thickBot="1" x14ac:dyDescent="0.3">
      <c r="A22" s="73"/>
      <c r="B22" s="74" t="s">
        <v>90</v>
      </c>
      <c r="C22" s="75" t="s">
        <v>155</v>
      </c>
      <c r="D22" s="76" t="s">
        <v>79</v>
      </c>
      <c r="E22" s="73"/>
    </row>
    <row r="23" spans="1:5" s="69" customFormat="1" ht="15" customHeight="1" thickBot="1" x14ac:dyDescent="0.3">
      <c r="A23" s="73"/>
      <c r="B23" s="77" t="s">
        <v>91</v>
      </c>
      <c r="C23" s="78">
        <f>SUM(C24:C29)</f>
        <v>467626</v>
      </c>
      <c r="D23" s="79">
        <f>SUM(D24:D29)</f>
        <v>439542</v>
      </c>
      <c r="E23" s="73"/>
    </row>
    <row r="24" spans="1:5" s="69" customFormat="1" ht="14.25" customHeight="1" x14ac:dyDescent="0.25">
      <c r="A24" s="73"/>
      <c r="B24" s="80" t="s">
        <v>92</v>
      </c>
      <c r="C24" s="81">
        <v>101467</v>
      </c>
      <c r="D24" s="82">
        <v>113033</v>
      </c>
      <c r="E24" s="73"/>
    </row>
    <row r="25" spans="1:5" s="69" customFormat="1" ht="14.25" customHeight="1" x14ac:dyDescent="0.25">
      <c r="A25" s="73"/>
      <c r="B25" s="83" t="s">
        <v>93</v>
      </c>
      <c r="C25" s="84">
        <v>39695</v>
      </c>
      <c r="D25" s="85">
        <v>33016</v>
      </c>
      <c r="E25" s="73"/>
    </row>
    <row r="26" spans="1:5" s="69" customFormat="1" ht="14.25" customHeight="1" x14ac:dyDescent="0.25">
      <c r="A26" s="73"/>
      <c r="B26" s="83" t="s">
        <v>94</v>
      </c>
      <c r="C26" s="84">
        <v>121817</v>
      </c>
      <c r="D26" s="85">
        <v>112932</v>
      </c>
      <c r="E26" s="73"/>
    </row>
    <row r="27" spans="1:5" s="69" customFormat="1" ht="14.25" customHeight="1" x14ac:dyDescent="0.25">
      <c r="A27" s="73"/>
      <c r="B27" s="83" t="s">
        <v>95</v>
      </c>
      <c r="C27" s="84">
        <v>50959</v>
      </c>
      <c r="D27" s="85">
        <v>28329</v>
      </c>
      <c r="E27" s="73"/>
    </row>
    <row r="28" spans="1:5" s="69" customFormat="1" ht="14.25" customHeight="1" x14ac:dyDescent="0.25">
      <c r="A28" s="73"/>
      <c r="B28" s="83" t="s">
        <v>96</v>
      </c>
      <c r="C28" s="84">
        <v>28224</v>
      </c>
      <c r="D28" s="85">
        <v>28626</v>
      </c>
      <c r="E28" s="73"/>
    </row>
    <row r="29" spans="1:5" s="69" customFormat="1" ht="14.25" customHeight="1" x14ac:dyDescent="0.25">
      <c r="A29" s="73"/>
      <c r="B29" s="83" t="s">
        <v>97</v>
      </c>
      <c r="C29" s="84">
        <v>125464</v>
      </c>
      <c r="D29" s="85">
        <v>123606</v>
      </c>
      <c r="E29" s="73"/>
    </row>
    <row r="30" spans="1:5" s="69" customFormat="1" ht="15" customHeight="1" thickBot="1" x14ac:dyDescent="0.3">
      <c r="A30" s="73"/>
      <c r="B30" s="86" t="s">
        <v>98</v>
      </c>
      <c r="C30" s="87">
        <f>SUM(C31:C37)</f>
        <v>292796</v>
      </c>
      <c r="D30" s="88">
        <f>SUM(D31:D37)</f>
        <v>285498</v>
      </c>
      <c r="E30" s="73"/>
    </row>
    <row r="31" spans="1:5" s="69" customFormat="1" ht="14.25" customHeight="1" x14ac:dyDescent="0.25">
      <c r="A31" s="73"/>
      <c r="B31" s="80" t="s">
        <v>92</v>
      </c>
      <c r="C31" s="95">
        <v>200049</v>
      </c>
      <c r="D31" s="82">
        <v>213247</v>
      </c>
      <c r="E31" s="73"/>
    </row>
    <row r="32" spans="1:5" s="69" customFormat="1" ht="14.25" customHeight="1" x14ac:dyDescent="0.25">
      <c r="A32" s="73"/>
      <c r="B32" s="83" t="s">
        <v>93</v>
      </c>
      <c r="C32" s="84">
        <v>4195</v>
      </c>
      <c r="D32" s="85">
        <v>90</v>
      </c>
      <c r="E32" s="73"/>
    </row>
    <row r="33" spans="1:5" s="69" customFormat="1" ht="14.25" customHeight="1" x14ac:dyDescent="0.25">
      <c r="A33" s="73"/>
      <c r="B33" s="83" t="s">
        <v>94</v>
      </c>
      <c r="C33" s="84">
        <v>381</v>
      </c>
      <c r="D33" s="85">
        <v>1719</v>
      </c>
      <c r="E33" s="73"/>
    </row>
    <row r="34" spans="1:5" s="69" customFormat="1" ht="14.25" customHeight="1" x14ac:dyDescent="0.25">
      <c r="A34" s="73"/>
      <c r="B34" s="83" t="s">
        <v>95</v>
      </c>
      <c r="C34" s="84">
        <v>24793</v>
      </c>
      <c r="D34" s="85">
        <v>17897</v>
      </c>
      <c r="E34" s="73"/>
    </row>
    <row r="35" spans="1:5" s="69" customFormat="1" ht="14.25" customHeight="1" x14ac:dyDescent="0.25">
      <c r="A35" s="73"/>
      <c r="B35" s="83" t="s">
        <v>99</v>
      </c>
      <c r="C35" s="84">
        <v>42215</v>
      </c>
      <c r="D35" s="85">
        <v>35644</v>
      </c>
      <c r="E35" s="73"/>
    </row>
    <row r="36" spans="1:5" s="69" customFormat="1" ht="14.25" customHeight="1" x14ac:dyDescent="0.25">
      <c r="A36" s="73"/>
      <c r="B36" s="83" t="s">
        <v>100</v>
      </c>
      <c r="C36" s="84">
        <v>13498</v>
      </c>
      <c r="D36" s="85">
        <v>16723</v>
      </c>
      <c r="E36" s="73"/>
    </row>
    <row r="37" spans="1:5" s="69" customFormat="1" ht="14.25" customHeight="1" x14ac:dyDescent="0.25">
      <c r="A37" s="73"/>
      <c r="B37" s="83" t="s">
        <v>97</v>
      </c>
      <c r="C37" s="84">
        <v>7665</v>
      </c>
      <c r="D37" s="85">
        <v>178</v>
      </c>
      <c r="E37" s="73"/>
    </row>
    <row r="38" spans="1:5" s="69" customFormat="1" ht="15" customHeight="1" thickBot="1" x14ac:dyDescent="0.3">
      <c r="A38" s="73"/>
      <c r="B38" s="86" t="s">
        <v>101</v>
      </c>
      <c r="C38" s="87">
        <f>C44+C45</f>
        <v>1196795</v>
      </c>
      <c r="D38" s="88">
        <f>D44+D45</f>
        <v>1089729</v>
      </c>
      <c r="E38" s="73"/>
    </row>
    <row r="39" spans="1:5" s="69" customFormat="1" ht="14.25" customHeight="1" x14ac:dyDescent="0.25">
      <c r="A39" s="73"/>
      <c r="B39" s="80" t="s">
        <v>102</v>
      </c>
      <c r="C39" s="81">
        <v>79000</v>
      </c>
      <c r="D39" s="82">
        <v>79000</v>
      </c>
      <c r="E39" s="73"/>
    </row>
    <row r="40" spans="1:5" s="69" customFormat="1" ht="14.25" customHeight="1" x14ac:dyDescent="0.25">
      <c r="A40" s="73"/>
      <c r="B40" s="83" t="s">
        <v>103</v>
      </c>
      <c r="C40" s="84">
        <v>23682</v>
      </c>
      <c r="D40" s="85">
        <v>40504</v>
      </c>
      <c r="E40" s="73"/>
    </row>
    <row r="41" spans="1:5" s="69" customFormat="1" ht="14.25" customHeight="1" x14ac:dyDescent="0.25">
      <c r="A41" s="73"/>
      <c r="B41" s="83" t="s">
        <v>104</v>
      </c>
      <c r="C41" s="84">
        <v>1145374</v>
      </c>
      <c r="D41" s="85">
        <v>1047145</v>
      </c>
      <c r="E41" s="73"/>
    </row>
    <row r="42" spans="1:5" s="69" customFormat="1" ht="14.25" customHeight="1" x14ac:dyDescent="0.25">
      <c r="A42" s="73"/>
      <c r="B42" s="83" t="s">
        <v>105</v>
      </c>
      <c r="C42" s="84">
        <v>19789</v>
      </c>
      <c r="D42" s="85">
        <v>-5808</v>
      </c>
      <c r="E42" s="73"/>
    </row>
    <row r="43" spans="1:5" s="69" customFormat="1" ht="14.25" customHeight="1" x14ac:dyDescent="0.25">
      <c r="A43" s="73"/>
      <c r="B43" s="83" t="s">
        <v>106</v>
      </c>
      <c r="C43" s="84">
        <v>-71596</v>
      </c>
      <c r="D43" s="85">
        <v>-71596</v>
      </c>
      <c r="E43" s="73"/>
    </row>
    <row r="44" spans="1:5" s="69" customFormat="1" ht="15" customHeight="1" thickBot="1" x14ac:dyDescent="0.3">
      <c r="A44" s="73"/>
      <c r="B44" s="86" t="s">
        <v>107</v>
      </c>
      <c r="C44" s="87">
        <f>SUM(C39:C43)</f>
        <v>1196249</v>
      </c>
      <c r="D44" s="88">
        <f>SUM(D39:D43)</f>
        <v>1089245</v>
      </c>
      <c r="E44" s="73"/>
    </row>
    <row r="45" spans="1:5" s="69" customFormat="1" ht="15" customHeight="1" thickBot="1" x14ac:dyDescent="0.3">
      <c r="A45" s="73"/>
      <c r="B45" s="77" t="s">
        <v>108</v>
      </c>
      <c r="C45" s="78">
        <v>546</v>
      </c>
      <c r="D45" s="79">
        <v>484</v>
      </c>
      <c r="E45" s="73"/>
    </row>
    <row r="46" spans="1:5" s="69" customFormat="1" ht="15" customHeight="1" thickBot="1" x14ac:dyDescent="0.3">
      <c r="A46" s="73"/>
      <c r="B46" s="96" t="s">
        <v>109</v>
      </c>
      <c r="C46" s="97">
        <f>C23+C30+C38</f>
        <v>1957217</v>
      </c>
      <c r="D46" s="98">
        <f>D23+D30+D38</f>
        <v>1814769</v>
      </c>
      <c r="E46" s="73"/>
    </row>
    <row r="47" spans="1:5" s="69" customFormat="1" ht="14.25" customHeight="1" x14ac:dyDescent="0.25">
      <c r="B47" s="72"/>
      <c r="C47" s="70"/>
      <c r="D47" s="70"/>
    </row>
    <row r="48" spans="1:5" s="69" customFormat="1" ht="14.25" customHeight="1" x14ac:dyDescent="0.25"/>
    <row r="49" spans="2:4" s="69" customFormat="1" ht="14.25" customHeight="1" x14ac:dyDescent="0.25">
      <c r="B49" s="72"/>
      <c r="C49" s="70"/>
      <c r="D49" s="70"/>
    </row>
    <row r="50" spans="2:4" s="69" customFormat="1" ht="11.25" x14ac:dyDescent="0.25">
      <c r="B50" s="72"/>
      <c r="C50" s="72"/>
      <c r="D50" s="72"/>
    </row>
    <row r="51" spans="2:4" s="69" customFormat="1" ht="11.25" x14ac:dyDescent="0.25"/>
    <row r="52" spans="2:4" s="69" customFormat="1" ht="11.25" x14ac:dyDescent="0.25"/>
    <row r="53" spans="2:4" s="69" customFormat="1" ht="11.25" x14ac:dyDescent="0.25"/>
    <row r="54" spans="2:4" s="69" customFormat="1" ht="11.25" x14ac:dyDescent="0.25"/>
    <row r="55" spans="2:4" s="69" customFormat="1" ht="11.25" x14ac:dyDescent="0.25"/>
    <row r="56" spans="2:4" s="69" customFormat="1" ht="11.25" x14ac:dyDescent="0.25"/>
    <row r="57" spans="2:4" s="69" customFormat="1" ht="11.25" x14ac:dyDescent="0.25"/>
    <row r="58" spans="2:4" s="69" customFormat="1" ht="11.25" x14ac:dyDescent="0.25"/>
    <row r="59" spans="2:4" s="69" customFormat="1" ht="11.25" x14ac:dyDescent="0.25"/>
    <row r="60" spans="2:4" s="69" customFormat="1" ht="11.25" x14ac:dyDescent="0.25"/>
    <row r="61" spans="2:4" s="69" customFormat="1" ht="11.25" x14ac:dyDescent="0.25"/>
    <row r="62" spans="2:4" s="69" customFormat="1" ht="11.25" x14ac:dyDescent="0.25"/>
    <row r="63" spans="2:4" s="69" customFormat="1" ht="11.25" x14ac:dyDescent="0.25"/>
    <row r="64" spans="2:4" s="69" customFormat="1" ht="11.25" x14ac:dyDescent="0.25"/>
    <row r="65" s="69" customFormat="1" ht="11.25" x14ac:dyDescent="0.25"/>
    <row r="66" s="69" customFormat="1" ht="11.25" x14ac:dyDescent="0.25"/>
    <row r="67" s="69" customFormat="1" ht="11.25" x14ac:dyDescent="0.25"/>
    <row r="68" s="69" customFormat="1" ht="11.25" x14ac:dyDescent="0.25"/>
  </sheetData>
  <mergeCells count="2">
    <mergeCell ref="B1:D1"/>
    <mergeCell ref="B2:D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41"/>
  <sheetViews>
    <sheetView showGridLines="0" zoomScale="154" zoomScaleNormal="154" workbookViewId="0"/>
  </sheetViews>
  <sheetFormatPr baseColWidth="10" defaultColWidth="9.140625" defaultRowHeight="14.25" x14ac:dyDescent="0.2"/>
  <cols>
    <col min="1" max="1" width="2.7109375" style="2" customWidth="1"/>
    <col min="2" max="2" width="67.140625" style="2" customWidth="1"/>
    <col min="3" max="6" width="11.7109375" style="2" customWidth="1"/>
    <col min="7" max="7" width="2.7109375" style="2" customWidth="1"/>
    <col min="8" max="8" width="9.140625" style="2"/>
    <col min="9" max="9" width="9.140625" style="32"/>
    <col min="10" max="16384" width="9.140625" style="2"/>
  </cols>
  <sheetData>
    <row r="1" spans="1:9" s="51" customFormat="1" ht="15.75" x14ac:dyDescent="0.25">
      <c r="B1" s="243" t="s">
        <v>35</v>
      </c>
      <c r="C1" s="243"/>
      <c r="D1" s="243"/>
      <c r="E1" s="243"/>
      <c r="F1" s="243"/>
      <c r="G1" s="99"/>
      <c r="I1" s="32"/>
    </row>
    <row r="2" spans="1:9" x14ac:dyDescent="0.2">
      <c r="B2" s="244" t="s">
        <v>56</v>
      </c>
      <c r="C2" s="244"/>
      <c r="D2" s="244"/>
      <c r="E2" s="244"/>
      <c r="F2" s="244"/>
    </row>
    <row r="3" spans="1:9" x14ac:dyDescent="0.2">
      <c r="B3" s="21"/>
      <c r="C3" s="7"/>
      <c r="D3" s="7"/>
    </row>
    <row r="4" spans="1:9" s="32" customFormat="1" ht="12" thickBot="1" x14ac:dyDescent="0.25">
      <c r="A4" s="49"/>
      <c r="B4" s="54" t="s">
        <v>57</v>
      </c>
      <c r="C4" s="37" t="s">
        <v>15</v>
      </c>
      <c r="D4" s="38" t="s">
        <v>16</v>
      </c>
      <c r="E4" s="101" t="s">
        <v>17</v>
      </c>
      <c r="F4" s="102" t="s">
        <v>18</v>
      </c>
      <c r="G4" s="49"/>
    </row>
    <row r="5" spans="1:9" s="69" customFormat="1" ht="11.25" x14ac:dyDescent="0.2">
      <c r="A5" s="73"/>
      <c r="B5" s="57" t="s">
        <v>72</v>
      </c>
      <c r="C5" s="41">
        <v>140353</v>
      </c>
      <c r="D5" s="42">
        <v>139605</v>
      </c>
      <c r="E5" s="41">
        <v>50212</v>
      </c>
      <c r="F5" s="42">
        <v>56169</v>
      </c>
      <c r="G5" s="73"/>
    </row>
    <row r="6" spans="1:9" s="69" customFormat="1" ht="11.25" x14ac:dyDescent="0.2">
      <c r="A6" s="73"/>
      <c r="B6" s="26" t="s">
        <v>71</v>
      </c>
      <c r="C6" s="28">
        <v>63615</v>
      </c>
      <c r="D6" s="29">
        <v>60913</v>
      </c>
      <c r="E6" s="28">
        <v>21440</v>
      </c>
      <c r="F6" s="29">
        <v>22256</v>
      </c>
      <c r="G6" s="73"/>
    </row>
    <row r="7" spans="1:9" s="69" customFormat="1" ht="11.25" x14ac:dyDescent="0.2">
      <c r="A7" s="73"/>
      <c r="B7" s="26" t="s">
        <v>70</v>
      </c>
      <c r="C7" s="28">
        <v>4388</v>
      </c>
      <c r="D7" s="29">
        <v>2927</v>
      </c>
      <c r="E7" s="28">
        <v>1865</v>
      </c>
      <c r="F7" s="29">
        <v>134</v>
      </c>
      <c r="G7" s="73"/>
    </row>
    <row r="8" spans="1:9" s="69" customFormat="1" ht="11.25" x14ac:dyDescent="0.2">
      <c r="A8" s="73"/>
      <c r="B8" s="26" t="s">
        <v>110</v>
      </c>
      <c r="C8" s="28">
        <v>40162</v>
      </c>
      <c r="D8" s="29">
        <v>49432</v>
      </c>
      <c r="E8" s="28">
        <v>10148</v>
      </c>
      <c r="F8" s="29">
        <v>11475</v>
      </c>
      <c r="G8" s="73"/>
    </row>
    <row r="9" spans="1:9" s="69" customFormat="1" ht="11.25" x14ac:dyDescent="0.2">
      <c r="A9" s="73"/>
      <c r="B9" s="26" t="s">
        <v>111</v>
      </c>
      <c r="C9" s="28">
        <v>-16319</v>
      </c>
      <c r="D9" s="29">
        <v>0</v>
      </c>
      <c r="E9" s="28">
        <v>1</v>
      </c>
      <c r="F9" s="29">
        <v>0</v>
      </c>
      <c r="G9" s="73"/>
    </row>
    <row r="10" spans="1:9" s="9" customFormat="1" ht="11.25" x14ac:dyDescent="0.2">
      <c r="A10" s="103"/>
      <c r="B10" s="26" t="s">
        <v>112</v>
      </c>
      <c r="C10" s="28">
        <v>-8198</v>
      </c>
      <c r="D10" s="29">
        <v>-7385</v>
      </c>
      <c r="E10" s="28">
        <v>4656</v>
      </c>
      <c r="F10" s="29">
        <v>1505</v>
      </c>
      <c r="G10" s="103"/>
    </row>
    <row r="11" spans="1:9" s="69" customFormat="1" ht="12" thickBot="1" x14ac:dyDescent="0.25">
      <c r="A11" s="73"/>
      <c r="B11" s="58" t="s">
        <v>113</v>
      </c>
      <c r="C11" s="59">
        <f>SUM(C5:C10)</f>
        <v>224001</v>
      </c>
      <c r="D11" s="60">
        <f>SUM(D5:D10)</f>
        <v>245492</v>
      </c>
      <c r="E11" s="59">
        <f>SUM(E5:E10)</f>
        <v>88322</v>
      </c>
      <c r="F11" s="60">
        <f>SUM(F5:F10)</f>
        <v>91539</v>
      </c>
      <c r="G11" s="73"/>
    </row>
    <row r="12" spans="1:9" s="69" customFormat="1" ht="11.25" x14ac:dyDescent="0.2">
      <c r="A12" s="73"/>
      <c r="B12" s="57" t="s">
        <v>114</v>
      </c>
      <c r="C12" s="41">
        <v>-7144</v>
      </c>
      <c r="D12" s="42">
        <v>-16473</v>
      </c>
      <c r="E12" s="41">
        <v>-49056</v>
      </c>
      <c r="F12" s="42">
        <v>-50604</v>
      </c>
      <c r="G12" s="73"/>
    </row>
    <row r="13" spans="1:9" s="69" customFormat="1" ht="11.25" x14ac:dyDescent="0.2">
      <c r="A13" s="73"/>
      <c r="B13" s="26" t="s">
        <v>115</v>
      </c>
      <c r="C13" s="28">
        <v>56019</v>
      </c>
      <c r="D13" s="29">
        <v>21812</v>
      </c>
      <c r="E13" s="28">
        <v>21891</v>
      </c>
      <c r="F13" s="29">
        <v>19800</v>
      </c>
      <c r="G13" s="73"/>
    </row>
    <row r="14" spans="1:9" s="69" customFormat="1" ht="11.25" x14ac:dyDescent="0.2">
      <c r="A14" s="73"/>
      <c r="B14" s="26" t="s">
        <v>116</v>
      </c>
      <c r="C14" s="28">
        <v>-64111</v>
      </c>
      <c r="D14" s="29">
        <v>-61872</v>
      </c>
      <c r="E14" s="28">
        <v>-13416</v>
      </c>
      <c r="F14" s="29">
        <v>-15971</v>
      </c>
      <c r="G14" s="73"/>
    </row>
    <row r="15" spans="1:9" s="69" customFormat="1" ht="11.25" x14ac:dyDescent="0.2">
      <c r="A15" s="73"/>
      <c r="B15" s="26" t="s">
        <v>117</v>
      </c>
      <c r="C15" s="28">
        <v>-15019</v>
      </c>
      <c r="D15" s="29">
        <v>-12209</v>
      </c>
      <c r="E15" s="28">
        <v>-4153</v>
      </c>
      <c r="F15" s="29">
        <v>-2014</v>
      </c>
      <c r="G15" s="73"/>
    </row>
    <row r="16" spans="1:9" s="9" customFormat="1" ht="11.25" x14ac:dyDescent="0.2">
      <c r="A16" s="103"/>
      <c r="B16" s="26" t="s">
        <v>118</v>
      </c>
      <c r="C16" s="28">
        <v>9950</v>
      </c>
      <c r="D16" s="29">
        <v>8687</v>
      </c>
      <c r="E16" s="28">
        <v>2864</v>
      </c>
      <c r="F16" s="29">
        <v>2743</v>
      </c>
      <c r="G16" s="103"/>
    </row>
    <row r="17" spans="1:7" s="69" customFormat="1" ht="12" thickBot="1" x14ac:dyDescent="0.25">
      <c r="A17" s="73"/>
      <c r="B17" s="58" t="s">
        <v>119</v>
      </c>
      <c r="C17" s="104">
        <f>SUM(C11:C16)</f>
        <v>203696</v>
      </c>
      <c r="D17" s="60">
        <f>SUM(D11:D16)</f>
        <v>185437</v>
      </c>
      <c r="E17" s="104">
        <f>SUM(E11:E16)</f>
        <v>46452</v>
      </c>
      <c r="F17" s="60">
        <f>SUM(F11:F16)</f>
        <v>45493</v>
      </c>
      <c r="G17" s="73"/>
    </row>
    <row r="18" spans="1:7" s="69" customFormat="1" ht="11.25" x14ac:dyDescent="0.2">
      <c r="A18" s="73"/>
      <c r="B18" s="57" t="s">
        <v>120</v>
      </c>
      <c r="C18" s="41">
        <v>385</v>
      </c>
      <c r="D18" s="42">
        <v>2388</v>
      </c>
      <c r="E18" s="41">
        <v>49</v>
      </c>
      <c r="F18" s="42">
        <v>0</v>
      </c>
      <c r="G18" s="73"/>
    </row>
    <row r="19" spans="1:7" s="69" customFormat="1" ht="11.25" x14ac:dyDescent="0.2">
      <c r="A19" s="73"/>
      <c r="B19" s="26" t="s">
        <v>121</v>
      </c>
      <c r="C19" s="28">
        <v>-12687</v>
      </c>
      <c r="D19" s="29">
        <v>-12149</v>
      </c>
      <c r="E19" s="28">
        <v>-4105</v>
      </c>
      <c r="F19" s="29">
        <v>-2975</v>
      </c>
      <c r="G19" s="73"/>
    </row>
    <row r="20" spans="1:7" s="69" customFormat="1" ht="11.25" x14ac:dyDescent="0.2">
      <c r="A20" s="73"/>
      <c r="B20" s="26" t="s">
        <v>122</v>
      </c>
      <c r="C20" s="28">
        <v>1457</v>
      </c>
      <c r="D20" s="29">
        <v>283</v>
      </c>
      <c r="E20" s="28">
        <v>32</v>
      </c>
      <c r="F20" s="29">
        <v>139</v>
      </c>
      <c r="G20" s="73"/>
    </row>
    <row r="21" spans="1:7" s="69" customFormat="1" ht="11.25" x14ac:dyDescent="0.2">
      <c r="A21" s="73"/>
      <c r="B21" s="26" t="s">
        <v>123</v>
      </c>
      <c r="C21" s="28">
        <v>-5874</v>
      </c>
      <c r="D21" s="29">
        <v>-5977</v>
      </c>
      <c r="E21" s="28">
        <v>-832</v>
      </c>
      <c r="F21" s="29">
        <v>-1474</v>
      </c>
      <c r="G21" s="73"/>
    </row>
    <row r="22" spans="1:7" s="69" customFormat="1" ht="11.25" x14ac:dyDescent="0.2">
      <c r="A22" s="73"/>
      <c r="B22" s="26" t="s">
        <v>124</v>
      </c>
      <c r="C22" s="28">
        <v>16818</v>
      </c>
      <c r="D22" s="29">
        <v>49232</v>
      </c>
      <c r="E22" s="28">
        <v>0</v>
      </c>
      <c r="F22" s="29">
        <v>0</v>
      </c>
      <c r="G22" s="73"/>
    </row>
    <row r="23" spans="1:7" s="69" customFormat="1" ht="11.25" x14ac:dyDescent="0.2">
      <c r="A23" s="73"/>
      <c r="B23" s="26" t="s">
        <v>125</v>
      </c>
      <c r="C23" s="28">
        <v>-16970</v>
      </c>
      <c r="D23" s="29">
        <v>-5</v>
      </c>
      <c r="E23" s="28">
        <v>-19</v>
      </c>
      <c r="F23" s="29">
        <v>-2</v>
      </c>
      <c r="G23" s="73"/>
    </row>
    <row r="24" spans="1:7" s="69" customFormat="1" ht="11.25" x14ac:dyDescent="0.2">
      <c r="A24" s="73"/>
      <c r="B24" s="26" t="s">
        <v>126</v>
      </c>
      <c r="C24" s="28">
        <v>0</v>
      </c>
      <c r="D24" s="29">
        <v>-1000</v>
      </c>
      <c r="E24" s="28">
        <v>0</v>
      </c>
      <c r="F24" s="29">
        <v>0</v>
      </c>
      <c r="G24" s="73"/>
    </row>
    <row r="25" spans="1:7" s="9" customFormat="1" ht="11.25" x14ac:dyDescent="0.2">
      <c r="A25" s="103"/>
      <c r="B25" s="26" t="s">
        <v>127</v>
      </c>
      <c r="C25" s="28">
        <v>-43117</v>
      </c>
      <c r="D25" s="29">
        <v>0</v>
      </c>
      <c r="E25" s="28">
        <v>-31571</v>
      </c>
      <c r="F25" s="29">
        <v>0</v>
      </c>
      <c r="G25" s="103"/>
    </row>
    <row r="26" spans="1:7" s="69" customFormat="1" ht="12" thickBot="1" x14ac:dyDescent="0.25">
      <c r="A26" s="73"/>
      <c r="B26" s="58" t="s">
        <v>128</v>
      </c>
      <c r="C26" s="59">
        <f>SUM(C18:C25)</f>
        <v>-59988</v>
      </c>
      <c r="D26" s="60">
        <f>SUM(D18:D25)</f>
        <v>32772</v>
      </c>
      <c r="E26" s="59">
        <f>SUM(E18:E25)</f>
        <v>-36446</v>
      </c>
      <c r="F26" s="60">
        <f>SUM(F18:F25)</f>
        <v>-4312</v>
      </c>
      <c r="G26" s="73"/>
    </row>
    <row r="27" spans="1:7" s="69" customFormat="1" ht="11.25" x14ac:dyDescent="0.2">
      <c r="A27" s="73"/>
      <c r="B27" s="57" t="s">
        <v>129</v>
      </c>
      <c r="C27" s="41">
        <v>0</v>
      </c>
      <c r="D27" s="42">
        <v>-70021</v>
      </c>
      <c r="E27" s="41">
        <v>0</v>
      </c>
      <c r="F27" s="42">
        <v>-53730</v>
      </c>
      <c r="G27" s="73"/>
    </row>
    <row r="28" spans="1:7" s="69" customFormat="1" ht="11.25" x14ac:dyDescent="0.2">
      <c r="A28" s="73"/>
      <c r="B28" s="26" t="s">
        <v>130</v>
      </c>
      <c r="C28" s="28">
        <v>0</v>
      </c>
      <c r="D28" s="29">
        <v>645</v>
      </c>
      <c r="E28" s="28">
        <v>0</v>
      </c>
      <c r="F28" s="29">
        <v>179</v>
      </c>
      <c r="G28" s="73"/>
    </row>
    <row r="29" spans="1:7" s="69" customFormat="1" ht="11.25" x14ac:dyDescent="0.2">
      <c r="A29" s="73"/>
      <c r="B29" s="26" t="s">
        <v>131</v>
      </c>
      <c r="C29" s="28">
        <v>-42105</v>
      </c>
      <c r="D29" s="29">
        <v>-39633</v>
      </c>
      <c r="E29" s="28">
        <v>0</v>
      </c>
      <c r="F29" s="29">
        <v>0</v>
      </c>
      <c r="G29" s="73"/>
    </row>
    <row r="30" spans="1:7" s="69" customFormat="1" ht="11.25" x14ac:dyDescent="0.2">
      <c r="A30" s="73"/>
      <c r="B30" s="26" t="s">
        <v>132</v>
      </c>
      <c r="C30" s="28">
        <v>84475</v>
      </c>
      <c r="D30" s="29">
        <v>8705</v>
      </c>
      <c r="E30" s="28">
        <v>5851</v>
      </c>
      <c r="F30" s="29">
        <v>2535</v>
      </c>
      <c r="G30" s="73"/>
    </row>
    <row r="31" spans="1:7" s="69" customFormat="1" ht="11.25" x14ac:dyDescent="0.2">
      <c r="A31" s="73"/>
      <c r="B31" s="26" t="s">
        <v>133</v>
      </c>
      <c r="C31" s="28">
        <v>-122432</v>
      </c>
      <c r="D31" s="29">
        <v>-138687</v>
      </c>
      <c r="E31" s="28">
        <v>0</v>
      </c>
      <c r="F31" s="29">
        <v>-32486</v>
      </c>
      <c r="G31" s="73"/>
    </row>
    <row r="32" spans="1:7" s="69" customFormat="1" ht="11.25" x14ac:dyDescent="0.2">
      <c r="A32" s="73"/>
      <c r="B32" s="26" t="s">
        <v>134</v>
      </c>
      <c r="C32" s="28">
        <v>-460</v>
      </c>
      <c r="D32" s="29">
        <v>-500</v>
      </c>
      <c r="E32" s="28">
        <v>0</v>
      </c>
      <c r="F32" s="29">
        <v>0</v>
      </c>
      <c r="G32" s="73"/>
    </row>
    <row r="33" spans="1:8" s="69" customFormat="1" ht="12" thickBot="1" x14ac:dyDescent="0.25">
      <c r="A33" s="73"/>
      <c r="B33" s="58" t="s">
        <v>135</v>
      </c>
      <c r="C33" s="59">
        <f>SUM(C27:C32)</f>
        <v>-80522</v>
      </c>
      <c r="D33" s="60">
        <f>SUM(D27:D32)</f>
        <v>-239491</v>
      </c>
      <c r="E33" s="59">
        <f>SUM(E27:E32)</f>
        <v>5851</v>
      </c>
      <c r="F33" s="60">
        <f>SUM(F27:F32)</f>
        <v>-83502</v>
      </c>
      <c r="G33" s="73"/>
    </row>
    <row r="34" spans="1:8" s="69" customFormat="1" ht="11.25" x14ac:dyDescent="0.2">
      <c r="A34" s="73"/>
      <c r="B34" s="57" t="s">
        <v>162</v>
      </c>
      <c r="C34" s="41">
        <f>C17+C26+C33</f>
        <v>63186</v>
      </c>
      <c r="D34" s="42">
        <f>D17+D26+D33</f>
        <v>-21282</v>
      </c>
      <c r="E34" s="41">
        <f>E17+E26+E33</f>
        <v>15857</v>
      </c>
      <c r="F34" s="42">
        <f>F17+F26+F33</f>
        <v>-42321</v>
      </c>
      <c r="G34" s="73"/>
      <c r="H34" s="9"/>
    </row>
    <row r="35" spans="1:8" s="9" customFormat="1" ht="11.25" x14ac:dyDescent="0.2">
      <c r="A35" s="103"/>
      <c r="B35" s="57" t="s">
        <v>163</v>
      </c>
      <c r="C35" s="28">
        <v>10858</v>
      </c>
      <c r="D35" s="29">
        <v>3453</v>
      </c>
      <c r="E35" s="28">
        <v>9803</v>
      </c>
      <c r="F35" s="29">
        <v>5933</v>
      </c>
      <c r="G35" s="103"/>
      <c r="H35" s="69"/>
    </row>
    <row r="36" spans="1:8" s="69" customFormat="1" ht="12" thickBot="1" x14ac:dyDescent="0.25">
      <c r="A36" s="73"/>
      <c r="B36" s="58" t="s">
        <v>166</v>
      </c>
      <c r="C36" s="59">
        <f>SUM(C34:C35)</f>
        <v>74044</v>
      </c>
      <c r="D36" s="60">
        <f>SUM(D34:D35)</f>
        <v>-17829</v>
      </c>
      <c r="E36" s="59">
        <f>SUM(E34:E35)</f>
        <v>25660</v>
      </c>
      <c r="F36" s="60">
        <f>SUM(F34:F35)</f>
        <v>-36388</v>
      </c>
      <c r="G36" s="73"/>
    </row>
    <row r="37" spans="1:8" s="69" customFormat="1" ht="11.25" x14ac:dyDescent="0.2">
      <c r="A37" s="73"/>
      <c r="B37" s="57" t="s">
        <v>164</v>
      </c>
      <c r="C37" s="41">
        <v>300567</v>
      </c>
      <c r="D37" s="42">
        <v>318396</v>
      </c>
      <c r="E37" s="41">
        <v>348951</v>
      </c>
      <c r="F37" s="42">
        <v>336955</v>
      </c>
      <c r="G37" s="73"/>
      <c r="H37" s="9"/>
    </row>
    <row r="38" spans="1:8" s="9" customFormat="1" x14ac:dyDescent="0.2">
      <c r="A38" s="103"/>
      <c r="B38" s="66" t="s">
        <v>165</v>
      </c>
      <c r="C38" s="30">
        <f>SUM(C36:C37)</f>
        <v>374611</v>
      </c>
      <c r="D38" s="31">
        <f>SUM(D36:D37)</f>
        <v>300567</v>
      </c>
      <c r="E38" s="30">
        <f>SUM(E36:E37)</f>
        <v>374611</v>
      </c>
      <c r="F38" s="31">
        <f>SUM(F36:F37)</f>
        <v>300567</v>
      </c>
      <c r="G38" s="103"/>
      <c r="H38" s="2"/>
    </row>
    <row r="39" spans="1:8" x14ac:dyDescent="0.2">
      <c r="H39" s="9"/>
    </row>
    <row r="40" spans="1:8" s="9" customFormat="1" ht="12" thickBot="1" x14ac:dyDescent="0.25">
      <c r="A40" s="103"/>
      <c r="B40" s="63" t="s">
        <v>1</v>
      </c>
      <c r="C40" s="43">
        <f>C17+C18+C19+C20+C21</f>
        <v>186977</v>
      </c>
      <c r="D40" s="44">
        <f>D17+D18+D19+D20+D21</f>
        <v>169982</v>
      </c>
      <c r="E40" s="43">
        <f>E17+E18+E19+E20+E21</f>
        <v>41596</v>
      </c>
      <c r="F40" s="44">
        <f>F17+F18+F19+F20+F21</f>
        <v>41183</v>
      </c>
      <c r="G40" s="103"/>
    </row>
    <row r="41" spans="1:8" s="9" customFormat="1" x14ac:dyDescent="0.2">
      <c r="A41" s="103"/>
      <c r="B41" s="73"/>
      <c r="C41" s="73"/>
      <c r="D41" s="73"/>
      <c r="E41" s="73"/>
      <c r="F41" s="73"/>
      <c r="G41" s="103"/>
      <c r="H41" s="2"/>
    </row>
  </sheetData>
  <mergeCells count="2">
    <mergeCell ref="B1:F1"/>
    <mergeCell ref="B2:F2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43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4.140625" style="107" customWidth="1"/>
    <col min="3" max="12" width="9.7109375" style="2" customWidth="1"/>
    <col min="13" max="13" width="2.7109375" style="2" customWidth="1"/>
    <col min="14" max="16384" width="9.140625" style="2"/>
  </cols>
  <sheetData>
    <row r="1" spans="1:13" s="121" customFormat="1" ht="15.75" x14ac:dyDescent="0.25">
      <c r="B1" s="131" t="s">
        <v>36</v>
      </c>
    </row>
    <row r="2" spans="1:13" s="117" customFormat="1" ht="15" customHeight="1" x14ac:dyDescent="0.2">
      <c r="B2" s="132" t="s">
        <v>56</v>
      </c>
      <c r="C2" s="132"/>
      <c r="D2" s="132"/>
      <c r="E2" s="120"/>
      <c r="F2" s="120"/>
      <c r="G2" s="120"/>
      <c r="H2" s="118"/>
      <c r="I2" s="118"/>
      <c r="J2" s="118"/>
      <c r="K2" s="118"/>
      <c r="L2" s="118"/>
    </row>
    <row r="3" spans="1:13" s="117" customFormat="1" ht="15" customHeight="1" x14ac:dyDescent="0.2">
      <c r="A3" s="45"/>
      <c r="B3" s="53"/>
      <c r="C3" s="47"/>
      <c r="D3" s="47"/>
      <c r="E3" s="47"/>
      <c r="F3" s="47"/>
      <c r="G3" s="47"/>
      <c r="H3" s="47"/>
      <c r="I3" s="47"/>
      <c r="J3" s="47"/>
      <c r="K3" s="47"/>
      <c r="L3" s="47"/>
      <c r="M3" s="45"/>
    </row>
    <row r="4" spans="1:13" s="100" customFormat="1" ht="15" customHeight="1" thickBot="1" x14ac:dyDescent="0.25">
      <c r="A4" s="49"/>
      <c r="B4" s="54" t="s">
        <v>57</v>
      </c>
      <c r="C4" s="246" t="s">
        <v>20</v>
      </c>
      <c r="D4" s="246"/>
      <c r="E4" s="245" t="s">
        <v>19</v>
      </c>
      <c r="F4" s="245"/>
      <c r="G4" s="246" t="s">
        <v>0</v>
      </c>
      <c r="H4" s="246"/>
      <c r="I4" s="246" t="s">
        <v>136</v>
      </c>
      <c r="J4" s="246"/>
      <c r="K4" s="246" t="s">
        <v>157</v>
      </c>
      <c r="L4" s="246"/>
      <c r="M4" s="49"/>
    </row>
    <row r="5" spans="1:13" s="100" customFormat="1" ht="15" customHeight="1" x14ac:dyDescent="0.2">
      <c r="A5" s="49"/>
      <c r="B5" s="57"/>
      <c r="C5" s="33" t="s">
        <v>15</v>
      </c>
      <c r="D5" s="34" t="s">
        <v>16</v>
      </c>
      <c r="E5" s="33" t="s">
        <v>15</v>
      </c>
      <c r="F5" s="34" t="s">
        <v>16</v>
      </c>
      <c r="G5" s="33" t="s">
        <v>15</v>
      </c>
      <c r="H5" s="34" t="s">
        <v>16</v>
      </c>
      <c r="I5" s="33" t="s">
        <v>15</v>
      </c>
      <c r="J5" s="34" t="s">
        <v>16</v>
      </c>
      <c r="K5" s="33" t="s">
        <v>15</v>
      </c>
      <c r="L5" s="34" t="s">
        <v>16</v>
      </c>
      <c r="M5" s="49"/>
    </row>
    <row r="6" spans="1:13" s="100" customFormat="1" ht="14.25" customHeight="1" x14ac:dyDescent="0.2">
      <c r="A6" s="49"/>
      <c r="B6" s="26" t="s">
        <v>58</v>
      </c>
      <c r="C6" s="28">
        <f>76766-1</f>
        <v>76765</v>
      </c>
      <c r="D6" s="29">
        <v>88393</v>
      </c>
      <c r="E6" s="28">
        <v>186262</v>
      </c>
      <c r="F6" s="29">
        <v>183508</v>
      </c>
      <c r="G6" s="28">
        <v>0</v>
      </c>
      <c r="H6" s="29">
        <v>0</v>
      </c>
      <c r="I6" s="28"/>
      <c r="J6" s="29"/>
      <c r="K6" s="28">
        <f>C6+E6+G6+I6</f>
        <v>263027</v>
      </c>
      <c r="L6" s="29">
        <f>D6+F6+H6+J6</f>
        <v>271901</v>
      </c>
      <c r="M6" s="49"/>
    </row>
    <row r="7" spans="1:13" s="100" customFormat="1" ht="14.25" customHeight="1" x14ac:dyDescent="0.2">
      <c r="A7" s="49"/>
      <c r="B7" s="26" t="s">
        <v>59</v>
      </c>
      <c r="C7" s="28">
        <v>157119</v>
      </c>
      <c r="D7" s="29">
        <v>158939</v>
      </c>
      <c r="E7" s="28">
        <v>255086</v>
      </c>
      <c r="F7" s="29">
        <v>248003</v>
      </c>
      <c r="G7" s="28">
        <v>0</v>
      </c>
      <c r="H7" s="29">
        <v>0</v>
      </c>
      <c r="I7" s="28"/>
      <c r="J7" s="29"/>
      <c r="K7" s="28">
        <f>C7+E7+G7+I7</f>
        <v>412205</v>
      </c>
      <c r="L7" s="29">
        <f>D7+F7+H7+J7</f>
        <v>406942</v>
      </c>
      <c r="M7" s="49"/>
    </row>
    <row r="8" spans="1:13" s="100" customFormat="1" ht="14.25" customHeight="1" thickBot="1" x14ac:dyDescent="0.25">
      <c r="A8" s="49"/>
      <c r="B8" s="58" t="s">
        <v>137</v>
      </c>
      <c r="C8" s="59">
        <f t="shared" ref="C8" si="0">SUM(C6:C7)</f>
        <v>233884</v>
      </c>
      <c r="D8" s="60">
        <f t="shared" ref="D8:H8" si="1">SUM(D6:D7)</f>
        <v>247332</v>
      </c>
      <c r="E8" s="59">
        <f t="shared" si="1"/>
        <v>441348</v>
      </c>
      <c r="F8" s="60">
        <f t="shared" si="1"/>
        <v>431511</v>
      </c>
      <c r="G8" s="59">
        <f t="shared" si="1"/>
        <v>0</v>
      </c>
      <c r="H8" s="60">
        <f t="shared" si="1"/>
        <v>0</v>
      </c>
      <c r="I8" s="59"/>
      <c r="J8" s="60"/>
      <c r="K8" s="59">
        <f>SUM(K6:K7)</f>
        <v>675232</v>
      </c>
      <c r="L8" s="60">
        <f>SUM(L6:L7)</f>
        <v>678843</v>
      </c>
      <c r="M8" s="49"/>
    </row>
    <row r="9" spans="1:13" s="100" customFormat="1" ht="14.25" customHeight="1" x14ac:dyDescent="0.2">
      <c r="A9" s="49"/>
      <c r="B9" s="57" t="s">
        <v>60</v>
      </c>
      <c r="C9" s="41">
        <v>0</v>
      </c>
      <c r="D9" s="42">
        <v>0</v>
      </c>
      <c r="E9" s="41">
        <v>0</v>
      </c>
      <c r="F9" s="42">
        <v>-1</v>
      </c>
      <c r="G9" s="41">
        <v>195179</v>
      </c>
      <c r="H9" s="42">
        <v>193369</v>
      </c>
      <c r="I9" s="41"/>
      <c r="J9" s="42"/>
      <c r="K9" s="41">
        <f>C9+E9+G9+I9</f>
        <v>195179</v>
      </c>
      <c r="L9" s="42">
        <f>D9+F9+H9+J9</f>
        <v>193368</v>
      </c>
      <c r="M9" s="49"/>
    </row>
    <row r="10" spans="1:13" s="100" customFormat="1" ht="14.25" customHeight="1" x14ac:dyDescent="0.2">
      <c r="A10" s="49"/>
      <c r="B10" s="26" t="s">
        <v>61</v>
      </c>
      <c r="C10" s="28">
        <f>685+1</f>
        <v>686</v>
      </c>
      <c r="D10" s="29">
        <v>621</v>
      </c>
      <c r="E10" s="28">
        <v>48</v>
      </c>
      <c r="F10" s="29">
        <v>7</v>
      </c>
      <c r="G10" s="28">
        <v>688</v>
      </c>
      <c r="H10" s="29">
        <v>218</v>
      </c>
      <c r="I10" s="28"/>
      <c r="J10" s="29"/>
      <c r="K10" s="28">
        <f>C10+E10+G10+I10</f>
        <v>1422</v>
      </c>
      <c r="L10" s="29">
        <f>D10+F10+H10+J10</f>
        <v>846</v>
      </c>
      <c r="M10" s="49"/>
    </row>
    <row r="11" spans="1:13" s="100" customFormat="1" ht="14.25" customHeight="1" thickBot="1" x14ac:dyDescent="0.25">
      <c r="A11" s="49"/>
      <c r="B11" s="58" t="s">
        <v>62</v>
      </c>
      <c r="C11" s="59">
        <f t="shared" ref="C11" si="2">SUM(C8:C10)</f>
        <v>234570</v>
      </c>
      <c r="D11" s="60">
        <f t="shared" ref="D11:H11" si="3">SUM(D8:D10)</f>
        <v>247953</v>
      </c>
      <c r="E11" s="59">
        <f t="shared" si="3"/>
        <v>441396</v>
      </c>
      <c r="F11" s="60">
        <f t="shared" si="3"/>
        <v>431517</v>
      </c>
      <c r="G11" s="59">
        <f t="shared" si="3"/>
        <v>195867</v>
      </c>
      <c r="H11" s="60">
        <f t="shared" si="3"/>
        <v>193587</v>
      </c>
      <c r="I11" s="59"/>
      <c r="J11" s="60"/>
      <c r="K11" s="59">
        <f>SUM(K8:K10)</f>
        <v>871833</v>
      </c>
      <c r="L11" s="60">
        <f>SUM(L8:L10)</f>
        <v>873057</v>
      </c>
      <c r="M11" s="49"/>
    </row>
    <row r="12" spans="1:13" s="100" customFormat="1" ht="14.25" customHeight="1" x14ac:dyDescent="0.2">
      <c r="A12" s="49"/>
      <c r="B12" s="26" t="s">
        <v>63</v>
      </c>
      <c r="C12" s="28">
        <v>-11674</v>
      </c>
      <c r="D12" s="29">
        <v>-14126</v>
      </c>
      <c r="E12" s="28">
        <v>-31288</v>
      </c>
      <c r="F12" s="29">
        <v>-27933</v>
      </c>
      <c r="G12" s="28">
        <v>-157495</v>
      </c>
      <c r="H12" s="29">
        <v>-153325</v>
      </c>
      <c r="I12" s="28">
        <v>-11399</v>
      </c>
      <c r="J12" s="29">
        <v>-16774</v>
      </c>
      <c r="K12" s="28">
        <f>C12+E12+G12+I12</f>
        <v>-211856</v>
      </c>
      <c r="L12" s="29">
        <f>D12+F12+H12+J12</f>
        <v>-212158</v>
      </c>
      <c r="M12" s="49"/>
    </row>
    <row r="13" spans="1:13" s="100" customFormat="1" ht="14.25" customHeight="1" thickBot="1" x14ac:dyDescent="0.25">
      <c r="A13" s="49"/>
      <c r="B13" s="58" t="s">
        <v>64</v>
      </c>
      <c r="C13" s="59">
        <f t="shared" ref="C13:L13" si="4">SUM(C11:C12)</f>
        <v>222896</v>
      </c>
      <c r="D13" s="60">
        <f t="shared" ref="D13:H13" si="5">SUM(D11:D12)</f>
        <v>233827</v>
      </c>
      <c r="E13" s="59">
        <f t="shared" si="5"/>
        <v>410108</v>
      </c>
      <c r="F13" s="60">
        <f t="shared" si="5"/>
        <v>403584</v>
      </c>
      <c r="G13" s="59">
        <f t="shared" si="5"/>
        <v>38372</v>
      </c>
      <c r="H13" s="60">
        <f t="shared" si="5"/>
        <v>40262</v>
      </c>
      <c r="I13" s="59">
        <f t="shared" si="4"/>
        <v>-11399</v>
      </c>
      <c r="J13" s="60">
        <f t="shared" si="4"/>
        <v>-16774</v>
      </c>
      <c r="K13" s="59">
        <f t="shared" si="4"/>
        <v>659977</v>
      </c>
      <c r="L13" s="60">
        <f t="shared" si="4"/>
        <v>660899</v>
      </c>
      <c r="M13" s="49"/>
    </row>
    <row r="14" spans="1:13" s="100" customFormat="1" ht="11.25" x14ac:dyDescent="0.2">
      <c r="A14" s="49"/>
      <c r="B14" s="65"/>
      <c r="C14" s="108"/>
      <c r="D14" s="109"/>
      <c r="E14" s="108"/>
      <c r="F14" s="109"/>
      <c r="G14" s="108"/>
      <c r="H14" s="109"/>
      <c r="I14" s="108"/>
      <c r="J14" s="109"/>
      <c r="K14" s="108"/>
      <c r="L14" s="109"/>
      <c r="M14" s="49"/>
    </row>
    <row r="15" spans="1:13" s="100" customFormat="1" ht="11.25" customHeight="1" x14ac:dyDescent="0.2">
      <c r="A15" s="49"/>
      <c r="B15" s="105" t="s">
        <v>66</v>
      </c>
      <c r="C15" s="28">
        <f>-37993-1</f>
        <v>-37994</v>
      </c>
      <c r="D15" s="29">
        <v>-39473</v>
      </c>
      <c r="E15" s="28">
        <v>-172384</v>
      </c>
      <c r="F15" s="29">
        <v>-192713</v>
      </c>
      <c r="G15" s="28">
        <v>-17588</v>
      </c>
      <c r="H15" s="29">
        <v>-18436</v>
      </c>
      <c r="I15" s="28">
        <v>-17700</v>
      </c>
      <c r="J15" s="29">
        <v>-18214</v>
      </c>
      <c r="K15" s="28">
        <f>C15+E15+G15+I15</f>
        <v>-245666</v>
      </c>
      <c r="L15" s="29">
        <f>D15+F15+H15+J15</f>
        <v>-268836</v>
      </c>
      <c r="M15" s="49"/>
    </row>
    <row r="16" spans="1:13" s="100" customFormat="1" ht="14.25" customHeight="1" thickBot="1" x14ac:dyDescent="0.25">
      <c r="A16" s="49"/>
      <c r="B16" s="58" t="s">
        <v>138</v>
      </c>
      <c r="C16" s="59">
        <f t="shared" ref="C16:K16" si="6">SUM(C13:C15)</f>
        <v>184902</v>
      </c>
      <c r="D16" s="60">
        <f t="shared" ref="D16:H16" si="7">SUM(D13:D15)</f>
        <v>194354</v>
      </c>
      <c r="E16" s="59">
        <f t="shared" si="7"/>
        <v>237724</v>
      </c>
      <c r="F16" s="60">
        <f t="shared" si="7"/>
        <v>210871</v>
      </c>
      <c r="G16" s="59">
        <f t="shared" si="7"/>
        <v>20784</v>
      </c>
      <c r="H16" s="60">
        <f t="shared" si="7"/>
        <v>21826</v>
      </c>
      <c r="I16" s="59">
        <f t="shared" si="6"/>
        <v>-29099</v>
      </c>
      <c r="J16" s="60">
        <f t="shared" ref="J16" si="8">SUM(J13:J15)</f>
        <v>-34988</v>
      </c>
      <c r="K16" s="59">
        <f t="shared" si="6"/>
        <v>414311</v>
      </c>
      <c r="L16" s="60">
        <f t="shared" ref="L16" si="9">SUM(L13:L15)</f>
        <v>392063</v>
      </c>
      <c r="M16" s="49"/>
    </row>
    <row r="17" spans="1:19" s="100" customFormat="1" ht="11.25" x14ac:dyDescent="0.2">
      <c r="A17" s="49"/>
      <c r="B17" s="65"/>
      <c r="C17" s="108"/>
      <c r="D17" s="109"/>
      <c r="E17" s="108"/>
      <c r="F17" s="109"/>
      <c r="G17" s="108"/>
      <c r="H17" s="109"/>
      <c r="I17" s="108"/>
      <c r="J17" s="109"/>
      <c r="K17" s="108"/>
      <c r="L17" s="109"/>
      <c r="M17" s="49"/>
    </row>
    <row r="18" spans="1:19" s="100" customFormat="1" ht="11.25" customHeight="1" x14ac:dyDescent="0.2">
      <c r="A18" s="49"/>
      <c r="B18" s="26" t="s">
        <v>139</v>
      </c>
      <c r="C18" s="28">
        <f>-22523+1</f>
        <v>-22522</v>
      </c>
      <c r="D18" s="29">
        <v>-20720</v>
      </c>
      <c r="E18" s="28">
        <v>-89930</v>
      </c>
      <c r="F18" s="29">
        <v>-85693</v>
      </c>
      <c r="G18" s="28">
        <v>0</v>
      </c>
      <c r="H18" s="29">
        <v>0</v>
      </c>
      <c r="I18" s="28">
        <v>0</v>
      </c>
      <c r="J18" s="29">
        <v>0</v>
      </c>
      <c r="K18" s="28">
        <f>C18+E18+G18+I18</f>
        <v>-112452</v>
      </c>
      <c r="L18" s="29">
        <f>D18+F18+H18+J18</f>
        <v>-106413</v>
      </c>
      <c r="M18" s="49"/>
    </row>
    <row r="19" spans="1:19" s="100" customFormat="1" ht="14.25" customHeight="1" thickBot="1" x14ac:dyDescent="0.25">
      <c r="A19" s="49"/>
      <c r="B19" s="58" t="s">
        <v>140</v>
      </c>
      <c r="C19" s="59">
        <f t="shared" ref="C19:K19" si="10">SUM(C16:C18)</f>
        <v>162380</v>
      </c>
      <c r="D19" s="60">
        <f t="shared" ref="D19:H19" si="11">SUM(D16:D18)</f>
        <v>173634</v>
      </c>
      <c r="E19" s="59">
        <f t="shared" si="11"/>
        <v>147794</v>
      </c>
      <c r="F19" s="60">
        <f t="shared" si="11"/>
        <v>125178</v>
      </c>
      <c r="G19" s="59">
        <f t="shared" si="11"/>
        <v>20784</v>
      </c>
      <c r="H19" s="60">
        <f t="shared" si="11"/>
        <v>21826</v>
      </c>
      <c r="I19" s="59">
        <f t="shared" si="10"/>
        <v>-29099</v>
      </c>
      <c r="J19" s="60">
        <f t="shared" ref="J19" si="12">SUM(J16:J18)</f>
        <v>-34988</v>
      </c>
      <c r="K19" s="59">
        <f t="shared" si="10"/>
        <v>301859</v>
      </c>
      <c r="L19" s="60">
        <f t="shared" ref="L19" si="13">SUM(L16:L18)</f>
        <v>285650</v>
      </c>
      <c r="M19" s="49"/>
    </row>
    <row r="20" spans="1:19" s="100" customFormat="1" ht="14.25" customHeight="1" x14ac:dyDescent="0.2">
      <c r="A20" s="49"/>
      <c r="B20" s="26" t="s">
        <v>67</v>
      </c>
      <c r="C20" s="28"/>
      <c r="D20" s="29"/>
      <c r="E20" s="28"/>
      <c r="F20" s="29"/>
      <c r="G20" s="28"/>
      <c r="H20" s="29"/>
      <c r="I20" s="28"/>
      <c r="J20" s="29"/>
      <c r="K20" s="28">
        <v>-79322</v>
      </c>
      <c r="L20" s="29">
        <v>-69405</v>
      </c>
      <c r="M20" s="49"/>
    </row>
    <row r="21" spans="1:19" s="100" customFormat="1" ht="14.25" customHeight="1" x14ac:dyDescent="0.2">
      <c r="A21" s="49"/>
      <c r="B21" s="26" t="s">
        <v>68</v>
      </c>
      <c r="C21" s="28"/>
      <c r="D21" s="29"/>
      <c r="E21" s="28"/>
      <c r="F21" s="29"/>
      <c r="G21" s="28"/>
      <c r="H21" s="29"/>
      <c r="I21" s="28"/>
      <c r="J21" s="29"/>
      <c r="K21" s="28">
        <v>-5523</v>
      </c>
      <c r="L21" s="29">
        <v>-5984</v>
      </c>
      <c r="M21" s="49"/>
    </row>
    <row r="22" spans="1:19" s="100" customFormat="1" ht="14.25" customHeight="1" thickBot="1" x14ac:dyDescent="0.25">
      <c r="A22" s="49"/>
      <c r="B22" s="58" t="s">
        <v>46</v>
      </c>
      <c r="C22" s="110"/>
      <c r="D22" s="111"/>
      <c r="E22" s="110"/>
      <c r="F22" s="111"/>
      <c r="G22" s="110"/>
      <c r="H22" s="111"/>
      <c r="I22" s="110"/>
      <c r="J22" s="111"/>
      <c r="K22" s="59">
        <f>SUM(K19:K21)</f>
        <v>217014</v>
      </c>
      <c r="L22" s="60">
        <f>SUM(L19:L21)</f>
        <v>210261</v>
      </c>
      <c r="M22" s="49"/>
    </row>
    <row r="23" spans="1:19" s="100" customFormat="1" ht="14.25" customHeight="1" x14ac:dyDescent="0.2">
      <c r="A23" s="49"/>
      <c r="B23" s="57" t="s">
        <v>69</v>
      </c>
      <c r="C23" s="41"/>
      <c r="D23" s="42"/>
      <c r="E23" s="41"/>
      <c r="F23" s="42"/>
      <c r="G23" s="41"/>
      <c r="H23" s="42"/>
      <c r="I23" s="41"/>
      <c r="J23" s="42"/>
      <c r="K23" s="41">
        <v>-8658</v>
      </c>
      <c r="L23" s="42">
        <v>-6816</v>
      </c>
      <c r="M23" s="49"/>
    </row>
    <row r="24" spans="1:19" s="100" customFormat="1" ht="14.25" customHeight="1" x14ac:dyDescent="0.2">
      <c r="A24" s="49"/>
      <c r="B24" s="26" t="s">
        <v>141</v>
      </c>
      <c r="C24" s="28"/>
      <c r="D24" s="29"/>
      <c r="E24" s="28"/>
      <c r="F24" s="29"/>
      <c r="G24" s="28"/>
      <c r="H24" s="29"/>
      <c r="I24" s="28"/>
      <c r="J24" s="29"/>
      <c r="K24" s="28">
        <v>-4388</v>
      </c>
      <c r="L24" s="29">
        <v>-2927</v>
      </c>
      <c r="M24" s="49"/>
    </row>
    <row r="25" spans="1:19" s="100" customFormat="1" ht="14.25" customHeight="1" thickBot="1" x14ac:dyDescent="0.25">
      <c r="A25" s="49"/>
      <c r="B25" s="58" t="s">
        <v>142</v>
      </c>
      <c r="C25" s="110"/>
      <c r="D25" s="111"/>
      <c r="E25" s="110"/>
      <c r="F25" s="111"/>
      <c r="G25" s="110"/>
      <c r="H25" s="111"/>
      <c r="I25" s="110"/>
      <c r="J25" s="111"/>
      <c r="K25" s="59">
        <f>SUM(K22:K24)</f>
        <v>203968</v>
      </c>
      <c r="L25" s="60">
        <f>SUM(L22:L24)</f>
        <v>200518</v>
      </c>
      <c r="M25" s="49"/>
    </row>
    <row r="26" spans="1:19" s="100" customFormat="1" ht="14.25" customHeight="1" x14ac:dyDescent="0.2">
      <c r="A26" s="49"/>
      <c r="B26" s="57" t="s">
        <v>71</v>
      </c>
      <c r="C26" s="41"/>
      <c r="D26" s="42"/>
      <c r="E26" s="41"/>
      <c r="F26" s="42"/>
      <c r="G26" s="41"/>
      <c r="H26" s="42"/>
      <c r="I26" s="41"/>
      <c r="J26" s="42"/>
      <c r="K26" s="41">
        <v>-63615</v>
      </c>
      <c r="L26" s="42">
        <v>-60913</v>
      </c>
      <c r="M26" s="49"/>
    </row>
    <row r="27" spans="1:19" s="100" customFormat="1" ht="15" customHeight="1" thickBot="1" x14ac:dyDescent="0.25">
      <c r="A27" s="49"/>
      <c r="B27" s="58" t="s">
        <v>72</v>
      </c>
      <c r="C27" s="59"/>
      <c r="D27" s="60"/>
      <c r="E27" s="59"/>
      <c r="F27" s="60"/>
      <c r="G27" s="59"/>
      <c r="H27" s="60"/>
      <c r="I27" s="59"/>
      <c r="J27" s="60"/>
      <c r="K27" s="59">
        <f>SUM(K25:K26)</f>
        <v>140353</v>
      </c>
      <c r="L27" s="60">
        <f>SUM(L25:L26)</f>
        <v>139605</v>
      </c>
      <c r="M27" s="49"/>
    </row>
    <row r="28" spans="1:19" s="100" customFormat="1" ht="11.25" x14ac:dyDescent="0.2">
      <c r="A28" s="49"/>
      <c r="B28" s="112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49"/>
    </row>
    <row r="29" spans="1:19" x14ac:dyDescent="0.2">
      <c r="B29" s="2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5"/>
      <c r="N29" s="5"/>
      <c r="O29" s="5"/>
      <c r="P29" s="5"/>
      <c r="Q29" s="5"/>
      <c r="R29" s="5"/>
      <c r="S29" s="5"/>
    </row>
    <row r="30" spans="1:19" x14ac:dyDescent="0.2">
      <c r="B30" s="10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">
      <c r="B31" s="10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">
      <c r="B32" s="10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x14ac:dyDescent="0.2">
      <c r="B33" s="10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x14ac:dyDescent="0.2">
      <c r="B34" s="10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x14ac:dyDescent="0.2">
      <c r="B35" s="10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x14ac:dyDescent="0.2">
      <c r="B36" s="10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x14ac:dyDescent="0.2">
      <c r="B37" s="10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x14ac:dyDescent="0.2">
      <c r="B38" s="10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x14ac:dyDescent="0.2">
      <c r="B39" s="10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x14ac:dyDescent="0.2">
      <c r="B40" s="10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x14ac:dyDescent="0.2">
      <c r="B41" s="10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x14ac:dyDescent="0.2">
      <c r="B42" s="10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x14ac:dyDescent="0.2">
      <c r="B43" s="10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</sheetData>
  <mergeCells count="5">
    <mergeCell ref="E4:F4"/>
    <mergeCell ref="C4:D4"/>
    <mergeCell ref="G4:H4"/>
    <mergeCell ref="K4:L4"/>
    <mergeCell ref="I4:J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43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12" width="10.42578125" style="2" customWidth="1"/>
    <col min="13" max="13" width="2.7109375" style="2" customWidth="1"/>
    <col min="14" max="16384" width="9.140625" style="2"/>
  </cols>
  <sheetData>
    <row r="1" spans="1:13" s="51" customFormat="1" ht="15" customHeight="1" x14ac:dyDescent="0.25">
      <c r="A1" s="121"/>
      <c r="B1" s="211" t="s">
        <v>37</v>
      </c>
      <c r="C1" s="211"/>
      <c r="D1" s="211"/>
      <c r="E1" s="211"/>
      <c r="F1" s="211"/>
      <c r="G1" s="211"/>
      <c r="H1" s="122"/>
      <c r="I1" s="122"/>
      <c r="J1" s="122"/>
      <c r="K1" s="122"/>
      <c r="L1" s="122"/>
      <c r="M1" s="121"/>
    </row>
    <row r="2" spans="1:13" ht="15" customHeight="1" x14ac:dyDescent="0.2">
      <c r="A2" s="117"/>
      <c r="B2" s="116" t="s">
        <v>56</v>
      </c>
      <c r="C2" s="119"/>
      <c r="D2" s="119"/>
      <c r="E2" s="119"/>
      <c r="F2" s="119"/>
      <c r="G2" s="119"/>
      <c r="H2" s="118"/>
      <c r="I2" s="118"/>
      <c r="J2" s="118"/>
      <c r="K2" s="118"/>
      <c r="L2" s="118"/>
      <c r="M2" s="117"/>
    </row>
    <row r="3" spans="1:13" ht="15" customHeight="1" x14ac:dyDescent="0.2">
      <c r="A3" s="45"/>
      <c r="B3" s="53"/>
      <c r="C3" s="47"/>
      <c r="D3" s="47"/>
      <c r="E3" s="47"/>
      <c r="F3" s="47"/>
      <c r="G3" s="47"/>
      <c r="H3" s="47"/>
      <c r="I3" s="47"/>
      <c r="J3" s="47"/>
      <c r="K3" s="47"/>
      <c r="L3" s="47"/>
      <c r="M3" s="45"/>
    </row>
    <row r="4" spans="1:13" s="32" customFormat="1" ht="15" customHeight="1" thickBot="1" x14ac:dyDescent="0.25">
      <c r="A4" s="49"/>
      <c r="B4" s="77" t="s">
        <v>57</v>
      </c>
      <c r="C4" s="247" t="s">
        <v>20</v>
      </c>
      <c r="D4" s="247"/>
      <c r="E4" s="248" t="s">
        <v>19</v>
      </c>
      <c r="F4" s="249"/>
      <c r="G4" s="247" t="s">
        <v>0</v>
      </c>
      <c r="H4" s="247"/>
      <c r="I4" s="247" t="s">
        <v>136</v>
      </c>
      <c r="J4" s="247"/>
      <c r="K4" s="247" t="s">
        <v>157</v>
      </c>
      <c r="L4" s="247"/>
      <c r="M4" s="49"/>
    </row>
    <row r="5" spans="1:13" s="32" customFormat="1" ht="14.25" customHeight="1" x14ac:dyDescent="0.2">
      <c r="A5" s="49"/>
      <c r="B5" s="126"/>
      <c r="C5" s="127" t="s">
        <v>17</v>
      </c>
      <c r="D5" s="128" t="s">
        <v>18</v>
      </c>
      <c r="E5" s="127" t="s">
        <v>17</v>
      </c>
      <c r="F5" s="128" t="s">
        <v>18</v>
      </c>
      <c r="G5" s="127" t="s">
        <v>17</v>
      </c>
      <c r="H5" s="128" t="s">
        <v>18</v>
      </c>
      <c r="I5" s="127" t="s">
        <v>17</v>
      </c>
      <c r="J5" s="128" t="s">
        <v>18</v>
      </c>
      <c r="K5" s="127" t="s">
        <v>17</v>
      </c>
      <c r="L5" s="128" t="s">
        <v>18</v>
      </c>
      <c r="M5" s="49"/>
    </row>
    <row r="6" spans="1:13" s="32" customFormat="1" ht="14.25" customHeight="1" x14ac:dyDescent="0.2">
      <c r="A6" s="49"/>
      <c r="B6" s="26" t="s">
        <v>58</v>
      </c>
      <c r="C6" s="28">
        <f>29406-1</f>
        <v>29405</v>
      </c>
      <c r="D6" s="29">
        <v>28937</v>
      </c>
      <c r="E6" s="28">
        <v>78107</v>
      </c>
      <c r="F6" s="29">
        <v>74013</v>
      </c>
      <c r="G6" s="28">
        <v>0</v>
      </c>
      <c r="H6" s="29">
        <v>0</v>
      </c>
      <c r="I6" s="28"/>
      <c r="J6" s="29"/>
      <c r="K6" s="28">
        <f>C6+E6+G6+I6</f>
        <v>107512</v>
      </c>
      <c r="L6" s="29">
        <f>D6+F6+H6+J6</f>
        <v>102950</v>
      </c>
      <c r="M6" s="49"/>
    </row>
    <row r="7" spans="1:13" s="32" customFormat="1" ht="14.25" customHeight="1" x14ac:dyDescent="0.2">
      <c r="A7" s="49"/>
      <c r="B7" s="26" t="s">
        <v>59</v>
      </c>
      <c r="C7" s="28">
        <v>39924</v>
      </c>
      <c r="D7" s="29">
        <v>39046</v>
      </c>
      <c r="E7" s="28">
        <v>66300</v>
      </c>
      <c r="F7" s="29">
        <v>63568</v>
      </c>
      <c r="G7" s="28">
        <v>0</v>
      </c>
      <c r="H7" s="29">
        <v>0</v>
      </c>
      <c r="I7" s="28"/>
      <c r="J7" s="29"/>
      <c r="K7" s="28">
        <f>C7+E7+G7+I7</f>
        <v>106224</v>
      </c>
      <c r="L7" s="29">
        <f>D7+F7+H7+J7</f>
        <v>102614</v>
      </c>
      <c r="M7" s="49"/>
    </row>
    <row r="8" spans="1:13" s="32" customFormat="1" ht="14.25" customHeight="1" thickBot="1" x14ac:dyDescent="0.25">
      <c r="A8" s="49"/>
      <c r="B8" s="58" t="s">
        <v>137</v>
      </c>
      <c r="C8" s="59">
        <f t="shared" ref="C8:H8" si="0">SUM(C6:C7)</f>
        <v>69329</v>
      </c>
      <c r="D8" s="60">
        <f t="shared" si="0"/>
        <v>67983</v>
      </c>
      <c r="E8" s="59">
        <f t="shared" si="0"/>
        <v>144407</v>
      </c>
      <c r="F8" s="60">
        <f t="shared" si="0"/>
        <v>137581</v>
      </c>
      <c r="G8" s="59">
        <f t="shared" si="0"/>
        <v>0</v>
      </c>
      <c r="H8" s="60">
        <f t="shared" si="0"/>
        <v>0</v>
      </c>
      <c r="I8" s="59"/>
      <c r="J8" s="60"/>
      <c r="K8" s="59">
        <f>SUM(K6:K7)</f>
        <v>213736</v>
      </c>
      <c r="L8" s="60">
        <f>SUM(L6:L7)</f>
        <v>205564</v>
      </c>
      <c r="M8" s="49"/>
    </row>
    <row r="9" spans="1:13" s="32" customFormat="1" ht="14.25" customHeight="1" x14ac:dyDescent="0.2">
      <c r="A9" s="49"/>
      <c r="B9" s="57" t="s">
        <v>60</v>
      </c>
      <c r="C9" s="41">
        <v>0</v>
      </c>
      <c r="D9" s="42">
        <v>0</v>
      </c>
      <c r="E9" s="41">
        <v>0</v>
      </c>
      <c r="F9" s="42">
        <v>-3</v>
      </c>
      <c r="G9" s="41">
        <v>49847</v>
      </c>
      <c r="H9" s="42">
        <v>51666</v>
      </c>
      <c r="I9" s="41"/>
      <c r="J9" s="42"/>
      <c r="K9" s="41">
        <f>C9+E9+G9+I9</f>
        <v>49847</v>
      </c>
      <c r="L9" s="42">
        <f>D9+F9+H9+J9</f>
        <v>51663</v>
      </c>
      <c r="M9" s="49"/>
    </row>
    <row r="10" spans="1:13" s="32" customFormat="1" ht="14.25" customHeight="1" x14ac:dyDescent="0.2">
      <c r="A10" s="49"/>
      <c r="B10" s="26" t="s">
        <v>61</v>
      </c>
      <c r="C10" s="28">
        <v>165</v>
      </c>
      <c r="D10" s="29">
        <v>176</v>
      </c>
      <c r="E10" s="28">
        <v>13</v>
      </c>
      <c r="F10" s="29">
        <v>0</v>
      </c>
      <c r="G10" s="28">
        <v>183</v>
      </c>
      <c r="H10" s="29">
        <v>96</v>
      </c>
      <c r="I10" s="28"/>
      <c r="J10" s="29"/>
      <c r="K10" s="28">
        <f>C10+E10+G10+I10</f>
        <v>361</v>
      </c>
      <c r="L10" s="29">
        <f>D10+F10+H10+J10</f>
        <v>272</v>
      </c>
      <c r="M10" s="49"/>
    </row>
    <row r="11" spans="1:13" s="32" customFormat="1" ht="14.25" customHeight="1" thickBot="1" x14ac:dyDescent="0.25">
      <c r="A11" s="49"/>
      <c r="B11" s="58" t="s">
        <v>62</v>
      </c>
      <c r="C11" s="59">
        <f t="shared" ref="C11:H11" si="1">SUM(C8:C10)</f>
        <v>69494</v>
      </c>
      <c r="D11" s="60">
        <f t="shared" si="1"/>
        <v>68159</v>
      </c>
      <c r="E11" s="59">
        <f t="shared" si="1"/>
        <v>144420</v>
      </c>
      <c r="F11" s="60">
        <f t="shared" si="1"/>
        <v>137578</v>
      </c>
      <c r="G11" s="59">
        <f t="shared" si="1"/>
        <v>50030</v>
      </c>
      <c r="H11" s="60">
        <f t="shared" si="1"/>
        <v>51762</v>
      </c>
      <c r="I11" s="59"/>
      <c r="J11" s="60"/>
      <c r="K11" s="59">
        <f>SUM(K8:K10)</f>
        <v>263944</v>
      </c>
      <c r="L11" s="60">
        <f>SUM(L8:L10)</f>
        <v>257499</v>
      </c>
      <c r="M11" s="49"/>
    </row>
    <row r="12" spans="1:13" s="32" customFormat="1" ht="14.25" customHeight="1" x14ac:dyDescent="0.2">
      <c r="A12" s="49"/>
      <c r="B12" s="57" t="s">
        <v>63</v>
      </c>
      <c r="C12" s="41">
        <f>-3104+1</f>
        <v>-3103</v>
      </c>
      <c r="D12" s="42">
        <v>-4089</v>
      </c>
      <c r="E12" s="41">
        <v>-9221</v>
      </c>
      <c r="F12" s="42">
        <v>-6937</v>
      </c>
      <c r="G12" s="41">
        <v>-39019</v>
      </c>
      <c r="H12" s="42">
        <v>-40414</v>
      </c>
      <c r="I12" s="41">
        <v>-2991</v>
      </c>
      <c r="J12" s="42">
        <v>-2862</v>
      </c>
      <c r="K12" s="41">
        <f>C12+E12+G12+I12</f>
        <v>-54334</v>
      </c>
      <c r="L12" s="42">
        <f>D12+F12+H12+J12</f>
        <v>-54302</v>
      </c>
      <c r="M12" s="49"/>
    </row>
    <row r="13" spans="1:13" s="32" customFormat="1" ht="14.25" customHeight="1" thickBot="1" x14ac:dyDescent="0.25">
      <c r="A13" s="49"/>
      <c r="B13" s="58" t="s">
        <v>64</v>
      </c>
      <c r="C13" s="59">
        <f t="shared" ref="C13:H13" si="2">SUM(C11:C12)</f>
        <v>66391</v>
      </c>
      <c r="D13" s="60">
        <f t="shared" si="2"/>
        <v>64070</v>
      </c>
      <c r="E13" s="59">
        <f t="shared" si="2"/>
        <v>135199</v>
      </c>
      <c r="F13" s="60">
        <f t="shared" si="2"/>
        <v>130641</v>
      </c>
      <c r="G13" s="59">
        <f t="shared" si="2"/>
        <v>11011</v>
      </c>
      <c r="H13" s="60">
        <f t="shared" si="2"/>
        <v>11348</v>
      </c>
      <c r="I13" s="59">
        <f t="shared" ref="I13:L13" si="3">SUM(I11:I12)</f>
        <v>-2991</v>
      </c>
      <c r="J13" s="60">
        <f t="shared" si="3"/>
        <v>-2862</v>
      </c>
      <c r="K13" s="59">
        <f t="shared" si="3"/>
        <v>209610</v>
      </c>
      <c r="L13" s="60">
        <f t="shared" si="3"/>
        <v>203197</v>
      </c>
      <c r="M13" s="49"/>
    </row>
    <row r="14" spans="1:13" s="32" customFormat="1" ht="11.25" x14ac:dyDescent="0.2">
      <c r="A14" s="49"/>
      <c r="B14" s="65"/>
      <c r="C14" s="108"/>
      <c r="D14" s="109"/>
      <c r="E14" s="108"/>
      <c r="F14" s="109"/>
      <c r="G14" s="108"/>
      <c r="H14" s="109"/>
      <c r="I14" s="108"/>
      <c r="J14" s="109"/>
      <c r="K14" s="108"/>
      <c r="L14" s="109"/>
      <c r="M14" s="49"/>
    </row>
    <row r="15" spans="1:13" s="32" customFormat="1" ht="11.25" customHeight="1" x14ac:dyDescent="0.2">
      <c r="A15" s="49"/>
      <c r="B15" s="105" t="s">
        <v>66</v>
      </c>
      <c r="C15" s="28">
        <v>-13817</v>
      </c>
      <c r="D15" s="29">
        <v>-14492</v>
      </c>
      <c r="E15" s="28">
        <v>-52077</v>
      </c>
      <c r="F15" s="29">
        <v>-48083</v>
      </c>
      <c r="G15" s="28">
        <v>-4777</v>
      </c>
      <c r="H15" s="29">
        <v>-4220</v>
      </c>
      <c r="I15" s="28">
        <v>-4354</v>
      </c>
      <c r="J15" s="29">
        <v>-4512</v>
      </c>
      <c r="K15" s="28">
        <f>C15+E15+G15+I15</f>
        <v>-75025</v>
      </c>
      <c r="L15" s="29">
        <f>D15+F15+H15+J15</f>
        <v>-71307</v>
      </c>
      <c r="M15" s="49"/>
    </row>
    <row r="16" spans="1:13" s="32" customFormat="1" ht="14.25" customHeight="1" thickBot="1" x14ac:dyDescent="0.25">
      <c r="A16" s="49"/>
      <c r="B16" s="58" t="s">
        <v>138</v>
      </c>
      <c r="C16" s="59">
        <f t="shared" ref="C16:H16" si="4">SUM(C13:C15)</f>
        <v>52574</v>
      </c>
      <c r="D16" s="60">
        <f t="shared" si="4"/>
        <v>49578</v>
      </c>
      <c r="E16" s="59">
        <f t="shared" si="4"/>
        <v>83122</v>
      </c>
      <c r="F16" s="60">
        <f t="shared" si="4"/>
        <v>82558</v>
      </c>
      <c r="G16" s="59">
        <f t="shared" si="4"/>
        <v>6234</v>
      </c>
      <c r="H16" s="60">
        <f t="shared" si="4"/>
        <v>7128</v>
      </c>
      <c r="I16" s="59">
        <f t="shared" ref="I16:L16" si="5">SUM(I13:I15)</f>
        <v>-7345</v>
      </c>
      <c r="J16" s="60">
        <f t="shared" si="5"/>
        <v>-7374</v>
      </c>
      <c r="K16" s="59">
        <f t="shared" si="5"/>
        <v>134585</v>
      </c>
      <c r="L16" s="60">
        <f t="shared" si="5"/>
        <v>131890</v>
      </c>
      <c r="M16" s="49"/>
    </row>
    <row r="17" spans="1:13" s="100" customFormat="1" ht="11.25" x14ac:dyDescent="0.2">
      <c r="A17" s="49"/>
      <c r="B17" s="65"/>
      <c r="C17" s="108"/>
      <c r="D17" s="109"/>
      <c r="E17" s="108"/>
      <c r="F17" s="109"/>
      <c r="G17" s="108"/>
      <c r="H17" s="109"/>
      <c r="I17" s="108"/>
      <c r="J17" s="109"/>
      <c r="K17" s="108"/>
      <c r="L17" s="109"/>
      <c r="M17" s="49"/>
    </row>
    <row r="18" spans="1:13" s="32" customFormat="1" ht="11.25" customHeight="1" x14ac:dyDescent="0.2">
      <c r="A18" s="49"/>
      <c r="B18" s="57" t="s">
        <v>139</v>
      </c>
      <c r="C18" s="41">
        <f>-6129-1</f>
        <v>-6130</v>
      </c>
      <c r="D18" s="42">
        <v>-5342</v>
      </c>
      <c r="E18" s="41">
        <v>-23757</v>
      </c>
      <c r="F18" s="42">
        <v>-21720</v>
      </c>
      <c r="G18" s="41">
        <v>0</v>
      </c>
      <c r="H18" s="42">
        <v>0</v>
      </c>
      <c r="I18" s="41">
        <v>0</v>
      </c>
      <c r="J18" s="42">
        <v>0</v>
      </c>
      <c r="K18" s="41">
        <f>C18+E18+G18+I18</f>
        <v>-29887</v>
      </c>
      <c r="L18" s="42">
        <f>D18+F18+H18+J18</f>
        <v>-27062</v>
      </c>
      <c r="M18" s="49"/>
    </row>
    <row r="19" spans="1:13" s="32" customFormat="1" ht="14.25" customHeight="1" thickBot="1" x14ac:dyDescent="0.25">
      <c r="A19" s="49"/>
      <c r="B19" s="58" t="s">
        <v>140</v>
      </c>
      <c r="C19" s="59">
        <f t="shared" ref="C19:H19" si="6">SUM(C16:C18)</f>
        <v>46444</v>
      </c>
      <c r="D19" s="60">
        <f t="shared" si="6"/>
        <v>44236</v>
      </c>
      <c r="E19" s="59">
        <f t="shared" si="6"/>
        <v>59365</v>
      </c>
      <c r="F19" s="60">
        <f t="shared" si="6"/>
        <v>60838</v>
      </c>
      <c r="G19" s="59">
        <f t="shared" si="6"/>
        <v>6234</v>
      </c>
      <c r="H19" s="60">
        <f t="shared" si="6"/>
        <v>7128</v>
      </c>
      <c r="I19" s="59">
        <f>SUM(I16:I18)</f>
        <v>-7345</v>
      </c>
      <c r="J19" s="60">
        <f>SUM(J16:J18)</f>
        <v>-7374</v>
      </c>
      <c r="K19" s="59">
        <f>SUM(K16:K18)</f>
        <v>104698</v>
      </c>
      <c r="L19" s="60">
        <f>SUM(L16:L18)</f>
        <v>104828</v>
      </c>
      <c r="M19" s="49"/>
    </row>
    <row r="20" spans="1:13" s="32" customFormat="1" ht="14.25" customHeight="1" x14ac:dyDescent="0.2">
      <c r="A20" s="49"/>
      <c r="B20" s="57" t="s">
        <v>67</v>
      </c>
      <c r="C20" s="41"/>
      <c r="D20" s="42"/>
      <c r="E20" s="41"/>
      <c r="F20" s="42"/>
      <c r="G20" s="41"/>
      <c r="H20" s="42"/>
      <c r="I20" s="41"/>
      <c r="J20" s="42"/>
      <c r="K20" s="41">
        <v>-22880</v>
      </c>
      <c r="L20" s="42">
        <v>-19326</v>
      </c>
      <c r="M20" s="49"/>
    </row>
    <row r="21" spans="1:13" s="32" customFormat="1" ht="14.25" customHeight="1" x14ac:dyDescent="0.2">
      <c r="A21" s="49"/>
      <c r="B21" s="26" t="s">
        <v>68</v>
      </c>
      <c r="C21" s="28"/>
      <c r="D21" s="29"/>
      <c r="E21" s="28"/>
      <c r="F21" s="29"/>
      <c r="G21" s="28"/>
      <c r="H21" s="29"/>
      <c r="I21" s="28"/>
      <c r="J21" s="29"/>
      <c r="K21" s="28">
        <v>-1598</v>
      </c>
      <c r="L21" s="29">
        <v>-1535</v>
      </c>
      <c r="M21" s="49"/>
    </row>
    <row r="22" spans="1:13" s="32" customFormat="1" ht="14.25" customHeight="1" thickBot="1" x14ac:dyDescent="0.25">
      <c r="A22" s="49"/>
      <c r="B22" s="58" t="s">
        <v>46</v>
      </c>
      <c r="C22" s="110"/>
      <c r="D22" s="111"/>
      <c r="E22" s="110"/>
      <c r="F22" s="111"/>
      <c r="G22" s="110"/>
      <c r="H22" s="111"/>
      <c r="I22" s="110"/>
      <c r="J22" s="111"/>
      <c r="K22" s="59">
        <f>SUM(K19:K21)</f>
        <v>80220</v>
      </c>
      <c r="L22" s="60">
        <f>SUM(L19:L21)</f>
        <v>83967</v>
      </c>
      <c r="M22" s="49"/>
    </row>
    <row r="23" spans="1:13" s="32" customFormat="1" ht="14.25" customHeight="1" x14ac:dyDescent="0.2">
      <c r="A23" s="49"/>
      <c r="B23" s="57" t="s">
        <v>69</v>
      </c>
      <c r="C23" s="41"/>
      <c r="D23" s="42"/>
      <c r="E23" s="41"/>
      <c r="F23" s="42"/>
      <c r="G23" s="41"/>
      <c r="H23" s="42"/>
      <c r="I23" s="41"/>
      <c r="J23" s="42"/>
      <c r="K23" s="41">
        <v>-6703</v>
      </c>
      <c r="L23" s="42">
        <v>-5408</v>
      </c>
      <c r="M23" s="49"/>
    </row>
    <row r="24" spans="1:13" s="32" customFormat="1" ht="14.25" customHeight="1" x14ac:dyDescent="0.2">
      <c r="A24" s="49"/>
      <c r="B24" s="26" t="s">
        <v>141</v>
      </c>
      <c r="C24" s="28"/>
      <c r="D24" s="29"/>
      <c r="E24" s="28"/>
      <c r="F24" s="29"/>
      <c r="G24" s="28"/>
      <c r="H24" s="29"/>
      <c r="I24" s="28"/>
      <c r="J24" s="29"/>
      <c r="K24" s="28">
        <v>-1865</v>
      </c>
      <c r="L24" s="29">
        <v>-134</v>
      </c>
      <c r="M24" s="49"/>
    </row>
    <row r="25" spans="1:13" s="32" customFormat="1" ht="14.25" customHeight="1" thickBot="1" x14ac:dyDescent="0.25">
      <c r="A25" s="49"/>
      <c r="B25" s="58" t="s">
        <v>142</v>
      </c>
      <c r="C25" s="110"/>
      <c r="D25" s="111"/>
      <c r="E25" s="110"/>
      <c r="F25" s="111"/>
      <c r="G25" s="110"/>
      <c r="H25" s="111"/>
      <c r="I25" s="110"/>
      <c r="J25" s="111"/>
      <c r="K25" s="59">
        <f>SUM(K22:K24)</f>
        <v>71652</v>
      </c>
      <c r="L25" s="60">
        <f>SUM(L22:L24)</f>
        <v>78425</v>
      </c>
      <c r="M25" s="49"/>
    </row>
    <row r="26" spans="1:13" s="32" customFormat="1" ht="14.25" customHeight="1" x14ac:dyDescent="0.2">
      <c r="A26" s="49"/>
      <c r="B26" s="57" t="s">
        <v>71</v>
      </c>
      <c r="C26" s="41"/>
      <c r="D26" s="42"/>
      <c r="E26" s="41"/>
      <c r="F26" s="42"/>
      <c r="G26" s="41"/>
      <c r="H26" s="42"/>
      <c r="I26" s="41"/>
      <c r="J26" s="42"/>
      <c r="K26" s="41">
        <v>-21440</v>
      </c>
      <c r="L26" s="42">
        <v>-22256</v>
      </c>
      <c r="M26" s="49"/>
    </row>
    <row r="27" spans="1:13" s="32" customFormat="1" ht="12" thickBot="1" x14ac:dyDescent="0.25">
      <c r="A27" s="49"/>
      <c r="B27" s="58" t="s">
        <v>72</v>
      </c>
      <c r="C27" s="59"/>
      <c r="D27" s="60"/>
      <c r="E27" s="59"/>
      <c r="F27" s="60"/>
      <c r="G27" s="59"/>
      <c r="H27" s="60"/>
      <c r="I27" s="59"/>
      <c r="J27" s="60"/>
      <c r="K27" s="59">
        <f>SUM(K25:K26)</f>
        <v>50212</v>
      </c>
      <c r="L27" s="60">
        <f>SUM(L25:L26)</f>
        <v>56169</v>
      </c>
      <c r="M27" s="49"/>
    </row>
    <row r="28" spans="1:13" s="32" customFormat="1" ht="11.25" x14ac:dyDescent="0.2">
      <c r="A28" s="49"/>
      <c r="B28" s="49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49"/>
    </row>
    <row r="29" spans="1:13" s="32" customFormat="1" ht="11.25" x14ac:dyDescent="0.2">
      <c r="B29" s="100"/>
      <c r="C29" s="124"/>
      <c r="D29" s="124"/>
      <c r="E29" s="124"/>
      <c r="F29" s="125"/>
      <c r="G29" s="125"/>
      <c r="H29" s="125"/>
      <c r="I29" s="125"/>
      <c r="J29" s="125"/>
      <c r="K29" s="125"/>
      <c r="L29" s="125"/>
    </row>
    <row r="30" spans="1:13" s="32" customFormat="1" ht="11.25" x14ac:dyDescent="0.2"/>
    <row r="31" spans="1:13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mergeCells count="5">
    <mergeCell ref="I4:J4"/>
    <mergeCell ref="K4:L4"/>
    <mergeCell ref="C4:D4"/>
    <mergeCell ref="E4:F4"/>
    <mergeCell ref="G4:H4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G3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66.28515625" style="2" customWidth="1"/>
    <col min="3" max="6" width="12.85546875" style="2" customWidth="1"/>
    <col min="7" max="7" width="2.7109375" style="2" customWidth="1"/>
    <col min="8" max="16384" width="9.140625" style="2"/>
  </cols>
  <sheetData>
    <row r="1" spans="1:7" s="51" customFormat="1" ht="15.75" x14ac:dyDescent="0.25">
      <c r="B1" s="99" t="s">
        <v>171</v>
      </c>
      <c r="C1" s="133"/>
      <c r="D1" s="133"/>
    </row>
    <row r="2" spans="1:7" s="51" customFormat="1" ht="15.75" x14ac:dyDescent="0.25">
      <c r="B2" s="116" t="s">
        <v>56</v>
      </c>
      <c r="C2" s="133"/>
      <c r="D2" s="133"/>
    </row>
    <row r="3" spans="1:7" s="32" customFormat="1" ht="11.25" x14ac:dyDescent="0.2">
      <c r="A3" s="49"/>
      <c r="B3" s="115"/>
      <c r="C3" s="136"/>
      <c r="D3" s="136"/>
      <c r="E3" s="49"/>
      <c r="F3" s="49"/>
      <c r="G3" s="100"/>
    </row>
    <row r="4" spans="1:7" s="32" customFormat="1" ht="12" thickBot="1" x14ac:dyDescent="0.25">
      <c r="A4" s="49"/>
      <c r="B4" s="54" t="s">
        <v>57</v>
      </c>
      <c r="C4" s="144" t="s">
        <v>15</v>
      </c>
      <c r="D4" s="145" t="s">
        <v>16</v>
      </c>
      <c r="E4" s="146" t="s">
        <v>17</v>
      </c>
      <c r="F4" s="147" t="s">
        <v>18</v>
      </c>
      <c r="G4" s="100"/>
    </row>
    <row r="5" spans="1:7" s="32" customFormat="1" ht="12" thickBot="1" x14ac:dyDescent="0.25">
      <c r="A5" s="49"/>
      <c r="B5" s="137" t="s">
        <v>72</v>
      </c>
      <c r="C5" s="138">
        <v>140353</v>
      </c>
      <c r="D5" s="139">
        <v>139605</v>
      </c>
      <c r="E5" s="138">
        <v>50212</v>
      </c>
      <c r="F5" s="139">
        <v>56169</v>
      </c>
      <c r="G5" s="100"/>
    </row>
    <row r="6" spans="1:7" s="32" customFormat="1" ht="11.25" x14ac:dyDescent="0.2">
      <c r="A6" s="49"/>
      <c r="B6" s="57" t="s">
        <v>143</v>
      </c>
      <c r="C6" s="41">
        <v>28562</v>
      </c>
      <c r="D6" s="42">
        <v>41927</v>
      </c>
      <c r="E6" s="41">
        <v>37983</v>
      </c>
      <c r="F6" s="42">
        <v>19687</v>
      </c>
      <c r="G6" s="100"/>
    </row>
    <row r="7" spans="1:7" s="32" customFormat="1" ht="11.25" x14ac:dyDescent="0.2">
      <c r="A7" s="49"/>
      <c r="B7" s="26" t="s">
        <v>144</v>
      </c>
      <c r="C7" s="28">
        <v>2355</v>
      </c>
      <c r="D7" s="29">
        <v>1936</v>
      </c>
      <c r="E7" s="28">
        <v>-1068</v>
      </c>
      <c r="F7" s="29">
        <v>227</v>
      </c>
      <c r="G7" s="100"/>
    </row>
    <row r="8" spans="1:7" s="32" customFormat="1" ht="14.25" customHeight="1" x14ac:dyDescent="0.2">
      <c r="A8" s="49"/>
      <c r="B8" s="105" t="s">
        <v>145</v>
      </c>
      <c r="C8" s="28">
        <v>1348</v>
      </c>
      <c r="D8" s="29">
        <v>4240</v>
      </c>
      <c r="E8" s="28">
        <v>2356</v>
      </c>
      <c r="F8" s="29">
        <v>1158</v>
      </c>
      <c r="G8" s="100"/>
    </row>
    <row r="9" spans="1:7" s="134" customFormat="1" ht="23.25" thickBot="1" x14ac:dyDescent="0.25">
      <c r="A9" s="136"/>
      <c r="B9" s="140" t="s">
        <v>149</v>
      </c>
      <c r="C9" s="59">
        <f>SUM(C6:C8)</f>
        <v>32265</v>
      </c>
      <c r="D9" s="60">
        <f>SUM(D6:D8)</f>
        <v>48103</v>
      </c>
      <c r="E9" s="59">
        <f>SUM(E6:E8)</f>
        <v>39271</v>
      </c>
      <c r="F9" s="60">
        <f>SUM(F6:F8)</f>
        <v>21072</v>
      </c>
      <c r="G9" s="135"/>
    </row>
    <row r="10" spans="1:7" s="32" customFormat="1" ht="11.25" x14ac:dyDescent="0.2">
      <c r="A10" s="49"/>
      <c r="B10" s="57" t="s">
        <v>146</v>
      </c>
      <c r="C10" s="41">
        <v>-6668</v>
      </c>
      <c r="D10" s="42">
        <v>624</v>
      </c>
      <c r="E10" s="41">
        <v>-7303</v>
      </c>
      <c r="F10" s="42">
        <v>624</v>
      </c>
      <c r="G10" s="100"/>
    </row>
    <row r="11" spans="1:7" s="32" customFormat="1" ht="12" thickBot="1" x14ac:dyDescent="0.25">
      <c r="A11" s="49"/>
      <c r="B11" s="58" t="s">
        <v>147</v>
      </c>
      <c r="C11" s="59">
        <f>SUM(C10)</f>
        <v>-6668</v>
      </c>
      <c r="D11" s="60">
        <f>SUM(D10)</f>
        <v>624</v>
      </c>
      <c r="E11" s="59">
        <f>SUM(E10)</f>
        <v>-7303</v>
      </c>
      <c r="F11" s="60">
        <f>SUM(F10)</f>
        <v>624</v>
      </c>
      <c r="G11" s="100"/>
    </row>
    <row r="12" spans="1:7" s="32" customFormat="1" ht="12" thickBot="1" x14ac:dyDescent="0.25">
      <c r="A12" s="49"/>
      <c r="B12" s="54" t="s">
        <v>148</v>
      </c>
      <c r="C12" s="129">
        <f>C9+C11</f>
        <v>25597</v>
      </c>
      <c r="D12" s="130">
        <f>D9+D11</f>
        <v>48727</v>
      </c>
      <c r="E12" s="129">
        <f>E9+E11</f>
        <v>31968</v>
      </c>
      <c r="F12" s="130">
        <f>F9+F11</f>
        <v>21696</v>
      </c>
      <c r="G12" s="100"/>
    </row>
    <row r="13" spans="1:7" s="32" customFormat="1" ht="12" thickBot="1" x14ac:dyDescent="0.25">
      <c r="A13" s="49"/>
      <c r="B13" s="137" t="s">
        <v>150</v>
      </c>
      <c r="C13" s="138">
        <f>C5+C12</f>
        <v>165950</v>
      </c>
      <c r="D13" s="139">
        <f>D5+D12</f>
        <v>188332</v>
      </c>
      <c r="E13" s="138">
        <f>E5+E12</f>
        <v>82180</v>
      </c>
      <c r="F13" s="139">
        <f>F5+F12</f>
        <v>77865</v>
      </c>
      <c r="G13" s="100"/>
    </row>
    <row r="14" spans="1:7" s="134" customFormat="1" ht="11.25" x14ac:dyDescent="0.2">
      <c r="A14" s="136"/>
      <c r="B14" s="57" t="s">
        <v>73</v>
      </c>
      <c r="C14" s="141">
        <f>C13-C15</f>
        <v>165753</v>
      </c>
      <c r="D14" s="142">
        <f>D13-D15</f>
        <v>188172</v>
      </c>
      <c r="E14" s="141">
        <f>E13-E15</f>
        <v>82132</v>
      </c>
      <c r="F14" s="142">
        <f>F13-F15</f>
        <v>77872</v>
      </c>
      <c r="G14" s="135"/>
    </row>
    <row r="15" spans="1:7" s="32" customFormat="1" ht="11.25" x14ac:dyDescent="0.2">
      <c r="A15" s="49"/>
      <c r="B15" s="26" t="s">
        <v>74</v>
      </c>
      <c r="C15" s="28">
        <v>197</v>
      </c>
      <c r="D15" s="29">
        <v>160</v>
      </c>
      <c r="E15" s="28">
        <v>48</v>
      </c>
      <c r="F15" s="29">
        <v>-7</v>
      </c>
      <c r="G15" s="100"/>
    </row>
    <row r="16" spans="1:7" s="32" customFormat="1" ht="11.25" x14ac:dyDescent="0.2">
      <c r="A16" s="49"/>
      <c r="B16" s="112"/>
      <c r="C16" s="143"/>
      <c r="D16" s="143"/>
      <c r="E16" s="143"/>
      <c r="F16" s="143"/>
      <c r="G16" s="100"/>
    </row>
    <row r="17" spans="2:7" s="32" customFormat="1" ht="11.25" x14ac:dyDescent="0.2">
      <c r="B17" s="123"/>
      <c r="C17" s="125"/>
      <c r="D17" s="125"/>
      <c r="E17" s="100"/>
      <c r="F17" s="100"/>
      <c r="G17" s="100"/>
    </row>
    <row r="18" spans="2:7" s="32" customFormat="1" ht="11.25" x14ac:dyDescent="0.2">
      <c r="B18" s="123"/>
      <c r="C18" s="125"/>
      <c r="D18" s="125"/>
    </row>
    <row r="19" spans="2:7" s="32" customFormat="1" ht="11.25" x14ac:dyDescent="0.2">
      <c r="B19" s="123"/>
      <c r="C19" s="125"/>
      <c r="D19" s="125"/>
    </row>
    <row r="20" spans="2:7" s="32" customFormat="1" ht="11.25" x14ac:dyDescent="0.2">
      <c r="B20" s="123"/>
      <c r="C20" s="124"/>
      <c r="D20" s="124"/>
    </row>
    <row r="21" spans="2:7" x14ac:dyDescent="0.2">
      <c r="B21" s="11"/>
      <c r="C21" s="13"/>
      <c r="D21" s="13"/>
    </row>
    <row r="22" spans="2:7" x14ac:dyDescent="0.2">
      <c r="B22" s="11"/>
      <c r="C22" s="13"/>
      <c r="D22" s="13"/>
    </row>
    <row r="23" spans="2:7" s="7" customFormat="1" ht="12.75" x14ac:dyDescent="0.2">
      <c r="B23" s="11"/>
      <c r="C23" s="13"/>
      <c r="D23" s="13"/>
    </row>
    <row r="24" spans="2:7" x14ac:dyDescent="0.2">
      <c r="B24" s="11"/>
      <c r="C24" s="13"/>
      <c r="D24" s="13"/>
    </row>
    <row r="25" spans="2:7" x14ac:dyDescent="0.2">
      <c r="B25" s="11"/>
      <c r="C25" s="13"/>
      <c r="D25" s="13"/>
    </row>
    <row r="26" spans="2:7" x14ac:dyDescent="0.2">
      <c r="B26" s="11"/>
      <c r="C26" s="13"/>
      <c r="D26" s="13"/>
    </row>
    <row r="27" spans="2:7" x14ac:dyDescent="0.2">
      <c r="B27" s="11"/>
      <c r="C27" s="13"/>
      <c r="D27" s="13"/>
    </row>
    <row r="28" spans="2:7" x14ac:dyDescent="0.2">
      <c r="B28" s="11"/>
      <c r="C28" s="13"/>
      <c r="D28" s="13"/>
    </row>
    <row r="29" spans="2:7" s="7" customFormat="1" ht="12.75" x14ac:dyDescent="0.2">
      <c r="B29" s="11"/>
      <c r="C29" s="13"/>
      <c r="D29" s="13"/>
    </row>
    <row r="30" spans="2:7" x14ac:dyDescent="0.2">
      <c r="B30" s="11"/>
      <c r="C30" s="13"/>
      <c r="D30" s="13"/>
    </row>
    <row r="31" spans="2:7" x14ac:dyDescent="0.2">
      <c r="B31" s="11"/>
      <c r="C31" s="13"/>
      <c r="D31" s="13"/>
    </row>
    <row r="32" spans="2:7" s="7" customFormat="1" ht="12.75" x14ac:dyDescent="0.2">
      <c r="B32" s="11"/>
      <c r="C32" s="13"/>
      <c r="D32" s="13"/>
    </row>
    <row r="33" spans="2:4" x14ac:dyDescent="0.2">
      <c r="B33" s="11"/>
      <c r="C33" s="13"/>
      <c r="D33" s="13"/>
    </row>
    <row r="34" spans="2:4" s="7" customFormat="1" ht="12.75" x14ac:dyDescent="0.2">
      <c r="B34" s="11"/>
      <c r="C34" s="13"/>
      <c r="D34" s="13"/>
    </row>
    <row r="35" spans="2:4" s="14" customFormat="1" ht="15" x14ac:dyDescent="0.25">
      <c r="B35" s="18"/>
      <c r="C35" s="13"/>
      <c r="D35" s="13"/>
    </row>
  </sheetData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 xml:space="preserve">&amp;L© 2017 Software AG. All rights reserved.
&amp;CPage &amp;P
&amp;R&amp;G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Im EK erfasste Erträge + Aufw.</vt:lpstr>
      <vt:lpstr>IR Kontakt</vt:lpstr>
      <vt:lpstr>Schlussblatt</vt:lpstr>
      <vt:lpstr>Bilanz!Druckbereich</vt:lpstr>
      <vt:lpstr>Deckblatt!Druckbereich</vt:lpstr>
      <vt:lpstr>Eckdaten!Druckbereich</vt:lpstr>
      <vt:lpstr>GuV!Druckbereich</vt:lpstr>
      <vt:lpstr>'Im EK erfasste Erträge + Aufw.'!Druckbereich</vt:lpstr>
      <vt:lpstr>Inhaltsverzeichnis!Druckbereich</vt:lpstr>
      <vt:lpstr>Kapitalflussrechnung!Druckbereich</vt:lpstr>
      <vt:lpstr>'Segmentbericht Quartal'!Druckbereich</vt:lpstr>
      <vt:lpstr>'Segmentbericht ytd'!Druckbereich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NEW_Design_Financial_Template_Software_AG_2016_2017_EN_Q4_2016.xlsx</vt:lpwstr>
  </property>
</Properties>
</file>