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4490" yWindow="210" windowWidth="14070" windowHeight="14295" tabRatio="546"/>
  </bookViews>
  <sheets>
    <sheet name="Deckblatt" sheetId="1" r:id="rId1"/>
    <sheet name="Inhaltsverzeichnis" sheetId="11" r:id="rId2"/>
    <sheet name="Eckdaten" sheetId="17" r:id="rId3"/>
    <sheet name="GuV" sheetId="18" r:id="rId4"/>
    <sheet name="Konzernbilanz" sheetId="7" r:id="rId5"/>
    <sheet name="Kapitalflussrechnung" sheetId="10" r:id="rId6"/>
    <sheet name="Segmentbericht Quartal" sheetId="12" r:id="rId7"/>
    <sheet name="EK-Veränderung" sheetId="16" r:id="rId8"/>
    <sheet name="Im EK erfasste Erträge + Aufw." sheetId="14" r:id="rId9"/>
    <sheet name="IR Kontakt" sheetId="5" r:id="rId10"/>
    <sheet name="Schlussblatt" sheetId="6" r:id="rId11"/>
  </sheets>
  <definedNames>
    <definedName name="_xlnm.Print_Area" localSheetId="7">'EK-Veränderung'!$A$1:$W$27</definedName>
    <definedName name="_xlnm.Print_Area" localSheetId="3">GuV!$A$1:$J$28</definedName>
    <definedName name="_xlnm.Print_Area" localSheetId="5">Kapitalflussrechnung!$A$1:$K$33</definedName>
    <definedName name="_xlnm.Print_Area" localSheetId="4">Konzernbilanz!$A$1:$J$55</definedName>
  </definedNames>
  <calcPr calcId="145621" calcMode="manual"/>
</workbook>
</file>

<file path=xl/calcChain.xml><?xml version="1.0" encoding="utf-8"?>
<calcChain xmlns="http://schemas.openxmlformats.org/spreadsheetml/2006/main">
  <c r="S22" i="16" l="1"/>
  <c r="W22" i="16" s="1"/>
  <c r="S24" i="16"/>
  <c r="W24" i="16" s="1"/>
  <c r="K12" i="14" l="1"/>
  <c r="J12" i="14"/>
  <c r="K10" i="14"/>
  <c r="K13" i="14" s="1"/>
  <c r="K15" i="14" s="1"/>
  <c r="K17" i="14" s="1"/>
  <c r="U26" i="16"/>
  <c r="Q26" i="16"/>
  <c r="O26" i="16"/>
  <c r="N26" i="16"/>
  <c r="M26" i="16"/>
  <c r="L26" i="16"/>
  <c r="J26" i="16"/>
  <c r="H26" i="16"/>
  <c r="F26" i="16"/>
  <c r="E26" i="16"/>
  <c r="S23" i="16"/>
  <c r="W23" i="16" s="1"/>
  <c r="S21" i="16"/>
  <c r="W21" i="16" s="1"/>
  <c r="S19" i="16"/>
  <c r="W19" i="16" s="1"/>
  <c r="W17" i="16"/>
  <c r="U15" i="16"/>
  <c r="Q15" i="16"/>
  <c r="O15" i="16"/>
  <c r="N15" i="16"/>
  <c r="M15" i="16"/>
  <c r="L15" i="16"/>
  <c r="J15" i="16"/>
  <c r="H15" i="16"/>
  <c r="F15" i="16"/>
  <c r="E15" i="16"/>
  <c r="S13" i="16"/>
  <c r="W13" i="16" s="1"/>
  <c r="S12" i="16"/>
  <c r="W12" i="16" s="1"/>
  <c r="S11" i="16"/>
  <c r="W11" i="16" s="1"/>
  <c r="S10" i="16"/>
  <c r="S8" i="16"/>
  <c r="W8" i="16" s="1"/>
  <c r="N27" i="12"/>
  <c r="M21" i="12"/>
  <c r="H21" i="12"/>
  <c r="N21" i="12" s="1"/>
  <c r="K19" i="12"/>
  <c r="K22" i="12" s="1"/>
  <c r="M18" i="12"/>
  <c r="H18" i="12"/>
  <c r="N18" i="12" s="1"/>
  <c r="L16" i="12"/>
  <c r="L19" i="12" s="1"/>
  <c r="L22" i="12" s="1"/>
  <c r="K16" i="12"/>
  <c r="H16" i="12"/>
  <c r="H19" i="12" s="1"/>
  <c r="H22" i="12" s="1"/>
  <c r="N15" i="12"/>
  <c r="M15" i="12"/>
  <c r="H13" i="12"/>
  <c r="N12" i="12"/>
  <c r="G12" i="12"/>
  <c r="M12" i="12" s="1"/>
  <c r="N11" i="12"/>
  <c r="M11" i="12"/>
  <c r="J9" i="12"/>
  <c r="J13" i="12" s="1"/>
  <c r="J16" i="12" s="1"/>
  <c r="J19" i="12" s="1"/>
  <c r="J22" i="12" s="1"/>
  <c r="I9" i="12"/>
  <c r="I13" i="12" s="1"/>
  <c r="I16" i="12" s="1"/>
  <c r="I19" i="12" s="1"/>
  <c r="I22" i="12" s="1"/>
  <c r="H9" i="12"/>
  <c r="G9" i="12"/>
  <c r="G13" i="12" s="1"/>
  <c r="G16" i="12" s="1"/>
  <c r="G19" i="12" s="1"/>
  <c r="G22" i="12" s="1"/>
  <c r="F9" i="12"/>
  <c r="F13" i="12" s="1"/>
  <c r="F16" i="12" s="1"/>
  <c r="F19" i="12" s="1"/>
  <c r="F22" i="12" s="1"/>
  <c r="E9" i="12"/>
  <c r="E13" i="12" s="1"/>
  <c r="E16" i="12" s="1"/>
  <c r="E19" i="12" s="1"/>
  <c r="E22" i="12" s="1"/>
  <c r="N8" i="12"/>
  <c r="M8" i="12"/>
  <c r="M9" i="12" s="1"/>
  <c r="M13" i="12" s="1"/>
  <c r="M16" i="12" s="1"/>
  <c r="M19" i="12" s="1"/>
  <c r="M22" i="12" s="1"/>
  <c r="M26" i="12" s="1"/>
  <c r="M29" i="12" s="1"/>
  <c r="M32" i="12" s="1"/>
  <c r="G8" i="12"/>
  <c r="N7" i="12"/>
  <c r="N9" i="12" s="1"/>
  <c r="N13" i="12" s="1"/>
  <c r="N16" i="12" s="1"/>
  <c r="N19" i="12" s="1"/>
  <c r="N22" i="12" s="1"/>
  <c r="N26" i="12" s="1"/>
  <c r="N29" i="12" s="1"/>
  <c r="N32" i="12" s="1"/>
  <c r="M7" i="12"/>
  <c r="K26" i="10"/>
  <c r="J26" i="10"/>
  <c r="K23" i="10"/>
  <c r="J23" i="10"/>
  <c r="J15" i="10"/>
  <c r="K9" i="10"/>
  <c r="K15" i="10" s="1"/>
  <c r="K27" i="10" s="1"/>
  <c r="K29" i="10" s="1"/>
  <c r="K31" i="10" s="1"/>
  <c r="J9" i="10"/>
  <c r="J52" i="7"/>
  <c r="H52" i="7"/>
  <c r="J50" i="7"/>
  <c r="H50" i="7"/>
  <c r="J43" i="7"/>
  <c r="H43" i="7"/>
  <c r="J34" i="7"/>
  <c r="J54" i="7" s="1"/>
  <c r="H34" i="7"/>
  <c r="H54" i="7" s="1"/>
  <c r="J11" i="7"/>
  <c r="H11" i="7"/>
  <c r="H19" i="18"/>
  <c r="J19" i="18" s="1"/>
  <c r="H17" i="18"/>
  <c r="J17" i="18" s="1"/>
  <c r="H16" i="18"/>
  <c r="J16" i="18" s="1"/>
  <c r="J14" i="18"/>
  <c r="J13" i="18"/>
  <c r="H12" i="18"/>
  <c r="J12" i="18" s="1"/>
  <c r="J11" i="18"/>
  <c r="J9" i="18"/>
  <c r="I8" i="18"/>
  <c r="I10" i="18" s="1"/>
  <c r="I15" i="18" s="1"/>
  <c r="I18" i="18" s="1"/>
  <c r="I20" i="18" s="1"/>
  <c r="I22" i="18" s="1"/>
  <c r="H8" i="18"/>
  <c r="J7" i="18"/>
  <c r="J6" i="18"/>
  <c r="J5" i="18"/>
  <c r="J4" i="18"/>
  <c r="I27" i="17"/>
  <c r="H27" i="17"/>
  <c r="J17" i="17"/>
  <c r="J14" i="17"/>
  <c r="J12" i="17"/>
  <c r="J11" i="17"/>
  <c r="J10" i="17"/>
  <c r="J9" i="17"/>
  <c r="J6" i="17"/>
  <c r="J5" i="17"/>
  <c r="H5" i="17"/>
  <c r="I4" i="17"/>
  <c r="I13" i="17" s="1"/>
  <c r="H4" i="17"/>
  <c r="H13" i="17" s="1"/>
  <c r="I26" i="18" l="1"/>
  <c r="I25" i="18"/>
  <c r="J8" i="18"/>
  <c r="W26" i="16"/>
  <c r="J27" i="10"/>
  <c r="J29" i="10" s="1"/>
  <c r="J31" i="10" s="1"/>
  <c r="J10" i="14"/>
  <c r="J13" i="14" s="1"/>
  <c r="J15" i="14" s="1"/>
  <c r="J17" i="14" s="1"/>
  <c r="S26" i="16"/>
  <c r="S15" i="16"/>
  <c r="W15" i="16" s="1"/>
  <c r="J33" i="10"/>
  <c r="K33" i="10"/>
  <c r="H10" i="18"/>
  <c r="H15" i="17"/>
  <c r="J4" i="17"/>
  <c r="I15" i="17"/>
  <c r="J10" i="18" l="1"/>
  <c r="H15" i="18"/>
  <c r="H18" i="18" l="1"/>
  <c r="J15" i="18"/>
  <c r="J18" i="18" l="1"/>
  <c r="H20" i="18"/>
  <c r="H22" i="18" l="1"/>
  <c r="J20" i="18"/>
  <c r="H26" i="18" l="1"/>
  <c r="J26" i="18" s="1"/>
  <c r="H25" i="18"/>
  <c r="J25" i="18" s="1"/>
  <c r="J22" i="18"/>
  <c r="J21" i="7"/>
  <c r="H21" i="7"/>
  <c r="J23" i="7" l="1"/>
  <c r="H23" i="7"/>
</calcChain>
</file>

<file path=xl/sharedStrings.xml><?xml version="1.0" encoding="utf-8"?>
<sst xmlns="http://schemas.openxmlformats.org/spreadsheetml/2006/main" count="258" uniqueCount="193">
  <si>
    <t>Umsatz</t>
  </si>
  <si>
    <t>Dienstleistungen</t>
  </si>
  <si>
    <t>Sonstige</t>
  </si>
  <si>
    <t>Geschäftsbereich</t>
  </si>
  <si>
    <t>Digital Business Platform</t>
  </si>
  <si>
    <t>Adabas &amp; Natural</t>
  </si>
  <si>
    <t>Consulting</t>
  </si>
  <si>
    <t>EBIT*</t>
  </si>
  <si>
    <t>in % vom Umsatz</t>
  </si>
  <si>
    <t>Nettoergebnis</t>
  </si>
  <si>
    <t>Free Cash Flow</t>
  </si>
  <si>
    <t>Mitarbeiter (Vollzeitäquivalent)</t>
  </si>
  <si>
    <t>davon in Deutschland</t>
  </si>
  <si>
    <t>F&amp;E</t>
  </si>
  <si>
    <t>Bilanz</t>
  </si>
  <si>
    <t>Bilanzsumme</t>
  </si>
  <si>
    <t>Zahlungsmittel und Zahlungsmitteläquivalente</t>
  </si>
  <si>
    <t>Eigenkapital</t>
  </si>
  <si>
    <t>in % der Bilanzsumme</t>
  </si>
  <si>
    <t>*EBIT: Konzernüberschuss + Ertragsteuern + Sonstige Steuern + Finanzergebnis</t>
  </si>
  <si>
    <t>Software AG</t>
  </si>
  <si>
    <t>.</t>
  </si>
  <si>
    <t>in TEUR</t>
  </si>
  <si>
    <t>Lizenzen</t>
  </si>
  <si>
    <t>Wartung</t>
  </si>
  <si>
    <t>Umsatzerlöse</t>
  </si>
  <si>
    <t>Herstellkosten</t>
  </si>
  <si>
    <t>Bruttoergebnis vom Umsatz</t>
  </si>
  <si>
    <t>Vertriebskosten</t>
  </si>
  <si>
    <t>Allgemeine Verwaltungskosten</t>
  </si>
  <si>
    <t>Sonstige Steuern</t>
  </si>
  <si>
    <t>Operatives Ergebnis</t>
  </si>
  <si>
    <t>Finanzergebnis</t>
  </si>
  <si>
    <t>Ergebnis vor Steuern</t>
  </si>
  <si>
    <t>Ertragsteuern</t>
  </si>
  <si>
    <t>Konzernüberschuss</t>
  </si>
  <si>
    <t>Davon auf Aktionäre der Software AG entfallend</t>
  </si>
  <si>
    <t>Davon auf nicht beherrschende Anteile entfallend</t>
  </si>
  <si>
    <t>Ergebnis je Aktie in EUR (unverwässert)</t>
  </si>
  <si>
    <t>Ergebnis je Aktie in EUR (verwässert)</t>
  </si>
  <si>
    <t>Durchschnittliche im Umlauf befindliche Aktien (unverwässert)</t>
  </si>
  <si>
    <t>Durchschnittliche im Umlauf befindliche Aktien (verwässert)</t>
  </si>
  <si>
    <t>-</t>
  </si>
  <si>
    <t>Investor Relations</t>
  </si>
  <si>
    <t>64297 Darmstadt</t>
  </si>
  <si>
    <t>Deutschland</t>
  </si>
  <si>
    <t>Uhlandstraße 12</t>
  </si>
  <si>
    <t>www.softwareag.com</t>
  </si>
  <si>
    <t xml:space="preserve">Telefon: </t>
  </si>
  <si>
    <t>+49 (0) 6151 / 92 1900</t>
  </si>
  <si>
    <t xml:space="preserve">Fax: </t>
  </si>
  <si>
    <t xml:space="preserve">+49 (0) 6151 / 9234 1900 </t>
  </si>
  <si>
    <t xml:space="preserve">E-Mail: </t>
  </si>
  <si>
    <t>investor.relations@softwareag.com</t>
  </si>
  <si>
    <t>Aktiva (in TEUR)</t>
  </si>
  <si>
    <t>Kurzfristiges Vermögen</t>
  </si>
  <si>
    <t>Langfristiges Vermögen</t>
  </si>
  <si>
    <t>Kurzfristiges Fremdkapital</t>
  </si>
  <si>
    <t>Langfristiges Fremdkapital</t>
  </si>
  <si>
    <t xml:space="preserve">Gezeichnetes Kapital </t>
  </si>
  <si>
    <t>Kapitalrücklage</t>
  </si>
  <si>
    <t>Gewinnrücklagen</t>
  </si>
  <si>
    <t>Sonstige Rücklagen</t>
  </si>
  <si>
    <t>Eigene Aktien</t>
  </si>
  <si>
    <t>Aktionären der Software AG zurechenbarer Anteil</t>
  </si>
  <si>
    <t>Nicht beherrschende Anteile</t>
  </si>
  <si>
    <t>Passiva (in TEUR)</t>
  </si>
  <si>
    <t>Abschreibungen auf Gegenstände des Anlagevermögens</t>
  </si>
  <si>
    <t>Sonstige zahlungsunwirksame Aufwendungen und Erträge</t>
  </si>
  <si>
    <t>Betrieblicher Cashflow vor Änderungen des Nettoumlaufvermögens</t>
  </si>
  <si>
    <t>Gezahlte / Erhaltene Ertragsteuern</t>
  </si>
  <si>
    <t>Gezahlte Zinsen</t>
  </si>
  <si>
    <t>Erhaltene Zinsen</t>
  </si>
  <si>
    <t>Cashflow aus operativer Geschäftstätigkeit</t>
  </si>
  <si>
    <t>Mittelzufluss aus dem Abgang von Sachanlagen/ 
immateriellen Vermögenswerten</t>
  </si>
  <si>
    <t>Investitionen in Sachanlagen/immaterielle Vermögenswerte</t>
  </si>
  <si>
    <t>Mittelzufluss aus dem Abgang von Veräußerungsgruppen</t>
  </si>
  <si>
    <t>Cashflow aus Investitionstätigkeit</t>
  </si>
  <si>
    <t>Cashflow aus Finanzierungstätigkeit</t>
  </si>
  <si>
    <t>Zahlungswirksame Veränderung des Finanzmittelfonds</t>
  </si>
  <si>
    <t>Bewertungsbedingte Veränderungen 
des Finanzmittelfonds</t>
  </si>
  <si>
    <t>Nettoveränderung des Finanzmittelfonds</t>
  </si>
  <si>
    <t>Finanzmittelfonds am Anfang der Periode</t>
  </si>
  <si>
    <t>Finanzmittelfonds am Ende der Periode</t>
  </si>
  <si>
    <t>Produktumsätze</t>
  </si>
  <si>
    <t>Segmentbeitrag</t>
  </si>
  <si>
    <t>Segmentergebnis</t>
  </si>
  <si>
    <t>Sonstige Erträge, netto</t>
  </si>
  <si>
    <t>Finanzergebnis, netto</t>
  </si>
  <si>
    <t>Ergebnis vor Ertragsteuern</t>
  </si>
  <si>
    <t>Forschungs- und 
Entwicklungskosten</t>
  </si>
  <si>
    <t>Überleitung</t>
  </si>
  <si>
    <t>TOTAL</t>
  </si>
  <si>
    <t>Digital Business 
Platform</t>
  </si>
  <si>
    <t>Gesamt</t>
  </si>
  <si>
    <t>Gesamtergebnis</t>
  </si>
  <si>
    <t>Transaktionen mit Gesellschaftern</t>
  </si>
  <si>
    <t>Eigenkapital zum 01. Januar 2015</t>
  </si>
  <si>
    <t xml:space="preserve">Dividendenzahlung </t>
  </si>
  <si>
    <t>Aktienoptionen</t>
  </si>
  <si>
    <t>Sonstige Veränderungen</t>
  </si>
  <si>
    <t>Kapital-
rücklage</t>
  </si>
  <si>
    <t>Gewinn-
rücklage</t>
  </si>
  <si>
    <t>Eigene 
Aktien</t>
  </si>
  <si>
    <t>Aktionären 
der Software AG 
zurechenbarer Anteil</t>
  </si>
  <si>
    <t>Transaktionen zwischen 
Gesellschaftern</t>
  </si>
  <si>
    <t>Nicht 
beherrschende 
Anteile</t>
  </si>
  <si>
    <t>Anpassung aus der Marktbewertung von Finanzinstrumenten</t>
  </si>
  <si>
    <t>Anpassung aus der Bewertung von Pensionsverpflichtungen</t>
  </si>
  <si>
    <t>Im Eigenkapital direkt erfasste Wertänderungen</t>
  </si>
  <si>
    <t>Posten die anschließend in den Gewinn oder Verlust umgegliedert werden, 
sofern bestimmte Bedingungen erfüllt sind</t>
  </si>
  <si>
    <t>Posten die anschließend nicht in den Gewinn oder Verlust umgegliedert werden</t>
  </si>
  <si>
    <t>Inhaltsverzeichnis</t>
  </si>
  <si>
    <t xml:space="preserve">Finanzinformationen </t>
  </si>
  <si>
    <t>S. 3</t>
  </si>
  <si>
    <t>S. 4</t>
  </si>
  <si>
    <t>S. 5</t>
  </si>
  <si>
    <t>S. 6</t>
  </si>
  <si>
    <t>S. 7</t>
  </si>
  <si>
    <t>S. 8</t>
  </si>
  <si>
    <t>S. 9</t>
  </si>
  <si>
    <t>Summe Vermögenswerte</t>
  </si>
  <si>
    <t>Summe Eigenkapital und Schulden</t>
  </si>
  <si>
    <t>In Mio. EUR (soweit nicht anders vermerkt)</t>
  </si>
  <si>
    <t>Produktumsatz</t>
  </si>
  <si>
    <t>Einzahlungen aus dem Verkauf von kurzfristigen finanziellen Vermögenswerten</t>
  </si>
  <si>
    <t>Investitionen in kurzfristige finanzielle Vermögenswerte</t>
  </si>
  <si>
    <t>Ergebnis je Aktie EURO unverwässert [verwässert]</t>
  </si>
  <si>
    <t xml:space="preserve">   (ungeprüft)</t>
  </si>
  <si>
    <t>Δ
in %</t>
  </si>
  <si>
    <t>31. Dezember 2015</t>
  </si>
  <si>
    <t>Sonstige finanzielle Vermögenswerte</t>
  </si>
  <si>
    <t>Sonstige nicht finanzielle Vermögenswerte</t>
  </si>
  <si>
    <t>Ertragsteuererstattungsansprüche</t>
  </si>
  <si>
    <t>Immaterielle Vermögenswerte</t>
  </si>
  <si>
    <t>Geschäfts- oder Firmenwerte</t>
  </si>
  <si>
    <t>Sachanlagen</t>
  </si>
  <si>
    <t>Forderungen aus Lieferungen und Leistungen und sonstige Ford.</t>
  </si>
  <si>
    <t>Latente Steueransprüche</t>
  </si>
  <si>
    <t xml:space="preserve">Finanzielle Verbindlichkeiten </t>
  </si>
  <si>
    <t>Verbindlichkeiten aus Lieferungen und Leistungen und sonstige Verb.</t>
  </si>
  <si>
    <t>Sonstige nicht finanzielle Verbindlichkeiten</t>
  </si>
  <si>
    <t>Sonstige Rückstellungen</t>
  </si>
  <si>
    <t>Ertragsteuerschulden</t>
  </si>
  <si>
    <t>Passive Rechnungsabgrenzungsposten</t>
  </si>
  <si>
    <t xml:space="preserve">Rückstellungen für Pensionen und ähnliche Verpflichtungen </t>
  </si>
  <si>
    <t xml:space="preserve">Latente Steuerschulden </t>
  </si>
  <si>
    <t>Sonstige Erträge / Aufwendungen, netto</t>
  </si>
  <si>
    <t>Veränderungen der Forderungen sowie anderer Aktiva</t>
  </si>
  <si>
    <t>Investitionen in langfristige finanzielle Vermögenwerte</t>
  </si>
  <si>
    <t xml:space="preserve">Aufnahme von finanziellen Verbindlichkeiten </t>
  </si>
  <si>
    <t xml:space="preserve">Tilgung von finanziellen Verbindlichkeiten </t>
  </si>
  <si>
    <t>Veränderungen der Verbindlichkeiten sowie anderer Passiva</t>
  </si>
  <si>
    <t xml:space="preserve">Mittelzufluss aus dem Abgang von langfristigen finanziellen Vermögenswerten </t>
  </si>
  <si>
    <t>Q1 / 2016</t>
  </si>
  <si>
    <t>Konzerndaten im Überblick zum 31. März 2016</t>
  </si>
  <si>
    <t>Konzern Gewinn-und-Verlustrechnung für das 1. Quartal 2016</t>
  </si>
  <si>
    <t>Konzernbilanz zum 31. März 2016</t>
  </si>
  <si>
    <t>Kapitalflussrechnung für das 1. Quartal 2016</t>
  </si>
  <si>
    <t>Eigenkapitalveränderungsrechnung für das 1. Quartal 2016</t>
  </si>
  <si>
    <t>Gesamtergebnisrechnung für das 1. Quartal 2016</t>
  </si>
  <si>
    <r>
      <t xml:space="preserve">Konzerndaten im Überblick zum 31. März 2016 </t>
    </r>
    <r>
      <rPr>
        <sz val="9"/>
        <rFont val="Arial"/>
        <family val="2"/>
      </rPr>
      <t>(IFRS, ungeprüft)</t>
    </r>
  </si>
  <si>
    <t>3 Monate 
2016</t>
  </si>
  <si>
    <r>
      <t>Konzern Gewinn-und-Verlustrechnung das 1. Quartal 2016</t>
    </r>
    <r>
      <rPr>
        <sz val="9"/>
        <rFont val="Arial"/>
        <family val="2"/>
      </rPr>
      <t xml:space="preserve"> (IFRS, ungeprüft)</t>
    </r>
  </si>
  <si>
    <t>Q1 2016</t>
  </si>
  <si>
    <t>Q1 2015</t>
  </si>
  <si>
    <r>
      <t xml:space="preserve">Konzernbilanz zum 31. März 2016 </t>
    </r>
    <r>
      <rPr>
        <sz val="9"/>
        <rFont val="Arial"/>
        <family val="2"/>
      </rPr>
      <t>(IFRS, ungeprüft)</t>
    </r>
  </si>
  <si>
    <t>31. März 2016</t>
  </si>
  <si>
    <r>
      <t xml:space="preserve">Kapitalflussrechnung für das 1. Quartal 2016 </t>
    </r>
    <r>
      <rPr>
        <sz val="9"/>
        <rFont val="Arial"/>
        <family val="2"/>
      </rPr>
      <t>(IFRS, ungeprüft)</t>
    </r>
  </si>
  <si>
    <r>
      <t>Segmentbericht für das 1. Quartal 2016</t>
    </r>
    <r>
      <rPr>
        <sz val="9"/>
        <rFont val="Arial"/>
        <family val="2"/>
      </rPr>
      <t xml:space="preserve"> (IFRS, ungeprüft)</t>
    </r>
  </si>
  <si>
    <r>
      <t>Gesamtergebnisrechnung für das 1. Quartal 2016</t>
    </r>
    <r>
      <rPr>
        <sz val="9"/>
        <rFont val="Arial"/>
        <family val="2"/>
      </rPr>
      <t xml:space="preserve"> (IFRS, ungeprüft)</t>
    </r>
  </si>
  <si>
    <t>Segmentbericht für das 1. Quartal 2016</t>
  </si>
  <si>
    <t>0,39  [0,38]</t>
  </si>
  <si>
    <t>0,24  [0,24]</t>
  </si>
  <si>
    <t>Forschungs- und Entwicklungsaufwendungen</t>
  </si>
  <si>
    <t>Vertriebsaufwendungen</t>
  </si>
  <si>
    <t>Allgemeine Verwaltungsaufwendungen</t>
  </si>
  <si>
    <t>Liquide Mittel, netto / (Nettoverschuldung)</t>
  </si>
  <si>
    <t>3 Monate 
2015</t>
  </si>
  <si>
    <t>31. März
2016</t>
  </si>
  <si>
    <t>Eigenkapital zum 31. März 2015</t>
  </si>
  <si>
    <t>Eigenkapital zum 01. Januar 2016</t>
  </si>
  <si>
    <t>Eigenkapital zum 31. März 2016</t>
  </si>
  <si>
    <r>
      <t xml:space="preserve">Eigenkapitalveränderungsrechnung für das 1. Quartal 2016 </t>
    </r>
    <r>
      <rPr>
        <sz val="9"/>
        <rFont val="Arial"/>
        <family val="2"/>
      </rPr>
      <t>(IFRS, ungeprüft)</t>
    </r>
  </si>
  <si>
    <t>im Umlauf befindliche Stammaktion (Stücke)</t>
  </si>
  <si>
    <t>Gezeichnetes Kapital</t>
  </si>
  <si>
    <t>Differenzen aus der Währungs-
umrechung ausländischer Geschäftsbetriebe</t>
  </si>
  <si>
    <t>Anpassung aus der Bewertung von Pensionsver-pflichtungen</t>
  </si>
  <si>
    <t>Anpassung aus der Marktbewertung von Finanz-instrumenten</t>
  </si>
  <si>
    <t>Währungseffekte aus 
Nettoinvesti-tionsdarlehen 
in ausländische 
Geschäftsbetriebe</t>
  </si>
  <si>
    <t>Differenzen aus der Währungsumrechnung ausländischer Geschäftsbetriebe</t>
  </si>
  <si>
    <t>Währungseffekte aus Nettoinvestitionsdarlehen in ausländische Geschäftsbetriebe</t>
  </si>
  <si>
    <t>63%  [58%]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</si>
</sst>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rgb="FF0899CC"/>
      <name val="Arial"/>
      <family val="2"/>
    </font>
    <font>
      <sz val="11"/>
      <color rgb="FF0899CC"/>
      <name val="Arial"/>
      <family val="2"/>
    </font>
    <font>
      <sz val="11"/>
      <color theme="1"/>
      <name val="Arial"/>
      <family val="2"/>
    </font>
    <font>
      <b/>
      <sz val="20"/>
      <color rgb="FF007096"/>
      <name val="Arial"/>
      <family val="2"/>
    </font>
    <font>
      <i/>
      <sz val="14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4"/>
      <color rgb="FF0899CC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sz val="10"/>
      <color rgb="FF0899CC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b/>
      <sz val="11"/>
      <name val="Arial"/>
      <family val="2"/>
    </font>
    <font>
      <sz val="6"/>
      <color rgb="FF233356"/>
      <name val="Trebuchet MS"/>
      <family val="2"/>
    </font>
    <font>
      <b/>
      <sz val="6"/>
      <color rgb="FF233356"/>
      <name val="Trebuchet MS"/>
      <family val="2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413">
    <xf numFmtId="0" fontId="0" fillId="0" borderId="0" xfId="0"/>
    <xf numFmtId="0" fontId="0" fillId="0" borderId="0" xfId="0" applyAlignment="1">
      <alignment horizontal="right" vertical="top"/>
    </xf>
    <xf numFmtId="0" fontId="5" fillId="0" borderId="0" xfId="0" applyFont="1"/>
    <xf numFmtId="0" fontId="6" fillId="0" borderId="0" xfId="0" applyFont="1"/>
    <xf numFmtId="0" fontId="7" fillId="0" borderId="0" xfId="0" applyFont="1"/>
    <xf numFmtId="14" fontId="8" fillId="0" borderId="0" xfId="0" applyNumberFormat="1" applyFont="1"/>
    <xf numFmtId="14" fontId="9" fillId="0" borderId="0" xfId="0" applyNumberFormat="1" applyFont="1"/>
    <xf numFmtId="0" fontId="10" fillId="0" borderId="0" xfId="0" applyFont="1"/>
    <xf numFmtId="0" fontId="1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2" fillId="0" borderId="0" xfId="0" applyFont="1"/>
    <xf numFmtId="0" fontId="12" fillId="0" borderId="1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49" fontId="12" fillId="0" borderId="18" xfId="0" applyNumberFormat="1" applyFont="1" applyBorder="1" applyAlignment="1">
      <alignment horizontal="center" wrapText="1"/>
    </xf>
    <xf numFmtId="0" fontId="12" fillId="0" borderId="26" xfId="0" applyFont="1" applyBorder="1" applyAlignment="1">
      <alignment horizontal="center" wrapText="1"/>
    </xf>
    <xf numFmtId="0" fontId="12" fillId="0" borderId="18" xfId="0" applyFont="1" applyBorder="1" applyAlignment="1">
      <alignment horizontal="center" vertical="center"/>
    </xf>
    <xf numFmtId="0" fontId="15" fillId="0" borderId="2" xfId="0" applyFont="1" applyBorder="1" applyAlignment="1"/>
    <xf numFmtId="165" fontId="15" fillId="0" borderId="26" xfId="0" applyNumberFormat="1" applyFont="1" applyBorder="1" applyAlignment="1">
      <alignment horizontal="right"/>
    </xf>
    <xf numFmtId="9" fontId="15" fillId="0" borderId="3" xfId="0" applyNumberFormat="1" applyFont="1" applyBorder="1" applyAlignment="1"/>
    <xf numFmtId="0" fontId="15" fillId="0" borderId="4" xfId="0" applyFont="1" applyBorder="1" applyAlignment="1"/>
    <xf numFmtId="0" fontId="15" fillId="0" borderId="0" xfId="0" applyFont="1" applyBorder="1" applyAlignment="1">
      <alignment horizontal="left"/>
    </xf>
    <xf numFmtId="0" fontId="15" fillId="0" borderId="0" xfId="0" applyFont="1" applyBorder="1" applyAlignment="1"/>
    <xf numFmtId="165" fontId="15" fillId="0" borderId="24" xfId="0" applyNumberFormat="1" applyFont="1" applyBorder="1" applyAlignment="1">
      <alignment horizontal="right"/>
    </xf>
    <xf numFmtId="9" fontId="15" fillId="0" borderId="5" xfId="0" applyNumberFormat="1" applyFont="1" applyBorder="1" applyAlignment="1"/>
    <xf numFmtId="0" fontId="15" fillId="0" borderId="6" xfId="0" applyFont="1" applyBorder="1" applyAlignment="1"/>
    <xf numFmtId="0" fontId="15" fillId="0" borderId="7" xfId="0" applyFont="1" applyBorder="1" applyAlignment="1">
      <alignment horizontal="left"/>
    </xf>
    <xf numFmtId="0" fontId="15" fillId="0" borderId="7" xfId="0" applyFont="1" applyBorder="1" applyAlignment="1"/>
    <xf numFmtId="165" fontId="15" fillId="0" borderId="25" xfId="0" applyNumberFormat="1" applyFont="1" applyBorder="1" applyAlignment="1">
      <alignment horizontal="right"/>
    </xf>
    <xf numFmtId="0" fontId="15" fillId="0" borderId="8" xfId="0" applyFont="1" applyBorder="1" applyAlignment="1"/>
    <xf numFmtId="0" fontId="13" fillId="0" borderId="1" xfId="0" applyFont="1" applyBorder="1" applyAlignment="1"/>
    <xf numFmtId="0" fontId="13" fillId="0" borderId="26" xfId="0" applyFont="1" applyBorder="1" applyAlignment="1"/>
    <xf numFmtId="0" fontId="15" fillId="0" borderId="3" xfId="0" applyFont="1" applyBorder="1" applyAlignment="1"/>
    <xf numFmtId="0" fontId="15" fillId="0" borderId="9" xfId="0" applyFont="1" applyBorder="1" applyAlignment="1"/>
    <xf numFmtId="0" fontId="15" fillId="0" borderId="10" xfId="0" applyFont="1" applyBorder="1" applyAlignment="1">
      <alignment horizontal="left"/>
    </xf>
    <xf numFmtId="0" fontId="15" fillId="0" borderId="10" xfId="0" applyFont="1" applyBorder="1" applyAlignment="1"/>
    <xf numFmtId="165" fontId="15" fillId="0" borderId="40" xfId="0" applyNumberFormat="1" applyFont="1" applyBorder="1" applyAlignment="1">
      <alignment horizontal="right"/>
    </xf>
    <xf numFmtId="9" fontId="15" fillId="0" borderId="11" xfId="0" applyNumberFormat="1" applyFont="1" applyBorder="1" applyAlignment="1"/>
    <xf numFmtId="0" fontId="13" fillId="0" borderId="0" xfId="0" applyFont="1" applyBorder="1" applyAlignment="1"/>
    <xf numFmtId="165" fontId="13" fillId="0" borderId="43" xfId="0" applyNumberFormat="1" applyFont="1" applyBorder="1" applyAlignment="1">
      <alignment horizontal="right"/>
    </xf>
    <xf numFmtId="9" fontId="13" fillId="0" borderId="5" xfId="0" applyNumberFormat="1" applyFont="1" applyBorder="1" applyAlignment="1"/>
    <xf numFmtId="0" fontId="13" fillId="0" borderId="9" xfId="0" applyFont="1" applyBorder="1" applyAlignment="1"/>
    <xf numFmtId="0" fontId="13" fillId="0" borderId="10" xfId="0" applyFont="1" applyBorder="1" applyAlignment="1"/>
    <xf numFmtId="164" fontId="15" fillId="0" borderId="40" xfId="2" applyNumberFormat="1" applyFont="1" applyBorder="1" applyAlignment="1">
      <alignment horizontal="right"/>
    </xf>
    <xf numFmtId="0" fontId="15" fillId="0" borderId="11" xfId="0" applyFont="1" applyBorder="1" applyAlignment="1"/>
    <xf numFmtId="0" fontId="13" fillId="0" borderId="13" xfId="0" applyFont="1" applyBorder="1" applyAlignment="1"/>
    <xf numFmtId="9" fontId="13" fillId="0" borderId="14" xfId="0" applyNumberFormat="1" applyFont="1" applyBorder="1" applyAlignment="1"/>
    <xf numFmtId="164" fontId="15" fillId="0" borderId="40" xfId="0" applyNumberFormat="1" applyFont="1" applyBorder="1" applyAlignment="1">
      <alignment horizontal="right"/>
    </xf>
    <xf numFmtId="0" fontId="15" fillId="0" borderId="16" xfId="0" applyFont="1" applyBorder="1" applyAlignment="1">
      <alignment horizontal="left"/>
    </xf>
    <xf numFmtId="0" fontId="13" fillId="0" borderId="16" xfId="0" applyFont="1" applyBorder="1" applyAlignment="1"/>
    <xf numFmtId="4" fontId="15" fillId="0" borderId="44" xfId="0" applyNumberFormat="1" applyFont="1" applyFill="1" applyBorder="1" applyAlignment="1">
      <alignment horizontal="right"/>
    </xf>
    <xf numFmtId="9" fontId="15" fillId="0" borderId="17" xfId="2" applyFont="1" applyFill="1" applyBorder="1" applyAlignment="1">
      <alignment horizontal="right"/>
    </xf>
    <xf numFmtId="0" fontId="13" fillId="0" borderId="2" xfId="0" applyFont="1" applyBorder="1" applyAlignment="1"/>
    <xf numFmtId="0" fontId="15" fillId="0" borderId="9" xfId="0" applyFont="1" applyBorder="1" applyAlignment="1">
      <alignment horizontal="left"/>
    </xf>
    <xf numFmtId="0" fontId="13" fillId="0" borderId="40" xfId="0" applyFont="1" applyBorder="1" applyAlignment="1"/>
    <xf numFmtId="3" fontId="15" fillId="0" borderId="24" xfId="0" applyNumberFormat="1" applyFont="1" applyBorder="1" applyAlignment="1">
      <alignment horizontal="right"/>
    </xf>
    <xf numFmtId="0" fontId="15" fillId="0" borderId="5" xfId="0" applyFont="1" applyBorder="1" applyAlignment="1"/>
    <xf numFmtId="1" fontId="15" fillId="0" borderId="9" xfId="0" applyNumberFormat="1" applyFont="1" applyBorder="1" applyAlignment="1"/>
    <xf numFmtId="3" fontId="15" fillId="0" borderId="40" xfId="0" applyNumberFormat="1" applyFont="1" applyBorder="1" applyAlignment="1">
      <alignment horizontal="right"/>
    </xf>
    <xf numFmtId="0" fontId="12" fillId="0" borderId="13" xfId="0" applyFont="1" applyBorder="1" applyAlignment="1"/>
    <xf numFmtId="49" fontId="12" fillId="0" borderId="15" xfId="0" applyNumberFormat="1" applyFont="1" applyBorder="1" applyAlignment="1">
      <alignment horizontal="center" wrapText="1"/>
    </xf>
    <xf numFmtId="49" fontId="12" fillId="0" borderId="44" xfId="0" applyNumberFormat="1" applyFont="1" applyBorder="1" applyAlignment="1">
      <alignment horizontal="center" wrapText="1"/>
    </xf>
    <xf numFmtId="0" fontId="13" fillId="0" borderId="14" xfId="0" applyFont="1" applyBorder="1" applyAlignment="1"/>
    <xf numFmtId="0" fontId="15" fillId="0" borderId="19" xfId="0" applyFont="1" applyBorder="1" applyAlignment="1"/>
    <xf numFmtId="0" fontId="13" fillId="0" borderId="19" xfId="0" applyFont="1" applyBorder="1" applyAlignment="1"/>
    <xf numFmtId="165" fontId="15" fillId="0" borderId="18" xfId="0" applyNumberFormat="1" applyFont="1" applyBorder="1" applyAlignment="1"/>
    <xf numFmtId="165" fontId="15" fillId="0" borderId="23" xfId="0" applyNumberFormat="1" applyFont="1" applyBorder="1" applyAlignment="1">
      <alignment horizontal="right"/>
    </xf>
    <xf numFmtId="0" fontId="13" fillId="0" borderId="20" xfId="0" applyFont="1" applyBorder="1" applyAlignment="1"/>
    <xf numFmtId="0" fontId="13" fillId="0" borderId="18" xfId="0" applyFont="1" applyBorder="1" applyAlignment="1"/>
    <xf numFmtId="165" fontId="15" fillId="0" borderId="1" xfId="0" applyNumberFormat="1" applyFont="1" applyBorder="1" applyAlignment="1"/>
    <xf numFmtId="0" fontId="13" fillId="0" borderId="5" xfId="0" applyFont="1" applyBorder="1" applyAlignment="1"/>
    <xf numFmtId="0" fontId="13" fillId="0" borderId="7" xfId="0" applyFont="1" applyBorder="1" applyAlignment="1"/>
    <xf numFmtId="164" fontId="15" fillId="0" borderId="6" xfId="0" applyNumberFormat="1" applyFont="1" applyBorder="1" applyAlignment="1"/>
    <xf numFmtId="9" fontId="15" fillId="0" borderId="25" xfId="0" applyNumberFormat="1" applyFont="1" applyBorder="1" applyAlignment="1">
      <alignment horizontal="right"/>
    </xf>
    <xf numFmtId="0" fontId="13" fillId="0" borderId="8" xfId="0" applyFont="1" applyBorder="1" applyAlignment="1"/>
    <xf numFmtId="0" fontId="13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18" xfId="0" applyFont="1" applyBorder="1" applyAlignment="1">
      <alignment vertical="top"/>
    </xf>
    <xf numFmtId="0" fontId="12" fillId="0" borderId="19" xfId="0" applyFont="1" applyBorder="1" applyAlignment="1">
      <alignment vertical="center"/>
    </xf>
    <xf numFmtId="0" fontId="12" fillId="0" borderId="23" xfId="0" applyFont="1" applyBorder="1" applyAlignment="1">
      <alignment horizontal="center" wrapText="1"/>
    </xf>
    <xf numFmtId="3" fontId="15" fillId="0" borderId="1" xfId="0" applyNumberFormat="1" applyFont="1" applyBorder="1" applyAlignment="1">
      <alignment horizontal="right"/>
    </xf>
    <xf numFmtId="3" fontId="15" fillId="0" borderId="26" xfId="0" applyNumberFormat="1" applyFont="1" applyBorder="1" applyAlignment="1"/>
    <xf numFmtId="3" fontId="15" fillId="0" borderId="4" xfId="0" applyNumberFormat="1" applyFont="1" applyBorder="1" applyAlignment="1">
      <alignment horizontal="right"/>
    </xf>
    <xf numFmtId="3" fontId="15" fillId="0" borderId="24" xfId="0" applyNumberFormat="1" applyFont="1" applyBorder="1" applyAlignment="1"/>
    <xf numFmtId="3" fontId="15" fillId="0" borderId="6" xfId="0" applyNumberFormat="1" applyFont="1" applyBorder="1" applyAlignment="1">
      <alignment horizontal="right"/>
    </xf>
    <xf numFmtId="3" fontId="15" fillId="0" borderId="25" xfId="0" applyNumberFormat="1" applyFont="1" applyBorder="1" applyAlignment="1"/>
    <xf numFmtId="9" fontId="13" fillId="0" borderId="20" xfId="0" applyNumberFormat="1" applyFont="1" applyBorder="1" applyAlignment="1"/>
    <xf numFmtId="3" fontId="13" fillId="0" borderId="23" xfId="0" applyNumberFormat="1" applyFont="1" applyBorder="1" applyAlignment="1"/>
    <xf numFmtId="3" fontId="15" fillId="0" borderId="18" xfId="0" applyNumberFormat="1" applyFont="1" applyBorder="1" applyAlignment="1">
      <alignment horizontal="right"/>
    </xf>
    <xf numFmtId="3" fontId="15" fillId="0" borderId="23" xfId="0" applyNumberFormat="1" applyFont="1" applyBorder="1" applyAlignment="1"/>
    <xf numFmtId="3" fontId="15" fillId="0" borderId="4" xfId="2" applyNumberFormat="1" applyFont="1" applyBorder="1" applyAlignment="1">
      <alignment horizontal="right"/>
    </xf>
    <xf numFmtId="3" fontId="15" fillId="0" borderId="24" xfId="2" applyNumberFormat="1" applyFont="1" applyBorder="1" applyAlignment="1"/>
    <xf numFmtId="9" fontId="13" fillId="0" borderId="3" xfId="0" applyNumberFormat="1" applyFont="1" applyBorder="1" applyAlignment="1"/>
    <xf numFmtId="49" fontId="15" fillId="0" borderId="19" xfId="0" applyNumberFormat="1" applyFont="1" applyBorder="1" applyAlignment="1">
      <alignment horizontal="right"/>
    </xf>
    <xf numFmtId="9" fontId="15" fillId="0" borderId="20" xfId="0" applyNumberFormat="1" applyFont="1" applyBorder="1" applyAlignment="1"/>
    <xf numFmtId="9" fontId="13" fillId="0" borderId="8" xfId="0" applyNumberFormat="1" applyFont="1" applyBorder="1" applyAlignment="1"/>
    <xf numFmtId="3" fontId="13" fillId="0" borderId="6" xfId="0" applyNumberFormat="1" applyFont="1" applyBorder="1" applyAlignment="1">
      <alignment horizontal="right"/>
    </xf>
    <xf numFmtId="3" fontId="13" fillId="0" borderId="1" xfId="0" applyNumberFormat="1" applyFont="1" applyBorder="1" applyAlignment="1">
      <alignment horizontal="right"/>
    </xf>
    <xf numFmtId="0" fontId="15" fillId="0" borderId="18" xfId="0" applyFont="1" applyBorder="1" applyAlignment="1"/>
    <xf numFmtId="0" fontId="15" fillId="0" borderId="19" xfId="0" applyFont="1" applyBorder="1" applyAlignment="1">
      <alignment horizontal="right"/>
    </xf>
    <xf numFmtId="9" fontId="15" fillId="0" borderId="8" xfId="0" applyNumberFormat="1" applyFont="1" applyBorder="1" applyAlignment="1"/>
    <xf numFmtId="4" fontId="15" fillId="0" borderId="6" xfId="0" applyNumberFormat="1" applyFont="1" applyBorder="1" applyAlignment="1">
      <alignment horizontal="right"/>
    </xf>
    <xf numFmtId="4" fontId="15" fillId="0" borderId="23" xfId="0" applyNumberFormat="1" applyFont="1" applyBorder="1" applyAlignment="1"/>
    <xf numFmtId="4" fontId="15" fillId="0" borderId="18" xfId="0" applyNumberFormat="1" applyFont="1" applyBorder="1" applyAlignment="1">
      <alignment horizontal="right"/>
    </xf>
    <xf numFmtId="9" fontId="15" fillId="0" borderId="20" xfId="0" applyNumberFormat="1" applyFont="1" applyBorder="1" applyAlignment="1">
      <alignment horizontal="right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3" fontId="1" fillId="0" borderId="2" xfId="0" applyNumberFormat="1" applyFont="1" applyBorder="1" applyAlignment="1">
      <alignment horizontal="left" vertical="center"/>
    </xf>
    <xf numFmtId="9" fontId="1" fillId="0" borderId="3" xfId="0" applyNumberFormat="1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3" fontId="1" fillId="0" borderId="7" xfId="0" applyNumberFormat="1" applyFont="1" applyBorder="1" applyAlignment="1">
      <alignment horizontal="left" vertical="center"/>
    </xf>
    <xf numFmtId="9" fontId="1" fillId="0" borderId="8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17" fillId="0" borderId="0" xfId="0" applyFont="1" applyBorder="1" applyAlignment="1">
      <alignment horizontal="left" vertical="center"/>
    </xf>
    <xf numFmtId="3" fontId="17" fillId="0" borderId="0" xfId="0" applyNumberFormat="1" applyFont="1" applyBorder="1" applyAlignment="1">
      <alignment horizontal="right" vertical="center"/>
    </xf>
    <xf numFmtId="165" fontId="17" fillId="0" borderId="0" xfId="0" applyNumberFormat="1" applyFont="1" applyBorder="1" applyAlignment="1">
      <alignment horizontal="right" vertical="center"/>
    </xf>
    <xf numFmtId="3" fontId="17" fillId="0" borderId="3" xfId="0" applyNumberFormat="1" applyFont="1" applyBorder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0" xfId="0" applyFont="1" applyBorder="1" applyAlignment="1">
      <alignment horizontal="left" vertical="center"/>
    </xf>
    <xf numFmtId="3" fontId="17" fillId="0" borderId="5" xfId="0" applyNumberFormat="1" applyFont="1" applyBorder="1" applyAlignment="1">
      <alignment horizontal="right" vertical="center"/>
    </xf>
    <xf numFmtId="165" fontId="18" fillId="0" borderId="0" xfId="0" applyNumberFormat="1" applyFont="1" applyBorder="1" applyAlignment="1">
      <alignment horizontal="right" vertical="center"/>
    </xf>
    <xf numFmtId="0" fontId="17" fillId="0" borderId="7" xfId="0" applyFont="1" applyBorder="1" applyAlignment="1">
      <alignment horizontal="left" vertical="center"/>
    </xf>
    <xf numFmtId="3" fontId="17" fillId="0" borderId="7" xfId="0" applyNumberFormat="1" applyFont="1" applyBorder="1" applyAlignment="1">
      <alignment horizontal="right" vertical="center"/>
    </xf>
    <xf numFmtId="165" fontId="17" fillId="0" borderId="7" xfId="0" applyNumberFormat="1" applyFont="1" applyBorder="1" applyAlignment="1">
      <alignment horizontal="right" vertical="center"/>
    </xf>
    <xf numFmtId="3" fontId="17" fillId="0" borderId="8" xfId="0" applyNumberFormat="1" applyFont="1" applyBorder="1" applyAlignment="1">
      <alignment horizontal="right" vertical="center"/>
    </xf>
    <xf numFmtId="0" fontId="17" fillId="0" borderId="4" xfId="0" applyFont="1" applyBorder="1" applyAlignment="1">
      <alignment horizontal="left" vertical="center"/>
    </xf>
    <xf numFmtId="3" fontId="18" fillId="0" borderId="0" xfId="0" applyNumberFormat="1" applyFont="1" applyBorder="1" applyAlignment="1">
      <alignment horizontal="right" vertical="center"/>
    </xf>
    <xf numFmtId="3" fontId="18" fillId="0" borderId="5" xfId="0" applyNumberFormat="1" applyFont="1" applyBorder="1" applyAlignment="1">
      <alignment horizontal="right" vertical="center"/>
    </xf>
    <xf numFmtId="165" fontId="1" fillId="0" borderId="7" xfId="0" applyNumberFormat="1" applyFont="1" applyBorder="1" applyAlignment="1">
      <alignment horizontal="right" vertical="center"/>
    </xf>
    <xf numFmtId="165" fontId="1" fillId="0" borderId="8" xfId="0" applyNumberFormat="1" applyFont="1" applyBorder="1" applyAlignment="1">
      <alignment horizontal="right" vertical="center"/>
    </xf>
    <xf numFmtId="49" fontId="17" fillId="0" borderId="7" xfId="0" applyNumberFormat="1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49" fontId="18" fillId="0" borderId="0" xfId="0" applyNumberFormat="1" applyFont="1" applyBorder="1" applyAlignment="1">
      <alignment horizontal="left" vertical="center"/>
    </xf>
    <xf numFmtId="3" fontId="18" fillId="0" borderId="2" xfId="0" applyNumberFormat="1" applyFont="1" applyBorder="1" applyAlignment="1">
      <alignment horizontal="right" vertical="center"/>
    </xf>
    <xf numFmtId="0" fontId="12" fillId="0" borderId="4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165" fontId="12" fillId="0" borderId="0" xfId="0" applyNumberFormat="1" applyFont="1" applyBorder="1" applyAlignment="1">
      <alignment horizontal="right" vertical="center"/>
    </xf>
    <xf numFmtId="165" fontId="12" fillId="0" borderId="5" xfId="0" applyNumberFormat="1" applyFont="1" applyBorder="1" applyAlignment="1">
      <alignment horizontal="right" vertical="center"/>
    </xf>
    <xf numFmtId="0" fontId="17" fillId="0" borderId="22" xfId="0" applyFont="1" applyBorder="1" applyAlignment="1">
      <alignment horizontal="left" vertical="center"/>
    </xf>
    <xf numFmtId="3" fontId="18" fillId="0" borderId="22" xfId="0" applyNumberFormat="1" applyFont="1" applyBorder="1" applyAlignment="1">
      <alignment horizontal="right" vertical="center"/>
    </xf>
    <xf numFmtId="165" fontId="17" fillId="0" borderId="22" xfId="0" applyNumberFormat="1" applyFont="1" applyBorder="1" applyAlignment="1">
      <alignment horizontal="right" vertical="center"/>
    </xf>
    <xf numFmtId="3" fontId="18" fillId="0" borderId="21" xfId="0" applyNumberFormat="1" applyFont="1" applyBorder="1" applyAlignment="1">
      <alignment horizontal="right" vertical="center"/>
    </xf>
    <xf numFmtId="0" fontId="1" fillId="0" borderId="4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4" fontId="1" fillId="0" borderId="0" xfId="0" applyNumberFormat="1" applyFont="1" applyBorder="1" applyAlignment="1">
      <alignment horizontal="left" vertical="center"/>
    </xf>
    <xf numFmtId="9" fontId="1" fillId="0" borderId="5" xfId="0" applyNumberFormat="1" applyFont="1" applyBorder="1" applyAlignment="1">
      <alignment horizontal="left" vertical="center"/>
    </xf>
    <xf numFmtId="49" fontId="12" fillId="0" borderId="2" xfId="0" applyNumberFormat="1" applyFont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left" vertical="center"/>
    </xf>
    <xf numFmtId="3" fontId="17" fillId="0" borderId="2" xfId="0" applyNumberFormat="1" applyFont="1" applyBorder="1" applyAlignment="1">
      <alignment horizontal="right" vertical="center"/>
    </xf>
    <xf numFmtId="165" fontId="17" fillId="0" borderId="2" xfId="0" applyNumberFormat="1" applyFont="1" applyBorder="1" applyAlignment="1">
      <alignment horizontal="right" vertical="center"/>
    </xf>
    <xf numFmtId="165" fontId="1" fillId="0" borderId="0" xfId="0" applyNumberFormat="1" applyFont="1" applyBorder="1" applyAlignment="1">
      <alignment horizontal="right" vertical="center"/>
    </xf>
    <xf numFmtId="165" fontId="1" fillId="0" borderId="5" xfId="0" applyNumberFormat="1" applyFont="1" applyBorder="1" applyAlignment="1">
      <alignment horizontal="right" vertical="center"/>
    </xf>
    <xf numFmtId="0" fontId="17" fillId="0" borderId="2" xfId="0" applyFont="1" applyBorder="1" applyAlignment="1">
      <alignment horizontal="left" vertical="center"/>
    </xf>
    <xf numFmtId="3" fontId="17" fillId="0" borderId="2" xfId="2" applyNumberFormat="1" applyFont="1" applyBorder="1" applyAlignment="1">
      <alignment horizontal="right" vertical="center"/>
    </xf>
    <xf numFmtId="49" fontId="17" fillId="0" borderId="2" xfId="0" applyNumberFormat="1" applyFont="1" applyBorder="1" applyAlignment="1">
      <alignment horizontal="left" vertical="center"/>
    </xf>
    <xf numFmtId="49" fontId="17" fillId="0" borderId="0" xfId="0" applyNumberFormat="1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3" fontId="18" fillId="0" borderId="7" xfId="0" applyNumberFormat="1" applyFont="1" applyBorder="1" applyAlignment="1">
      <alignment horizontal="right" vertical="center"/>
    </xf>
    <xf numFmtId="165" fontId="18" fillId="0" borderId="7" xfId="0" applyNumberFormat="1" applyFont="1" applyBorder="1" applyAlignment="1">
      <alignment horizontal="right" vertical="center"/>
    </xf>
    <xf numFmtId="3" fontId="18" fillId="0" borderId="8" xfId="0" applyNumberFormat="1" applyFont="1" applyBorder="1" applyAlignment="1">
      <alignment horizontal="right" vertical="center"/>
    </xf>
    <xf numFmtId="0" fontId="17" fillId="0" borderId="4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8" fillId="0" borderId="22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/>
    <xf numFmtId="0" fontId="12" fillId="0" borderId="1" xfId="0" applyFont="1" applyBorder="1" applyAlignment="1">
      <alignment vertical="top"/>
    </xf>
    <xf numFmtId="0" fontId="12" fillId="0" borderId="2" xfId="0" applyFont="1" applyBorder="1"/>
    <xf numFmtId="49" fontId="12" fillId="0" borderId="23" xfId="0" applyNumberFormat="1" applyFont="1" applyBorder="1" applyAlignment="1">
      <alignment horizontal="center" vertical="center"/>
    </xf>
    <xf numFmtId="3" fontId="18" fillId="0" borderId="20" xfId="0" applyNumberFormat="1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3" fontId="12" fillId="0" borderId="0" xfId="0" applyNumberFormat="1" applyFont="1" applyBorder="1" applyAlignment="1">
      <alignment horizontal="center"/>
    </xf>
    <xf numFmtId="9" fontId="12" fillId="0" borderId="5" xfId="0" applyNumberFormat="1" applyFont="1" applyBorder="1" applyAlignment="1">
      <alignment horizontal="center"/>
    </xf>
    <xf numFmtId="0" fontId="1" fillId="0" borderId="6" xfId="0" applyFont="1" applyBorder="1"/>
    <xf numFmtId="3" fontId="1" fillId="0" borderId="4" xfId="0" applyNumberFormat="1" applyFont="1" applyBorder="1" applyAlignment="1">
      <alignment horizontal="right"/>
    </xf>
    <xf numFmtId="3" fontId="1" fillId="0" borderId="24" xfId="0" applyNumberFormat="1" applyFont="1" applyBorder="1" applyAlignment="1">
      <alignment horizontal="right"/>
    </xf>
    <xf numFmtId="3" fontId="12" fillId="0" borderId="18" xfId="0" applyNumberFormat="1" applyFont="1" applyBorder="1" applyAlignment="1">
      <alignment horizontal="right"/>
    </xf>
    <xf numFmtId="3" fontId="12" fillId="0" borderId="23" xfId="0" applyNumberFormat="1" applyFont="1" applyBorder="1" applyAlignment="1">
      <alignment horizontal="right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3" fontId="12" fillId="0" borderId="4" xfId="0" applyNumberFormat="1" applyFont="1" applyBorder="1" applyAlignment="1">
      <alignment horizontal="right"/>
    </xf>
    <xf numFmtId="3" fontId="12" fillId="0" borderId="24" xfId="0" applyNumberFormat="1" applyFont="1" applyBorder="1" applyAlignment="1">
      <alignment horizontal="right"/>
    </xf>
    <xf numFmtId="3" fontId="12" fillId="0" borderId="1" xfId="0" applyNumberFormat="1" applyFont="1" applyBorder="1" applyAlignment="1">
      <alignment horizontal="right"/>
    </xf>
    <xf numFmtId="3" fontId="12" fillId="0" borderId="26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6" xfId="0" applyNumberFormat="1" applyFont="1" applyBorder="1" applyAlignment="1">
      <alignment horizontal="right"/>
    </xf>
    <xf numFmtId="3" fontId="1" fillId="0" borderId="25" xfId="0" applyNumberFormat="1" applyFont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3" fontId="1" fillId="0" borderId="26" xfId="0" applyNumberFormat="1" applyFont="1" applyBorder="1" applyAlignment="1">
      <alignment horizontal="right"/>
    </xf>
    <xf numFmtId="3" fontId="12" fillId="0" borderId="27" xfId="0" applyNumberFormat="1" applyFont="1" applyBorder="1" applyAlignment="1">
      <alignment horizontal="right"/>
    </xf>
    <xf numFmtId="3" fontId="12" fillId="0" borderId="22" xfId="0" applyNumberFormat="1" applyFont="1" applyBorder="1" applyAlignment="1">
      <alignment horizontal="right"/>
    </xf>
    <xf numFmtId="3" fontId="12" fillId="0" borderId="41" xfId="0" applyNumberFormat="1" applyFont="1" applyBorder="1" applyAlignment="1">
      <alignment horizontal="right"/>
    </xf>
    <xf numFmtId="0" fontId="1" fillId="0" borderId="0" xfId="0" applyFont="1" applyBorder="1"/>
    <xf numFmtId="3" fontId="1" fillId="0" borderId="0" xfId="0" applyNumberFormat="1" applyFont="1" applyBorder="1" applyAlignment="1">
      <alignment horizontal="left"/>
    </xf>
    <xf numFmtId="9" fontId="12" fillId="0" borderId="6" xfId="0" applyNumberFormat="1" applyFont="1" applyBorder="1" applyAlignment="1">
      <alignment horizontal="center"/>
    </xf>
    <xf numFmtId="0" fontId="1" fillId="0" borderId="1" xfId="0" applyFont="1" applyBorder="1"/>
    <xf numFmtId="0" fontId="1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0" fillId="0" borderId="13" xfId="0" applyFont="1" applyBorder="1" applyAlignment="1">
      <alignment vertical="center"/>
    </xf>
    <xf numFmtId="0" fontId="20" fillId="0" borderId="16" xfId="0" applyFont="1" applyBorder="1" applyAlignment="1">
      <alignment horizontal="center" wrapText="1"/>
    </xf>
    <xf numFmtId="0" fontId="20" fillId="0" borderId="13" xfId="0" applyFont="1" applyBorder="1" applyAlignment="1">
      <alignment horizontal="center"/>
    </xf>
    <xf numFmtId="49" fontId="20" fillId="0" borderId="13" xfId="0" applyNumberFormat="1" applyFont="1" applyBorder="1" applyAlignment="1">
      <alignment horizontal="center"/>
    </xf>
    <xf numFmtId="3" fontId="20" fillId="0" borderId="16" xfId="0" applyNumberFormat="1" applyFont="1" applyBorder="1" applyAlignment="1">
      <alignment horizontal="center" wrapText="1"/>
    </xf>
    <xf numFmtId="3" fontId="20" fillId="0" borderId="13" xfId="0" applyNumberFormat="1" applyFont="1" applyBorder="1" applyAlignment="1">
      <alignment horizontal="center"/>
    </xf>
    <xf numFmtId="3" fontId="19" fillId="0" borderId="33" xfId="0" applyNumberFormat="1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/>
    <xf numFmtId="0" fontId="20" fillId="0" borderId="31" xfId="0" applyFont="1" applyBorder="1" applyAlignment="1">
      <alignment vertical="top"/>
    </xf>
    <xf numFmtId="0" fontId="20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center"/>
    </xf>
    <xf numFmtId="3" fontId="20" fillId="0" borderId="0" xfId="0" applyNumberFormat="1" applyFont="1" applyBorder="1" applyAlignment="1">
      <alignment horizontal="center"/>
    </xf>
    <xf numFmtId="0" fontId="19" fillId="0" borderId="28" xfId="0" applyFont="1" applyBorder="1" applyAlignment="1">
      <alignment horizontal="center"/>
    </xf>
    <xf numFmtId="0" fontId="20" fillId="0" borderId="31" xfId="0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/>
    </xf>
    <xf numFmtId="3" fontId="20" fillId="0" borderId="0" xfId="0" applyNumberFormat="1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3" fontId="20" fillId="0" borderId="0" xfId="0" applyNumberFormat="1" applyFont="1" applyBorder="1" applyAlignment="1">
      <alignment horizontal="right"/>
    </xf>
    <xf numFmtId="3" fontId="20" fillId="0" borderId="7" xfId="0" applyNumberFormat="1" applyFont="1" applyBorder="1" applyAlignment="1">
      <alignment horizontal="right"/>
    </xf>
    <xf numFmtId="3" fontId="19" fillId="0" borderId="28" xfId="0" applyNumberFormat="1" applyFont="1" applyBorder="1" applyAlignment="1">
      <alignment horizontal="right"/>
    </xf>
    <xf numFmtId="0" fontId="19" fillId="0" borderId="36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3" fontId="20" fillId="0" borderId="2" xfId="0" applyNumberFormat="1" applyFont="1" applyBorder="1" applyAlignment="1">
      <alignment horizontal="right" vertical="center"/>
    </xf>
    <xf numFmtId="3" fontId="20" fillId="0" borderId="0" xfId="0" applyNumberFormat="1" applyFont="1" applyBorder="1" applyAlignment="1">
      <alignment horizontal="right" vertical="center"/>
    </xf>
    <xf numFmtId="3" fontId="19" fillId="0" borderId="38" xfId="0" applyNumberFormat="1" applyFont="1" applyBorder="1" applyAlignment="1">
      <alignment horizontal="right" vertical="center"/>
    </xf>
    <xf numFmtId="0" fontId="20" fillId="0" borderId="7" xfId="0" applyFont="1" applyBorder="1" applyAlignment="1">
      <alignment horizontal="left" vertical="center"/>
    </xf>
    <xf numFmtId="3" fontId="20" fillId="0" borderId="7" xfId="0" applyNumberFormat="1" applyFont="1" applyBorder="1" applyAlignment="1">
      <alignment horizontal="right" vertical="center"/>
    </xf>
    <xf numFmtId="3" fontId="20" fillId="0" borderId="19" xfId="0" applyNumberFormat="1" applyFont="1" applyBorder="1" applyAlignment="1">
      <alignment horizontal="right" vertical="center"/>
    </xf>
    <xf numFmtId="3" fontId="19" fillId="0" borderId="39" xfId="0" applyNumberFormat="1" applyFont="1" applyBorder="1" applyAlignment="1">
      <alignment horizontal="right" vertical="center"/>
    </xf>
    <xf numFmtId="0" fontId="20" fillId="0" borderId="37" xfId="0" applyFont="1" applyBorder="1" applyAlignment="1">
      <alignment horizontal="left" vertical="center"/>
    </xf>
    <xf numFmtId="0" fontId="20" fillId="0" borderId="19" xfId="0" applyFont="1" applyBorder="1" applyAlignment="1">
      <alignment horizontal="left" vertical="center"/>
    </xf>
    <xf numFmtId="3" fontId="19" fillId="0" borderId="39" xfId="0" applyNumberFormat="1" applyFont="1" applyBorder="1" applyAlignment="1">
      <alignment horizontal="right"/>
    </xf>
    <xf numFmtId="0" fontId="19" fillId="0" borderId="36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3" fontId="20" fillId="0" borderId="0" xfId="2" applyNumberFormat="1" applyFont="1" applyBorder="1" applyAlignment="1">
      <alignment horizontal="right" vertical="center"/>
    </xf>
    <xf numFmtId="0" fontId="20" fillId="0" borderId="10" xfId="0" applyFont="1" applyBorder="1" applyAlignment="1">
      <alignment horizontal="left" vertical="center"/>
    </xf>
    <xf numFmtId="3" fontId="20" fillId="0" borderId="10" xfId="0" applyNumberFormat="1" applyFont="1" applyBorder="1" applyAlignment="1">
      <alignment horizontal="right" vertical="center"/>
    </xf>
    <xf numFmtId="3" fontId="19" fillId="0" borderId="35" xfId="0" applyNumberFormat="1" applyFont="1" applyBorder="1" applyAlignment="1">
      <alignment horizontal="right" vertical="center"/>
    </xf>
    <xf numFmtId="3" fontId="20" fillId="0" borderId="45" xfId="0" applyNumberFormat="1" applyFont="1" applyBorder="1" applyAlignment="1">
      <alignment horizontal="right" vertical="center"/>
    </xf>
    <xf numFmtId="3" fontId="19" fillId="0" borderId="42" xfId="0" applyNumberFormat="1" applyFont="1" applyBorder="1" applyAlignment="1">
      <alignment horizontal="right" vertical="center"/>
    </xf>
    <xf numFmtId="0" fontId="19" fillId="0" borderId="31" xfId="0" applyFont="1" applyBorder="1" applyAlignment="1">
      <alignment horizontal="left" vertical="center"/>
    </xf>
    <xf numFmtId="0" fontId="20" fillId="0" borderId="0" xfId="0" applyFont="1" applyBorder="1" applyAlignment="1">
      <alignment horizontal="left"/>
    </xf>
    <xf numFmtId="49" fontId="12" fillId="0" borderId="26" xfId="0" applyNumberFormat="1" applyFont="1" applyBorder="1" applyAlignment="1">
      <alignment horizontal="center" vertical="center"/>
    </xf>
    <xf numFmtId="0" fontId="1" fillId="0" borderId="18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2" fillId="0" borderId="18" xfId="0" applyFont="1" applyBorder="1" applyAlignment="1">
      <alignment horizontal="left"/>
    </xf>
    <xf numFmtId="0" fontId="12" fillId="0" borderId="19" xfId="0" applyFont="1" applyBorder="1" applyAlignment="1">
      <alignment horizontal="left"/>
    </xf>
    <xf numFmtId="3" fontId="1" fillId="0" borderId="23" xfId="0" applyNumberFormat="1" applyFont="1" applyBorder="1" applyAlignment="1">
      <alignment horizontal="right"/>
    </xf>
    <xf numFmtId="0" fontId="1" fillId="0" borderId="18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3" fontId="1" fillId="0" borderId="25" xfId="2" applyNumberFormat="1" applyFont="1" applyBorder="1" applyAlignment="1">
      <alignment horizontal="right"/>
    </xf>
    <xf numFmtId="0" fontId="1" fillId="0" borderId="2" xfId="0" applyFont="1" applyBorder="1" applyAlignment="1">
      <alignment horizontal="left"/>
    </xf>
    <xf numFmtId="3" fontId="1" fillId="0" borderId="2" xfId="0" applyNumberFormat="1" applyFont="1" applyBorder="1" applyAlignment="1">
      <alignment horizontal="right"/>
    </xf>
    <xf numFmtId="0" fontId="1" fillId="0" borderId="0" xfId="0" applyFont="1" applyBorder="1" applyAlignment="1">
      <alignment horizontal="left"/>
    </xf>
    <xf numFmtId="0" fontId="21" fillId="0" borderId="0" xfId="0" applyFont="1"/>
    <xf numFmtId="0" fontId="10" fillId="0" borderId="0" xfId="0" applyFont="1" applyAlignment="1">
      <alignment horizontal="right" vertical="top"/>
    </xf>
    <xf numFmtId="0" fontId="10" fillId="0" borderId="0" xfId="0" applyFont="1" applyFill="1"/>
    <xf numFmtId="0" fontId="9" fillId="0" borderId="0" xfId="0" applyFont="1"/>
    <xf numFmtId="0" fontId="9" fillId="0" borderId="0" xfId="3" applyFont="1"/>
    <xf numFmtId="0" fontId="16" fillId="0" borderId="0" xfId="0" applyFont="1" applyAlignment="1"/>
    <xf numFmtId="0" fontId="20" fillId="0" borderId="10" xfId="0" applyFont="1" applyBorder="1" applyAlignment="1">
      <alignment horizontal="center" vertical="center"/>
    </xf>
    <xf numFmtId="3" fontId="20" fillId="0" borderId="10" xfId="0" applyNumberFormat="1" applyFont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9" fontId="12" fillId="0" borderId="25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 vertical="center"/>
    </xf>
    <xf numFmtId="49" fontId="12" fillId="0" borderId="18" xfId="0" applyNumberFormat="1" applyFont="1" applyBorder="1" applyAlignment="1">
      <alignment horizontal="right"/>
    </xf>
    <xf numFmtId="49" fontId="12" fillId="0" borderId="23" xfId="0" applyNumberFormat="1" applyFont="1" applyBorder="1" applyAlignment="1">
      <alignment horizontal="right"/>
    </xf>
    <xf numFmtId="165" fontId="15" fillId="0" borderId="1" xfId="0" applyNumberFormat="1" applyFont="1" applyBorder="1" applyAlignment="1">
      <alignment horizontal="right"/>
    </xf>
    <xf numFmtId="165" fontId="15" fillId="0" borderId="4" xfId="0" applyNumberFormat="1" applyFont="1" applyBorder="1" applyAlignment="1">
      <alignment horizontal="right"/>
    </xf>
    <xf numFmtId="165" fontId="15" fillId="0" borderId="6" xfId="0" applyNumberFormat="1" applyFont="1" applyBorder="1" applyAlignment="1">
      <alignment horizontal="right"/>
    </xf>
    <xf numFmtId="165" fontId="15" fillId="0" borderId="9" xfId="0" applyNumberFormat="1" applyFont="1" applyBorder="1" applyAlignment="1">
      <alignment horizontal="right"/>
    </xf>
    <xf numFmtId="165" fontId="13" fillId="0" borderId="12" xfId="0" applyNumberFormat="1" applyFont="1" applyBorder="1" applyAlignment="1">
      <alignment horizontal="right"/>
    </xf>
    <xf numFmtId="164" fontId="15" fillId="0" borderId="9" xfId="2" applyNumberFormat="1" applyFont="1" applyBorder="1" applyAlignment="1">
      <alignment horizontal="right"/>
    </xf>
    <xf numFmtId="164" fontId="15" fillId="0" borderId="9" xfId="0" applyNumberFormat="1" applyFont="1" applyBorder="1" applyAlignment="1">
      <alignment horizontal="right"/>
    </xf>
    <xf numFmtId="165" fontId="15" fillId="0" borderId="1" xfId="0" applyNumberFormat="1" applyFont="1" applyFill="1" applyBorder="1" applyAlignment="1">
      <alignment horizontal="right"/>
    </xf>
    <xf numFmtId="3" fontId="18" fillId="0" borderId="20" xfId="2" applyNumberFormat="1" applyFont="1" applyBorder="1" applyAlignment="1">
      <alignment horizontal="right" vertical="center"/>
    </xf>
    <xf numFmtId="1" fontId="12" fillId="0" borderId="4" xfId="0" applyNumberFormat="1" applyFont="1" applyBorder="1" applyAlignment="1">
      <alignment horizontal="center"/>
    </xf>
    <xf numFmtId="1" fontId="12" fillId="0" borderId="24" xfId="0" applyNumberFormat="1" applyFont="1" applyBorder="1" applyAlignment="1">
      <alignment horizontal="center"/>
    </xf>
    <xf numFmtId="3" fontId="22" fillId="0" borderId="7" xfId="0" applyNumberFormat="1" applyFont="1" applyBorder="1" applyAlignment="1">
      <alignment horizontal="right" vertical="center"/>
    </xf>
    <xf numFmtId="3" fontId="22" fillId="0" borderId="0" xfId="0" applyNumberFormat="1" applyFont="1" applyBorder="1" applyAlignment="1">
      <alignment horizontal="right" vertical="center"/>
    </xf>
    <xf numFmtId="3" fontId="23" fillId="0" borderId="28" xfId="0" applyNumberFormat="1" applyFont="1" applyBorder="1" applyAlignment="1">
      <alignment horizontal="right" vertical="center"/>
    </xf>
    <xf numFmtId="3" fontId="22" fillId="0" borderId="2" xfId="0" applyNumberFormat="1" applyFont="1" applyBorder="1" applyAlignment="1">
      <alignment horizontal="right" vertical="center"/>
    </xf>
    <xf numFmtId="3" fontId="22" fillId="0" borderId="19" xfId="0" applyNumberFormat="1" applyFont="1" applyBorder="1" applyAlignment="1">
      <alignment horizontal="right" vertical="center"/>
    </xf>
    <xf numFmtId="3" fontId="23" fillId="0" borderId="38" xfId="0" applyNumberFormat="1" applyFont="1" applyBorder="1" applyAlignment="1">
      <alignment horizontal="right" vertical="center"/>
    </xf>
    <xf numFmtId="3" fontId="12" fillId="0" borderId="5" xfId="0" applyNumberFormat="1" applyFont="1" applyBorder="1" applyAlignment="1">
      <alignment horizontal="right"/>
    </xf>
    <xf numFmtId="3" fontId="12" fillId="0" borderId="20" xfId="0" applyNumberFormat="1" applyFont="1" applyBorder="1" applyAlignment="1">
      <alignment horizontal="right"/>
    </xf>
    <xf numFmtId="3" fontId="1" fillId="0" borderId="8" xfId="0" applyNumberFormat="1" applyFont="1" applyBorder="1" applyAlignment="1">
      <alignment horizontal="right"/>
    </xf>
    <xf numFmtId="3" fontId="1" fillId="0" borderId="20" xfId="0" applyNumberFormat="1" applyFont="1" applyBorder="1" applyAlignment="1">
      <alignment horizontal="right"/>
    </xf>
    <xf numFmtId="3" fontId="12" fillId="0" borderId="3" xfId="0" applyNumberFormat="1" applyFont="1" applyBorder="1" applyAlignment="1">
      <alignment horizontal="right"/>
    </xf>
    <xf numFmtId="3" fontId="1" fillId="0" borderId="8" xfId="2" applyNumberFormat="1" applyFont="1" applyBorder="1" applyAlignment="1">
      <alignment horizontal="right"/>
    </xf>
    <xf numFmtId="3" fontId="1" fillId="0" borderId="3" xfId="0" applyNumberFormat="1" applyFont="1" applyBorder="1" applyAlignment="1">
      <alignment horizontal="right"/>
    </xf>
    <xf numFmtId="0" fontId="18" fillId="0" borderId="0" xfId="0" applyFont="1" applyBorder="1" applyAlignment="1">
      <alignment horizontal="left" vertical="center"/>
    </xf>
    <xf numFmtId="3" fontId="17" fillId="0" borderId="26" xfId="0" applyNumberFormat="1" applyFont="1" applyBorder="1" applyAlignment="1">
      <alignment horizontal="right" vertical="center"/>
    </xf>
    <xf numFmtId="3" fontId="17" fillId="0" borderId="24" xfId="0" applyNumberFormat="1" applyFont="1" applyBorder="1" applyAlignment="1">
      <alignment horizontal="right" vertical="center"/>
    </xf>
    <xf numFmtId="3" fontId="18" fillId="0" borderId="23" xfId="0" applyNumberFormat="1" applyFont="1" applyBorder="1" applyAlignment="1">
      <alignment horizontal="right" vertical="center"/>
    </xf>
    <xf numFmtId="3" fontId="18" fillId="0" borderId="23" xfId="2" applyNumberFormat="1" applyFont="1" applyBorder="1" applyAlignment="1">
      <alignment horizontal="right" vertical="center"/>
    </xf>
    <xf numFmtId="3" fontId="18" fillId="0" borderId="25" xfId="0" applyNumberFormat="1" applyFont="1" applyBorder="1" applyAlignment="1">
      <alignment horizontal="right" vertical="center"/>
    </xf>
    <xf numFmtId="0" fontId="12" fillId="0" borderId="0" xfId="0" applyFont="1" applyBorder="1" applyAlignment="1">
      <alignment vertical="center"/>
    </xf>
    <xf numFmtId="3" fontId="18" fillId="0" borderId="46" xfId="0" applyNumberFormat="1" applyFont="1" applyBorder="1" applyAlignment="1">
      <alignment horizontal="right" vertical="center"/>
    </xf>
    <xf numFmtId="3" fontId="18" fillId="0" borderId="49" xfId="0" applyNumberFormat="1" applyFont="1" applyBorder="1" applyAlignment="1">
      <alignment horizontal="right" vertical="center"/>
    </xf>
    <xf numFmtId="0" fontId="20" fillId="0" borderId="7" xfId="0" applyFont="1" applyBorder="1" applyAlignment="1">
      <alignment horizontal="right" wrapText="1"/>
    </xf>
    <xf numFmtId="3" fontId="20" fillId="0" borderId="19" xfId="0" applyNumberFormat="1" applyFont="1" applyBorder="1" applyAlignment="1">
      <alignment horizontal="right" wrapText="1"/>
    </xf>
    <xf numFmtId="0" fontId="20" fillId="0" borderId="19" xfId="0" applyFont="1" applyBorder="1" applyAlignment="1">
      <alignment horizontal="right" wrapText="1"/>
    </xf>
    <xf numFmtId="0" fontId="4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2" fillId="0" borderId="15" xfId="0" applyFont="1" applyBorder="1" applyAlignment="1">
      <alignment horizontal="left" vertical="center"/>
    </xf>
    <xf numFmtId="0" fontId="12" fillId="0" borderId="16" xfId="0" applyFont="1" applyBorder="1" applyAlignment="1">
      <alignment horizontal="left" vertical="center"/>
    </xf>
    <xf numFmtId="0" fontId="15" fillId="0" borderId="18" xfId="0" applyFont="1" applyBorder="1" applyAlignment="1">
      <alignment horizontal="left"/>
    </xf>
    <xf numFmtId="0" fontId="15" fillId="0" borderId="19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2" xfId="0" applyFont="1" applyBorder="1" applyAlignment="1">
      <alignment horizontal="left"/>
    </xf>
    <xf numFmtId="0" fontId="15" fillId="0" borderId="10" xfId="0" applyFont="1" applyBorder="1" applyAlignment="1">
      <alignment horizontal="left"/>
    </xf>
    <xf numFmtId="0" fontId="13" fillId="0" borderId="4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3" fillId="0" borderId="12" xfId="0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15" fillId="0" borderId="15" xfId="0" applyFont="1" applyBorder="1" applyAlignment="1">
      <alignment horizontal="left"/>
    </xf>
    <xf numFmtId="0" fontId="15" fillId="0" borderId="16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15" fillId="0" borderId="2" xfId="0" applyFont="1" applyBorder="1" applyAlignment="1">
      <alignment horizontal="left"/>
    </xf>
    <xf numFmtId="0" fontId="17" fillId="0" borderId="7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0" fontId="13" fillId="0" borderId="6" xfId="0" applyFont="1" applyBorder="1" applyAlignment="1">
      <alignment horizontal="left"/>
    </xf>
    <xf numFmtId="0" fontId="13" fillId="0" borderId="7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13" fillId="0" borderId="18" xfId="0" applyFont="1" applyBorder="1" applyAlignment="1">
      <alignment horizontal="left"/>
    </xf>
    <xf numFmtId="0" fontId="13" fillId="0" borderId="19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7" xfId="0" applyFont="1" applyBorder="1" applyAlignment="1">
      <alignment horizontal="left" vertical="center"/>
    </xf>
    <xf numFmtId="0" fontId="18" fillId="0" borderId="6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49" fontId="12" fillId="0" borderId="3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49" fontId="12" fillId="0" borderId="18" xfId="0" applyNumberFormat="1" applyFont="1" applyBorder="1" applyAlignment="1">
      <alignment horizontal="center" vertical="center"/>
    </xf>
    <xf numFmtId="49" fontId="12" fillId="0" borderId="20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8" fillId="0" borderId="47" xfId="0" applyFont="1" applyBorder="1" applyAlignment="1">
      <alignment horizontal="left" vertical="center"/>
    </xf>
    <xf numFmtId="0" fontId="18" fillId="0" borderId="48" xfId="0" applyFont="1" applyBorder="1" applyAlignment="1">
      <alignment horizontal="left" vertical="center"/>
    </xf>
    <xf numFmtId="0" fontId="18" fillId="0" borderId="18" xfId="0" applyFont="1" applyBorder="1" applyAlignment="1">
      <alignment horizontal="left" vertical="center"/>
    </xf>
    <xf numFmtId="0" fontId="18" fillId="0" borderId="19" xfId="0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" fillId="0" borderId="6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2" fillId="0" borderId="27" xfId="0" applyFont="1" applyBorder="1" applyAlignment="1">
      <alignment horizontal="left"/>
    </xf>
    <xf numFmtId="0" fontId="12" fillId="0" borderId="22" xfId="0" applyFont="1" applyBorder="1" applyAlignment="1">
      <alignment horizontal="left"/>
    </xf>
    <xf numFmtId="0" fontId="12" fillId="0" borderId="21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8" xfId="0" applyFont="1" applyBorder="1" applyAlignment="1">
      <alignment horizontal="left"/>
    </xf>
    <xf numFmtId="0" fontId="12" fillId="0" borderId="19" xfId="0" applyFont="1" applyBorder="1" applyAlignment="1">
      <alignment horizontal="left"/>
    </xf>
    <xf numFmtId="0" fontId="1" fillId="0" borderId="4" xfId="0" applyFont="1" applyBorder="1" applyAlignment="1">
      <alignment horizontal="left" wrapText="1"/>
    </xf>
    <xf numFmtId="0" fontId="12" fillId="0" borderId="1" xfId="0" applyFon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 vertical="top"/>
    </xf>
    <xf numFmtId="0" fontId="12" fillId="0" borderId="4" xfId="0" applyFont="1" applyBorder="1" applyAlignment="1">
      <alignment horizontal="center" vertical="top"/>
    </xf>
    <xf numFmtId="0" fontId="12" fillId="0" borderId="0" xfId="0" applyFont="1" applyBorder="1" applyAlignment="1">
      <alignment horizontal="center" vertical="top"/>
    </xf>
    <xf numFmtId="0" fontId="19" fillId="0" borderId="30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2" fillId="0" borderId="32" xfId="0" applyFont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49" fontId="20" fillId="0" borderId="16" xfId="0" applyNumberFormat="1" applyFont="1" applyBorder="1" applyAlignment="1">
      <alignment horizontal="center"/>
    </xf>
    <xf numFmtId="0" fontId="19" fillId="0" borderId="29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20" fillId="0" borderId="16" xfId="0" applyFont="1" applyBorder="1" applyAlignment="1">
      <alignment horizont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37" xfId="0" applyFont="1" applyBorder="1" applyAlignment="1">
      <alignment horizontal="left" vertical="center"/>
    </xf>
    <xf numFmtId="0" fontId="19" fillId="0" borderId="19" xfId="0" applyFont="1" applyBorder="1" applyAlignment="1">
      <alignment horizontal="left" vertical="center"/>
    </xf>
    <xf numFmtId="0" fontId="19" fillId="0" borderId="0" xfId="0" applyFont="1" applyBorder="1" applyAlignment="1">
      <alignment horizontal="left" vertical="center" wrapText="1"/>
    </xf>
    <xf numFmtId="0" fontId="19" fillId="0" borderId="29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1" fillId="0" borderId="18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/>
    </xf>
    <xf numFmtId="0" fontId="12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/>
    </xf>
    <xf numFmtId="0" fontId="12" fillId="0" borderId="4" xfId="0" applyFont="1" applyBorder="1" applyAlignment="1">
      <alignment horizontal="left"/>
    </xf>
    <xf numFmtId="0" fontId="12" fillId="0" borderId="0" xfId="0" applyFont="1" applyBorder="1" applyAlignment="1">
      <alignment horizontal="left"/>
    </xf>
  </cellXfs>
  <cellStyles count="4">
    <cellStyle name="Hyperlink" xfId="3" builtinId="8"/>
    <cellStyle name="Prozent" xfId="2" builtinId="5"/>
    <cellStyle name="Standard" xfId="0" builtinId="0"/>
    <cellStyle name="Standard 2" xfId="1"/>
  </cellStyles>
  <dxfs count="0"/>
  <tableStyles count="0" defaultTableStyle="TableStyleMedium2" defaultPivotStyle="PivotStyleMedium9"/>
  <colors>
    <mruColors>
      <color rgb="FF0899CC"/>
      <color rgb="FF233356"/>
      <color rgb="FF00709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investor.relations@softwareag.com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8:G21"/>
  <sheetViews>
    <sheetView tabSelected="1" zoomScaleNormal="100" workbookViewId="0">
      <selection activeCell="B20" sqref="B20"/>
    </sheetView>
  </sheetViews>
  <sheetFormatPr baseColWidth="10" defaultColWidth="9.140625" defaultRowHeight="14.25" x14ac:dyDescent="0.2"/>
  <cols>
    <col min="1" max="1" width="2.7109375" style="3" customWidth="1"/>
    <col min="2" max="2" width="16.140625" style="3" bestFit="1" customWidth="1"/>
    <col min="3" max="16384" width="9.140625" style="3"/>
  </cols>
  <sheetData>
    <row r="8" spans="2:7" ht="35.25" x14ac:dyDescent="0.5">
      <c r="B8" s="316" t="s">
        <v>20</v>
      </c>
      <c r="C8" s="316"/>
      <c r="D8" s="316"/>
      <c r="E8" s="316"/>
      <c r="F8" s="2"/>
      <c r="G8" s="2"/>
    </row>
    <row r="9" spans="2:7" ht="35.25" x14ac:dyDescent="0.5">
      <c r="B9" s="316" t="s">
        <v>113</v>
      </c>
      <c r="C9" s="316"/>
      <c r="D9" s="316"/>
      <c r="E9" s="316"/>
      <c r="F9" s="316"/>
      <c r="G9" s="316"/>
    </row>
    <row r="10" spans="2:7" ht="36" customHeight="1" x14ac:dyDescent="0.5">
      <c r="B10" s="316" t="s">
        <v>154</v>
      </c>
      <c r="C10" s="316"/>
      <c r="D10" s="316"/>
      <c r="E10" s="316"/>
      <c r="F10" s="2"/>
      <c r="G10" s="2"/>
    </row>
    <row r="11" spans="2:7" ht="15" customHeight="1" x14ac:dyDescent="0.4">
      <c r="B11" s="4"/>
    </row>
    <row r="20" spans="2:2" ht="18.75" x14ac:dyDescent="0.3">
      <c r="B20" s="5">
        <v>42486</v>
      </c>
    </row>
    <row r="21" spans="2:2" ht="18" x14ac:dyDescent="0.25">
      <c r="B21" s="6" t="s">
        <v>128</v>
      </c>
    </row>
  </sheetData>
  <mergeCells count="3">
    <mergeCell ref="B10:E10"/>
    <mergeCell ref="B9:G9"/>
    <mergeCell ref="B8:E8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scaleWithDoc="0">
    <oddHeader>&amp;C&amp;G</oddHeader>
    <oddFooter>&amp;L© 2016 Software AG. All rights reserved.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20"/>
  <sheetViews>
    <sheetView zoomScaleNormal="100" workbookViewId="0"/>
  </sheetViews>
  <sheetFormatPr baseColWidth="10" defaultColWidth="11.42578125" defaultRowHeight="14.25" x14ac:dyDescent="0.2"/>
  <cols>
    <col min="1" max="1" width="2.7109375" style="7" customWidth="1"/>
    <col min="2" max="16384" width="11.42578125" style="7"/>
  </cols>
  <sheetData>
    <row r="1" spans="2:11" x14ac:dyDescent="0.2">
      <c r="K1" s="268"/>
    </row>
    <row r="8" spans="2:11" x14ac:dyDescent="0.2">
      <c r="B8" s="269"/>
    </row>
    <row r="9" spans="2:11" ht="18" x14ac:dyDescent="0.25">
      <c r="B9" s="9" t="s">
        <v>43</v>
      </c>
    </row>
    <row r="10" spans="2:11" ht="18" x14ac:dyDescent="0.25">
      <c r="B10" s="270" t="s">
        <v>46</v>
      </c>
    </row>
    <row r="11" spans="2:11" ht="18" x14ac:dyDescent="0.25">
      <c r="B11" s="270" t="s">
        <v>44</v>
      </c>
    </row>
    <row r="12" spans="2:11" ht="18" x14ac:dyDescent="0.25">
      <c r="B12" s="270" t="s">
        <v>45</v>
      </c>
    </row>
    <row r="14" spans="2:11" ht="18" x14ac:dyDescent="0.25">
      <c r="B14" s="270"/>
    </row>
    <row r="15" spans="2:11" ht="15" customHeight="1" x14ac:dyDescent="0.25">
      <c r="B15" s="270"/>
    </row>
    <row r="16" spans="2:11" ht="18" x14ac:dyDescent="0.25">
      <c r="B16" s="270" t="s">
        <v>48</v>
      </c>
      <c r="C16" s="270" t="s">
        <v>49</v>
      </c>
    </row>
    <row r="17" spans="2:3" ht="18" x14ac:dyDescent="0.25">
      <c r="B17" s="270" t="s">
        <v>50</v>
      </c>
      <c r="C17" s="270" t="s">
        <v>51</v>
      </c>
    </row>
    <row r="18" spans="2:3" ht="18" x14ac:dyDescent="0.25">
      <c r="B18" s="270" t="s">
        <v>52</v>
      </c>
      <c r="C18" s="271" t="s">
        <v>53</v>
      </c>
    </row>
    <row r="20" spans="2:3" ht="18" x14ac:dyDescent="0.25">
      <c r="B20" s="270" t="s">
        <v>47</v>
      </c>
    </row>
  </sheetData>
  <hyperlinks>
    <hyperlink ref="C18" r:id="rId1"/>
  </hyperlinks>
  <pageMargins left="0.23622047244094491" right="0.23622047244094491" top="0.74803149606299213" bottom="0.74803149606299213" header="0.31496062992125984" footer="0.31496062992125984"/>
  <pageSetup paperSize="9" orientation="landscape" r:id="rId2"/>
  <headerFooter>
    <oddHeader>&amp;C&amp;G</oddHeader>
    <oddFooter xml:space="preserve">&amp;L© 2016 Software AG. All rights reserved.
</oddFooter>
  </headerFooter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K1"/>
  <sheetViews>
    <sheetView zoomScaleNormal="100" workbookViewId="0"/>
  </sheetViews>
  <sheetFormatPr baseColWidth="10" defaultColWidth="11.42578125" defaultRowHeight="15" x14ac:dyDescent="0.25"/>
  <sheetData>
    <row r="1" spans="11:11" x14ac:dyDescent="0.25">
      <c r="K1" s="1" t="s">
        <v>21</v>
      </c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Header>&amp;C
&amp;G</oddHeader>
    <oddFooter xml:space="preserve">&amp;L© 2016 Software AG. All rights reserved.
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E27"/>
  <sheetViews>
    <sheetView zoomScaleNormal="100" workbookViewId="0">
      <selection activeCell="H32" sqref="H32"/>
    </sheetView>
  </sheetViews>
  <sheetFormatPr baseColWidth="10" defaultColWidth="11.42578125" defaultRowHeight="14.25" x14ac:dyDescent="0.2"/>
  <cols>
    <col min="1" max="1" width="2.7109375" style="7" customWidth="1"/>
    <col min="2" max="2" width="7.140625" style="7" customWidth="1"/>
    <col min="3" max="16384" width="11.42578125" style="7"/>
  </cols>
  <sheetData>
    <row r="6" spans="2:3" ht="18" x14ac:dyDescent="0.25">
      <c r="B6" s="9" t="s">
        <v>112</v>
      </c>
    </row>
    <row r="9" spans="2:3" x14ac:dyDescent="0.2">
      <c r="B9" s="8" t="s">
        <v>114</v>
      </c>
      <c r="C9" s="8" t="s">
        <v>155</v>
      </c>
    </row>
    <row r="10" spans="2:3" ht="7.5" customHeight="1" x14ac:dyDescent="0.2">
      <c r="B10" s="8"/>
      <c r="C10" s="8"/>
    </row>
    <row r="11" spans="2:3" x14ac:dyDescent="0.2">
      <c r="B11" s="8" t="s">
        <v>115</v>
      </c>
      <c r="C11" s="8" t="s">
        <v>156</v>
      </c>
    </row>
    <row r="12" spans="2:3" ht="7.5" customHeight="1" x14ac:dyDescent="0.2">
      <c r="B12" s="8"/>
      <c r="C12" s="8"/>
    </row>
    <row r="13" spans="2:3" x14ac:dyDescent="0.2">
      <c r="B13" s="8" t="s">
        <v>116</v>
      </c>
      <c r="C13" s="8" t="s">
        <v>157</v>
      </c>
    </row>
    <row r="14" spans="2:3" ht="7.5" customHeight="1" x14ac:dyDescent="0.2">
      <c r="B14" s="8"/>
      <c r="C14" s="8"/>
    </row>
    <row r="15" spans="2:3" x14ac:dyDescent="0.2">
      <c r="B15" s="8" t="s">
        <v>117</v>
      </c>
      <c r="C15" s="8" t="s">
        <v>158</v>
      </c>
    </row>
    <row r="16" spans="2:3" ht="7.5" customHeight="1" x14ac:dyDescent="0.2">
      <c r="B16" s="8"/>
      <c r="C16" s="8"/>
    </row>
    <row r="17" spans="2:5" x14ac:dyDescent="0.2">
      <c r="B17" s="8" t="s">
        <v>118</v>
      </c>
      <c r="C17" s="8" t="s">
        <v>171</v>
      </c>
    </row>
    <row r="18" spans="2:5" ht="7.5" customHeight="1" x14ac:dyDescent="0.2">
      <c r="B18" s="8"/>
      <c r="C18" s="8"/>
    </row>
    <row r="19" spans="2:5" x14ac:dyDescent="0.2">
      <c r="B19" s="8" t="s">
        <v>119</v>
      </c>
      <c r="C19" s="8" t="s">
        <v>159</v>
      </c>
    </row>
    <row r="20" spans="2:5" ht="7.5" customHeight="1" x14ac:dyDescent="0.2">
      <c r="B20" s="8"/>
      <c r="C20" s="8"/>
    </row>
    <row r="21" spans="2:5" x14ac:dyDescent="0.2">
      <c r="B21" s="8" t="s">
        <v>120</v>
      </c>
      <c r="C21" s="8" t="s">
        <v>160</v>
      </c>
      <c r="D21" s="8"/>
      <c r="E21" s="8"/>
    </row>
    <row r="22" spans="2:5" ht="7.5" customHeight="1" x14ac:dyDescent="0.2">
      <c r="B22" s="8"/>
      <c r="C22" s="8"/>
      <c r="D22" s="8"/>
      <c r="E22" s="8"/>
    </row>
    <row r="23" spans="2:5" x14ac:dyDescent="0.2">
      <c r="B23" s="8"/>
      <c r="D23" s="8"/>
      <c r="E23" s="8"/>
    </row>
    <row r="24" spans="2:5" x14ac:dyDescent="0.2">
      <c r="B24" s="8"/>
      <c r="C24" s="8"/>
      <c r="D24" s="8"/>
      <c r="E24" s="8"/>
    </row>
    <row r="25" spans="2:5" x14ac:dyDescent="0.2">
      <c r="B25" s="8"/>
      <c r="C25" s="8"/>
      <c r="D25" s="8"/>
      <c r="E25" s="8"/>
    </row>
    <row r="26" spans="2:5" x14ac:dyDescent="0.2">
      <c r="B26" s="8"/>
      <c r="D26" s="8"/>
      <c r="E26" s="8"/>
    </row>
    <row r="27" spans="2:5" x14ac:dyDescent="0.2">
      <c r="B27" s="8"/>
      <c r="C27" s="8"/>
      <c r="D27" s="8"/>
      <c r="E27" s="8"/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2
&amp;R&amp;G
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8"/>
  <sheetViews>
    <sheetView zoomScaleNormal="100" workbookViewId="0"/>
  </sheetViews>
  <sheetFormatPr baseColWidth="10" defaultColWidth="9.140625" defaultRowHeight="14.25" x14ac:dyDescent="0.2"/>
  <cols>
    <col min="1" max="1" width="2.7109375" style="7" customWidth="1"/>
    <col min="2" max="7" width="9.42578125" style="7" customWidth="1"/>
    <col min="8" max="8" width="15.140625" style="7" customWidth="1"/>
    <col min="9" max="9" width="14.42578125" style="7" customWidth="1"/>
    <col min="10" max="10" width="12.85546875" style="7" customWidth="1"/>
    <col min="11" max="16384" width="9.140625" style="7"/>
  </cols>
  <sheetData>
    <row r="1" spans="2:10" ht="15" customHeight="1" x14ac:dyDescent="0.2">
      <c r="B1" s="272" t="s">
        <v>161</v>
      </c>
      <c r="C1" s="272"/>
      <c r="D1" s="272"/>
      <c r="E1" s="272"/>
      <c r="F1" s="272"/>
      <c r="G1" s="272"/>
      <c r="I1" s="10"/>
      <c r="J1" s="10"/>
    </row>
    <row r="2" spans="2:10" ht="15" customHeight="1" x14ac:dyDescent="0.2">
      <c r="B2" s="335"/>
      <c r="C2" s="335"/>
      <c r="D2" s="335"/>
      <c r="E2" s="11"/>
      <c r="F2" s="11"/>
      <c r="G2" s="11"/>
      <c r="H2" s="11"/>
      <c r="I2" s="11"/>
      <c r="J2" s="11"/>
    </row>
    <row r="3" spans="2:10" ht="25.5" x14ac:dyDescent="0.2">
      <c r="B3" s="12" t="s">
        <v>123</v>
      </c>
      <c r="C3" s="13"/>
      <c r="D3" s="13"/>
      <c r="E3" s="13"/>
      <c r="F3" s="13"/>
      <c r="G3" s="14"/>
      <c r="H3" s="15" t="s">
        <v>162</v>
      </c>
      <c r="I3" s="15" t="s">
        <v>178</v>
      </c>
      <c r="J3" s="16" t="s">
        <v>129</v>
      </c>
    </row>
    <row r="4" spans="2:10" ht="15" customHeight="1" x14ac:dyDescent="0.2">
      <c r="B4" s="324" t="s">
        <v>0</v>
      </c>
      <c r="C4" s="325"/>
      <c r="D4" s="18"/>
      <c r="E4" s="18"/>
      <c r="F4" s="18"/>
      <c r="G4" s="18"/>
      <c r="H4" s="280">
        <f>SUM(H5:H7)</f>
        <v>206.20000000000002</v>
      </c>
      <c r="I4" s="19">
        <f>SUM(I5:I7)</f>
        <v>194.09999999999997</v>
      </c>
      <c r="J4" s="20">
        <f>(H4-I4)/I4</f>
        <v>6.2339000515198625E-2</v>
      </c>
    </row>
    <row r="5" spans="2:10" ht="15" customHeight="1" x14ac:dyDescent="0.2">
      <c r="B5" s="21"/>
      <c r="C5" s="318" t="s">
        <v>124</v>
      </c>
      <c r="D5" s="318"/>
      <c r="E5" s="318"/>
      <c r="F5" s="22"/>
      <c r="G5" s="23"/>
      <c r="H5" s="281">
        <f>59+99</f>
        <v>158</v>
      </c>
      <c r="I5" s="24">
        <v>146.19999999999999</v>
      </c>
      <c r="J5" s="25">
        <f>(H5-I5)/I5</f>
        <v>8.0711354309165609E-2</v>
      </c>
    </row>
    <row r="6" spans="2:10" ht="15" customHeight="1" x14ac:dyDescent="0.2">
      <c r="B6" s="21"/>
      <c r="C6" s="318" t="s">
        <v>1</v>
      </c>
      <c r="D6" s="318"/>
      <c r="E6" s="318"/>
      <c r="F6" s="22"/>
      <c r="G6" s="23"/>
      <c r="H6" s="281">
        <v>47.9</v>
      </c>
      <c r="I6" s="24">
        <v>47.7</v>
      </c>
      <c r="J6" s="25">
        <f>(H6-I6)/I6</f>
        <v>4.1928721174003293E-3</v>
      </c>
    </row>
    <row r="7" spans="2:10" ht="15" customHeight="1" x14ac:dyDescent="0.2">
      <c r="B7" s="26"/>
      <c r="C7" s="317" t="s">
        <v>2</v>
      </c>
      <c r="D7" s="317"/>
      <c r="E7" s="317"/>
      <c r="F7" s="27"/>
      <c r="G7" s="28"/>
      <c r="H7" s="282">
        <v>0.3</v>
      </c>
      <c r="I7" s="29">
        <v>0.2</v>
      </c>
      <c r="J7" s="30"/>
    </row>
    <row r="8" spans="2:10" ht="15" customHeight="1" x14ac:dyDescent="0.2">
      <c r="B8" s="324" t="s">
        <v>3</v>
      </c>
      <c r="C8" s="325"/>
      <c r="D8" s="18"/>
      <c r="E8" s="18"/>
      <c r="F8" s="18"/>
      <c r="G8" s="18"/>
      <c r="H8" s="31"/>
      <c r="I8" s="32"/>
      <c r="J8" s="33"/>
    </row>
    <row r="9" spans="2:10" ht="15" customHeight="1" x14ac:dyDescent="0.2">
      <c r="B9" s="21"/>
      <c r="C9" s="318" t="s">
        <v>4</v>
      </c>
      <c r="D9" s="318"/>
      <c r="E9" s="318"/>
      <c r="F9" s="22"/>
      <c r="G9" s="23"/>
      <c r="H9" s="281">
        <v>94.6</v>
      </c>
      <c r="I9" s="24">
        <v>91</v>
      </c>
      <c r="J9" s="25">
        <f>(H9-I9)/I9</f>
        <v>3.9560439560439496E-2</v>
      </c>
    </row>
    <row r="10" spans="2:10" ht="15" customHeight="1" x14ac:dyDescent="0.2">
      <c r="B10" s="21"/>
      <c r="C10" s="318" t="s">
        <v>5</v>
      </c>
      <c r="D10" s="318"/>
      <c r="E10" s="318"/>
      <c r="F10" s="22"/>
      <c r="G10" s="23"/>
      <c r="H10" s="281">
        <v>63.6</v>
      </c>
      <c r="I10" s="24">
        <v>55.4</v>
      </c>
      <c r="J10" s="25">
        <f>(H10-I10)/I10</f>
        <v>0.14801444043321305</v>
      </c>
    </row>
    <row r="11" spans="2:10" ht="15" customHeight="1" thickBot="1" x14ac:dyDescent="0.25">
      <c r="B11" s="34"/>
      <c r="C11" s="326" t="s">
        <v>6</v>
      </c>
      <c r="D11" s="326"/>
      <c r="E11" s="326"/>
      <c r="F11" s="35"/>
      <c r="G11" s="36"/>
      <c r="H11" s="283">
        <v>48</v>
      </c>
      <c r="I11" s="37">
        <v>47.7</v>
      </c>
      <c r="J11" s="38">
        <f>(H11-I11)/I11</f>
        <v>6.2893081761005686E-3</v>
      </c>
    </row>
    <row r="12" spans="2:10" ht="15" customHeight="1" x14ac:dyDescent="0.2">
      <c r="B12" s="327" t="s">
        <v>7</v>
      </c>
      <c r="C12" s="328"/>
      <c r="D12" s="39"/>
      <c r="E12" s="39"/>
      <c r="F12" s="39"/>
      <c r="G12" s="39"/>
      <c r="H12" s="284">
        <v>45.3</v>
      </c>
      <c r="I12" s="40">
        <v>29.3</v>
      </c>
      <c r="J12" s="41">
        <f>(H12-I12)/I12</f>
        <v>0.54607508532423199</v>
      </c>
    </row>
    <row r="13" spans="2:10" ht="15" customHeight="1" thickBot="1" x14ac:dyDescent="0.25">
      <c r="B13" s="42"/>
      <c r="C13" s="326" t="s">
        <v>8</v>
      </c>
      <c r="D13" s="326"/>
      <c r="E13" s="326"/>
      <c r="F13" s="35"/>
      <c r="G13" s="43"/>
      <c r="H13" s="285">
        <f>H12/H4</f>
        <v>0.2196896217264791</v>
      </c>
      <c r="I13" s="44">
        <f>I12/I4</f>
        <v>0.15095311695002578</v>
      </c>
      <c r="J13" s="45"/>
    </row>
    <row r="14" spans="2:10" ht="15" customHeight="1" x14ac:dyDescent="0.2">
      <c r="B14" s="329" t="s">
        <v>9</v>
      </c>
      <c r="C14" s="330"/>
      <c r="D14" s="46"/>
      <c r="E14" s="46"/>
      <c r="F14" s="46"/>
      <c r="G14" s="46"/>
      <c r="H14" s="284">
        <v>29.5</v>
      </c>
      <c r="I14" s="40">
        <v>18.7</v>
      </c>
      <c r="J14" s="47">
        <f>(H14-I14)/I14</f>
        <v>0.57754010695187175</v>
      </c>
    </row>
    <row r="15" spans="2:10" ht="15" customHeight="1" thickBot="1" x14ac:dyDescent="0.25">
      <c r="B15" s="42"/>
      <c r="C15" s="326" t="s">
        <v>8</v>
      </c>
      <c r="D15" s="326"/>
      <c r="E15" s="326"/>
      <c r="F15" s="35"/>
      <c r="G15" s="43"/>
      <c r="H15" s="286">
        <f>H14/H4</f>
        <v>0.14306498545101842</v>
      </c>
      <c r="I15" s="48">
        <f>I14/I4</f>
        <v>9.6342091705306554E-2</v>
      </c>
      <c r="J15" s="45"/>
    </row>
    <row r="16" spans="2:10" ht="15" customHeight="1" x14ac:dyDescent="0.2">
      <c r="B16" s="331" t="s">
        <v>127</v>
      </c>
      <c r="C16" s="332"/>
      <c r="D16" s="332"/>
      <c r="E16" s="332"/>
      <c r="F16" s="49"/>
      <c r="G16" s="50"/>
      <c r="H16" s="51" t="s">
        <v>172</v>
      </c>
      <c r="I16" s="51" t="s">
        <v>173</v>
      </c>
      <c r="J16" s="52" t="s">
        <v>192</v>
      </c>
    </row>
    <row r="17" spans="2:10" ht="15" customHeight="1" x14ac:dyDescent="0.2">
      <c r="B17" s="333" t="s">
        <v>10</v>
      </c>
      <c r="C17" s="334"/>
      <c r="D17" s="18"/>
      <c r="E17" s="53"/>
      <c r="F17" s="53"/>
      <c r="G17" s="53"/>
      <c r="H17" s="287">
        <v>60.5</v>
      </c>
      <c r="I17" s="19">
        <v>60.3</v>
      </c>
      <c r="J17" s="20">
        <f>(H17-I17)/I17</f>
        <v>3.3167495854063492E-3</v>
      </c>
    </row>
    <row r="18" spans="2:10" ht="15" customHeight="1" thickBot="1" x14ac:dyDescent="0.25">
      <c r="B18" s="54"/>
      <c r="C18" s="35"/>
      <c r="D18" s="36"/>
      <c r="E18" s="43"/>
      <c r="F18" s="43"/>
      <c r="G18" s="43"/>
      <c r="H18" s="42"/>
      <c r="I18" s="55"/>
      <c r="J18" s="38"/>
    </row>
    <row r="19" spans="2:10" ht="15" customHeight="1" x14ac:dyDescent="0.2">
      <c r="B19" s="323" t="s">
        <v>11</v>
      </c>
      <c r="C19" s="318"/>
      <c r="D19" s="318"/>
      <c r="E19" s="318"/>
      <c r="F19" s="22"/>
      <c r="G19" s="39"/>
      <c r="H19" s="56">
        <v>4299</v>
      </c>
      <c r="I19" s="56">
        <v>4367</v>
      </c>
      <c r="J19" s="57"/>
    </row>
    <row r="20" spans="2:10" ht="15" customHeight="1" x14ac:dyDescent="0.2">
      <c r="B20" s="21"/>
      <c r="C20" s="318" t="s">
        <v>12</v>
      </c>
      <c r="D20" s="318"/>
      <c r="E20" s="318"/>
      <c r="F20" s="22"/>
      <c r="G20" s="39"/>
      <c r="H20" s="56">
        <v>1144</v>
      </c>
      <c r="I20" s="56">
        <v>1188</v>
      </c>
      <c r="J20" s="57"/>
    </row>
    <row r="21" spans="2:10" ht="15" customHeight="1" thickBot="1" x14ac:dyDescent="0.25">
      <c r="B21" s="21"/>
      <c r="C21" s="22" t="s">
        <v>13</v>
      </c>
      <c r="D21" s="22"/>
      <c r="E21" s="22"/>
      <c r="F21" s="22"/>
      <c r="G21" s="39"/>
      <c r="H21" s="58">
        <v>1011</v>
      </c>
      <c r="I21" s="59">
        <v>962</v>
      </c>
      <c r="J21" s="57"/>
    </row>
    <row r="22" spans="2:10" ht="25.5" customHeight="1" x14ac:dyDescent="0.2">
      <c r="B22" s="319" t="s">
        <v>14</v>
      </c>
      <c r="C22" s="320"/>
      <c r="D22" s="60"/>
      <c r="E22" s="60"/>
      <c r="F22" s="60"/>
      <c r="G22" s="60"/>
      <c r="H22" s="61" t="s">
        <v>179</v>
      </c>
      <c r="I22" s="62" t="s">
        <v>130</v>
      </c>
      <c r="J22" s="63"/>
    </row>
    <row r="23" spans="2:10" ht="15" customHeight="1" x14ac:dyDescent="0.2">
      <c r="B23" s="321" t="s">
        <v>15</v>
      </c>
      <c r="C23" s="322"/>
      <c r="D23" s="64"/>
      <c r="E23" s="64"/>
      <c r="F23" s="64"/>
      <c r="G23" s="65"/>
      <c r="H23" s="66">
        <v>1866.8</v>
      </c>
      <c r="I23" s="67">
        <v>1814.8</v>
      </c>
      <c r="J23" s="68"/>
    </row>
    <row r="24" spans="2:10" ht="15" customHeight="1" x14ac:dyDescent="0.2">
      <c r="B24" s="321" t="s">
        <v>16</v>
      </c>
      <c r="C24" s="322"/>
      <c r="D24" s="322"/>
      <c r="E24" s="322"/>
      <c r="F24" s="322"/>
      <c r="G24" s="322"/>
      <c r="H24" s="66">
        <v>383.7</v>
      </c>
      <c r="I24" s="67">
        <v>300.60000000000002</v>
      </c>
      <c r="J24" s="68"/>
    </row>
    <row r="25" spans="2:10" ht="15" customHeight="1" x14ac:dyDescent="0.2">
      <c r="B25" s="321" t="s">
        <v>177</v>
      </c>
      <c r="C25" s="322"/>
      <c r="D25" s="322"/>
      <c r="E25" s="64"/>
      <c r="F25" s="64"/>
      <c r="G25" s="65"/>
      <c r="H25" s="66">
        <v>27.1</v>
      </c>
      <c r="I25" s="67">
        <v>-25.7</v>
      </c>
      <c r="J25" s="68"/>
    </row>
    <row r="26" spans="2:10" ht="15" customHeight="1" x14ac:dyDescent="0.2">
      <c r="B26" s="323" t="s">
        <v>17</v>
      </c>
      <c r="C26" s="318"/>
      <c r="D26" s="23"/>
      <c r="E26" s="23"/>
      <c r="F26" s="23"/>
      <c r="G26" s="39"/>
      <c r="H26" s="70">
        <v>1097.4000000000001</v>
      </c>
      <c r="I26" s="19">
        <v>1089.7</v>
      </c>
      <c r="J26" s="71"/>
    </row>
    <row r="27" spans="2:10" ht="15" customHeight="1" x14ac:dyDescent="0.2">
      <c r="B27" s="26"/>
      <c r="C27" s="317" t="s">
        <v>18</v>
      </c>
      <c r="D27" s="317"/>
      <c r="E27" s="317"/>
      <c r="F27" s="27"/>
      <c r="G27" s="72"/>
      <c r="H27" s="73">
        <f>H26/H23</f>
        <v>0.58785086779515761</v>
      </c>
      <c r="I27" s="74">
        <f>I26/I23</f>
        <v>0.60045184042318722</v>
      </c>
      <c r="J27" s="75"/>
    </row>
    <row r="28" spans="2:10" ht="15" customHeight="1" x14ac:dyDescent="0.2">
      <c r="B28" s="76" t="s">
        <v>19</v>
      </c>
    </row>
  </sheetData>
  <mergeCells count="23">
    <mergeCell ref="C7:E7"/>
    <mergeCell ref="B2:D2"/>
    <mergeCell ref="B4:C4"/>
    <mergeCell ref="C5:E5"/>
    <mergeCell ref="C6:E6"/>
    <mergeCell ref="B19:E19"/>
    <mergeCell ref="B8:C8"/>
    <mergeCell ref="C9:E9"/>
    <mergeCell ref="C10:E10"/>
    <mergeCell ref="C11:E11"/>
    <mergeCell ref="B12:C12"/>
    <mergeCell ref="C13:E13"/>
    <mergeCell ref="B14:C14"/>
    <mergeCell ref="C15:E15"/>
    <mergeCell ref="B16:E16"/>
    <mergeCell ref="B17:C17"/>
    <mergeCell ref="C27:E27"/>
    <mergeCell ref="C20:E20"/>
    <mergeCell ref="B22:C22"/>
    <mergeCell ref="B23:C23"/>
    <mergeCell ref="B24:G24"/>
    <mergeCell ref="B25:D25"/>
    <mergeCell ref="B26:C26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3
&amp;R&amp;G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9"/>
  <sheetViews>
    <sheetView zoomScaleNormal="100" workbookViewId="0"/>
  </sheetViews>
  <sheetFormatPr baseColWidth="10" defaultColWidth="9.140625" defaultRowHeight="14.25" x14ac:dyDescent="0.2"/>
  <cols>
    <col min="1" max="1" width="2.7109375" style="7" customWidth="1"/>
    <col min="2" max="7" width="9.42578125" style="7" customWidth="1"/>
    <col min="8" max="10" width="12.85546875" style="7" customWidth="1"/>
    <col min="11" max="16384" width="9.140625" style="7"/>
  </cols>
  <sheetData>
    <row r="1" spans="2:10" ht="15" customHeight="1" x14ac:dyDescent="0.2">
      <c r="B1" s="343" t="s">
        <v>163</v>
      </c>
      <c r="C1" s="343"/>
      <c r="D1" s="343"/>
      <c r="E1" s="343"/>
      <c r="F1" s="343"/>
      <c r="G1" s="343"/>
      <c r="H1" s="343"/>
      <c r="I1" s="343"/>
      <c r="J1" s="343"/>
    </row>
    <row r="2" spans="2:10" ht="15" customHeight="1" x14ac:dyDescent="0.2">
      <c r="B2" s="77"/>
      <c r="C2" s="77"/>
      <c r="D2" s="11"/>
      <c r="E2" s="11"/>
      <c r="F2" s="11"/>
      <c r="G2" s="11"/>
    </row>
    <row r="3" spans="2:10" ht="25.5" customHeight="1" x14ac:dyDescent="0.2">
      <c r="B3" s="78" t="s">
        <v>22</v>
      </c>
      <c r="C3" s="79"/>
      <c r="D3" s="79"/>
      <c r="E3" s="79"/>
      <c r="F3" s="79"/>
      <c r="G3" s="79"/>
      <c r="H3" s="17" t="s">
        <v>164</v>
      </c>
      <c r="I3" s="17" t="s">
        <v>165</v>
      </c>
      <c r="J3" s="80" t="s">
        <v>129</v>
      </c>
    </row>
    <row r="4" spans="2:10" ht="15" customHeight="1" x14ac:dyDescent="0.2">
      <c r="B4" s="333" t="s">
        <v>23</v>
      </c>
      <c r="C4" s="334"/>
      <c r="D4" s="334"/>
      <c r="E4" s="334"/>
      <c r="F4" s="334"/>
      <c r="G4" s="334"/>
      <c r="H4" s="81">
        <v>59070</v>
      </c>
      <c r="I4" s="82">
        <v>46541</v>
      </c>
      <c r="J4" s="25">
        <f t="shared" ref="J4:J20" si="0">(H4-I4)/I4</f>
        <v>0.26920349799101867</v>
      </c>
    </row>
    <row r="5" spans="2:10" ht="15" customHeight="1" x14ac:dyDescent="0.2">
      <c r="B5" s="323" t="s">
        <v>24</v>
      </c>
      <c r="C5" s="318"/>
      <c r="D5" s="318"/>
      <c r="E5" s="318"/>
      <c r="F5" s="318"/>
      <c r="G5" s="318"/>
      <c r="H5" s="83">
        <v>98925</v>
      </c>
      <c r="I5" s="84">
        <v>99702</v>
      </c>
      <c r="J5" s="25">
        <f t="shared" si="0"/>
        <v>-7.7932238069446953E-3</v>
      </c>
    </row>
    <row r="6" spans="2:10" ht="15" customHeight="1" x14ac:dyDescent="0.2">
      <c r="B6" s="323" t="s">
        <v>1</v>
      </c>
      <c r="C6" s="318"/>
      <c r="D6" s="318"/>
      <c r="E6" s="318"/>
      <c r="F6" s="318"/>
      <c r="G6" s="318"/>
      <c r="H6" s="83">
        <v>47886</v>
      </c>
      <c r="I6" s="84">
        <v>47636</v>
      </c>
      <c r="J6" s="25">
        <f t="shared" si="0"/>
        <v>5.2481316651272151E-3</v>
      </c>
    </row>
    <row r="7" spans="2:10" ht="15" customHeight="1" x14ac:dyDescent="0.2">
      <c r="B7" s="340" t="s">
        <v>2</v>
      </c>
      <c r="C7" s="317"/>
      <c r="D7" s="317"/>
      <c r="E7" s="317"/>
      <c r="F7" s="317"/>
      <c r="G7" s="317"/>
      <c r="H7" s="85">
        <v>348</v>
      </c>
      <c r="I7" s="86">
        <v>178</v>
      </c>
      <c r="J7" s="25">
        <f t="shared" si="0"/>
        <v>0.9550561797752809</v>
      </c>
    </row>
    <row r="8" spans="2:10" ht="15" customHeight="1" x14ac:dyDescent="0.2">
      <c r="B8" s="341" t="s">
        <v>25</v>
      </c>
      <c r="C8" s="342"/>
      <c r="D8" s="342"/>
      <c r="E8" s="342"/>
      <c r="F8" s="342"/>
      <c r="G8" s="342"/>
      <c r="H8" s="88">
        <f>SUM(H4:H7)</f>
        <v>206229</v>
      </c>
      <c r="I8" s="88">
        <f>SUM(I4:I7)</f>
        <v>194057</v>
      </c>
      <c r="J8" s="87">
        <f t="shared" si="0"/>
        <v>6.2723838872083978E-2</v>
      </c>
    </row>
    <row r="9" spans="2:10" ht="15" customHeight="1" x14ac:dyDescent="0.2">
      <c r="B9" s="321" t="s">
        <v>26</v>
      </c>
      <c r="C9" s="322"/>
      <c r="D9" s="322"/>
      <c r="E9" s="322"/>
      <c r="F9" s="322"/>
      <c r="G9" s="322"/>
      <c r="H9" s="89">
        <v>-56046</v>
      </c>
      <c r="I9" s="90">
        <v>-54768</v>
      </c>
      <c r="J9" s="25">
        <f t="shared" si="0"/>
        <v>2.3334794040315514E-2</v>
      </c>
    </row>
    <row r="10" spans="2:10" ht="15" customHeight="1" x14ac:dyDescent="0.2">
      <c r="B10" s="341" t="s">
        <v>27</v>
      </c>
      <c r="C10" s="342"/>
      <c r="D10" s="342"/>
      <c r="E10" s="342"/>
      <c r="F10" s="342"/>
      <c r="G10" s="342"/>
      <c r="H10" s="88">
        <f>+H8+H9</f>
        <v>150183</v>
      </c>
      <c r="I10" s="88">
        <f>+I8+I9</f>
        <v>139289</v>
      </c>
      <c r="J10" s="87">
        <f t="shared" si="0"/>
        <v>7.8211488344377522E-2</v>
      </c>
    </row>
    <row r="11" spans="2:10" ht="15" customHeight="1" x14ac:dyDescent="0.2">
      <c r="B11" s="333" t="s">
        <v>174</v>
      </c>
      <c r="C11" s="334"/>
      <c r="D11" s="334"/>
      <c r="E11" s="334"/>
      <c r="F11" s="334"/>
      <c r="G11" s="334"/>
      <c r="H11" s="81">
        <v>-27511</v>
      </c>
      <c r="I11" s="82">
        <v>-27392</v>
      </c>
      <c r="J11" s="25">
        <f t="shared" si="0"/>
        <v>4.3443341121495328E-3</v>
      </c>
    </row>
    <row r="12" spans="2:10" ht="15" customHeight="1" x14ac:dyDescent="0.2">
      <c r="B12" s="323" t="s">
        <v>175</v>
      </c>
      <c r="C12" s="318"/>
      <c r="D12" s="318"/>
      <c r="E12" s="318"/>
      <c r="F12" s="318"/>
      <c r="G12" s="318"/>
      <c r="H12" s="83">
        <f>-46251-4388-8925</f>
        <v>-59564</v>
      </c>
      <c r="I12" s="84">
        <v>-64132</v>
      </c>
      <c r="J12" s="25">
        <f t="shared" si="0"/>
        <v>-7.1228092060125994E-2</v>
      </c>
    </row>
    <row r="13" spans="2:10" ht="15" customHeight="1" x14ac:dyDescent="0.2">
      <c r="B13" s="323" t="s">
        <v>176</v>
      </c>
      <c r="C13" s="318"/>
      <c r="D13" s="318"/>
      <c r="E13" s="318"/>
      <c r="F13" s="318"/>
      <c r="G13" s="318"/>
      <c r="H13" s="91">
        <v>-19210</v>
      </c>
      <c r="I13" s="92">
        <v>-20088</v>
      </c>
      <c r="J13" s="25">
        <f t="shared" si="0"/>
        <v>-4.3707686180804457E-2</v>
      </c>
    </row>
    <row r="14" spans="2:10" ht="15" customHeight="1" x14ac:dyDescent="0.2">
      <c r="B14" s="340" t="s">
        <v>30</v>
      </c>
      <c r="C14" s="317"/>
      <c r="D14" s="317"/>
      <c r="E14" s="317"/>
      <c r="F14" s="317"/>
      <c r="G14" s="317"/>
      <c r="H14" s="85">
        <v>-1335</v>
      </c>
      <c r="I14" s="86">
        <v>-1571</v>
      </c>
      <c r="J14" s="25">
        <f t="shared" si="0"/>
        <v>-0.15022278803309994</v>
      </c>
    </row>
    <row r="15" spans="2:10" ht="15" customHeight="1" x14ac:dyDescent="0.2">
      <c r="B15" s="341" t="s">
        <v>31</v>
      </c>
      <c r="C15" s="342"/>
      <c r="D15" s="342"/>
      <c r="E15" s="342"/>
      <c r="F15" s="342"/>
      <c r="G15" s="342"/>
      <c r="H15" s="88">
        <f>SUM(H10:H14)</f>
        <v>42563</v>
      </c>
      <c r="I15" s="88">
        <f>SUM(I10:I14)</f>
        <v>26106</v>
      </c>
      <c r="J15" s="87">
        <f t="shared" si="0"/>
        <v>0.63039148088562014</v>
      </c>
    </row>
    <row r="16" spans="2:10" ht="15" customHeight="1" x14ac:dyDescent="0.2">
      <c r="B16" s="333" t="s">
        <v>147</v>
      </c>
      <c r="C16" s="334"/>
      <c r="D16" s="334"/>
      <c r="E16" s="334"/>
      <c r="F16" s="334"/>
      <c r="G16" s="334"/>
      <c r="H16" s="81">
        <f>8514-7066</f>
        <v>1448</v>
      </c>
      <c r="I16" s="82">
        <v>1651</v>
      </c>
      <c r="J16" s="25">
        <f t="shared" si="0"/>
        <v>-0.12295578437310721</v>
      </c>
    </row>
    <row r="17" spans="2:10" ht="15" customHeight="1" x14ac:dyDescent="0.2">
      <c r="B17" s="340" t="s">
        <v>32</v>
      </c>
      <c r="C17" s="317"/>
      <c r="D17" s="317"/>
      <c r="E17" s="317"/>
      <c r="F17" s="317"/>
      <c r="G17" s="317"/>
      <c r="H17" s="85">
        <f>1961-2437</f>
        <v>-476</v>
      </c>
      <c r="I17" s="86">
        <v>-1361</v>
      </c>
      <c r="J17" s="25">
        <f t="shared" si="0"/>
        <v>-0.65025716385011023</v>
      </c>
    </row>
    <row r="18" spans="2:10" ht="15" customHeight="1" x14ac:dyDescent="0.2">
      <c r="B18" s="341" t="s">
        <v>33</v>
      </c>
      <c r="C18" s="342"/>
      <c r="D18" s="342"/>
      <c r="E18" s="342"/>
      <c r="F18" s="342"/>
      <c r="G18" s="342"/>
      <c r="H18" s="88">
        <f>SUM(H15:H17)</f>
        <v>43535</v>
      </c>
      <c r="I18" s="88">
        <f>SUM(I15:I17)</f>
        <v>26396</v>
      </c>
      <c r="J18" s="87">
        <f t="shared" si="0"/>
        <v>0.64930292468555839</v>
      </c>
    </row>
    <row r="19" spans="2:10" ht="15" customHeight="1" x14ac:dyDescent="0.2">
      <c r="B19" s="321" t="s">
        <v>34</v>
      </c>
      <c r="C19" s="322"/>
      <c r="D19" s="322"/>
      <c r="E19" s="322"/>
      <c r="F19" s="322"/>
      <c r="G19" s="322"/>
      <c r="H19" s="89">
        <f>-12116-1953</f>
        <v>-14069</v>
      </c>
      <c r="I19" s="90">
        <v>-7683</v>
      </c>
      <c r="J19" s="25">
        <f t="shared" si="0"/>
        <v>0.83118573473903423</v>
      </c>
    </row>
    <row r="20" spans="2:10" ht="15" customHeight="1" x14ac:dyDescent="0.2">
      <c r="B20" s="336" t="s">
        <v>35</v>
      </c>
      <c r="C20" s="337"/>
      <c r="D20" s="337"/>
      <c r="E20" s="337"/>
      <c r="F20" s="337"/>
      <c r="G20" s="337"/>
      <c r="H20" s="88">
        <f>SUM(H18:H19)</f>
        <v>29466</v>
      </c>
      <c r="I20" s="88">
        <f>SUM(I18:I19)</f>
        <v>18713</v>
      </c>
      <c r="J20" s="93">
        <f t="shared" si="0"/>
        <v>0.57462726446855128</v>
      </c>
    </row>
    <row r="21" spans="2:10" ht="15" customHeight="1" x14ac:dyDescent="0.2">
      <c r="B21" s="69"/>
      <c r="C21" s="65"/>
      <c r="D21" s="65"/>
      <c r="E21" s="65"/>
      <c r="F21" s="65"/>
      <c r="G21" s="65"/>
      <c r="H21" s="94"/>
      <c r="I21" s="94"/>
      <c r="J21" s="95"/>
    </row>
    <row r="22" spans="2:10" ht="15" customHeight="1" x14ac:dyDescent="0.2">
      <c r="B22" s="338" t="s">
        <v>36</v>
      </c>
      <c r="C22" s="339"/>
      <c r="D22" s="339"/>
      <c r="E22" s="339"/>
      <c r="F22" s="339"/>
      <c r="G22" s="339"/>
      <c r="H22" s="97">
        <f>+H20-H23</f>
        <v>29429</v>
      </c>
      <c r="I22" s="88">
        <f>+I20-I23</f>
        <v>18670</v>
      </c>
      <c r="J22" s="96">
        <f>(H22-I22)/I22</f>
        <v>0.5762720942688806</v>
      </c>
    </row>
    <row r="23" spans="2:10" ht="15" customHeight="1" x14ac:dyDescent="0.2">
      <c r="B23" s="327" t="s">
        <v>37</v>
      </c>
      <c r="C23" s="328"/>
      <c r="D23" s="328"/>
      <c r="E23" s="328"/>
      <c r="F23" s="328"/>
      <c r="G23" s="328"/>
      <c r="H23" s="98">
        <v>37</v>
      </c>
      <c r="I23" s="88">
        <v>43</v>
      </c>
      <c r="J23" s="41"/>
    </row>
    <row r="24" spans="2:10" ht="15" customHeight="1" x14ac:dyDescent="0.2">
      <c r="B24" s="99"/>
      <c r="C24" s="64"/>
      <c r="D24" s="64"/>
      <c r="E24" s="64"/>
      <c r="F24" s="64"/>
      <c r="G24" s="65"/>
      <c r="H24" s="100"/>
      <c r="I24" s="100"/>
      <c r="J24" s="95"/>
    </row>
    <row r="25" spans="2:10" ht="15" customHeight="1" x14ac:dyDescent="0.2">
      <c r="B25" s="340" t="s">
        <v>38</v>
      </c>
      <c r="C25" s="317"/>
      <c r="D25" s="317"/>
      <c r="E25" s="317"/>
      <c r="F25" s="317"/>
      <c r="G25" s="317"/>
      <c r="H25" s="102">
        <f>ROUND(H22/H27*1000,2)</f>
        <v>0.39</v>
      </c>
      <c r="I25" s="103">
        <f>ROUND(I22/I27*1000,2)</f>
        <v>0.24</v>
      </c>
      <c r="J25" s="101">
        <f>(H25-I25)/I25</f>
        <v>0.62500000000000011</v>
      </c>
    </row>
    <row r="26" spans="2:10" ht="15" customHeight="1" x14ac:dyDescent="0.2">
      <c r="B26" s="321" t="s">
        <v>39</v>
      </c>
      <c r="C26" s="322"/>
      <c r="D26" s="322"/>
      <c r="E26" s="322"/>
      <c r="F26" s="322"/>
      <c r="G26" s="322"/>
      <c r="H26" s="104">
        <f>ROUND(H22/H28*1000,2)</f>
        <v>0.38</v>
      </c>
      <c r="I26" s="103">
        <f>ROUND(I22/I28*1000,2)</f>
        <v>0.24</v>
      </c>
      <c r="J26" s="101">
        <f>(H26-I26)/I26</f>
        <v>0.58333333333333337</v>
      </c>
    </row>
    <row r="27" spans="2:10" ht="15" customHeight="1" x14ac:dyDescent="0.2">
      <c r="B27" s="321" t="s">
        <v>40</v>
      </c>
      <c r="C27" s="322"/>
      <c r="D27" s="322"/>
      <c r="E27" s="322"/>
      <c r="F27" s="322"/>
      <c r="G27" s="322"/>
      <c r="H27" s="89">
        <v>76231631</v>
      </c>
      <c r="I27" s="90">
        <v>78918844</v>
      </c>
      <c r="J27" s="105" t="s">
        <v>42</v>
      </c>
    </row>
    <row r="28" spans="2:10" ht="15" customHeight="1" x14ac:dyDescent="0.2">
      <c r="B28" s="321" t="s">
        <v>41</v>
      </c>
      <c r="C28" s="322"/>
      <c r="D28" s="322"/>
      <c r="E28" s="322"/>
      <c r="F28" s="322"/>
      <c r="G28" s="322"/>
      <c r="H28" s="89">
        <v>76589691</v>
      </c>
      <c r="I28" s="90">
        <v>78918844</v>
      </c>
      <c r="J28" s="105" t="s">
        <v>42</v>
      </c>
    </row>
    <row r="29" spans="2:10" ht="15" customHeight="1" x14ac:dyDescent="0.2"/>
  </sheetData>
  <mergeCells count="24">
    <mergeCell ref="B8:G8"/>
    <mergeCell ref="B1:J1"/>
    <mergeCell ref="B4:G4"/>
    <mergeCell ref="B5:G5"/>
    <mergeCell ref="B6:G6"/>
    <mergeCell ref="B7:G7"/>
    <mergeCell ref="B19:G19"/>
    <mergeCell ref="B9:G9"/>
    <mergeCell ref="B10:G10"/>
    <mergeCell ref="B11:G11"/>
    <mergeCell ref="B12:G12"/>
    <mergeCell ref="B13:G13"/>
    <mergeCell ref="B14:G14"/>
    <mergeCell ref="B15:G15"/>
    <mergeCell ref="B16:G16"/>
    <mergeCell ref="B17:G17"/>
    <mergeCell ref="B18:G18"/>
    <mergeCell ref="B28:G28"/>
    <mergeCell ref="B20:G20"/>
    <mergeCell ref="B22:G22"/>
    <mergeCell ref="B23:G23"/>
    <mergeCell ref="B25:G25"/>
    <mergeCell ref="B26:G26"/>
    <mergeCell ref="B27:G2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&amp;P
&amp;R&amp;G
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55"/>
  <sheetViews>
    <sheetView topLeftCell="A13" zoomScaleNormal="100" workbookViewId="0">
      <selection activeCell="I57" sqref="I57"/>
    </sheetView>
  </sheetViews>
  <sheetFormatPr baseColWidth="10" defaultColWidth="9.140625" defaultRowHeight="14.25" x14ac:dyDescent="0.25"/>
  <cols>
    <col min="1" max="1" width="2.7109375" style="108" customWidth="1"/>
    <col min="2" max="6" width="11.42578125" style="108" customWidth="1"/>
    <col min="7" max="10" width="12" style="108" customWidth="1"/>
    <col min="11" max="16384" width="9.140625" style="108"/>
  </cols>
  <sheetData>
    <row r="1" spans="2:10" ht="15" customHeight="1" x14ac:dyDescent="0.25">
      <c r="B1" s="172" t="s">
        <v>166</v>
      </c>
      <c r="C1" s="106"/>
      <c r="D1" s="106"/>
      <c r="E1" s="106"/>
      <c r="F1" s="106"/>
      <c r="G1" s="106"/>
      <c r="H1" s="107"/>
      <c r="I1" s="107"/>
      <c r="J1" s="107"/>
    </row>
    <row r="2" spans="2:10" ht="15" customHeight="1" x14ac:dyDescent="0.25">
      <c r="B2" s="344"/>
      <c r="C2" s="344"/>
      <c r="D2" s="106"/>
      <c r="E2" s="106"/>
      <c r="F2" s="106"/>
      <c r="G2" s="106"/>
      <c r="H2" s="106"/>
      <c r="I2" s="106"/>
      <c r="J2" s="106"/>
    </row>
    <row r="3" spans="2:10" ht="14.25" customHeight="1" x14ac:dyDescent="0.25">
      <c r="B3" s="12" t="s">
        <v>54</v>
      </c>
      <c r="C3" s="13"/>
      <c r="D3" s="13"/>
      <c r="E3" s="13"/>
      <c r="F3" s="13"/>
      <c r="G3" s="355" t="s">
        <v>167</v>
      </c>
      <c r="H3" s="356"/>
      <c r="I3" s="351" t="s">
        <v>130</v>
      </c>
      <c r="J3" s="352"/>
    </row>
    <row r="4" spans="2:10" ht="14.25" customHeight="1" x14ac:dyDescent="0.25">
      <c r="B4" s="109"/>
      <c r="C4" s="110"/>
      <c r="D4" s="110"/>
      <c r="E4" s="110"/>
      <c r="F4" s="110"/>
      <c r="G4" s="110"/>
      <c r="H4" s="111"/>
      <c r="I4" s="110"/>
      <c r="J4" s="112"/>
    </row>
    <row r="5" spans="2:10" s="116" customFormat="1" ht="14.25" customHeight="1" x14ac:dyDescent="0.25">
      <c r="B5" s="349" t="s">
        <v>55</v>
      </c>
      <c r="C5" s="350"/>
      <c r="D5" s="350"/>
      <c r="E5" s="350"/>
      <c r="F5" s="350"/>
      <c r="G5" s="113"/>
      <c r="H5" s="114"/>
      <c r="I5" s="113"/>
      <c r="J5" s="115"/>
    </row>
    <row r="6" spans="2:10" s="121" customFormat="1" ht="14.25" customHeight="1" x14ac:dyDescent="0.25">
      <c r="B6" s="345" t="s">
        <v>16</v>
      </c>
      <c r="C6" s="346"/>
      <c r="D6" s="346"/>
      <c r="E6" s="346"/>
      <c r="F6" s="346"/>
      <c r="G6" s="117"/>
      <c r="H6" s="118">
        <v>383719</v>
      </c>
      <c r="I6" s="119"/>
      <c r="J6" s="120">
        <v>300567</v>
      </c>
    </row>
    <row r="7" spans="2:10" s="121" customFormat="1" ht="14.25" customHeight="1" x14ac:dyDescent="0.25">
      <c r="B7" s="345" t="s">
        <v>131</v>
      </c>
      <c r="C7" s="346"/>
      <c r="D7" s="346"/>
      <c r="E7" s="346"/>
      <c r="F7" s="346"/>
      <c r="G7" s="122"/>
      <c r="H7" s="118">
        <v>21929</v>
      </c>
      <c r="I7" s="119"/>
      <c r="J7" s="123">
        <v>11840</v>
      </c>
    </row>
    <row r="8" spans="2:10" s="121" customFormat="1" ht="14.25" customHeight="1" x14ac:dyDescent="0.25">
      <c r="B8" s="345" t="s">
        <v>137</v>
      </c>
      <c r="C8" s="346"/>
      <c r="D8" s="346"/>
      <c r="E8" s="346"/>
      <c r="F8" s="346"/>
      <c r="G8" s="117"/>
      <c r="H8" s="118">
        <v>212126</v>
      </c>
      <c r="I8" s="119"/>
      <c r="J8" s="123">
        <v>232576</v>
      </c>
    </row>
    <row r="9" spans="2:10" s="121" customFormat="1" ht="14.25" customHeight="1" x14ac:dyDescent="0.25">
      <c r="B9" s="345" t="s">
        <v>132</v>
      </c>
      <c r="C9" s="346"/>
      <c r="D9" s="346"/>
      <c r="E9" s="346"/>
      <c r="F9" s="346"/>
      <c r="G9" s="122"/>
      <c r="H9" s="118">
        <v>17432</v>
      </c>
      <c r="I9" s="124"/>
      <c r="J9" s="123">
        <v>14794</v>
      </c>
    </row>
    <row r="10" spans="2:10" s="121" customFormat="1" ht="14.25" customHeight="1" x14ac:dyDescent="0.25">
      <c r="B10" s="347" t="s">
        <v>133</v>
      </c>
      <c r="C10" s="348"/>
      <c r="D10" s="348"/>
      <c r="E10" s="348"/>
      <c r="F10" s="348"/>
      <c r="G10" s="125"/>
      <c r="H10" s="126">
        <v>24781</v>
      </c>
      <c r="I10" s="127"/>
      <c r="J10" s="128">
        <v>24406</v>
      </c>
    </row>
    <row r="11" spans="2:10" s="121" customFormat="1" ht="14.25" customHeight="1" x14ac:dyDescent="0.25">
      <c r="B11" s="129"/>
      <c r="C11" s="117"/>
      <c r="D11" s="117"/>
      <c r="E11" s="117"/>
      <c r="F11" s="117"/>
      <c r="G11" s="117"/>
      <c r="H11" s="130">
        <f>SUM(H6:H10)</f>
        <v>659987</v>
      </c>
      <c r="I11" s="119"/>
      <c r="J11" s="131">
        <f>SUM(J6:J10)</f>
        <v>584183</v>
      </c>
    </row>
    <row r="12" spans="2:10" s="116" customFormat="1" ht="14.25" customHeight="1" x14ac:dyDescent="0.25">
      <c r="B12" s="349" t="s">
        <v>56</v>
      </c>
      <c r="C12" s="350"/>
      <c r="D12" s="350"/>
      <c r="E12" s="350"/>
      <c r="F12" s="350"/>
      <c r="G12" s="113"/>
      <c r="H12" s="132"/>
      <c r="I12" s="132"/>
      <c r="J12" s="133"/>
    </row>
    <row r="13" spans="2:10" s="121" customFormat="1" ht="14.25" customHeight="1" x14ac:dyDescent="0.25">
      <c r="B13" s="345" t="s">
        <v>134</v>
      </c>
      <c r="C13" s="346"/>
      <c r="D13" s="346"/>
      <c r="E13" s="346"/>
      <c r="F13" s="346"/>
      <c r="G13" s="122"/>
      <c r="H13" s="118">
        <v>145487</v>
      </c>
      <c r="I13" s="124"/>
      <c r="J13" s="120">
        <v>157438</v>
      </c>
    </row>
    <row r="14" spans="2:10" s="121" customFormat="1" ht="14.25" customHeight="1" x14ac:dyDescent="0.25">
      <c r="B14" s="345" t="s">
        <v>135</v>
      </c>
      <c r="C14" s="346"/>
      <c r="D14" s="346"/>
      <c r="E14" s="346"/>
      <c r="F14" s="346"/>
      <c r="G14" s="117"/>
      <c r="H14" s="118">
        <v>883212</v>
      </c>
      <c r="I14" s="119"/>
      <c r="J14" s="123">
        <v>899954</v>
      </c>
    </row>
    <row r="15" spans="2:10" s="121" customFormat="1" ht="14.25" customHeight="1" x14ac:dyDescent="0.25">
      <c r="B15" s="345" t="s">
        <v>136</v>
      </c>
      <c r="C15" s="346"/>
      <c r="D15" s="346"/>
      <c r="E15" s="346"/>
      <c r="F15" s="346"/>
      <c r="G15" s="117"/>
      <c r="H15" s="118">
        <v>55301</v>
      </c>
      <c r="I15" s="119"/>
      <c r="J15" s="123">
        <v>56221</v>
      </c>
    </row>
    <row r="16" spans="2:10" s="121" customFormat="1" ht="14.25" customHeight="1" x14ac:dyDescent="0.25">
      <c r="B16" s="345" t="s">
        <v>131</v>
      </c>
      <c r="C16" s="346"/>
      <c r="D16" s="346"/>
      <c r="E16" s="346"/>
      <c r="F16" s="346"/>
      <c r="G16" s="117"/>
      <c r="H16" s="118">
        <v>31272</v>
      </c>
      <c r="I16" s="119"/>
      <c r="J16" s="123">
        <v>24547</v>
      </c>
    </row>
    <row r="17" spans="2:10" s="121" customFormat="1" ht="14.25" customHeight="1" x14ac:dyDescent="0.25">
      <c r="B17" s="345" t="s">
        <v>137</v>
      </c>
      <c r="C17" s="346"/>
      <c r="D17" s="346"/>
      <c r="E17" s="346"/>
      <c r="F17" s="346"/>
      <c r="G17" s="122"/>
      <c r="H17" s="118">
        <v>73727</v>
      </c>
      <c r="I17" s="124"/>
      <c r="J17" s="123">
        <v>75090</v>
      </c>
    </row>
    <row r="18" spans="2:10" s="121" customFormat="1" ht="14.25" customHeight="1" x14ac:dyDescent="0.25">
      <c r="B18" s="345" t="s">
        <v>132</v>
      </c>
      <c r="C18" s="346"/>
      <c r="D18" s="346"/>
      <c r="E18" s="346"/>
      <c r="F18" s="346"/>
      <c r="G18" s="117"/>
      <c r="H18" s="118">
        <v>64</v>
      </c>
      <c r="I18" s="119"/>
      <c r="J18" s="123">
        <v>82</v>
      </c>
    </row>
    <row r="19" spans="2:10" s="121" customFormat="1" ht="14.25" customHeight="1" x14ac:dyDescent="0.25">
      <c r="B19" s="345" t="s">
        <v>133</v>
      </c>
      <c r="C19" s="346"/>
      <c r="D19" s="346"/>
      <c r="E19" s="346"/>
      <c r="F19" s="346"/>
      <c r="G19" s="122"/>
      <c r="H19" s="118">
        <v>6525</v>
      </c>
      <c r="I19" s="124"/>
      <c r="J19" s="123">
        <v>6215</v>
      </c>
    </row>
    <row r="20" spans="2:10" s="121" customFormat="1" ht="14.25" customHeight="1" x14ac:dyDescent="0.25">
      <c r="B20" s="347" t="s">
        <v>138</v>
      </c>
      <c r="C20" s="348"/>
      <c r="D20" s="348"/>
      <c r="E20" s="348"/>
      <c r="F20" s="348"/>
      <c r="G20" s="134"/>
      <c r="H20" s="118">
        <v>11225</v>
      </c>
      <c r="I20" s="127"/>
      <c r="J20" s="128">
        <v>11039</v>
      </c>
    </row>
    <row r="21" spans="2:10" s="121" customFormat="1" ht="14.25" customHeight="1" x14ac:dyDescent="0.25">
      <c r="B21" s="135"/>
      <c r="C21" s="122"/>
      <c r="D21" s="122"/>
      <c r="E21" s="122"/>
      <c r="F21" s="122"/>
      <c r="G21" s="136"/>
      <c r="H21" s="137">
        <f>SUM(H13:H20)</f>
        <v>1206813</v>
      </c>
      <c r="I21" s="124"/>
      <c r="J21" s="131">
        <f>SUM(J13:J20)</f>
        <v>1230586</v>
      </c>
    </row>
    <row r="22" spans="2:10" ht="14.25" customHeight="1" x14ac:dyDescent="0.25">
      <c r="B22" s="138"/>
      <c r="C22" s="139"/>
      <c r="D22" s="139"/>
      <c r="E22" s="139"/>
      <c r="F22" s="139"/>
      <c r="G22" s="139"/>
      <c r="H22" s="140"/>
      <c r="I22" s="140"/>
      <c r="J22" s="141"/>
    </row>
    <row r="23" spans="2:10" s="121" customFormat="1" ht="14.25" customHeight="1" thickBot="1" x14ac:dyDescent="0.3">
      <c r="B23" s="353" t="s">
        <v>121</v>
      </c>
      <c r="C23" s="354"/>
      <c r="D23" s="354"/>
      <c r="E23" s="354"/>
      <c r="F23" s="354"/>
      <c r="G23" s="142"/>
      <c r="H23" s="143">
        <f>H11+H21</f>
        <v>1866800</v>
      </c>
      <c r="I23" s="144"/>
      <c r="J23" s="145">
        <f>J21+J11</f>
        <v>1814769</v>
      </c>
    </row>
    <row r="24" spans="2:10" ht="14.25" customHeight="1" thickTop="1" x14ac:dyDescent="0.25">
      <c r="B24" s="146"/>
      <c r="C24" s="147"/>
      <c r="D24" s="147"/>
      <c r="E24" s="147"/>
      <c r="F24" s="147"/>
      <c r="G24" s="147"/>
      <c r="H24" s="148"/>
      <c r="I24" s="147"/>
      <c r="J24" s="149"/>
    </row>
    <row r="25" spans="2:10" ht="14.25" customHeight="1" x14ac:dyDescent="0.25">
      <c r="B25" s="12" t="s">
        <v>66</v>
      </c>
      <c r="C25" s="13"/>
      <c r="D25" s="13"/>
      <c r="E25" s="13"/>
      <c r="F25" s="13"/>
      <c r="G25" s="355" t="s">
        <v>167</v>
      </c>
      <c r="H25" s="356"/>
      <c r="I25" s="351" t="s">
        <v>130</v>
      </c>
      <c r="J25" s="352"/>
    </row>
    <row r="26" spans="2:10" ht="14.25" customHeight="1" x14ac:dyDescent="0.25">
      <c r="B26" s="12"/>
      <c r="C26" s="13"/>
      <c r="D26" s="13"/>
      <c r="E26" s="13"/>
      <c r="F26" s="13"/>
      <c r="G26" s="150"/>
      <c r="H26" s="150"/>
      <c r="I26" s="150"/>
      <c r="J26" s="151"/>
    </row>
    <row r="27" spans="2:10" ht="14.25" customHeight="1" x14ac:dyDescent="0.25">
      <c r="B27" s="349" t="s">
        <v>57</v>
      </c>
      <c r="C27" s="350"/>
      <c r="D27" s="350"/>
      <c r="E27" s="350"/>
      <c r="F27" s="350"/>
      <c r="G27" s="113"/>
      <c r="H27" s="152"/>
      <c r="I27" s="147"/>
      <c r="J27" s="149"/>
    </row>
    <row r="28" spans="2:10" s="121" customFormat="1" ht="14.25" customHeight="1" x14ac:dyDescent="0.25">
      <c r="B28" s="345" t="s">
        <v>139</v>
      </c>
      <c r="C28" s="346"/>
      <c r="D28" s="346"/>
      <c r="E28" s="346"/>
      <c r="F28" s="346"/>
      <c r="G28" s="117"/>
      <c r="H28" s="153">
        <v>105127</v>
      </c>
      <c r="I28" s="154"/>
      <c r="J28" s="120">
        <v>113033</v>
      </c>
    </row>
    <row r="29" spans="2:10" s="121" customFormat="1" ht="14.25" customHeight="1" x14ac:dyDescent="0.25">
      <c r="B29" s="345" t="s">
        <v>140</v>
      </c>
      <c r="C29" s="346"/>
      <c r="D29" s="346"/>
      <c r="E29" s="346"/>
      <c r="F29" s="346"/>
      <c r="G29" s="117"/>
      <c r="H29" s="118">
        <v>33465</v>
      </c>
      <c r="I29" s="119"/>
      <c r="J29" s="123">
        <v>33016</v>
      </c>
    </row>
    <row r="30" spans="2:10" s="121" customFormat="1" ht="14.25" customHeight="1" x14ac:dyDescent="0.25">
      <c r="B30" s="345" t="s">
        <v>141</v>
      </c>
      <c r="C30" s="346"/>
      <c r="D30" s="346"/>
      <c r="E30" s="346"/>
      <c r="F30" s="346"/>
      <c r="G30" s="117"/>
      <c r="H30" s="118">
        <v>80708</v>
      </c>
      <c r="I30" s="119"/>
      <c r="J30" s="123">
        <v>112932</v>
      </c>
    </row>
    <row r="31" spans="2:10" s="121" customFormat="1" ht="14.25" customHeight="1" x14ac:dyDescent="0.25">
      <c r="B31" s="345" t="s">
        <v>142</v>
      </c>
      <c r="C31" s="346"/>
      <c r="D31" s="346"/>
      <c r="E31" s="346"/>
      <c r="F31" s="346"/>
      <c r="G31" s="117"/>
      <c r="H31" s="118">
        <v>47636</v>
      </c>
      <c r="I31" s="119"/>
      <c r="J31" s="123">
        <v>28329</v>
      </c>
    </row>
    <row r="32" spans="2:10" s="121" customFormat="1" ht="14.25" customHeight="1" x14ac:dyDescent="0.25">
      <c r="B32" s="345" t="s">
        <v>143</v>
      </c>
      <c r="C32" s="346"/>
      <c r="D32" s="346"/>
      <c r="E32" s="346"/>
      <c r="F32" s="346"/>
      <c r="G32" s="117"/>
      <c r="H32" s="118">
        <v>23690</v>
      </c>
      <c r="I32" s="119"/>
      <c r="J32" s="123">
        <v>28626</v>
      </c>
    </row>
    <row r="33" spans="2:10" s="121" customFormat="1" ht="14.25" customHeight="1" x14ac:dyDescent="0.25">
      <c r="B33" s="347" t="s">
        <v>144</v>
      </c>
      <c r="C33" s="348"/>
      <c r="D33" s="348"/>
      <c r="E33" s="348"/>
      <c r="F33" s="348"/>
      <c r="G33" s="125"/>
      <c r="H33" s="126">
        <v>149282</v>
      </c>
      <c r="I33" s="127"/>
      <c r="J33" s="128">
        <v>123606</v>
      </c>
    </row>
    <row r="34" spans="2:10" s="121" customFormat="1" ht="14.25" customHeight="1" x14ac:dyDescent="0.25">
      <c r="B34" s="129"/>
      <c r="C34" s="117"/>
      <c r="D34" s="117"/>
      <c r="E34" s="117"/>
      <c r="F34" s="117"/>
      <c r="G34" s="117"/>
      <c r="H34" s="130">
        <f>SUM(H28:H33)</f>
        <v>439908</v>
      </c>
      <c r="I34" s="124"/>
      <c r="J34" s="131">
        <f>SUM(J28:J33)</f>
        <v>439542</v>
      </c>
    </row>
    <row r="35" spans="2:10" ht="14.25" customHeight="1" x14ac:dyDescent="0.25">
      <c r="B35" s="353" t="s">
        <v>58</v>
      </c>
      <c r="C35" s="354"/>
      <c r="D35" s="354"/>
      <c r="E35" s="354"/>
      <c r="F35" s="354"/>
      <c r="G35" s="147"/>
      <c r="H35" s="155"/>
      <c r="I35" s="155"/>
      <c r="J35" s="156"/>
    </row>
    <row r="36" spans="2:10" s="121" customFormat="1" ht="14.25" customHeight="1" x14ac:dyDescent="0.25">
      <c r="B36" s="357" t="s">
        <v>139</v>
      </c>
      <c r="C36" s="358"/>
      <c r="D36" s="358"/>
      <c r="E36" s="358"/>
      <c r="F36" s="358"/>
      <c r="G36" s="157"/>
      <c r="H36" s="158">
        <v>251456</v>
      </c>
      <c r="I36" s="154"/>
      <c r="J36" s="120">
        <v>213247</v>
      </c>
    </row>
    <row r="37" spans="2:10" s="121" customFormat="1" ht="14.25" customHeight="1" x14ac:dyDescent="0.25">
      <c r="B37" s="345" t="s">
        <v>140</v>
      </c>
      <c r="C37" s="346"/>
      <c r="D37" s="346"/>
      <c r="E37" s="346"/>
      <c r="F37" s="346"/>
      <c r="G37" s="117"/>
      <c r="H37" s="118">
        <v>0</v>
      </c>
      <c r="I37" s="119"/>
      <c r="J37" s="123">
        <v>90</v>
      </c>
    </row>
    <row r="38" spans="2:10" s="121" customFormat="1" ht="14.25" customHeight="1" x14ac:dyDescent="0.25">
      <c r="B38" s="345" t="s">
        <v>141</v>
      </c>
      <c r="C38" s="346"/>
      <c r="D38" s="346"/>
      <c r="E38" s="346"/>
      <c r="F38" s="346"/>
      <c r="G38" s="117"/>
      <c r="H38" s="118">
        <v>1625</v>
      </c>
      <c r="I38" s="119"/>
      <c r="J38" s="123">
        <v>1719</v>
      </c>
    </row>
    <row r="39" spans="2:10" s="121" customFormat="1" ht="14.25" customHeight="1" x14ac:dyDescent="0.25">
      <c r="B39" s="345" t="s">
        <v>142</v>
      </c>
      <c r="C39" s="346"/>
      <c r="D39" s="346"/>
      <c r="E39" s="346"/>
      <c r="F39" s="346"/>
      <c r="G39" s="117"/>
      <c r="H39" s="118">
        <v>10981</v>
      </c>
      <c r="I39" s="119"/>
      <c r="J39" s="123">
        <v>17897</v>
      </c>
    </row>
    <row r="40" spans="2:10" s="121" customFormat="1" ht="14.25" customHeight="1" x14ac:dyDescent="0.25">
      <c r="B40" s="345" t="s">
        <v>145</v>
      </c>
      <c r="C40" s="346"/>
      <c r="D40" s="346"/>
      <c r="E40" s="346"/>
      <c r="F40" s="346"/>
      <c r="G40" s="117"/>
      <c r="H40" s="118">
        <v>33914</v>
      </c>
      <c r="I40" s="119"/>
      <c r="J40" s="123">
        <v>35644</v>
      </c>
    </row>
    <row r="41" spans="2:10" s="121" customFormat="1" ht="14.25" customHeight="1" x14ac:dyDescent="0.25">
      <c r="B41" s="345" t="s">
        <v>146</v>
      </c>
      <c r="C41" s="346"/>
      <c r="D41" s="346"/>
      <c r="E41" s="346"/>
      <c r="F41" s="346"/>
      <c r="G41" s="117"/>
      <c r="H41" s="118">
        <v>21951</v>
      </c>
      <c r="I41" s="119"/>
      <c r="J41" s="123">
        <v>16723</v>
      </c>
    </row>
    <row r="42" spans="2:10" s="121" customFormat="1" ht="14.25" customHeight="1" x14ac:dyDescent="0.25">
      <c r="B42" s="347" t="s">
        <v>144</v>
      </c>
      <c r="C42" s="348"/>
      <c r="D42" s="348"/>
      <c r="E42" s="348"/>
      <c r="F42" s="348"/>
      <c r="G42" s="125"/>
      <c r="H42" s="126">
        <v>9574</v>
      </c>
      <c r="I42" s="127"/>
      <c r="J42" s="128">
        <v>178</v>
      </c>
    </row>
    <row r="43" spans="2:10" s="121" customFormat="1" ht="14.25" customHeight="1" x14ac:dyDescent="0.25">
      <c r="B43" s="129"/>
      <c r="C43" s="117"/>
      <c r="D43" s="117"/>
      <c r="E43" s="117"/>
      <c r="F43" s="117"/>
      <c r="G43" s="117"/>
      <c r="H43" s="130">
        <f>SUM(H36:H42)</f>
        <v>329501</v>
      </c>
      <c r="I43" s="124"/>
      <c r="J43" s="131">
        <f>SUM(J36:J42)</f>
        <v>285498</v>
      </c>
    </row>
    <row r="44" spans="2:10" ht="14.25" customHeight="1" x14ac:dyDescent="0.25">
      <c r="B44" s="353" t="s">
        <v>17</v>
      </c>
      <c r="C44" s="354"/>
      <c r="D44" s="354"/>
      <c r="E44" s="354"/>
      <c r="F44" s="354"/>
      <c r="G44" s="147"/>
      <c r="H44" s="155"/>
      <c r="I44" s="155"/>
      <c r="J44" s="156"/>
    </row>
    <row r="45" spans="2:10" s="121" customFormat="1" ht="14.25" customHeight="1" x14ac:dyDescent="0.25">
      <c r="B45" s="357" t="s">
        <v>59</v>
      </c>
      <c r="C45" s="358"/>
      <c r="D45" s="358"/>
      <c r="E45" s="358"/>
      <c r="F45" s="358"/>
      <c r="G45" s="159"/>
      <c r="H45" s="153">
        <v>79000</v>
      </c>
      <c r="I45" s="154"/>
      <c r="J45" s="120">
        <v>79000</v>
      </c>
    </row>
    <row r="46" spans="2:10" s="121" customFormat="1" ht="14.25" customHeight="1" x14ac:dyDescent="0.25">
      <c r="B46" s="345" t="s">
        <v>60</v>
      </c>
      <c r="C46" s="346"/>
      <c r="D46" s="346"/>
      <c r="E46" s="346"/>
      <c r="F46" s="346"/>
      <c r="G46" s="160"/>
      <c r="H46" s="118">
        <v>40504</v>
      </c>
      <c r="I46" s="119"/>
      <c r="J46" s="123">
        <v>40504</v>
      </c>
    </row>
    <row r="47" spans="2:10" s="121" customFormat="1" ht="14.25" customHeight="1" x14ac:dyDescent="0.25">
      <c r="B47" s="345" t="s">
        <v>61</v>
      </c>
      <c r="C47" s="346"/>
      <c r="D47" s="346"/>
      <c r="E47" s="346"/>
      <c r="F47" s="346"/>
      <c r="G47" s="117"/>
      <c r="H47" s="118">
        <v>1076574</v>
      </c>
      <c r="I47" s="119"/>
      <c r="J47" s="123">
        <v>1047145</v>
      </c>
    </row>
    <row r="48" spans="2:10" s="121" customFormat="1" ht="14.25" customHeight="1" x14ac:dyDescent="0.25">
      <c r="B48" s="345" t="s">
        <v>62</v>
      </c>
      <c r="C48" s="346"/>
      <c r="D48" s="346"/>
      <c r="E48" s="346"/>
      <c r="F48" s="346"/>
      <c r="G48" s="117"/>
      <c r="H48" s="118">
        <v>-27612</v>
      </c>
      <c r="I48" s="119"/>
      <c r="J48" s="123">
        <v>-5808</v>
      </c>
    </row>
    <row r="49" spans="2:10" s="121" customFormat="1" ht="14.25" customHeight="1" x14ac:dyDescent="0.25">
      <c r="B49" s="345" t="s">
        <v>63</v>
      </c>
      <c r="C49" s="346"/>
      <c r="D49" s="346"/>
      <c r="E49" s="346"/>
      <c r="F49" s="346"/>
      <c r="G49" s="117"/>
      <c r="H49" s="118">
        <v>-71596</v>
      </c>
      <c r="I49" s="119"/>
      <c r="J49" s="123">
        <v>-71596</v>
      </c>
    </row>
    <row r="50" spans="2:10" s="121" customFormat="1" ht="14.25" customHeight="1" x14ac:dyDescent="0.25">
      <c r="B50" s="353" t="s">
        <v>64</v>
      </c>
      <c r="C50" s="354"/>
      <c r="D50" s="354"/>
      <c r="E50" s="354"/>
      <c r="F50" s="354"/>
      <c r="G50" s="122"/>
      <c r="H50" s="130">
        <f>SUM(H45:H49)</f>
        <v>1096870</v>
      </c>
      <c r="I50" s="124"/>
      <c r="J50" s="131">
        <f>SUM(J45:J49)</f>
        <v>1089245</v>
      </c>
    </row>
    <row r="51" spans="2:10" s="121" customFormat="1" ht="14.25" customHeight="1" x14ac:dyDescent="0.25">
      <c r="B51" s="349" t="s">
        <v>65</v>
      </c>
      <c r="C51" s="350"/>
      <c r="D51" s="350"/>
      <c r="E51" s="350"/>
      <c r="F51" s="350"/>
      <c r="G51" s="161"/>
      <c r="H51" s="162">
        <v>521</v>
      </c>
      <c r="I51" s="163"/>
      <c r="J51" s="164">
        <v>484</v>
      </c>
    </row>
    <row r="52" spans="2:10" s="121" customFormat="1" ht="14.25" customHeight="1" x14ac:dyDescent="0.25">
      <c r="B52" s="165"/>
      <c r="C52" s="166"/>
      <c r="D52" s="166"/>
      <c r="E52" s="166"/>
      <c r="F52" s="166"/>
      <c r="G52" s="166"/>
      <c r="H52" s="137">
        <f>H50+H51</f>
        <v>1097391</v>
      </c>
      <c r="I52" s="124"/>
      <c r="J52" s="131">
        <f>J50+J51</f>
        <v>1089729</v>
      </c>
    </row>
    <row r="53" spans="2:10" ht="14.25" customHeight="1" x14ac:dyDescent="0.25">
      <c r="B53" s="167"/>
      <c r="C53" s="168"/>
      <c r="D53" s="168"/>
      <c r="E53" s="168"/>
      <c r="F53" s="168"/>
      <c r="G53" s="168"/>
      <c r="H53" s="155"/>
      <c r="I53" s="155"/>
      <c r="J53" s="156"/>
    </row>
    <row r="54" spans="2:10" s="121" customFormat="1" ht="14.25" customHeight="1" thickBot="1" x14ac:dyDescent="0.3">
      <c r="B54" s="353" t="s">
        <v>122</v>
      </c>
      <c r="C54" s="354"/>
      <c r="D54" s="354"/>
      <c r="E54" s="354"/>
      <c r="F54" s="354"/>
      <c r="G54" s="169"/>
      <c r="H54" s="143">
        <f>H34+H43+H52</f>
        <v>1866800</v>
      </c>
      <c r="I54" s="144"/>
      <c r="J54" s="145">
        <f>J34+J43+J52</f>
        <v>1814769</v>
      </c>
    </row>
    <row r="55" spans="2:10" ht="14.25" customHeight="1" thickTop="1" x14ac:dyDescent="0.25">
      <c r="B55" s="170"/>
      <c r="C55" s="171"/>
      <c r="D55" s="171"/>
      <c r="E55" s="171"/>
      <c r="F55" s="171"/>
      <c r="G55" s="171"/>
      <c r="H55" s="132"/>
      <c r="I55" s="132"/>
      <c r="J55" s="133"/>
    </row>
  </sheetData>
  <mergeCells count="45">
    <mergeCell ref="B51:F51"/>
    <mergeCell ref="B50:F50"/>
    <mergeCell ref="B45:F45"/>
    <mergeCell ref="B54:F54"/>
    <mergeCell ref="G25:H25"/>
    <mergeCell ref="B41:F41"/>
    <mergeCell ref="B46:F46"/>
    <mergeCell ref="B40:F40"/>
    <mergeCell ref="B31:F31"/>
    <mergeCell ref="B32:F32"/>
    <mergeCell ref="B36:F36"/>
    <mergeCell ref="B37:F37"/>
    <mergeCell ref="B38:F38"/>
    <mergeCell ref="B39:F39"/>
    <mergeCell ref="B33:F33"/>
    <mergeCell ref="I3:J3"/>
    <mergeCell ref="B13:F13"/>
    <mergeCell ref="B23:F23"/>
    <mergeCell ref="B49:F49"/>
    <mergeCell ref="B28:F28"/>
    <mergeCell ref="B29:F29"/>
    <mergeCell ref="B30:F30"/>
    <mergeCell ref="B35:F35"/>
    <mergeCell ref="B42:F42"/>
    <mergeCell ref="B44:F44"/>
    <mergeCell ref="B48:F48"/>
    <mergeCell ref="B5:F5"/>
    <mergeCell ref="G3:H3"/>
    <mergeCell ref="B47:F47"/>
    <mergeCell ref="I25:J25"/>
    <mergeCell ref="B27:F27"/>
    <mergeCell ref="B2:C2"/>
    <mergeCell ref="B18:F18"/>
    <mergeCell ref="B19:F19"/>
    <mergeCell ref="B20:F20"/>
    <mergeCell ref="B6:F6"/>
    <mergeCell ref="B7:F7"/>
    <mergeCell ref="B8:F8"/>
    <mergeCell ref="B9:F9"/>
    <mergeCell ref="B14:F14"/>
    <mergeCell ref="B15:F15"/>
    <mergeCell ref="B16:F16"/>
    <mergeCell ref="B17:F17"/>
    <mergeCell ref="B10:F10"/>
    <mergeCell ref="B12:F12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Footer xml:space="preserve">&amp;L© 2016 Software AG. All rights reserved.
&amp;CSeite &amp;P
&amp;R&amp;G
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34"/>
  <sheetViews>
    <sheetView zoomScaleNormal="100" workbookViewId="0"/>
  </sheetViews>
  <sheetFormatPr baseColWidth="10" defaultColWidth="9.140625" defaultRowHeight="14.25" x14ac:dyDescent="0.2"/>
  <cols>
    <col min="1" max="1" width="2.7109375" style="7" customWidth="1"/>
    <col min="2" max="9" width="10.28515625" style="7" customWidth="1"/>
    <col min="10" max="11" width="12.85546875" style="7" customWidth="1"/>
    <col min="12" max="16384" width="9.140625" style="7"/>
  </cols>
  <sheetData>
    <row r="1" spans="2:16" ht="15" customHeight="1" x14ac:dyDescent="0.2">
      <c r="B1" s="343" t="s">
        <v>168</v>
      </c>
      <c r="C1" s="343"/>
      <c r="D1" s="343"/>
      <c r="E1" s="343"/>
      <c r="F1" s="343"/>
      <c r="G1" s="343"/>
      <c r="H1" s="343"/>
      <c r="I1" s="343"/>
    </row>
    <row r="2" spans="2:16" ht="15" customHeight="1" x14ac:dyDescent="0.2">
      <c r="B2" s="363"/>
      <c r="C2" s="363"/>
      <c r="D2" s="11"/>
      <c r="E2" s="11"/>
      <c r="F2" s="11"/>
      <c r="G2" s="11"/>
      <c r="H2" s="11"/>
      <c r="I2" s="11"/>
    </row>
    <row r="3" spans="2:16" ht="25.5" customHeight="1" x14ac:dyDescent="0.2">
      <c r="B3" s="174" t="s">
        <v>22</v>
      </c>
      <c r="C3" s="13"/>
      <c r="D3" s="13"/>
      <c r="E3" s="13"/>
      <c r="F3" s="13"/>
      <c r="G3" s="175"/>
      <c r="H3" s="175"/>
      <c r="I3" s="13"/>
      <c r="J3" s="176" t="s">
        <v>164</v>
      </c>
      <c r="K3" s="176" t="s">
        <v>165</v>
      </c>
    </row>
    <row r="4" spans="2:16" s="108" customFormat="1" ht="12" customHeight="1" x14ac:dyDescent="0.25">
      <c r="B4" s="357" t="s">
        <v>35</v>
      </c>
      <c r="C4" s="358"/>
      <c r="D4" s="358"/>
      <c r="E4" s="358"/>
      <c r="F4" s="358"/>
      <c r="G4" s="358"/>
      <c r="H4" s="358"/>
      <c r="I4" s="358"/>
      <c r="J4" s="305">
        <v>29466</v>
      </c>
      <c r="K4" s="120">
        <v>18713</v>
      </c>
    </row>
    <row r="5" spans="2:16" s="108" customFormat="1" ht="12" customHeight="1" x14ac:dyDescent="0.25">
      <c r="B5" s="345" t="s">
        <v>34</v>
      </c>
      <c r="C5" s="346"/>
      <c r="D5" s="346"/>
      <c r="E5" s="346"/>
      <c r="F5" s="346"/>
      <c r="G5" s="346"/>
      <c r="H5" s="346"/>
      <c r="I5" s="346"/>
      <c r="J5" s="306">
        <v>14069</v>
      </c>
      <c r="K5" s="123">
        <v>7683</v>
      </c>
    </row>
    <row r="6" spans="2:16" s="108" customFormat="1" ht="12" customHeight="1" x14ac:dyDescent="0.25">
      <c r="B6" s="345" t="s">
        <v>32</v>
      </c>
      <c r="C6" s="346"/>
      <c r="D6" s="346"/>
      <c r="E6" s="346"/>
      <c r="F6" s="346"/>
      <c r="G6" s="346"/>
      <c r="H6" s="346"/>
      <c r="I6" s="346"/>
      <c r="J6" s="306">
        <v>476</v>
      </c>
      <c r="K6" s="123">
        <v>1361</v>
      </c>
    </row>
    <row r="7" spans="2:16" s="108" customFormat="1" ht="12" customHeight="1" x14ac:dyDescent="0.25">
      <c r="B7" s="345" t="s">
        <v>67</v>
      </c>
      <c r="C7" s="346"/>
      <c r="D7" s="346"/>
      <c r="E7" s="346"/>
      <c r="F7" s="346"/>
      <c r="G7" s="346"/>
      <c r="H7" s="346"/>
      <c r="I7" s="346"/>
      <c r="J7" s="306">
        <v>10037</v>
      </c>
      <c r="K7" s="123">
        <v>13643</v>
      </c>
    </row>
    <row r="8" spans="2:16" s="108" customFormat="1" ht="12" customHeight="1" x14ac:dyDescent="0.25">
      <c r="B8" s="345" t="s">
        <v>68</v>
      </c>
      <c r="C8" s="346"/>
      <c r="D8" s="346"/>
      <c r="E8" s="346"/>
      <c r="F8" s="346"/>
      <c r="G8" s="346"/>
      <c r="H8" s="346"/>
      <c r="I8" s="346"/>
      <c r="J8" s="306">
        <v>-4794</v>
      </c>
      <c r="K8" s="123">
        <v>6904</v>
      </c>
    </row>
    <row r="9" spans="2:16" s="106" customFormat="1" ht="12" customHeight="1" x14ac:dyDescent="0.25">
      <c r="B9" s="361" t="s">
        <v>69</v>
      </c>
      <c r="C9" s="362"/>
      <c r="D9" s="362"/>
      <c r="E9" s="362"/>
      <c r="F9" s="362"/>
      <c r="G9" s="362"/>
      <c r="H9" s="362"/>
      <c r="I9" s="362"/>
      <c r="J9" s="307">
        <f>SUM(J4:J8)</f>
        <v>49254</v>
      </c>
      <c r="K9" s="177">
        <f>SUM(K4:K8)</f>
        <v>48304</v>
      </c>
    </row>
    <row r="10" spans="2:16" s="108" customFormat="1" ht="12" customHeight="1" x14ac:dyDescent="0.25">
      <c r="B10" s="345" t="s">
        <v>148</v>
      </c>
      <c r="C10" s="346"/>
      <c r="D10" s="346"/>
      <c r="E10" s="346"/>
      <c r="F10" s="346"/>
      <c r="G10" s="346"/>
      <c r="H10" s="346"/>
      <c r="I10" s="346"/>
      <c r="J10" s="305">
        <v>15896</v>
      </c>
      <c r="K10" s="120">
        <v>11987</v>
      </c>
      <c r="M10" s="346"/>
      <c r="N10" s="346"/>
      <c r="O10" s="346"/>
      <c r="P10" s="346"/>
    </row>
    <row r="11" spans="2:16" s="108" customFormat="1" ht="12" customHeight="1" x14ac:dyDescent="0.25">
      <c r="B11" s="345" t="s">
        <v>152</v>
      </c>
      <c r="C11" s="346"/>
      <c r="D11" s="346"/>
      <c r="E11" s="346"/>
      <c r="F11" s="346"/>
      <c r="G11" s="346"/>
      <c r="H11" s="346"/>
      <c r="I11" s="346"/>
      <c r="J11" s="306">
        <v>11533</v>
      </c>
      <c r="K11" s="123">
        <v>20392</v>
      </c>
    </row>
    <row r="12" spans="2:16" s="108" customFormat="1" ht="12" customHeight="1" x14ac:dyDescent="0.25">
      <c r="B12" s="345" t="s">
        <v>70</v>
      </c>
      <c r="C12" s="346"/>
      <c r="D12" s="346"/>
      <c r="E12" s="346"/>
      <c r="F12" s="346"/>
      <c r="G12" s="346"/>
      <c r="H12" s="346"/>
      <c r="I12" s="346"/>
      <c r="J12" s="306">
        <v>-14649</v>
      </c>
      <c r="K12" s="123">
        <v>-18249</v>
      </c>
    </row>
    <row r="13" spans="2:16" s="108" customFormat="1" ht="12" customHeight="1" x14ac:dyDescent="0.25">
      <c r="B13" s="345" t="s">
        <v>71</v>
      </c>
      <c r="C13" s="346"/>
      <c r="D13" s="346"/>
      <c r="E13" s="346"/>
      <c r="F13" s="346"/>
      <c r="G13" s="346"/>
      <c r="H13" s="346"/>
      <c r="I13" s="346"/>
      <c r="J13" s="306">
        <v>-2130</v>
      </c>
      <c r="K13" s="123">
        <v>-2879</v>
      </c>
    </row>
    <row r="14" spans="2:16" s="108" customFormat="1" ht="12" customHeight="1" x14ac:dyDescent="0.25">
      <c r="B14" s="345" t="s">
        <v>72</v>
      </c>
      <c r="C14" s="346"/>
      <c r="D14" s="346"/>
      <c r="E14" s="346"/>
      <c r="F14" s="346"/>
      <c r="G14" s="346"/>
      <c r="H14" s="346"/>
      <c r="I14" s="346"/>
      <c r="J14" s="306">
        <v>1969</v>
      </c>
      <c r="K14" s="123">
        <v>1945</v>
      </c>
    </row>
    <row r="15" spans="2:16" s="106" customFormat="1" ht="12" customHeight="1" x14ac:dyDescent="0.25">
      <c r="B15" s="361" t="s">
        <v>73</v>
      </c>
      <c r="C15" s="362"/>
      <c r="D15" s="362"/>
      <c r="E15" s="362"/>
      <c r="F15" s="362"/>
      <c r="G15" s="362"/>
      <c r="H15" s="362"/>
      <c r="I15" s="362"/>
      <c r="J15" s="308">
        <f>SUM(J9:J14)</f>
        <v>61873</v>
      </c>
      <c r="K15" s="288">
        <f>SUM(K9:K14)</f>
        <v>61500</v>
      </c>
    </row>
    <row r="16" spans="2:16" s="108" customFormat="1" ht="12" customHeight="1" x14ac:dyDescent="0.25">
      <c r="B16" s="345" t="s">
        <v>74</v>
      </c>
      <c r="C16" s="346"/>
      <c r="D16" s="346"/>
      <c r="E16" s="346"/>
      <c r="F16" s="346"/>
      <c r="G16" s="346"/>
      <c r="H16" s="346"/>
      <c r="I16" s="346"/>
      <c r="J16" s="305">
        <v>90</v>
      </c>
      <c r="K16" s="120">
        <v>203</v>
      </c>
    </row>
    <row r="17" spans="2:11" s="108" customFormat="1" ht="12" customHeight="1" x14ac:dyDescent="0.25">
      <c r="B17" s="345" t="s">
        <v>75</v>
      </c>
      <c r="C17" s="346"/>
      <c r="D17" s="346"/>
      <c r="E17" s="346"/>
      <c r="F17" s="346"/>
      <c r="G17" s="346"/>
      <c r="H17" s="346"/>
      <c r="I17" s="346"/>
      <c r="J17" s="306">
        <v>-1585</v>
      </c>
      <c r="K17" s="123">
        <v>-1550</v>
      </c>
    </row>
    <row r="18" spans="2:11" s="108" customFormat="1" ht="12" customHeight="1" x14ac:dyDescent="0.25">
      <c r="B18" s="345" t="s">
        <v>153</v>
      </c>
      <c r="C18" s="346"/>
      <c r="D18" s="346"/>
      <c r="E18" s="346"/>
      <c r="F18" s="346"/>
      <c r="G18" s="346"/>
      <c r="H18" s="346"/>
      <c r="I18" s="346"/>
      <c r="J18" s="306">
        <v>133</v>
      </c>
      <c r="K18" s="123">
        <v>138</v>
      </c>
    </row>
    <row r="19" spans="2:11" s="108" customFormat="1" ht="12" customHeight="1" x14ac:dyDescent="0.25">
      <c r="B19" s="345" t="s">
        <v>149</v>
      </c>
      <c r="C19" s="346"/>
      <c r="D19" s="346"/>
      <c r="E19" s="346"/>
      <c r="F19" s="346"/>
      <c r="G19" s="346"/>
      <c r="H19" s="346"/>
      <c r="I19" s="346"/>
      <c r="J19" s="306">
        <v>-38</v>
      </c>
      <c r="K19" s="123">
        <v>-21</v>
      </c>
    </row>
    <row r="20" spans="2:11" s="108" customFormat="1" ht="12" customHeight="1" x14ac:dyDescent="0.25">
      <c r="B20" s="345" t="s">
        <v>125</v>
      </c>
      <c r="C20" s="346"/>
      <c r="D20" s="346"/>
      <c r="E20" s="346"/>
      <c r="F20" s="346"/>
      <c r="G20" s="346"/>
      <c r="H20" s="346"/>
      <c r="I20" s="346"/>
      <c r="J20" s="306">
        <v>0</v>
      </c>
      <c r="K20" s="123">
        <v>4216</v>
      </c>
    </row>
    <row r="21" spans="2:11" s="108" customFormat="1" ht="12" customHeight="1" x14ac:dyDescent="0.25">
      <c r="B21" s="345" t="s">
        <v>126</v>
      </c>
      <c r="C21" s="346"/>
      <c r="D21" s="346"/>
      <c r="E21" s="346"/>
      <c r="F21" s="346"/>
      <c r="G21" s="346"/>
      <c r="H21" s="346"/>
      <c r="I21" s="346"/>
      <c r="J21" s="306">
        <v>-15000</v>
      </c>
      <c r="K21" s="123">
        <v>-3</v>
      </c>
    </row>
    <row r="22" spans="2:11" s="108" customFormat="1" ht="12" customHeight="1" x14ac:dyDescent="0.25">
      <c r="B22" s="345" t="s">
        <v>76</v>
      </c>
      <c r="C22" s="346"/>
      <c r="D22" s="346"/>
      <c r="E22" s="346"/>
      <c r="F22" s="346"/>
      <c r="G22" s="346"/>
      <c r="H22" s="346"/>
      <c r="I22" s="346"/>
      <c r="J22" s="306">
        <v>0</v>
      </c>
      <c r="K22" s="123">
        <v>-1000</v>
      </c>
    </row>
    <row r="23" spans="2:11" s="106" customFormat="1" ht="12" customHeight="1" x14ac:dyDescent="0.25">
      <c r="B23" s="361" t="s">
        <v>77</v>
      </c>
      <c r="C23" s="362"/>
      <c r="D23" s="362"/>
      <c r="E23" s="362"/>
      <c r="F23" s="362"/>
      <c r="G23" s="362"/>
      <c r="H23" s="362"/>
      <c r="I23" s="362"/>
      <c r="J23" s="307">
        <f>SUM(J16:J22)</f>
        <v>-16400</v>
      </c>
      <c r="K23" s="177">
        <f>SUM(K16:K22)</f>
        <v>1983</v>
      </c>
    </row>
    <row r="24" spans="2:11" s="108" customFormat="1" ht="12" customHeight="1" x14ac:dyDescent="0.25">
      <c r="B24" s="345" t="s">
        <v>150</v>
      </c>
      <c r="C24" s="346"/>
      <c r="D24" s="346"/>
      <c r="E24" s="346"/>
      <c r="F24" s="346"/>
      <c r="G24" s="346"/>
      <c r="H24" s="346"/>
      <c r="I24" s="346"/>
      <c r="J24" s="306">
        <v>43335</v>
      </c>
      <c r="K24" s="123">
        <v>2137</v>
      </c>
    </row>
    <row r="25" spans="2:11" s="108" customFormat="1" ht="12" customHeight="1" x14ac:dyDescent="0.25">
      <c r="B25" s="345" t="s">
        <v>151</v>
      </c>
      <c r="C25" s="346"/>
      <c r="D25" s="346"/>
      <c r="E25" s="346"/>
      <c r="F25" s="346"/>
      <c r="G25" s="346"/>
      <c r="H25" s="346"/>
      <c r="I25" s="346"/>
      <c r="J25" s="306">
        <v>-3081</v>
      </c>
      <c r="K25" s="123">
        <v>-819</v>
      </c>
    </row>
    <row r="26" spans="2:11" s="106" customFormat="1" ht="12" customHeight="1" x14ac:dyDescent="0.25">
      <c r="B26" s="361" t="s">
        <v>78</v>
      </c>
      <c r="C26" s="362"/>
      <c r="D26" s="362"/>
      <c r="E26" s="362"/>
      <c r="F26" s="362"/>
      <c r="G26" s="362"/>
      <c r="H26" s="362"/>
      <c r="I26" s="362"/>
      <c r="J26" s="307">
        <f>SUM(J24:J25)</f>
        <v>40254</v>
      </c>
      <c r="K26" s="177">
        <f>SUM(K24:K25)</f>
        <v>1318</v>
      </c>
    </row>
    <row r="27" spans="2:11" s="108" customFormat="1" ht="12" customHeight="1" x14ac:dyDescent="0.25">
      <c r="B27" s="345" t="s">
        <v>79</v>
      </c>
      <c r="C27" s="346"/>
      <c r="D27" s="346"/>
      <c r="E27" s="346"/>
      <c r="F27" s="346"/>
      <c r="G27" s="346"/>
      <c r="H27" s="346"/>
      <c r="I27" s="346"/>
      <c r="J27" s="306">
        <f>J15+J23+J26</f>
        <v>85727</v>
      </c>
      <c r="K27" s="123">
        <f>K15+K23+K26</f>
        <v>64801</v>
      </c>
    </row>
    <row r="28" spans="2:11" s="108" customFormat="1" ht="12" customHeight="1" x14ac:dyDescent="0.25">
      <c r="B28" s="345" t="s">
        <v>80</v>
      </c>
      <c r="C28" s="346"/>
      <c r="D28" s="346"/>
      <c r="E28" s="346"/>
      <c r="F28" s="346"/>
      <c r="G28" s="346"/>
      <c r="H28" s="346"/>
      <c r="I28" s="346"/>
      <c r="J28" s="306">
        <v>-2575</v>
      </c>
      <c r="K28" s="123">
        <v>19916</v>
      </c>
    </row>
    <row r="29" spans="2:11" s="106" customFormat="1" ht="12" customHeight="1" x14ac:dyDescent="0.25">
      <c r="B29" s="361" t="s">
        <v>81</v>
      </c>
      <c r="C29" s="362"/>
      <c r="D29" s="362"/>
      <c r="E29" s="362"/>
      <c r="F29" s="362"/>
      <c r="G29" s="362"/>
      <c r="H29" s="362"/>
      <c r="I29" s="362"/>
      <c r="J29" s="307">
        <f>SUM(J27:J28)</f>
        <v>83152</v>
      </c>
      <c r="K29" s="177">
        <f>SUM(K27:K28)</f>
        <v>84717</v>
      </c>
    </row>
    <row r="30" spans="2:11" s="108" customFormat="1" ht="12" customHeight="1" x14ac:dyDescent="0.25">
      <c r="B30" s="357" t="s">
        <v>82</v>
      </c>
      <c r="C30" s="358"/>
      <c r="D30" s="358"/>
      <c r="E30" s="358"/>
      <c r="F30" s="358"/>
      <c r="G30" s="358"/>
      <c r="H30" s="358"/>
      <c r="I30" s="358"/>
      <c r="J30" s="306">
        <v>300567</v>
      </c>
      <c r="K30" s="123">
        <v>318396</v>
      </c>
    </row>
    <row r="31" spans="2:11" s="106" customFormat="1" ht="12" customHeight="1" x14ac:dyDescent="0.25">
      <c r="B31" s="349" t="s">
        <v>83</v>
      </c>
      <c r="C31" s="350"/>
      <c r="D31" s="350"/>
      <c r="E31" s="350"/>
      <c r="F31" s="350"/>
      <c r="G31" s="350"/>
      <c r="H31" s="350"/>
      <c r="I31" s="350"/>
      <c r="J31" s="309">
        <f>SUM(J29:J30)</f>
        <v>383719</v>
      </c>
      <c r="K31" s="164">
        <f>SUM(K29:K30)</f>
        <v>403113</v>
      </c>
    </row>
    <row r="32" spans="2:11" s="310" customFormat="1" ht="12" customHeight="1" x14ac:dyDescent="0.25">
      <c r="B32" s="304"/>
      <c r="C32" s="304"/>
      <c r="D32" s="304"/>
      <c r="E32" s="304"/>
      <c r="F32" s="304"/>
      <c r="G32" s="304"/>
      <c r="H32" s="304"/>
      <c r="I32" s="304"/>
      <c r="J32" s="130"/>
      <c r="K32" s="130"/>
    </row>
    <row r="33" spans="2:11" s="178" customFormat="1" ht="12" customHeight="1" thickBot="1" x14ac:dyDescent="0.3">
      <c r="B33" s="359" t="s">
        <v>10</v>
      </c>
      <c r="C33" s="360"/>
      <c r="D33" s="360"/>
      <c r="E33" s="360"/>
      <c r="F33" s="360"/>
      <c r="G33" s="360"/>
      <c r="H33" s="360"/>
      <c r="I33" s="360"/>
      <c r="J33" s="311">
        <f>J15+J16+J17+J18+J19</f>
        <v>60473</v>
      </c>
      <c r="K33" s="312">
        <f>K15+K16+K17+K18+K19</f>
        <v>60270</v>
      </c>
    </row>
    <row r="34" spans="2:11" ht="15" thickTop="1" x14ac:dyDescent="0.2"/>
  </sheetData>
  <mergeCells count="32">
    <mergeCell ref="B20:I20"/>
    <mergeCell ref="B19:I19"/>
    <mergeCell ref="B7:I7"/>
    <mergeCell ref="B8:I8"/>
    <mergeCell ref="B9:I9"/>
    <mergeCell ref="B10:I10"/>
    <mergeCell ref="B11:I11"/>
    <mergeCell ref="B12:I12"/>
    <mergeCell ref="B13:I13"/>
    <mergeCell ref="B18:I18"/>
    <mergeCell ref="B1:I1"/>
    <mergeCell ref="B2:C2"/>
    <mergeCell ref="B5:I5"/>
    <mergeCell ref="B17:I17"/>
    <mergeCell ref="B4:I4"/>
    <mergeCell ref="B6:I6"/>
    <mergeCell ref="M10:P10"/>
    <mergeCell ref="B33:I33"/>
    <mergeCell ref="B27:I27"/>
    <mergeCell ref="B28:I28"/>
    <mergeCell ref="B29:I29"/>
    <mergeCell ref="B30:I30"/>
    <mergeCell ref="B31:I31"/>
    <mergeCell ref="B25:I25"/>
    <mergeCell ref="B26:I26"/>
    <mergeCell ref="B23:I23"/>
    <mergeCell ref="B24:I24"/>
    <mergeCell ref="B21:I21"/>
    <mergeCell ref="B14:I14"/>
    <mergeCell ref="B15:I15"/>
    <mergeCell ref="B16:I16"/>
    <mergeCell ref="B22:I22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&amp;P
&amp;R&amp;G
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8"/>
  <sheetViews>
    <sheetView zoomScaleNormal="100" workbookViewId="0"/>
  </sheetViews>
  <sheetFormatPr baseColWidth="10" defaultColWidth="9.140625" defaultRowHeight="14.25" x14ac:dyDescent="0.2"/>
  <cols>
    <col min="1" max="1" width="2.7109375" style="7" customWidth="1"/>
    <col min="2" max="14" width="10.28515625" style="7" customWidth="1"/>
    <col min="15" max="16384" width="9.140625" style="7"/>
  </cols>
  <sheetData>
    <row r="1" spans="2:21" ht="15" customHeight="1" x14ac:dyDescent="0.2">
      <c r="B1" s="343" t="s">
        <v>169</v>
      </c>
      <c r="C1" s="343"/>
      <c r="D1" s="343"/>
      <c r="E1" s="343"/>
      <c r="F1" s="343"/>
      <c r="G1" s="343"/>
      <c r="H1" s="343"/>
      <c r="I1" s="343"/>
      <c r="J1" s="173"/>
      <c r="K1" s="173"/>
      <c r="L1" s="173"/>
      <c r="M1" s="173"/>
      <c r="N1" s="173"/>
    </row>
    <row r="2" spans="2:21" ht="15" customHeight="1" x14ac:dyDescent="0.2">
      <c r="B2" s="363"/>
      <c r="C2" s="363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2:21" ht="14.25" customHeight="1" x14ac:dyDescent="0.2">
      <c r="B3" s="12" t="s">
        <v>22</v>
      </c>
      <c r="C3" s="179"/>
      <c r="D3" s="179"/>
      <c r="E3" s="373" t="s">
        <v>5</v>
      </c>
      <c r="F3" s="374"/>
      <c r="G3" s="382" t="s">
        <v>93</v>
      </c>
      <c r="H3" s="383"/>
      <c r="I3" s="373" t="s">
        <v>6</v>
      </c>
      <c r="J3" s="374"/>
      <c r="K3" s="373" t="s">
        <v>91</v>
      </c>
      <c r="L3" s="374"/>
      <c r="M3" s="373" t="s">
        <v>92</v>
      </c>
      <c r="N3" s="381"/>
      <c r="O3" s="8"/>
      <c r="P3" s="8"/>
      <c r="Q3" s="8"/>
      <c r="R3" s="8"/>
      <c r="S3" s="8"/>
      <c r="T3" s="8"/>
      <c r="U3" s="8"/>
    </row>
    <row r="4" spans="2:21" ht="14.25" customHeight="1" x14ac:dyDescent="0.2">
      <c r="B4" s="146"/>
      <c r="C4" s="147"/>
      <c r="D4" s="147"/>
      <c r="E4" s="146"/>
      <c r="F4" s="180"/>
      <c r="G4" s="384"/>
      <c r="H4" s="385"/>
      <c r="I4" s="181"/>
      <c r="J4" s="182"/>
      <c r="K4" s="181"/>
      <c r="L4" s="182"/>
      <c r="M4" s="181"/>
      <c r="N4" s="183"/>
      <c r="O4" s="8"/>
      <c r="P4" s="8"/>
      <c r="Q4" s="8"/>
      <c r="R4" s="8"/>
      <c r="S4" s="8"/>
      <c r="T4" s="8"/>
      <c r="U4" s="8"/>
    </row>
    <row r="5" spans="2:21" ht="14.25" customHeight="1" x14ac:dyDescent="0.2">
      <c r="B5" s="184"/>
      <c r="C5" s="113"/>
      <c r="D5" s="113"/>
      <c r="E5" s="206" t="s">
        <v>164</v>
      </c>
      <c r="F5" s="206" t="s">
        <v>165</v>
      </c>
      <c r="G5" s="206" t="s">
        <v>164</v>
      </c>
      <c r="H5" s="206" t="s">
        <v>165</v>
      </c>
      <c r="I5" s="206" t="s">
        <v>164</v>
      </c>
      <c r="J5" s="206" t="s">
        <v>165</v>
      </c>
      <c r="K5" s="206" t="s">
        <v>164</v>
      </c>
      <c r="L5" s="206" t="s">
        <v>165</v>
      </c>
      <c r="M5" s="206" t="s">
        <v>164</v>
      </c>
      <c r="N5" s="276" t="s">
        <v>165</v>
      </c>
      <c r="O5" s="8"/>
      <c r="P5" s="8"/>
      <c r="Q5" s="8"/>
      <c r="R5" s="8"/>
      <c r="S5" s="8"/>
      <c r="T5" s="8"/>
      <c r="U5" s="8"/>
    </row>
    <row r="6" spans="2:21" ht="14.25" customHeight="1" x14ac:dyDescent="0.2">
      <c r="B6" s="207"/>
      <c r="C6" s="110"/>
      <c r="D6" s="110"/>
      <c r="E6" s="289"/>
      <c r="F6" s="289"/>
      <c r="G6" s="289"/>
      <c r="H6" s="289"/>
      <c r="I6" s="289"/>
      <c r="J6" s="289"/>
      <c r="K6" s="289"/>
      <c r="L6" s="289"/>
      <c r="M6" s="289"/>
      <c r="N6" s="290"/>
      <c r="O6" s="8"/>
      <c r="P6" s="8"/>
      <c r="Q6" s="8"/>
      <c r="R6" s="8"/>
      <c r="S6" s="8"/>
      <c r="T6" s="8"/>
      <c r="U6" s="8"/>
    </row>
    <row r="7" spans="2:21" ht="14.25" customHeight="1" x14ac:dyDescent="0.2">
      <c r="B7" s="370" t="s">
        <v>23</v>
      </c>
      <c r="C7" s="371"/>
      <c r="D7" s="371"/>
      <c r="E7" s="185">
        <v>26418</v>
      </c>
      <c r="F7" s="185">
        <v>15477</v>
      </c>
      <c r="G7" s="185">
        <v>32652</v>
      </c>
      <c r="H7" s="185">
        <v>31064</v>
      </c>
      <c r="I7" s="185">
        <v>0</v>
      </c>
      <c r="J7" s="185">
        <v>0</v>
      </c>
      <c r="K7" s="185"/>
      <c r="L7" s="185"/>
      <c r="M7" s="185">
        <f>E7+G7+I7+K7</f>
        <v>59070</v>
      </c>
      <c r="N7" s="186">
        <f>F7+H7+J7+L7</f>
        <v>46541</v>
      </c>
      <c r="O7" s="8"/>
      <c r="P7" s="8"/>
      <c r="Q7" s="8"/>
      <c r="R7" s="8"/>
      <c r="S7" s="8"/>
      <c r="T7" s="8"/>
      <c r="U7" s="8"/>
    </row>
    <row r="8" spans="2:21" ht="14.25" customHeight="1" x14ac:dyDescent="0.2">
      <c r="B8" s="370" t="s">
        <v>24</v>
      </c>
      <c r="C8" s="371"/>
      <c r="D8" s="371"/>
      <c r="E8" s="185">
        <v>37029</v>
      </c>
      <c r="F8" s="185">
        <v>39767</v>
      </c>
      <c r="G8" s="185">
        <f>61897-1</f>
        <v>61896</v>
      </c>
      <c r="H8" s="185">
        <v>59935</v>
      </c>
      <c r="I8" s="185">
        <v>0</v>
      </c>
      <c r="J8" s="185">
        <v>0</v>
      </c>
      <c r="K8" s="185"/>
      <c r="L8" s="185"/>
      <c r="M8" s="185">
        <f>E8+G8+I8+K8</f>
        <v>98925</v>
      </c>
      <c r="N8" s="186">
        <f>F8+H8+J8+L8</f>
        <v>99702</v>
      </c>
      <c r="O8" s="8"/>
      <c r="P8" s="8"/>
      <c r="Q8" s="8"/>
      <c r="R8" s="8"/>
      <c r="S8" s="8"/>
      <c r="T8" s="8"/>
      <c r="U8" s="8"/>
    </row>
    <row r="9" spans="2:21" ht="14.25" customHeight="1" x14ac:dyDescent="0.2">
      <c r="B9" s="375" t="s">
        <v>84</v>
      </c>
      <c r="C9" s="376"/>
      <c r="D9" s="376"/>
      <c r="E9" s="187">
        <f t="shared" ref="E9:I9" si="0">SUM(E7:E8)</f>
        <v>63447</v>
      </c>
      <c r="F9" s="187">
        <f t="shared" ref="F9" si="1">SUM(F7:F8)</f>
        <v>55244</v>
      </c>
      <c r="G9" s="187">
        <f t="shared" si="0"/>
        <v>94548</v>
      </c>
      <c r="H9" s="187">
        <f t="shared" ref="H9" si="2">SUM(H7:H8)</f>
        <v>90999</v>
      </c>
      <c r="I9" s="187">
        <f t="shared" si="0"/>
        <v>0</v>
      </c>
      <c r="J9" s="187">
        <f t="shared" ref="J9" si="3">SUM(J7:J8)</f>
        <v>0</v>
      </c>
      <c r="K9" s="187"/>
      <c r="L9" s="187"/>
      <c r="M9" s="187">
        <f>SUM(M7:M8)</f>
        <v>157995</v>
      </c>
      <c r="N9" s="188">
        <f>SUM(N7:N8)</f>
        <v>146243</v>
      </c>
      <c r="O9" s="8"/>
      <c r="P9" s="8"/>
      <c r="Q9" s="8"/>
      <c r="R9" s="8"/>
      <c r="S9" s="8"/>
      <c r="T9" s="8"/>
      <c r="U9" s="8"/>
    </row>
    <row r="10" spans="2:21" ht="14.25" customHeight="1" x14ac:dyDescent="0.2">
      <c r="B10" s="189"/>
      <c r="C10" s="190"/>
      <c r="D10" s="190"/>
      <c r="E10" s="191"/>
      <c r="F10" s="191"/>
      <c r="G10" s="191"/>
      <c r="H10" s="191"/>
      <c r="I10" s="191"/>
      <c r="J10" s="191"/>
      <c r="K10" s="191"/>
      <c r="L10" s="191"/>
      <c r="M10" s="191"/>
      <c r="N10" s="192"/>
      <c r="O10" s="8"/>
      <c r="P10" s="8"/>
      <c r="Q10" s="8"/>
      <c r="R10" s="8"/>
      <c r="S10" s="8"/>
      <c r="T10" s="8"/>
      <c r="U10" s="8"/>
    </row>
    <row r="11" spans="2:21" ht="14.25" customHeight="1" x14ac:dyDescent="0.2">
      <c r="B11" s="370" t="s">
        <v>1</v>
      </c>
      <c r="C11" s="371"/>
      <c r="D11" s="371"/>
      <c r="E11" s="185">
        <v>0</v>
      </c>
      <c r="F11" s="185">
        <v>0</v>
      </c>
      <c r="G11" s="185">
        <v>0</v>
      </c>
      <c r="H11" s="185">
        <v>0</v>
      </c>
      <c r="I11" s="185">
        <v>47886</v>
      </c>
      <c r="J11" s="185">
        <v>47636</v>
      </c>
      <c r="K11" s="185"/>
      <c r="L11" s="185"/>
      <c r="M11" s="185">
        <f>E11+G11+I11+K11</f>
        <v>47886</v>
      </c>
      <c r="N11" s="186">
        <f>F11+H11+J11+L11</f>
        <v>47636</v>
      </c>
      <c r="O11" s="8"/>
      <c r="P11" s="8"/>
      <c r="Q11" s="8"/>
      <c r="R11" s="8"/>
      <c r="S11" s="8"/>
      <c r="T11" s="8"/>
      <c r="U11" s="8"/>
    </row>
    <row r="12" spans="2:21" ht="14.25" customHeight="1" x14ac:dyDescent="0.2">
      <c r="B12" s="370" t="s">
        <v>2</v>
      </c>
      <c r="C12" s="371"/>
      <c r="D12" s="371"/>
      <c r="E12" s="185">
        <v>187</v>
      </c>
      <c r="F12" s="185">
        <v>159</v>
      </c>
      <c r="G12" s="185">
        <f>11-1</f>
        <v>10</v>
      </c>
      <c r="H12" s="185">
        <v>0</v>
      </c>
      <c r="I12" s="185">
        <v>151</v>
      </c>
      <c r="J12" s="185">
        <v>19</v>
      </c>
      <c r="K12" s="185"/>
      <c r="L12" s="185"/>
      <c r="M12" s="185">
        <f>E12+G12+I12+K12</f>
        <v>348</v>
      </c>
      <c r="N12" s="186">
        <f>F12+H12+J12+L12</f>
        <v>178</v>
      </c>
      <c r="O12" s="8"/>
      <c r="P12" s="8"/>
      <c r="Q12" s="8"/>
      <c r="R12" s="8"/>
      <c r="S12" s="8"/>
      <c r="T12" s="8"/>
      <c r="U12" s="8"/>
    </row>
    <row r="13" spans="2:21" ht="14.25" customHeight="1" x14ac:dyDescent="0.2">
      <c r="B13" s="378" t="s">
        <v>25</v>
      </c>
      <c r="C13" s="379"/>
      <c r="D13" s="379"/>
      <c r="E13" s="193">
        <f t="shared" ref="E13:I13" si="4">SUM(E9:E12)</f>
        <v>63634</v>
      </c>
      <c r="F13" s="193">
        <f t="shared" ref="F13" si="5">SUM(F9:F12)</f>
        <v>55403</v>
      </c>
      <c r="G13" s="193">
        <f t="shared" si="4"/>
        <v>94558</v>
      </c>
      <c r="H13" s="193">
        <f t="shared" ref="H13" si="6">SUM(H9:H12)</f>
        <v>90999</v>
      </c>
      <c r="I13" s="193">
        <f t="shared" si="4"/>
        <v>48037</v>
      </c>
      <c r="J13" s="193">
        <f t="shared" ref="J13" si="7">SUM(J9:J12)</f>
        <v>47655</v>
      </c>
      <c r="K13" s="193"/>
      <c r="L13" s="193"/>
      <c r="M13" s="193">
        <f>SUM(M9:M12)</f>
        <v>206229</v>
      </c>
      <c r="N13" s="194">
        <f>SUM(N9:N12)</f>
        <v>194057</v>
      </c>
      <c r="O13" s="8"/>
      <c r="P13" s="8"/>
      <c r="Q13" s="8"/>
      <c r="R13" s="8"/>
      <c r="S13" s="8"/>
      <c r="T13" s="8"/>
      <c r="U13" s="8"/>
    </row>
    <row r="14" spans="2:21" ht="14.25" customHeight="1" x14ac:dyDescent="0.2">
      <c r="B14" s="189"/>
      <c r="C14" s="190"/>
      <c r="D14" s="190"/>
      <c r="E14" s="191"/>
      <c r="F14" s="191"/>
      <c r="G14" s="191"/>
      <c r="H14" s="191"/>
      <c r="I14" s="191"/>
      <c r="J14" s="191"/>
      <c r="K14" s="191"/>
      <c r="L14" s="191"/>
      <c r="M14" s="191"/>
      <c r="N14" s="192"/>
      <c r="O14" s="8"/>
      <c r="P14" s="8"/>
      <c r="Q14" s="8"/>
      <c r="R14" s="8"/>
      <c r="S14" s="8"/>
      <c r="T14" s="8"/>
      <c r="U14" s="8"/>
    </row>
    <row r="15" spans="2:21" ht="14.25" customHeight="1" x14ac:dyDescent="0.2">
      <c r="B15" s="370" t="s">
        <v>26</v>
      </c>
      <c r="C15" s="371"/>
      <c r="D15" s="371"/>
      <c r="E15" s="185">
        <v>-3185</v>
      </c>
      <c r="F15" s="185">
        <v>-3381</v>
      </c>
      <c r="G15" s="185">
        <v>-8276</v>
      </c>
      <c r="H15" s="185">
        <v>-7023</v>
      </c>
      <c r="I15" s="185">
        <v>-41767</v>
      </c>
      <c r="J15" s="185">
        <v>-39127</v>
      </c>
      <c r="K15" s="185">
        <v>-2818</v>
      </c>
      <c r="L15" s="185">
        <v>-5237</v>
      </c>
      <c r="M15" s="185">
        <f>E15+G15+I15+K15</f>
        <v>-56046</v>
      </c>
      <c r="N15" s="186">
        <f>F15+H15+J15+L15</f>
        <v>-54768</v>
      </c>
      <c r="O15" s="8"/>
      <c r="P15" s="8"/>
      <c r="Q15" s="8"/>
      <c r="R15" s="8"/>
      <c r="S15" s="8"/>
      <c r="T15" s="8"/>
      <c r="U15" s="8"/>
    </row>
    <row r="16" spans="2:21" ht="14.25" customHeight="1" x14ac:dyDescent="0.2">
      <c r="B16" s="378" t="s">
        <v>27</v>
      </c>
      <c r="C16" s="379"/>
      <c r="D16" s="379"/>
      <c r="E16" s="193">
        <f t="shared" ref="E16:N16" si="8">SUM(E13:E15)</f>
        <v>60449</v>
      </c>
      <c r="F16" s="193">
        <f t="shared" ref="F16" si="9">SUM(F13:F15)</f>
        <v>52022</v>
      </c>
      <c r="G16" s="193">
        <f t="shared" si="8"/>
        <v>86282</v>
      </c>
      <c r="H16" s="193">
        <f t="shared" ref="H16" si="10">SUM(H13:H15)</f>
        <v>83976</v>
      </c>
      <c r="I16" s="193">
        <f t="shared" si="8"/>
        <v>6270</v>
      </c>
      <c r="J16" s="193">
        <f t="shared" ref="J16" si="11">SUM(J13:J15)</f>
        <v>8528</v>
      </c>
      <c r="K16" s="193">
        <f t="shared" si="8"/>
        <v>-2818</v>
      </c>
      <c r="L16" s="193">
        <f t="shared" ref="L16" si="12">SUM(L13:L15)</f>
        <v>-5237</v>
      </c>
      <c r="M16" s="193">
        <f t="shared" si="8"/>
        <v>150183</v>
      </c>
      <c r="N16" s="194">
        <f t="shared" si="8"/>
        <v>139289</v>
      </c>
      <c r="O16" s="8"/>
      <c r="P16" s="8"/>
      <c r="Q16" s="8"/>
      <c r="R16" s="8"/>
      <c r="S16" s="8"/>
      <c r="T16" s="8"/>
      <c r="U16" s="8"/>
    </row>
    <row r="17" spans="2:21" ht="14.25" customHeight="1" x14ac:dyDescent="0.2">
      <c r="B17" s="189"/>
      <c r="C17" s="190"/>
      <c r="D17" s="190"/>
      <c r="E17" s="191"/>
      <c r="F17" s="191"/>
      <c r="G17" s="191"/>
      <c r="H17" s="191"/>
      <c r="I17" s="191"/>
      <c r="J17" s="191"/>
      <c r="K17" s="191"/>
      <c r="L17" s="191"/>
      <c r="M17" s="191"/>
      <c r="N17" s="192"/>
      <c r="O17" s="8"/>
      <c r="P17" s="8"/>
      <c r="Q17" s="8"/>
      <c r="R17" s="8"/>
      <c r="S17" s="8"/>
      <c r="T17" s="8"/>
      <c r="U17" s="8"/>
    </row>
    <row r="18" spans="2:21" ht="14.25" customHeight="1" x14ac:dyDescent="0.2">
      <c r="B18" s="370" t="s">
        <v>28</v>
      </c>
      <c r="C18" s="371"/>
      <c r="D18" s="371"/>
      <c r="E18" s="185">
        <v>-10289</v>
      </c>
      <c r="F18" s="185">
        <v>-8732</v>
      </c>
      <c r="G18" s="185">
        <v>-40398</v>
      </c>
      <c r="H18" s="185">
        <f>-46077-1</f>
        <v>-46078</v>
      </c>
      <c r="I18" s="185">
        <v>-4399</v>
      </c>
      <c r="J18" s="185">
        <v>-4763</v>
      </c>
      <c r="K18" s="185">
        <v>-4478</v>
      </c>
      <c r="L18" s="185">
        <v>-4559</v>
      </c>
      <c r="M18" s="185">
        <f>E18+G18+I18+K18</f>
        <v>-59564</v>
      </c>
      <c r="N18" s="186">
        <f>F18+H18+J18+L18</f>
        <v>-64132</v>
      </c>
      <c r="O18" s="8"/>
      <c r="P18" s="8"/>
      <c r="Q18" s="8"/>
      <c r="R18" s="8"/>
      <c r="S18" s="8"/>
      <c r="T18" s="8"/>
      <c r="U18" s="8"/>
    </row>
    <row r="19" spans="2:21" ht="14.25" customHeight="1" x14ac:dyDescent="0.2">
      <c r="B19" s="375" t="s">
        <v>85</v>
      </c>
      <c r="C19" s="376"/>
      <c r="D19" s="376"/>
      <c r="E19" s="187">
        <f t="shared" ref="E19:N19" si="13">SUM(E16:E18)</f>
        <v>50160</v>
      </c>
      <c r="F19" s="187">
        <f t="shared" ref="F19" si="14">SUM(F16:F18)</f>
        <v>43290</v>
      </c>
      <c r="G19" s="187">
        <f t="shared" si="13"/>
        <v>45884</v>
      </c>
      <c r="H19" s="187">
        <f t="shared" ref="H19" si="15">SUM(H16:H18)</f>
        <v>37898</v>
      </c>
      <c r="I19" s="187">
        <f t="shared" si="13"/>
        <v>1871</v>
      </c>
      <c r="J19" s="187">
        <f t="shared" ref="J19" si="16">SUM(J16:J18)</f>
        <v>3765</v>
      </c>
      <c r="K19" s="187">
        <f t="shared" si="13"/>
        <v>-7296</v>
      </c>
      <c r="L19" s="187">
        <f t="shared" ref="L19" si="17">SUM(L16:L18)</f>
        <v>-9796</v>
      </c>
      <c r="M19" s="187">
        <f t="shared" si="13"/>
        <v>90619</v>
      </c>
      <c r="N19" s="188">
        <f t="shared" si="13"/>
        <v>75157</v>
      </c>
      <c r="O19" s="8"/>
      <c r="P19" s="8"/>
      <c r="Q19" s="8"/>
      <c r="R19" s="8"/>
      <c r="S19" s="8"/>
      <c r="T19" s="8"/>
      <c r="U19" s="8"/>
    </row>
    <row r="20" spans="2:21" ht="14.25" customHeight="1" x14ac:dyDescent="0.2">
      <c r="B20" s="189"/>
      <c r="C20" s="190"/>
      <c r="D20" s="190"/>
      <c r="E20" s="191"/>
      <c r="F20" s="191"/>
      <c r="G20" s="191"/>
      <c r="H20" s="191"/>
      <c r="I20" s="191"/>
      <c r="J20" s="191"/>
      <c r="K20" s="191"/>
      <c r="L20" s="191"/>
      <c r="M20" s="191"/>
      <c r="N20" s="192"/>
      <c r="O20" s="8"/>
      <c r="P20" s="8"/>
      <c r="Q20" s="8"/>
      <c r="R20" s="8"/>
      <c r="S20" s="8"/>
      <c r="T20" s="8"/>
      <c r="U20" s="8"/>
    </row>
    <row r="21" spans="2:21" ht="26.25" customHeight="1" x14ac:dyDescent="0.2">
      <c r="B21" s="377" t="s">
        <v>90</v>
      </c>
      <c r="C21" s="371"/>
      <c r="D21" s="371"/>
      <c r="E21" s="185">
        <v>-5397</v>
      </c>
      <c r="F21" s="185">
        <v>-5439</v>
      </c>
      <c r="G21" s="185">
        <v>-22114</v>
      </c>
      <c r="H21" s="185">
        <f>-21952-1</f>
        <v>-21953</v>
      </c>
      <c r="I21" s="185">
        <v>0</v>
      </c>
      <c r="J21" s="185">
        <v>0</v>
      </c>
      <c r="K21" s="185">
        <v>0</v>
      </c>
      <c r="L21" s="185">
        <v>0</v>
      </c>
      <c r="M21" s="185">
        <f>E21+G21+I21+K21</f>
        <v>-27511</v>
      </c>
      <c r="N21" s="186">
        <f>F21+H21+J21+L21</f>
        <v>-27392</v>
      </c>
      <c r="O21" s="8"/>
      <c r="P21" s="8"/>
      <c r="Q21" s="8"/>
      <c r="R21" s="8"/>
      <c r="S21" s="8"/>
      <c r="T21" s="8"/>
      <c r="U21" s="8"/>
    </row>
    <row r="22" spans="2:21" ht="14.25" customHeight="1" x14ac:dyDescent="0.2">
      <c r="B22" s="375" t="s">
        <v>86</v>
      </c>
      <c r="C22" s="376"/>
      <c r="D22" s="376"/>
      <c r="E22" s="187">
        <f t="shared" ref="E22:N22" si="18">SUM(E19:E21)</f>
        <v>44763</v>
      </c>
      <c r="F22" s="187">
        <f t="shared" ref="F22" si="19">SUM(F19:F21)</f>
        <v>37851</v>
      </c>
      <c r="G22" s="187">
        <f t="shared" si="18"/>
        <v>23770</v>
      </c>
      <c r="H22" s="187">
        <f t="shared" ref="H22" si="20">SUM(H19:H21)</f>
        <v>15945</v>
      </c>
      <c r="I22" s="187">
        <f t="shared" si="18"/>
        <v>1871</v>
      </c>
      <c r="J22" s="187">
        <f t="shared" ref="J22" si="21">SUM(J19:J21)</f>
        <v>3765</v>
      </c>
      <c r="K22" s="187">
        <f t="shared" si="18"/>
        <v>-7296</v>
      </c>
      <c r="L22" s="187">
        <f t="shared" ref="L22" si="22">SUM(L19:L21)</f>
        <v>-9796</v>
      </c>
      <c r="M22" s="193">
        <f t="shared" si="18"/>
        <v>63108</v>
      </c>
      <c r="N22" s="194">
        <f t="shared" si="18"/>
        <v>47765</v>
      </c>
      <c r="O22" s="8"/>
      <c r="P22" s="8"/>
      <c r="Q22" s="8"/>
      <c r="R22" s="8"/>
      <c r="S22" s="8"/>
      <c r="T22" s="8"/>
      <c r="U22" s="8"/>
    </row>
    <row r="23" spans="2:21" ht="12.75" customHeight="1" x14ac:dyDescent="0.2">
      <c r="B23" s="189"/>
      <c r="C23" s="190"/>
      <c r="D23" s="190"/>
      <c r="E23" s="191"/>
      <c r="F23" s="195"/>
      <c r="G23" s="195"/>
      <c r="H23" s="195"/>
      <c r="I23" s="195"/>
      <c r="J23" s="195"/>
      <c r="K23" s="195"/>
      <c r="L23" s="195"/>
      <c r="M23" s="193"/>
      <c r="N23" s="194"/>
      <c r="O23" s="8"/>
      <c r="P23" s="8"/>
      <c r="Q23" s="8"/>
      <c r="R23" s="8"/>
      <c r="S23" s="8"/>
      <c r="T23" s="8"/>
      <c r="U23" s="8"/>
    </row>
    <row r="24" spans="2:21" ht="14.25" customHeight="1" x14ac:dyDescent="0.2">
      <c r="B24" s="370" t="s">
        <v>29</v>
      </c>
      <c r="C24" s="371"/>
      <c r="D24" s="371"/>
      <c r="E24" s="185"/>
      <c r="F24" s="196"/>
      <c r="G24" s="196"/>
      <c r="H24" s="196"/>
      <c r="I24" s="196"/>
      <c r="J24" s="196"/>
      <c r="K24" s="196"/>
      <c r="L24" s="196"/>
      <c r="M24" s="185">
        <v>-19210</v>
      </c>
      <c r="N24" s="186">
        <v>-20088</v>
      </c>
      <c r="O24" s="8"/>
      <c r="P24" s="8"/>
      <c r="Q24" s="8"/>
      <c r="R24" s="8"/>
      <c r="S24" s="8"/>
      <c r="T24" s="8"/>
      <c r="U24" s="8"/>
    </row>
    <row r="25" spans="2:21" ht="14.25" customHeight="1" x14ac:dyDescent="0.2">
      <c r="B25" s="370" t="s">
        <v>30</v>
      </c>
      <c r="C25" s="371"/>
      <c r="D25" s="372"/>
      <c r="E25" s="196"/>
      <c r="F25" s="196"/>
      <c r="G25" s="196"/>
      <c r="H25" s="196"/>
      <c r="I25" s="196"/>
      <c r="J25" s="196"/>
      <c r="K25" s="196"/>
      <c r="L25" s="196"/>
      <c r="M25" s="185">
        <v>-1335</v>
      </c>
      <c r="N25" s="186">
        <v>-1571</v>
      </c>
      <c r="O25" s="8"/>
      <c r="P25" s="8"/>
      <c r="Q25" s="8"/>
      <c r="R25" s="8"/>
      <c r="S25" s="8"/>
      <c r="T25" s="8"/>
      <c r="U25" s="8"/>
    </row>
    <row r="26" spans="2:21" ht="14.25" customHeight="1" x14ac:dyDescent="0.2">
      <c r="B26" s="378" t="s">
        <v>31</v>
      </c>
      <c r="C26" s="379"/>
      <c r="D26" s="380"/>
      <c r="E26" s="196"/>
      <c r="F26" s="196"/>
      <c r="G26" s="196"/>
      <c r="H26" s="196"/>
      <c r="I26" s="196"/>
      <c r="J26" s="196"/>
      <c r="K26" s="196"/>
      <c r="L26" s="196"/>
      <c r="M26" s="193">
        <f>SUM(M22:M25)</f>
        <v>42563</v>
      </c>
      <c r="N26" s="194">
        <f>SUM(N22:N25)</f>
        <v>26106</v>
      </c>
      <c r="O26" s="8"/>
      <c r="P26" s="8"/>
      <c r="Q26" s="8"/>
      <c r="R26" s="8"/>
      <c r="S26" s="8"/>
      <c r="T26" s="8"/>
      <c r="U26" s="8"/>
    </row>
    <row r="27" spans="2:21" ht="14.25" customHeight="1" x14ac:dyDescent="0.2">
      <c r="B27" s="370" t="s">
        <v>87</v>
      </c>
      <c r="C27" s="371"/>
      <c r="D27" s="372"/>
      <c r="E27" s="196"/>
      <c r="F27" s="196"/>
      <c r="G27" s="196"/>
      <c r="H27" s="196"/>
      <c r="I27" s="196"/>
      <c r="J27" s="196"/>
      <c r="K27" s="196"/>
      <c r="L27" s="196"/>
      <c r="M27" s="185">
        <v>1448</v>
      </c>
      <c r="N27" s="186">
        <f>15927-14276</f>
        <v>1651</v>
      </c>
      <c r="O27" s="8"/>
      <c r="P27" s="8"/>
      <c r="Q27" s="8"/>
      <c r="R27" s="8"/>
      <c r="S27" s="8"/>
      <c r="T27" s="8"/>
      <c r="U27" s="8"/>
    </row>
    <row r="28" spans="2:21" ht="14.25" customHeight="1" x14ac:dyDescent="0.2">
      <c r="B28" s="370" t="s">
        <v>88</v>
      </c>
      <c r="C28" s="371"/>
      <c r="D28" s="372"/>
      <c r="E28" s="196"/>
      <c r="F28" s="196"/>
      <c r="G28" s="196"/>
      <c r="H28" s="196"/>
      <c r="I28" s="196"/>
      <c r="J28" s="196"/>
      <c r="K28" s="196"/>
      <c r="L28" s="196"/>
      <c r="M28" s="185">
        <v>-476</v>
      </c>
      <c r="N28" s="186">
        <v>-1361</v>
      </c>
      <c r="O28" s="8"/>
      <c r="P28" s="8"/>
      <c r="Q28" s="8"/>
      <c r="R28" s="8"/>
      <c r="S28" s="8"/>
      <c r="T28" s="8"/>
      <c r="U28" s="8"/>
    </row>
    <row r="29" spans="2:21" ht="14.25" customHeight="1" x14ac:dyDescent="0.2">
      <c r="B29" s="378" t="s">
        <v>89</v>
      </c>
      <c r="C29" s="379"/>
      <c r="D29" s="380"/>
      <c r="E29" s="196"/>
      <c r="F29" s="196"/>
      <c r="G29" s="196"/>
      <c r="H29" s="196"/>
      <c r="I29" s="196"/>
      <c r="J29" s="196"/>
      <c r="K29" s="196"/>
      <c r="L29" s="196"/>
      <c r="M29" s="193">
        <f>SUM(M26:M28)</f>
        <v>43535</v>
      </c>
      <c r="N29" s="194">
        <f>SUM(N26:N28)</f>
        <v>26396</v>
      </c>
      <c r="O29" s="8"/>
      <c r="P29" s="8"/>
      <c r="Q29" s="8"/>
      <c r="R29" s="8"/>
      <c r="S29" s="8"/>
      <c r="T29" s="8"/>
      <c r="U29" s="8"/>
    </row>
    <row r="30" spans="2:21" ht="14.25" customHeight="1" x14ac:dyDescent="0.2">
      <c r="B30" s="364" t="s">
        <v>34</v>
      </c>
      <c r="C30" s="365"/>
      <c r="D30" s="366"/>
      <c r="E30" s="196"/>
      <c r="F30" s="196"/>
      <c r="G30" s="196"/>
      <c r="H30" s="196"/>
      <c r="I30" s="196"/>
      <c r="J30" s="196"/>
      <c r="K30" s="196"/>
      <c r="L30" s="196"/>
      <c r="M30" s="197">
        <v>-14069</v>
      </c>
      <c r="N30" s="198">
        <v>-7683</v>
      </c>
      <c r="O30" s="8"/>
      <c r="P30" s="8"/>
      <c r="Q30" s="8"/>
      <c r="R30" s="8"/>
      <c r="S30" s="8"/>
      <c r="T30" s="8"/>
      <c r="U30" s="8"/>
    </row>
    <row r="31" spans="2:21" ht="12.75" customHeight="1" x14ac:dyDescent="0.2">
      <c r="B31" s="370"/>
      <c r="C31" s="371"/>
      <c r="D31" s="372"/>
      <c r="E31" s="196"/>
      <c r="F31" s="196"/>
      <c r="G31" s="196"/>
      <c r="H31" s="196"/>
      <c r="I31" s="196"/>
      <c r="J31" s="196"/>
      <c r="K31" s="196"/>
      <c r="L31" s="196"/>
      <c r="M31" s="199"/>
      <c r="N31" s="200"/>
      <c r="O31" s="8"/>
      <c r="P31" s="8"/>
      <c r="Q31" s="8"/>
      <c r="R31" s="8"/>
      <c r="S31" s="8"/>
      <c r="T31" s="8"/>
      <c r="U31" s="8"/>
    </row>
    <row r="32" spans="2:21" ht="14.25" customHeight="1" thickBot="1" x14ac:dyDescent="0.25">
      <c r="B32" s="367" t="s">
        <v>35</v>
      </c>
      <c r="C32" s="368"/>
      <c r="D32" s="369"/>
      <c r="E32" s="201"/>
      <c r="F32" s="202"/>
      <c r="G32" s="202"/>
      <c r="H32" s="202"/>
      <c r="I32" s="202"/>
      <c r="J32" s="202"/>
      <c r="K32" s="202"/>
      <c r="L32" s="202"/>
      <c r="M32" s="201">
        <f>SUM(M29:M31)</f>
        <v>29466</v>
      </c>
      <c r="N32" s="203">
        <f>SUM(N29:N31)</f>
        <v>18713</v>
      </c>
      <c r="O32" s="8"/>
      <c r="P32" s="8"/>
      <c r="Q32" s="8"/>
      <c r="R32" s="8"/>
      <c r="S32" s="8"/>
      <c r="T32" s="8"/>
      <c r="U32" s="8"/>
    </row>
    <row r="33" spans="2:21" ht="15" customHeight="1" thickTop="1" x14ac:dyDescent="0.2">
      <c r="B33" s="204"/>
      <c r="C33" s="147"/>
      <c r="D33" s="147"/>
      <c r="E33" s="152"/>
      <c r="F33" s="152"/>
      <c r="G33" s="152"/>
      <c r="H33" s="205"/>
      <c r="I33" s="205"/>
      <c r="J33" s="205"/>
      <c r="K33" s="205"/>
      <c r="L33" s="205"/>
      <c r="M33" s="205"/>
      <c r="N33" s="205"/>
      <c r="O33" s="8"/>
      <c r="P33" s="8"/>
      <c r="Q33" s="8"/>
      <c r="R33" s="8"/>
      <c r="S33" s="8"/>
      <c r="T33" s="8"/>
      <c r="U33" s="8"/>
    </row>
    <row r="34" spans="2:21" ht="15" customHeight="1" x14ac:dyDescent="0.2">
      <c r="B34" s="204"/>
      <c r="C34" s="147"/>
      <c r="D34" s="147"/>
      <c r="E34" s="152"/>
      <c r="F34" s="152"/>
      <c r="G34" s="152"/>
      <c r="H34" s="205"/>
      <c r="I34" s="205"/>
      <c r="J34" s="205"/>
      <c r="K34" s="205"/>
      <c r="L34" s="205"/>
      <c r="M34" s="205"/>
      <c r="N34" s="205"/>
      <c r="O34" s="8"/>
      <c r="P34" s="8"/>
      <c r="Q34" s="8"/>
      <c r="R34" s="8"/>
      <c r="S34" s="8"/>
      <c r="T34" s="8"/>
      <c r="U34" s="8"/>
    </row>
    <row r="35" spans="2:21" ht="15" customHeight="1" x14ac:dyDescent="0.2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2:21" ht="15" customHeight="1" x14ac:dyDescent="0.2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2:21" ht="15" customHeight="1" x14ac:dyDescent="0.2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2:21" ht="15" customHeight="1" x14ac:dyDescent="0.2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  <row r="39" spans="2:21" ht="15" customHeight="1" x14ac:dyDescent="0.2"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</row>
    <row r="40" spans="2:21" x14ac:dyDescent="0.2"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</row>
    <row r="41" spans="2:21" x14ac:dyDescent="0.2"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</row>
    <row r="42" spans="2:21" x14ac:dyDescent="0.2"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</row>
    <row r="43" spans="2:21" x14ac:dyDescent="0.2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</row>
    <row r="44" spans="2:21" x14ac:dyDescent="0.2">
      <c r="B44" s="8"/>
      <c r="C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</row>
    <row r="45" spans="2:21" x14ac:dyDescent="0.2"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</row>
    <row r="46" spans="2:21" x14ac:dyDescent="0.2"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</row>
    <row r="47" spans="2:21" x14ac:dyDescent="0.2"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</row>
    <row r="48" spans="2:21" x14ac:dyDescent="0.2"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</row>
  </sheetData>
  <mergeCells count="28">
    <mergeCell ref="B29:D29"/>
    <mergeCell ref="B28:D28"/>
    <mergeCell ref="B13:D13"/>
    <mergeCell ref="B15:D15"/>
    <mergeCell ref="B16:D16"/>
    <mergeCell ref="B18:D18"/>
    <mergeCell ref="B12:D12"/>
    <mergeCell ref="B27:D27"/>
    <mergeCell ref="I3:J3"/>
    <mergeCell ref="K3:L3"/>
    <mergeCell ref="M3:N3"/>
    <mergeCell ref="G3:H4"/>
    <mergeCell ref="B1:I1"/>
    <mergeCell ref="B2:C2"/>
    <mergeCell ref="B30:D30"/>
    <mergeCell ref="B32:D32"/>
    <mergeCell ref="B31:D31"/>
    <mergeCell ref="E3:F3"/>
    <mergeCell ref="B19:D19"/>
    <mergeCell ref="B21:D21"/>
    <mergeCell ref="B22:D22"/>
    <mergeCell ref="B24:D24"/>
    <mergeCell ref="B25:D25"/>
    <mergeCell ref="B26:D26"/>
    <mergeCell ref="B7:D7"/>
    <mergeCell ref="B8:D8"/>
    <mergeCell ref="B9:D9"/>
    <mergeCell ref="B11:D11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8
&amp;R&amp;G
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40"/>
  <sheetViews>
    <sheetView zoomScale="140" zoomScaleNormal="140" workbookViewId="0"/>
  </sheetViews>
  <sheetFormatPr baseColWidth="10" defaultColWidth="9.140625" defaultRowHeight="14.25" x14ac:dyDescent="0.2"/>
  <cols>
    <col min="1" max="1" width="2.7109375" style="7" customWidth="1"/>
    <col min="2" max="2" width="1.42578125" style="7" customWidth="1"/>
    <col min="3" max="3" width="20" style="7" customWidth="1"/>
    <col min="4" max="4" width="1.42578125" style="7" customWidth="1"/>
    <col min="5" max="6" width="7.85546875" style="208" customWidth="1"/>
    <col min="7" max="7" width="1.42578125" style="208" customWidth="1"/>
    <col min="8" max="8" width="7.140625" style="208" customWidth="1"/>
    <col min="9" max="9" width="1.42578125" style="208" customWidth="1"/>
    <col min="10" max="10" width="7.140625" style="208" customWidth="1"/>
    <col min="11" max="11" width="1.42578125" style="208" customWidth="1"/>
    <col min="12" max="12" width="9.7109375" style="208" customWidth="1"/>
    <col min="13" max="13" width="10.140625" style="208" customWidth="1"/>
    <col min="14" max="15" width="10" style="208" customWidth="1"/>
    <col min="16" max="16" width="1.42578125" style="208" customWidth="1"/>
    <col min="17" max="17" width="7.140625" style="208" customWidth="1"/>
    <col min="18" max="18" width="1.42578125" style="208" customWidth="1"/>
    <col min="19" max="19" width="11.42578125" style="208" customWidth="1"/>
    <col min="20" max="20" width="1.42578125" style="208" customWidth="1"/>
    <col min="21" max="21" width="8.5703125" style="208" customWidth="1"/>
    <col min="22" max="22" width="1.42578125" style="208" customWidth="1"/>
    <col min="23" max="23" width="8.5703125" style="209" customWidth="1"/>
    <col min="24" max="24" width="9.140625" style="208"/>
    <col min="25" max="16384" width="9.140625" style="7"/>
  </cols>
  <sheetData>
    <row r="1" spans="2:24" ht="15" customHeight="1" x14ac:dyDescent="0.2">
      <c r="B1" s="343" t="s">
        <v>183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</row>
    <row r="2" spans="2:24" ht="15" customHeight="1" thickBot="1" x14ac:dyDescent="0.25">
      <c r="B2" s="363"/>
      <c r="C2" s="363"/>
      <c r="D2" s="11"/>
      <c r="E2" s="210"/>
      <c r="F2" s="210"/>
      <c r="G2" s="210"/>
      <c r="H2" s="210"/>
      <c r="I2" s="210"/>
      <c r="J2" s="210"/>
      <c r="K2" s="210"/>
      <c r="L2" s="210"/>
      <c r="M2" s="210"/>
      <c r="N2" s="210"/>
    </row>
    <row r="3" spans="2:24" s="219" customFormat="1" ht="25.5" customHeight="1" x14ac:dyDescent="0.15">
      <c r="B3" s="388" t="s">
        <v>22</v>
      </c>
      <c r="C3" s="389"/>
      <c r="D3" s="211"/>
      <c r="E3" s="393" t="s">
        <v>185</v>
      </c>
      <c r="F3" s="393"/>
      <c r="G3" s="213"/>
      <c r="H3" s="212" t="s">
        <v>101</v>
      </c>
      <c r="I3" s="213"/>
      <c r="J3" s="212" t="s">
        <v>102</v>
      </c>
      <c r="K3" s="214"/>
      <c r="L3" s="390" t="s">
        <v>62</v>
      </c>
      <c r="M3" s="390"/>
      <c r="N3" s="390"/>
      <c r="O3" s="390"/>
      <c r="P3" s="213"/>
      <c r="Q3" s="215" t="s">
        <v>103</v>
      </c>
      <c r="R3" s="216"/>
      <c r="S3" s="215" t="s">
        <v>104</v>
      </c>
      <c r="T3" s="216"/>
      <c r="U3" s="215" t="s">
        <v>106</v>
      </c>
      <c r="V3" s="216"/>
      <c r="W3" s="217" t="s">
        <v>94</v>
      </c>
      <c r="X3" s="218"/>
    </row>
    <row r="4" spans="2:24" s="219" customFormat="1" ht="60" customHeight="1" x14ac:dyDescent="0.15">
      <c r="B4" s="220"/>
      <c r="C4" s="221"/>
      <c r="D4" s="221"/>
      <c r="E4" s="313" t="s">
        <v>184</v>
      </c>
      <c r="F4" s="222"/>
      <c r="G4" s="222"/>
      <c r="H4" s="222"/>
      <c r="I4" s="222"/>
      <c r="J4" s="222"/>
      <c r="K4" s="223"/>
      <c r="L4" s="314" t="s">
        <v>186</v>
      </c>
      <c r="M4" s="314" t="s">
        <v>188</v>
      </c>
      <c r="N4" s="314" t="s">
        <v>187</v>
      </c>
      <c r="O4" s="315" t="s">
        <v>189</v>
      </c>
      <c r="P4" s="222"/>
      <c r="Q4" s="222"/>
      <c r="R4" s="222"/>
      <c r="S4" s="222"/>
      <c r="T4" s="222"/>
      <c r="U4" s="222"/>
      <c r="V4" s="222"/>
      <c r="W4" s="224"/>
      <c r="X4" s="218"/>
    </row>
    <row r="5" spans="2:24" s="219" customFormat="1" ht="9" customHeight="1" thickBot="1" x14ac:dyDescent="0.2">
      <c r="B5" s="225"/>
      <c r="C5" s="221"/>
      <c r="D5" s="221"/>
      <c r="E5" s="273"/>
      <c r="F5" s="273"/>
      <c r="G5" s="273"/>
      <c r="H5" s="273"/>
      <c r="I5" s="273"/>
      <c r="J5" s="274"/>
      <c r="K5" s="274"/>
      <c r="L5" s="274"/>
      <c r="M5" s="274"/>
      <c r="N5" s="274"/>
      <c r="O5" s="273"/>
      <c r="P5" s="273"/>
      <c r="Q5" s="273"/>
      <c r="R5" s="273"/>
      <c r="S5" s="273"/>
      <c r="T5" s="273"/>
      <c r="U5" s="273"/>
      <c r="V5" s="273"/>
      <c r="W5" s="275"/>
      <c r="X5" s="218"/>
    </row>
    <row r="6" spans="2:24" s="219" customFormat="1" ht="11.25" customHeight="1" x14ac:dyDescent="0.15">
      <c r="B6" s="391" t="s">
        <v>97</v>
      </c>
      <c r="C6" s="392"/>
      <c r="D6" s="228"/>
      <c r="E6" s="229">
        <v>78918844</v>
      </c>
      <c r="F6" s="229">
        <v>86944</v>
      </c>
      <c r="G6" s="229"/>
      <c r="H6" s="229">
        <v>43195</v>
      </c>
      <c r="I6" s="229"/>
      <c r="J6" s="230">
        <v>1161411</v>
      </c>
      <c r="K6" s="229"/>
      <c r="L6" s="230">
        <v>-32299</v>
      </c>
      <c r="M6" s="230">
        <v>-1365</v>
      </c>
      <c r="N6" s="230">
        <v>-27308</v>
      </c>
      <c r="O6" s="230">
        <v>6437</v>
      </c>
      <c r="P6" s="229"/>
      <c r="Q6" s="229">
        <v>-224466</v>
      </c>
      <c r="R6" s="229"/>
      <c r="S6" s="229">
        <v>1012549</v>
      </c>
      <c r="T6" s="229"/>
      <c r="U6" s="229">
        <v>831</v>
      </c>
      <c r="V6" s="229"/>
      <c r="W6" s="231">
        <v>1013380</v>
      </c>
      <c r="X6" s="218"/>
    </row>
    <row r="7" spans="2:24" s="219" customFormat="1" ht="11.25" customHeight="1" x14ac:dyDescent="0.15">
      <c r="B7" s="232"/>
      <c r="C7" s="233"/>
      <c r="D7" s="234"/>
      <c r="E7" s="235"/>
      <c r="F7" s="235"/>
      <c r="G7" s="236"/>
      <c r="H7" s="235"/>
      <c r="I7" s="236"/>
      <c r="J7" s="236"/>
      <c r="K7" s="236"/>
      <c r="L7" s="236"/>
      <c r="M7" s="236"/>
      <c r="N7" s="236"/>
      <c r="O7" s="236"/>
      <c r="P7" s="236"/>
      <c r="Q7" s="235"/>
      <c r="R7" s="236"/>
      <c r="S7" s="235"/>
      <c r="T7" s="236"/>
      <c r="U7" s="235"/>
      <c r="V7" s="236"/>
      <c r="W7" s="237"/>
      <c r="X7" s="218"/>
    </row>
    <row r="8" spans="2:24" s="219" customFormat="1" ht="11.25" customHeight="1" x14ac:dyDescent="0.15">
      <c r="B8" s="386" t="s">
        <v>95</v>
      </c>
      <c r="C8" s="387"/>
      <c r="D8" s="238"/>
      <c r="E8" s="239"/>
      <c r="F8" s="239"/>
      <c r="G8" s="236"/>
      <c r="H8" s="236"/>
      <c r="I8" s="236"/>
      <c r="J8" s="239">
        <v>18670</v>
      </c>
      <c r="K8" s="236"/>
      <c r="L8" s="239">
        <v>64669</v>
      </c>
      <c r="M8" s="239">
        <v>895</v>
      </c>
      <c r="N8" s="239">
        <v>0</v>
      </c>
      <c r="O8" s="239">
        <v>4729</v>
      </c>
      <c r="P8" s="236"/>
      <c r="Q8" s="236"/>
      <c r="R8" s="236"/>
      <c r="S8" s="236">
        <f>SUM(F8:Q8)</f>
        <v>88963</v>
      </c>
      <c r="T8" s="236"/>
      <c r="U8" s="236">
        <v>43</v>
      </c>
      <c r="V8" s="236"/>
      <c r="W8" s="231">
        <f>S8+U8</f>
        <v>89006</v>
      </c>
      <c r="X8" s="218"/>
    </row>
    <row r="9" spans="2:24" s="219" customFormat="1" ht="11.25" customHeight="1" x14ac:dyDescent="0.15">
      <c r="B9" s="398" t="s">
        <v>96</v>
      </c>
      <c r="C9" s="399"/>
      <c r="D9" s="221"/>
      <c r="E9" s="236"/>
      <c r="F9" s="236"/>
      <c r="G9" s="236"/>
      <c r="H9" s="235"/>
      <c r="I9" s="236"/>
      <c r="J9" s="240"/>
      <c r="K9" s="236"/>
      <c r="L9" s="240"/>
      <c r="M9" s="240"/>
      <c r="N9" s="240"/>
      <c r="O9" s="240"/>
      <c r="P9" s="236"/>
      <c r="Q9" s="235"/>
      <c r="R9" s="236"/>
      <c r="S9" s="235"/>
      <c r="T9" s="236"/>
      <c r="U9" s="235"/>
      <c r="V9" s="236"/>
      <c r="W9" s="241"/>
      <c r="X9" s="218"/>
    </row>
    <row r="10" spans="2:24" s="219" customFormat="1" ht="11.25" customHeight="1" x14ac:dyDescent="0.15">
      <c r="B10" s="242"/>
      <c r="C10" s="243" t="s">
        <v>98</v>
      </c>
      <c r="D10" s="243"/>
      <c r="E10" s="240"/>
      <c r="F10" s="240"/>
      <c r="G10" s="236"/>
      <c r="H10" s="240"/>
      <c r="I10" s="236"/>
      <c r="J10" s="239"/>
      <c r="K10" s="236"/>
      <c r="L10" s="240"/>
      <c r="M10" s="240"/>
      <c r="N10" s="240"/>
      <c r="O10" s="240"/>
      <c r="P10" s="236"/>
      <c r="Q10" s="235"/>
      <c r="R10" s="236"/>
      <c r="S10" s="235">
        <f t="shared" ref="S10:S13" si="0">SUM(F10:Q10)</f>
        <v>0</v>
      </c>
      <c r="T10" s="236"/>
      <c r="U10" s="240"/>
      <c r="V10" s="236"/>
      <c r="W10" s="231">
        <v>0</v>
      </c>
      <c r="X10" s="218"/>
    </row>
    <row r="11" spans="2:24" s="219" customFormat="1" ht="11.25" customHeight="1" x14ac:dyDescent="0.15">
      <c r="B11" s="242"/>
      <c r="C11" s="243" t="s">
        <v>99</v>
      </c>
      <c r="D11" s="243"/>
      <c r="E11" s="240"/>
      <c r="F11" s="240"/>
      <c r="G11" s="236"/>
      <c r="H11" s="240">
        <v>3510</v>
      </c>
      <c r="I11" s="236"/>
      <c r="J11" s="240"/>
      <c r="K11" s="236"/>
      <c r="L11" s="240"/>
      <c r="M11" s="240"/>
      <c r="N11" s="240"/>
      <c r="O11" s="240"/>
      <c r="P11" s="236"/>
      <c r="Q11" s="240"/>
      <c r="R11" s="236"/>
      <c r="S11" s="240">
        <f t="shared" si="0"/>
        <v>3510</v>
      </c>
      <c r="T11" s="236"/>
      <c r="U11" s="235"/>
      <c r="V11" s="236"/>
      <c r="W11" s="244">
        <f t="shared" ref="W11:W13" si="1">S11+U11</f>
        <v>3510</v>
      </c>
      <c r="X11" s="218"/>
    </row>
    <row r="12" spans="2:24" s="219" customFormat="1" ht="11.25" customHeight="1" x14ac:dyDescent="0.15">
      <c r="B12" s="242"/>
      <c r="C12" s="243" t="s">
        <v>100</v>
      </c>
      <c r="D12" s="243"/>
      <c r="E12" s="240"/>
      <c r="F12" s="240"/>
      <c r="G12" s="236"/>
      <c r="H12" s="236"/>
      <c r="I12" s="236"/>
      <c r="J12" s="236">
        <v>-1</v>
      </c>
      <c r="K12" s="236"/>
      <c r="L12" s="240"/>
      <c r="M12" s="240"/>
      <c r="N12" s="240"/>
      <c r="O12" s="240"/>
      <c r="P12" s="236"/>
      <c r="Q12" s="235"/>
      <c r="R12" s="236"/>
      <c r="S12" s="235">
        <f t="shared" si="0"/>
        <v>-1</v>
      </c>
      <c r="T12" s="236"/>
      <c r="U12" s="235"/>
      <c r="V12" s="236"/>
      <c r="W12" s="237">
        <f t="shared" si="1"/>
        <v>-1</v>
      </c>
      <c r="X12" s="218"/>
    </row>
    <row r="13" spans="2:24" s="219" customFormat="1" ht="15" customHeight="1" x14ac:dyDescent="0.15">
      <c r="B13" s="394" t="s">
        <v>105</v>
      </c>
      <c r="C13" s="400"/>
      <c r="D13" s="221"/>
      <c r="E13" s="236"/>
      <c r="F13" s="236"/>
      <c r="G13" s="236"/>
      <c r="H13" s="240"/>
      <c r="I13" s="236"/>
      <c r="J13" s="240"/>
      <c r="K13" s="236"/>
      <c r="L13" s="240"/>
      <c r="M13" s="240"/>
      <c r="N13" s="240"/>
      <c r="O13" s="240"/>
      <c r="P13" s="236"/>
      <c r="Q13" s="240"/>
      <c r="R13" s="236"/>
      <c r="S13" s="240">
        <f t="shared" si="0"/>
        <v>0</v>
      </c>
      <c r="T13" s="236"/>
      <c r="U13" s="235"/>
      <c r="V13" s="236"/>
      <c r="W13" s="237">
        <f t="shared" si="1"/>
        <v>0</v>
      </c>
      <c r="X13" s="218"/>
    </row>
    <row r="14" spans="2:24" s="219" customFormat="1" ht="11.25" customHeight="1" x14ac:dyDescent="0.15">
      <c r="B14" s="245"/>
      <c r="C14" s="246"/>
      <c r="D14" s="234"/>
      <c r="E14" s="235"/>
      <c r="F14" s="235"/>
      <c r="G14" s="236"/>
      <c r="H14" s="236"/>
      <c r="I14" s="236"/>
      <c r="J14" s="247"/>
      <c r="K14" s="236"/>
      <c r="L14" s="247"/>
      <c r="M14" s="236"/>
      <c r="N14" s="236"/>
      <c r="O14" s="236"/>
      <c r="P14" s="236"/>
      <c r="Q14" s="236"/>
      <c r="R14" s="236"/>
      <c r="S14" s="236"/>
      <c r="T14" s="236"/>
      <c r="U14" s="235"/>
      <c r="V14" s="236"/>
      <c r="W14" s="237"/>
      <c r="X14" s="218"/>
    </row>
    <row r="15" spans="2:24" s="219" customFormat="1" ht="11.25" customHeight="1" thickBot="1" x14ac:dyDescent="0.2">
      <c r="B15" s="396" t="s">
        <v>180</v>
      </c>
      <c r="C15" s="397"/>
      <c r="D15" s="248"/>
      <c r="E15" s="249">
        <f>SUM(E6:E13)</f>
        <v>78918844</v>
      </c>
      <c r="F15" s="249">
        <f>SUM(F6:F13)</f>
        <v>86944</v>
      </c>
      <c r="G15" s="249"/>
      <c r="H15" s="249">
        <f>SUM(H6:H14)</f>
        <v>46705</v>
      </c>
      <c r="I15" s="249"/>
      <c r="J15" s="249">
        <f>SUM(J6:J14)</f>
        <v>1180080</v>
      </c>
      <c r="K15" s="249"/>
      <c r="L15" s="249">
        <f>SUM(L6:L14)</f>
        <v>32370</v>
      </c>
      <c r="M15" s="249">
        <f>SUM(M6:M14)</f>
        <v>-470</v>
      </c>
      <c r="N15" s="249">
        <f>SUM(N6:N14)</f>
        <v>-27308</v>
      </c>
      <c r="O15" s="249">
        <f>SUM(O6:O14)</f>
        <v>11166</v>
      </c>
      <c r="P15" s="249"/>
      <c r="Q15" s="249">
        <f>SUM(Q6:Q14)</f>
        <v>-224466</v>
      </c>
      <c r="R15" s="249"/>
      <c r="S15" s="249">
        <f>SUM(S6:S14)</f>
        <v>1105021</v>
      </c>
      <c r="T15" s="249"/>
      <c r="U15" s="249">
        <f>SUM(U6:U14)</f>
        <v>874</v>
      </c>
      <c r="V15" s="249"/>
      <c r="W15" s="250">
        <f>S15+U15</f>
        <v>1105895</v>
      </c>
      <c r="X15" s="218"/>
    </row>
    <row r="16" spans="2:24" s="219" customFormat="1" ht="11.25" customHeight="1" thickBot="1" x14ac:dyDescent="0.2">
      <c r="B16" s="225"/>
      <c r="C16" s="221"/>
      <c r="D16" s="22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251"/>
      <c r="T16" s="251"/>
      <c r="U16" s="251"/>
      <c r="V16" s="251"/>
      <c r="W16" s="252"/>
      <c r="X16" s="218"/>
    </row>
    <row r="17" spans="2:24" s="219" customFormat="1" ht="11.25" customHeight="1" x14ac:dyDescent="0.15">
      <c r="B17" s="401" t="s">
        <v>181</v>
      </c>
      <c r="C17" s="402"/>
      <c r="D17" s="228"/>
      <c r="E17" s="229">
        <v>76231631</v>
      </c>
      <c r="F17" s="229">
        <v>79000</v>
      </c>
      <c r="G17" s="229"/>
      <c r="H17" s="230">
        <v>40504</v>
      </c>
      <c r="I17" s="229"/>
      <c r="J17" s="229">
        <v>1047145</v>
      </c>
      <c r="K17" s="229"/>
      <c r="L17" s="230">
        <v>9628</v>
      </c>
      <c r="M17" s="230">
        <v>571</v>
      </c>
      <c r="N17" s="230">
        <v>-26684</v>
      </c>
      <c r="O17" s="230">
        <v>10677</v>
      </c>
      <c r="P17" s="229"/>
      <c r="Q17" s="229">
        <v>-71596</v>
      </c>
      <c r="R17" s="229"/>
      <c r="S17" s="229">
        <v>1089245</v>
      </c>
      <c r="T17" s="229"/>
      <c r="U17" s="229">
        <v>484</v>
      </c>
      <c r="V17" s="229"/>
      <c r="W17" s="231">
        <f>SUM(S17:U17)</f>
        <v>1089729</v>
      </c>
      <c r="X17" s="218"/>
    </row>
    <row r="18" spans="2:24" s="219" customFormat="1" ht="11.25" customHeight="1" x14ac:dyDescent="0.15">
      <c r="B18" s="253"/>
      <c r="C18" s="233"/>
      <c r="D18" s="234"/>
      <c r="E18" s="235"/>
      <c r="F18" s="235"/>
      <c r="G18" s="236"/>
      <c r="H18" s="236"/>
      <c r="I18" s="236"/>
      <c r="J18" s="235"/>
      <c r="K18" s="236"/>
      <c r="L18" s="236"/>
      <c r="M18" s="236"/>
      <c r="N18" s="236"/>
      <c r="O18" s="236"/>
      <c r="P18" s="236"/>
      <c r="Q18" s="235"/>
      <c r="R18" s="236"/>
      <c r="S18" s="235"/>
      <c r="T18" s="236"/>
      <c r="U18" s="235"/>
      <c r="V18" s="236"/>
      <c r="W18" s="237"/>
      <c r="X18" s="218"/>
    </row>
    <row r="19" spans="2:24" s="219" customFormat="1" ht="11.25" customHeight="1" x14ac:dyDescent="0.15">
      <c r="B19" s="386" t="s">
        <v>95</v>
      </c>
      <c r="C19" s="387"/>
      <c r="D19" s="238"/>
      <c r="E19" s="291"/>
      <c r="F19" s="291"/>
      <c r="G19" s="292"/>
      <c r="H19" s="292"/>
      <c r="I19" s="292"/>
      <c r="J19" s="291">
        <v>29429</v>
      </c>
      <c r="K19" s="292"/>
      <c r="L19" s="291">
        <v>-22270</v>
      </c>
      <c r="M19" s="291">
        <v>2252</v>
      </c>
      <c r="N19" s="291">
        <v>10</v>
      </c>
      <c r="O19" s="291">
        <v>-1796</v>
      </c>
      <c r="P19" s="292"/>
      <c r="Q19" s="292"/>
      <c r="R19" s="292"/>
      <c r="S19" s="291">
        <f>SUM(F19:Q19)</f>
        <v>7625</v>
      </c>
      <c r="T19" s="292"/>
      <c r="U19" s="292">
        <v>37</v>
      </c>
      <c r="V19" s="292"/>
      <c r="W19" s="293">
        <f t="shared" ref="W19:W21" si="2">SUM(S19:U19)</f>
        <v>7662</v>
      </c>
      <c r="X19" s="218"/>
    </row>
    <row r="20" spans="2:24" s="219" customFormat="1" ht="11.25" customHeight="1" x14ac:dyDescent="0.15">
      <c r="B20" s="398" t="s">
        <v>96</v>
      </c>
      <c r="C20" s="399"/>
      <c r="D20" s="221"/>
      <c r="E20" s="292"/>
      <c r="F20" s="292"/>
      <c r="G20" s="292"/>
      <c r="H20" s="294"/>
      <c r="I20" s="292"/>
      <c r="J20" s="295"/>
      <c r="K20" s="292"/>
      <c r="L20" s="295"/>
      <c r="M20" s="295"/>
      <c r="N20" s="295"/>
      <c r="O20" s="295"/>
      <c r="P20" s="292"/>
      <c r="Q20" s="294"/>
      <c r="R20" s="292"/>
      <c r="S20" s="295"/>
      <c r="T20" s="292"/>
      <c r="U20" s="294"/>
      <c r="V20" s="292"/>
      <c r="W20" s="296"/>
      <c r="X20" s="218"/>
    </row>
    <row r="21" spans="2:24" s="219" customFormat="1" ht="11.25" customHeight="1" x14ac:dyDescent="0.15">
      <c r="B21" s="242"/>
      <c r="C21" s="243" t="s">
        <v>98</v>
      </c>
      <c r="D21" s="243"/>
      <c r="E21" s="295"/>
      <c r="F21" s="295"/>
      <c r="G21" s="292"/>
      <c r="H21" s="295"/>
      <c r="I21" s="292"/>
      <c r="J21" s="291"/>
      <c r="K21" s="292"/>
      <c r="L21" s="295"/>
      <c r="M21" s="295"/>
      <c r="N21" s="295"/>
      <c r="O21" s="295"/>
      <c r="P21" s="292"/>
      <c r="Q21" s="294"/>
      <c r="R21" s="292"/>
      <c r="S21" s="295">
        <f t="shared" ref="S21:S24" si="3">SUM(F21:Q21)</f>
        <v>0</v>
      </c>
      <c r="T21" s="292"/>
      <c r="U21" s="295"/>
      <c r="V21" s="292"/>
      <c r="W21" s="296">
        <f t="shared" si="2"/>
        <v>0</v>
      </c>
      <c r="X21" s="218"/>
    </row>
    <row r="22" spans="2:24" s="219" customFormat="1" ht="11.25" customHeight="1" x14ac:dyDescent="0.15">
      <c r="B22" s="242"/>
      <c r="C22" s="243" t="s">
        <v>99</v>
      </c>
      <c r="D22" s="243"/>
      <c r="E22" s="240"/>
      <c r="F22" s="240"/>
      <c r="G22" s="236"/>
      <c r="H22" s="240"/>
      <c r="I22" s="236"/>
      <c r="J22" s="240"/>
      <c r="K22" s="236"/>
      <c r="L22" s="240"/>
      <c r="M22" s="240"/>
      <c r="N22" s="240"/>
      <c r="O22" s="240"/>
      <c r="P22" s="236"/>
      <c r="Q22" s="240"/>
      <c r="R22" s="236"/>
      <c r="S22" s="240">
        <f t="shared" si="3"/>
        <v>0</v>
      </c>
      <c r="T22" s="236"/>
      <c r="U22" s="235"/>
      <c r="V22" s="236"/>
      <c r="W22" s="244">
        <f t="shared" ref="W22" si="4">S22+U22</f>
        <v>0</v>
      </c>
      <c r="X22" s="218"/>
    </row>
    <row r="23" spans="2:24" s="219" customFormat="1" ht="11.25" customHeight="1" x14ac:dyDescent="0.15">
      <c r="B23" s="242"/>
      <c r="C23" s="243" t="s">
        <v>100</v>
      </c>
      <c r="D23" s="243"/>
      <c r="E23" s="295"/>
      <c r="F23" s="295"/>
      <c r="G23" s="292"/>
      <c r="H23" s="292"/>
      <c r="I23" s="292"/>
      <c r="J23" s="292"/>
      <c r="K23" s="292"/>
      <c r="L23" s="295"/>
      <c r="M23" s="295"/>
      <c r="N23" s="295"/>
      <c r="O23" s="295"/>
      <c r="P23" s="292"/>
      <c r="Q23" s="294"/>
      <c r="R23" s="292"/>
      <c r="S23" s="295">
        <f t="shared" si="3"/>
        <v>0</v>
      </c>
      <c r="T23" s="292"/>
      <c r="U23" s="294"/>
      <c r="V23" s="292"/>
      <c r="W23" s="296">
        <f>SUM(S23:U23)</f>
        <v>0</v>
      </c>
      <c r="X23" s="218"/>
    </row>
    <row r="24" spans="2:24" s="219" customFormat="1" ht="15" customHeight="1" x14ac:dyDescent="0.15">
      <c r="B24" s="394" t="s">
        <v>105</v>
      </c>
      <c r="C24" s="395"/>
      <c r="D24" s="221"/>
      <c r="E24" s="292"/>
      <c r="F24" s="292"/>
      <c r="G24" s="292"/>
      <c r="H24" s="294"/>
      <c r="I24" s="292"/>
      <c r="J24" s="295"/>
      <c r="K24" s="292"/>
      <c r="L24" s="295"/>
      <c r="M24" s="295"/>
      <c r="N24" s="295"/>
      <c r="O24" s="295"/>
      <c r="P24" s="292"/>
      <c r="Q24" s="294"/>
      <c r="R24" s="292"/>
      <c r="S24" s="295">
        <f t="shared" si="3"/>
        <v>0</v>
      </c>
      <c r="T24" s="292"/>
      <c r="U24" s="294"/>
      <c r="V24" s="292"/>
      <c r="W24" s="296">
        <f>SUM(S24:U24)</f>
        <v>0</v>
      </c>
      <c r="X24" s="218"/>
    </row>
    <row r="25" spans="2:24" s="219" customFormat="1" ht="11.25" customHeight="1" x14ac:dyDescent="0.15">
      <c r="B25" s="245"/>
      <c r="C25" s="233"/>
      <c r="D25" s="234"/>
      <c r="E25" s="235"/>
      <c r="F25" s="235"/>
      <c r="G25" s="236"/>
      <c r="H25" s="235"/>
      <c r="I25" s="236"/>
      <c r="J25" s="236"/>
      <c r="K25" s="236"/>
      <c r="L25" s="236"/>
      <c r="M25" s="236"/>
      <c r="N25" s="236"/>
      <c r="O25" s="236"/>
      <c r="P25" s="236"/>
      <c r="Q25" s="235"/>
      <c r="R25" s="236"/>
      <c r="S25" s="236"/>
      <c r="T25" s="236"/>
      <c r="U25" s="235"/>
      <c r="V25" s="236"/>
      <c r="W25" s="237"/>
      <c r="X25" s="218"/>
    </row>
    <row r="26" spans="2:24" s="219" customFormat="1" ht="11.25" customHeight="1" thickBot="1" x14ac:dyDescent="0.2">
      <c r="B26" s="396" t="s">
        <v>182</v>
      </c>
      <c r="C26" s="397"/>
      <c r="D26" s="248"/>
      <c r="E26" s="249">
        <f>SUM(E17:E24)</f>
        <v>76231631</v>
      </c>
      <c r="F26" s="249">
        <f>SUM(F17:F24)</f>
        <v>79000</v>
      </c>
      <c r="G26" s="249"/>
      <c r="H26" s="249">
        <f>SUM(H17:H25)</f>
        <v>40504</v>
      </c>
      <c r="I26" s="249"/>
      <c r="J26" s="249">
        <f>SUM(J17:J25)</f>
        <v>1076574</v>
      </c>
      <c r="K26" s="249"/>
      <c r="L26" s="249">
        <f>SUM(L17:L25)</f>
        <v>-12642</v>
      </c>
      <c r="M26" s="249">
        <f>SUM(M17:M25)</f>
        <v>2823</v>
      </c>
      <c r="N26" s="249">
        <f>SUM(N17:N25)</f>
        <v>-26674</v>
      </c>
      <c r="O26" s="249">
        <f>SUM(O17:O25)</f>
        <v>8881</v>
      </c>
      <c r="P26" s="249"/>
      <c r="Q26" s="249">
        <f>SUM(Q17:Q25)</f>
        <v>-71596</v>
      </c>
      <c r="R26" s="249"/>
      <c r="S26" s="249">
        <f>SUM(S17:S25)</f>
        <v>1096870</v>
      </c>
      <c r="T26" s="249"/>
      <c r="U26" s="249">
        <f>SUM(U17:U25)</f>
        <v>521</v>
      </c>
      <c r="V26" s="249"/>
      <c r="W26" s="250">
        <f>SUM(W17:W24)</f>
        <v>1097391</v>
      </c>
      <c r="X26" s="218"/>
    </row>
    <row r="27" spans="2:24" s="219" customFormat="1" ht="11.25" customHeight="1" x14ac:dyDescent="0.15">
      <c r="B27" s="221"/>
      <c r="C27" s="221"/>
      <c r="D27" s="221"/>
      <c r="E27" s="226"/>
      <c r="F27" s="226"/>
      <c r="G27" s="226"/>
      <c r="H27" s="226"/>
      <c r="I27" s="226"/>
      <c r="J27" s="227"/>
      <c r="K27" s="227"/>
      <c r="L27" s="227"/>
      <c r="M27" s="227"/>
      <c r="N27" s="227"/>
      <c r="O27" s="218"/>
      <c r="P27" s="218"/>
      <c r="Q27" s="218"/>
      <c r="R27" s="218"/>
      <c r="S27" s="218"/>
      <c r="T27" s="218"/>
      <c r="U27" s="218"/>
      <c r="V27" s="218"/>
      <c r="W27" s="209"/>
      <c r="X27" s="218"/>
    </row>
    <row r="28" spans="2:24" s="219" customFormat="1" ht="11.25" customHeight="1" x14ac:dyDescent="0.15">
      <c r="B28" s="221"/>
      <c r="C28" s="221"/>
      <c r="D28" s="221"/>
      <c r="E28" s="226"/>
      <c r="F28" s="226"/>
      <c r="G28" s="226"/>
      <c r="H28" s="226"/>
      <c r="I28" s="226"/>
      <c r="J28" s="227"/>
      <c r="K28" s="227"/>
      <c r="L28" s="227"/>
      <c r="M28" s="227"/>
      <c r="N28" s="227"/>
      <c r="O28" s="218"/>
      <c r="P28" s="218"/>
      <c r="Q28" s="218"/>
      <c r="R28" s="218"/>
      <c r="S28" s="218"/>
      <c r="T28" s="218"/>
      <c r="U28" s="218"/>
      <c r="V28" s="218"/>
      <c r="W28" s="209"/>
      <c r="X28" s="218"/>
    </row>
    <row r="29" spans="2:24" s="219" customFormat="1" ht="11.25" customHeight="1" x14ac:dyDescent="0.15">
      <c r="B29" s="221"/>
      <c r="C29" s="221"/>
      <c r="D29" s="221"/>
      <c r="E29" s="226"/>
      <c r="F29" s="226"/>
      <c r="G29" s="226"/>
      <c r="H29" s="226"/>
      <c r="I29" s="226"/>
      <c r="J29" s="226"/>
      <c r="K29" s="227"/>
      <c r="L29" s="227"/>
      <c r="M29" s="227"/>
      <c r="N29" s="227"/>
      <c r="O29" s="218"/>
      <c r="P29" s="218"/>
      <c r="Q29" s="218"/>
      <c r="R29" s="218"/>
      <c r="S29" s="218"/>
      <c r="T29" s="218"/>
      <c r="U29" s="218"/>
      <c r="V29" s="218"/>
      <c r="W29" s="209"/>
      <c r="X29" s="218"/>
    </row>
    <row r="30" spans="2:24" s="219" customFormat="1" ht="11.25" customHeight="1" x14ac:dyDescent="0.15">
      <c r="B30" s="221"/>
      <c r="C30" s="221"/>
      <c r="D30" s="221"/>
      <c r="E30" s="226"/>
      <c r="F30" s="226"/>
      <c r="G30" s="226"/>
      <c r="H30" s="226"/>
      <c r="I30" s="226"/>
      <c r="J30" s="226"/>
      <c r="K30" s="227"/>
      <c r="L30" s="227"/>
      <c r="M30" s="227"/>
      <c r="N30" s="227"/>
      <c r="O30" s="218"/>
      <c r="P30" s="218"/>
      <c r="Q30" s="218"/>
      <c r="R30" s="218"/>
      <c r="S30" s="218"/>
      <c r="T30" s="218"/>
      <c r="U30" s="218"/>
      <c r="V30" s="218"/>
      <c r="W30" s="209"/>
      <c r="X30" s="218"/>
    </row>
    <row r="31" spans="2:24" s="219" customFormat="1" ht="11.25" customHeight="1" x14ac:dyDescent="0.15">
      <c r="B31" s="221"/>
      <c r="C31" s="221"/>
      <c r="D31" s="221"/>
      <c r="E31" s="226"/>
      <c r="F31" s="226"/>
      <c r="G31" s="226"/>
      <c r="H31" s="226"/>
      <c r="I31" s="226"/>
      <c r="J31" s="226"/>
      <c r="K31" s="227"/>
      <c r="L31" s="227"/>
      <c r="M31" s="227"/>
      <c r="N31" s="227"/>
      <c r="O31" s="218"/>
      <c r="P31" s="218"/>
      <c r="Q31" s="218"/>
      <c r="R31" s="218"/>
      <c r="S31" s="218"/>
      <c r="T31" s="218"/>
      <c r="U31" s="218"/>
      <c r="V31" s="218"/>
      <c r="W31" s="209"/>
      <c r="X31" s="218"/>
    </row>
    <row r="32" spans="2:24" s="219" customFormat="1" ht="11.25" customHeight="1" x14ac:dyDescent="0.15">
      <c r="B32" s="221"/>
      <c r="C32" s="221"/>
      <c r="D32" s="221"/>
      <c r="E32" s="226"/>
      <c r="F32" s="226"/>
      <c r="G32" s="226"/>
      <c r="H32" s="226"/>
      <c r="I32" s="226"/>
      <c r="J32" s="226"/>
      <c r="K32" s="227"/>
      <c r="L32" s="227"/>
      <c r="M32" s="227"/>
      <c r="N32" s="227"/>
      <c r="O32" s="218"/>
      <c r="P32" s="218"/>
      <c r="Q32" s="218"/>
      <c r="R32" s="218"/>
      <c r="S32" s="218"/>
      <c r="T32" s="218"/>
      <c r="U32" s="218"/>
      <c r="V32" s="218"/>
      <c r="W32" s="209"/>
      <c r="X32" s="218"/>
    </row>
    <row r="33" spans="2:24" s="219" customFormat="1" ht="11.25" customHeight="1" x14ac:dyDescent="0.15">
      <c r="B33" s="221"/>
      <c r="C33" s="221"/>
      <c r="D33" s="221"/>
      <c r="E33" s="226"/>
      <c r="F33" s="226"/>
      <c r="G33" s="226"/>
      <c r="H33" s="226"/>
      <c r="I33" s="226"/>
      <c r="J33" s="226"/>
      <c r="K33" s="227"/>
      <c r="L33" s="227"/>
      <c r="M33" s="227"/>
      <c r="N33" s="227"/>
      <c r="O33" s="218"/>
      <c r="P33" s="218"/>
      <c r="Q33" s="218"/>
      <c r="R33" s="218"/>
      <c r="S33" s="218"/>
      <c r="T33" s="218"/>
      <c r="U33" s="218"/>
      <c r="V33" s="218"/>
      <c r="W33" s="209"/>
      <c r="X33" s="218"/>
    </row>
    <row r="34" spans="2:24" s="219" customFormat="1" ht="11.25" customHeight="1" x14ac:dyDescent="0.15">
      <c r="B34" s="254"/>
      <c r="C34" s="254"/>
      <c r="D34" s="254"/>
      <c r="E34" s="226"/>
      <c r="F34" s="226"/>
      <c r="G34" s="226"/>
      <c r="H34" s="226"/>
      <c r="I34" s="226"/>
      <c r="J34" s="226"/>
      <c r="K34" s="227"/>
      <c r="L34" s="227"/>
      <c r="M34" s="227"/>
      <c r="N34" s="227"/>
      <c r="O34" s="218"/>
      <c r="P34" s="218"/>
      <c r="Q34" s="218"/>
      <c r="R34" s="218"/>
      <c r="S34" s="218"/>
      <c r="T34" s="218"/>
      <c r="U34" s="218"/>
      <c r="V34" s="218"/>
      <c r="W34" s="209"/>
      <c r="X34" s="218"/>
    </row>
    <row r="35" spans="2:24" ht="11.25" customHeight="1" x14ac:dyDescent="0.2"/>
    <row r="36" spans="2:24" ht="11.25" customHeight="1" x14ac:dyDescent="0.2"/>
    <row r="37" spans="2:24" ht="11.25" customHeight="1" x14ac:dyDescent="0.2"/>
    <row r="38" spans="2:24" ht="11.25" customHeight="1" x14ac:dyDescent="0.2"/>
    <row r="39" spans="2:24" ht="10.5" customHeight="1" x14ac:dyDescent="0.2"/>
    <row r="40" spans="2:24" ht="15" customHeight="1" x14ac:dyDescent="0.2"/>
  </sheetData>
  <mergeCells count="15">
    <mergeCell ref="B24:C24"/>
    <mergeCell ref="B26:C26"/>
    <mergeCell ref="B9:C9"/>
    <mergeCell ref="B13:C13"/>
    <mergeCell ref="B15:C15"/>
    <mergeCell ref="B17:C17"/>
    <mergeCell ref="B19:C19"/>
    <mergeCell ref="B20:C20"/>
    <mergeCell ref="B8:C8"/>
    <mergeCell ref="B1:O1"/>
    <mergeCell ref="B2:C2"/>
    <mergeCell ref="B3:C3"/>
    <mergeCell ref="L3:O3"/>
    <mergeCell ref="B6:C6"/>
    <mergeCell ref="E3:F3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&amp;P
&amp;R&amp;G
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4"/>
  <sheetViews>
    <sheetView zoomScaleNormal="100" workbookViewId="0"/>
  </sheetViews>
  <sheetFormatPr baseColWidth="10" defaultColWidth="9.140625" defaultRowHeight="14.25" x14ac:dyDescent="0.2"/>
  <cols>
    <col min="1" max="1" width="2.7109375" style="7" customWidth="1"/>
    <col min="2" max="9" width="10.28515625" style="7" customWidth="1"/>
    <col min="10" max="11" width="12.85546875" style="7" customWidth="1"/>
    <col min="12" max="16384" width="9.140625" style="7"/>
  </cols>
  <sheetData>
    <row r="1" spans="2:11" ht="15" customHeight="1" x14ac:dyDescent="0.2">
      <c r="B1" s="343" t="s">
        <v>170</v>
      </c>
      <c r="C1" s="343"/>
      <c r="D1" s="343"/>
      <c r="E1" s="343"/>
      <c r="F1" s="343"/>
      <c r="G1" s="343"/>
      <c r="H1" s="343"/>
      <c r="I1" s="343"/>
    </row>
    <row r="2" spans="2:11" ht="15" customHeight="1" x14ac:dyDescent="0.2">
      <c r="B2" s="363"/>
      <c r="C2" s="363"/>
      <c r="D2" s="11"/>
      <c r="E2" s="11"/>
      <c r="F2" s="11"/>
      <c r="G2" s="11"/>
      <c r="H2" s="11"/>
      <c r="I2" s="11"/>
    </row>
    <row r="3" spans="2:11" ht="25.5" customHeight="1" x14ac:dyDescent="0.2">
      <c r="B3" s="174" t="s">
        <v>22</v>
      </c>
      <c r="C3" s="13"/>
      <c r="D3" s="13"/>
      <c r="E3" s="13"/>
      <c r="F3" s="13"/>
      <c r="G3" s="175"/>
      <c r="H3" s="175"/>
      <c r="I3" s="13"/>
      <c r="J3" s="277" t="s">
        <v>164</v>
      </c>
      <c r="K3" s="255" t="s">
        <v>165</v>
      </c>
    </row>
    <row r="4" spans="2:11" ht="15" customHeight="1" x14ac:dyDescent="0.2">
      <c r="B4" s="256"/>
      <c r="C4" s="257"/>
      <c r="D4" s="257"/>
      <c r="E4" s="257"/>
      <c r="F4" s="257"/>
      <c r="G4" s="257"/>
      <c r="H4" s="257"/>
      <c r="I4" s="257"/>
      <c r="J4" s="278"/>
      <c r="K4" s="279"/>
    </row>
    <row r="5" spans="2:11" ht="15" customHeight="1" x14ac:dyDescent="0.2">
      <c r="B5" s="375" t="s">
        <v>35</v>
      </c>
      <c r="C5" s="376"/>
      <c r="D5" s="376"/>
      <c r="E5" s="376"/>
      <c r="F5" s="376"/>
      <c r="G5" s="376"/>
      <c r="H5" s="376"/>
      <c r="I5" s="376"/>
      <c r="J5" s="192">
        <v>29429</v>
      </c>
      <c r="K5" s="297">
        <v>18713</v>
      </c>
    </row>
    <row r="6" spans="2:11" ht="15" customHeight="1" x14ac:dyDescent="0.2">
      <c r="B6" s="258"/>
      <c r="C6" s="259"/>
      <c r="D6" s="259"/>
      <c r="E6" s="259"/>
      <c r="F6" s="259"/>
      <c r="G6" s="259"/>
      <c r="H6" s="259"/>
      <c r="I6" s="259"/>
      <c r="J6" s="188"/>
      <c r="K6" s="298"/>
    </row>
    <row r="7" spans="2:11" ht="15" customHeight="1" x14ac:dyDescent="0.2">
      <c r="B7" s="364" t="s">
        <v>190</v>
      </c>
      <c r="C7" s="365"/>
      <c r="D7" s="365"/>
      <c r="E7" s="365"/>
      <c r="F7" s="365"/>
      <c r="G7" s="365"/>
      <c r="H7" s="365"/>
      <c r="I7" s="365"/>
      <c r="J7" s="198">
        <v>-22270</v>
      </c>
      <c r="K7" s="299">
        <v>64669</v>
      </c>
    </row>
    <row r="8" spans="2:11" ht="15" customHeight="1" x14ac:dyDescent="0.2">
      <c r="B8" s="405" t="s">
        <v>107</v>
      </c>
      <c r="C8" s="406"/>
      <c r="D8" s="406"/>
      <c r="E8" s="406"/>
      <c r="F8" s="406"/>
      <c r="G8" s="406"/>
      <c r="H8" s="406"/>
      <c r="I8" s="406"/>
      <c r="J8" s="260">
        <v>2252</v>
      </c>
      <c r="K8" s="300">
        <v>895</v>
      </c>
    </row>
    <row r="9" spans="2:11" s="108" customFormat="1" x14ac:dyDescent="0.2">
      <c r="B9" s="407" t="s">
        <v>191</v>
      </c>
      <c r="C9" s="408"/>
      <c r="D9" s="408"/>
      <c r="E9" s="408"/>
      <c r="F9" s="408"/>
      <c r="G9" s="408"/>
      <c r="H9" s="408"/>
      <c r="I9" s="408"/>
      <c r="J9" s="260">
        <v>-1796</v>
      </c>
      <c r="K9" s="300">
        <v>4729</v>
      </c>
    </row>
    <row r="10" spans="2:11" s="106" customFormat="1" ht="30" customHeight="1" x14ac:dyDescent="0.2">
      <c r="B10" s="409" t="s">
        <v>110</v>
      </c>
      <c r="C10" s="410"/>
      <c r="D10" s="410"/>
      <c r="E10" s="410"/>
      <c r="F10" s="410"/>
      <c r="G10" s="410"/>
      <c r="H10" s="410"/>
      <c r="I10" s="410"/>
      <c r="J10" s="188">
        <f>SUM(J7:J9)</f>
        <v>-21814</v>
      </c>
      <c r="K10" s="298">
        <f>SUM(K7:K9)</f>
        <v>70293</v>
      </c>
    </row>
    <row r="11" spans="2:11" ht="15" customHeight="1" x14ac:dyDescent="0.2">
      <c r="B11" s="405" t="s">
        <v>108</v>
      </c>
      <c r="C11" s="406"/>
      <c r="D11" s="406"/>
      <c r="E11" s="406"/>
      <c r="F11" s="406"/>
      <c r="G11" s="406"/>
      <c r="H11" s="406"/>
      <c r="I11" s="406"/>
      <c r="J11" s="260">
        <v>10</v>
      </c>
      <c r="K11" s="300">
        <v>0</v>
      </c>
    </row>
    <row r="12" spans="2:11" ht="15" customHeight="1" x14ac:dyDescent="0.2">
      <c r="B12" s="375" t="s">
        <v>111</v>
      </c>
      <c r="C12" s="376"/>
      <c r="D12" s="376"/>
      <c r="E12" s="376"/>
      <c r="F12" s="376"/>
      <c r="G12" s="376"/>
      <c r="H12" s="376"/>
      <c r="I12" s="376"/>
      <c r="J12" s="188">
        <f>SUM(J11)</f>
        <v>10</v>
      </c>
      <c r="K12" s="298">
        <f>SUM(K11)</f>
        <v>0</v>
      </c>
    </row>
    <row r="13" spans="2:11" ht="15" customHeight="1" x14ac:dyDescent="0.2">
      <c r="B13" s="378" t="s">
        <v>109</v>
      </c>
      <c r="C13" s="379"/>
      <c r="D13" s="379"/>
      <c r="E13" s="379"/>
      <c r="F13" s="379"/>
      <c r="G13" s="379"/>
      <c r="H13" s="379"/>
      <c r="I13" s="379"/>
      <c r="J13" s="194">
        <f>J10+J12</f>
        <v>-21804</v>
      </c>
      <c r="K13" s="301">
        <f>K10+K12</f>
        <v>70293</v>
      </c>
    </row>
    <row r="14" spans="2:11" ht="15" customHeight="1" x14ac:dyDescent="0.2">
      <c r="B14" s="258"/>
      <c r="C14" s="259"/>
      <c r="D14" s="259"/>
      <c r="E14" s="259"/>
      <c r="F14" s="259"/>
      <c r="G14" s="259"/>
      <c r="H14" s="259"/>
      <c r="I14" s="259"/>
      <c r="J14" s="188"/>
      <c r="K14" s="298"/>
    </row>
    <row r="15" spans="2:11" ht="15" customHeight="1" x14ac:dyDescent="0.2">
      <c r="B15" s="411" t="s">
        <v>95</v>
      </c>
      <c r="C15" s="412"/>
      <c r="D15" s="412"/>
      <c r="E15" s="412"/>
      <c r="F15" s="412"/>
      <c r="G15" s="412"/>
      <c r="H15" s="412"/>
      <c r="I15" s="412"/>
      <c r="J15" s="192">
        <f>J5+J13</f>
        <v>7625</v>
      </c>
      <c r="K15" s="297">
        <f>K5+K13</f>
        <v>89006</v>
      </c>
    </row>
    <row r="16" spans="2:11" ht="15" customHeight="1" x14ac:dyDescent="0.2">
      <c r="B16" s="261"/>
      <c r="C16" s="262"/>
      <c r="D16" s="262"/>
      <c r="E16" s="262"/>
      <c r="F16" s="262"/>
      <c r="G16" s="262"/>
      <c r="H16" s="262"/>
      <c r="I16" s="262"/>
      <c r="J16" s="260"/>
      <c r="K16" s="300"/>
    </row>
    <row r="17" spans="2:11" s="11" customFormat="1" ht="15" customHeight="1" x14ac:dyDescent="0.2">
      <c r="B17" s="364" t="s">
        <v>36</v>
      </c>
      <c r="C17" s="365"/>
      <c r="D17" s="365"/>
      <c r="E17" s="365"/>
      <c r="F17" s="365"/>
      <c r="G17" s="365"/>
      <c r="H17" s="365"/>
      <c r="I17" s="365"/>
      <c r="J17" s="263">
        <f>J15-J18</f>
        <v>7588</v>
      </c>
      <c r="K17" s="302">
        <f>K15-K18</f>
        <v>88963</v>
      </c>
    </row>
    <row r="18" spans="2:11" ht="15" customHeight="1" x14ac:dyDescent="0.2">
      <c r="B18" s="403" t="s">
        <v>37</v>
      </c>
      <c r="C18" s="404"/>
      <c r="D18" s="404"/>
      <c r="E18" s="404"/>
      <c r="F18" s="404"/>
      <c r="G18" s="404"/>
      <c r="H18" s="404"/>
      <c r="I18" s="404"/>
      <c r="J18" s="260">
        <v>37</v>
      </c>
      <c r="K18" s="303">
        <v>43</v>
      </c>
    </row>
    <row r="19" spans="2:11" ht="15.75" customHeight="1" x14ac:dyDescent="0.2">
      <c r="B19" s="264"/>
      <c r="C19" s="264"/>
      <c r="D19" s="264"/>
      <c r="E19" s="264"/>
      <c r="F19" s="264"/>
      <c r="G19" s="264"/>
      <c r="H19" s="264"/>
      <c r="I19" s="264"/>
      <c r="J19" s="265"/>
      <c r="K19" s="265"/>
    </row>
    <row r="20" spans="2:11" ht="15.75" customHeight="1" x14ac:dyDescent="0.2">
      <c r="B20" s="147"/>
      <c r="C20" s="147"/>
      <c r="D20" s="147"/>
      <c r="E20" s="147"/>
      <c r="F20" s="147"/>
      <c r="G20" s="147"/>
      <c r="H20" s="147"/>
      <c r="I20" s="147"/>
    </row>
    <row r="21" spans="2:11" ht="15.75" customHeight="1" x14ac:dyDescent="0.2">
      <c r="B21" s="147"/>
      <c r="C21" s="147"/>
      <c r="D21" s="147"/>
      <c r="E21" s="147"/>
      <c r="F21" s="147"/>
      <c r="G21" s="147"/>
      <c r="H21" s="147"/>
      <c r="I21" s="147"/>
    </row>
    <row r="22" spans="2:11" ht="15.75" customHeight="1" x14ac:dyDescent="0.2">
      <c r="B22" s="147"/>
      <c r="C22" s="147"/>
      <c r="D22" s="147"/>
      <c r="E22" s="147"/>
      <c r="F22" s="147"/>
      <c r="G22" s="147"/>
      <c r="H22" s="147"/>
      <c r="I22" s="147"/>
    </row>
    <row r="23" spans="2:11" ht="15.75" customHeight="1" x14ac:dyDescent="0.2">
      <c r="B23" s="147"/>
      <c r="C23" s="147"/>
      <c r="D23" s="147"/>
      <c r="E23" s="147"/>
      <c r="F23" s="147"/>
      <c r="G23" s="147"/>
      <c r="H23" s="147"/>
      <c r="I23" s="147"/>
    </row>
    <row r="24" spans="2:11" ht="15.75" customHeight="1" x14ac:dyDescent="0.2">
      <c r="B24" s="147"/>
      <c r="C24" s="147"/>
      <c r="D24" s="147"/>
      <c r="E24" s="147"/>
      <c r="F24" s="147"/>
      <c r="G24" s="147"/>
      <c r="H24" s="147"/>
      <c r="I24" s="147"/>
    </row>
    <row r="25" spans="2:11" ht="15.75" customHeight="1" x14ac:dyDescent="0.2">
      <c r="B25" s="147"/>
      <c r="C25" s="147"/>
      <c r="D25" s="147"/>
      <c r="E25" s="147"/>
      <c r="F25" s="147"/>
      <c r="G25" s="147"/>
      <c r="H25" s="147"/>
      <c r="I25" s="147"/>
    </row>
    <row r="26" spans="2:11" s="11" customFormat="1" ht="15.75" customHeight="1" x14ac:dyDescent="0.2">
      <c r="B26" s="147"/>
      <c r="C26" s="147"/>
      <c r="D26" s="147"/>
      <c r="E26" s="147"/>
      <c r="F26" s="147"/>
      <c r="G26" s="147"/>
      <c r="H26" s="147"/>
      <c r="I26" s="147"/>
    </row>
    <row r="27" spans="2:11" ht="15.75" customHeight="1" x14ac:dyDescent="0.2">
      <c r="B27" s="147"/>
      <c r="C27" s="147"/>
      <c r="D27" s="147"/>
      <c r="E27" s="147"/>
      <c r="F27" s="147"/>
      <c r="G27" s="147"/>
      <c r="H27" s="147"/>
      <c r="I27" s="147"/>
    </row>
    <row r="28" spans="2:11" ht="15.75" customHeight="1" x14ac:dyDescent="0.2">
      <c r="B28" s="147"/>
      <c r="C28" s="147"/>
      <c r="D28" s="147"/>
      <c r="E28" s="147"/>
      <c r="F28" s="147"/>
      <c r="G28" s="147"/>
      <c r="H28" s="147"/>
      <c r="I28" s="147"/>
    </row>
    <row r="29" spans="2:11" ht="15.75" customHeight="1" x14ac:dyDescent="0.2">
      <c r="B29" s="147"/>
      <c r="C29" s="147"/>
      <c r="D29" s="147"/>
      <c r="E29" s="147"/>
      <c r="F29" s="147"/>
      <c r="G29" s="147"/>
      <c r="H29" s="147"/>
      <c r="I29" s="147"/>
    </row>
    <row r="30" spans="2:11" ht="15.75" customHeight="1" x14ac:dyDescent="0.2">
      <c r="B30" s="147"/>
      <c r="C30" s="147"/>
      <c r="D30" s="147"/>
      <c r="E30" s="147"/>
      <c r="F30" s="147"/>
      <c r="G30" s="147"/>
      <c r="H30" s="147"/>
      <c r="I30" s="147"/>
    </row>
    <row r="31" spans="2:11" ht="15.75" customHeight="1" x14ac:dyDescent="0.2">
      <c r="B31" s="147"/>
      <c r="C31" s="147"/>
      <c r="D31" s="147"/>
      <c r="E31" s="147"/>
      <c r="F31" s="147"/>
      <c r="G31" s="147"/>
      <c r="H31" s="147"/>
      <c r="I31" s="147"/>
    </row>
    <row r="32" spans="2:11" s="11" customFormat="1" ht="15.75" customHeight="1" x14ac:dyDescent="0.2">
      <c r="B32" s="147"/>
      <c r="C32" s="147"/>
      <c r="D32" s="147"/>
      <c r="E32" s="147"/>
      <c r="F32" s="147"/>
      <c r="G32" s="147"/>
      <c r="H32" s="147"/>
      <c r="I32" s="147"/>
    </row>
    <row r="33" spans="2:9" ht="15.75" customHeight="1" x14ac:dyDescent="0.2">
      <c r="B33" s="147"/>
      <c r="C33" s="147"/>
      <c r="D33" s="147"/>
      <c r="E33" s="147"/>
      <c r="F33" s="147"/>
      <c r="G33" s="147"/>
      <c r="H33" s="147"/>
      <c r="I33" s="147"/>
    </row>
    <row r="34" spans="2:9" ht="15.75" customHeight="1" x14ac:dyDescent="0.2">
      <c r="B34" s="147"/>
      <c r="C34" s="147"/>
      <c r="D34" s="147"/>
      <c r="E34" s="147"/>
      <c r="F34" s="147"/>
      <c r="G34" s="147"/>
      <c r="H34" s="147"/>
      <c r="I34" s="147"/>
    </row>
    <row r="35" spans="2:9" s="11" customFormat="1" ht="15.75" customHeight="1" x14ac:dyDescent="0.2">
      <c r="B35" s="147"/>
      <c r="C35" s="147"/>
      <c r="D35" s="147"/>
      <c r="E35" s="147"/>
      <c r="F35" s="147"/>
      <c r="G35" s="147"/>
      <c r="H35" s="147"/>
      <c r="I35" s="147"/>
    </row>
    <row r="36" spans="2:9" ht="15.75" customHeight="1" x14ac:dyDescent="0.2">
      <c r="B36" s="147"/>
      <c r="C36" s="147"/>
      <c r="D36" s="147"/>
      <c r="E36" s="147"/>
      <c r="F36" s="147"/>
      <c r="G36" s="147"/>
      <c r="H36" s="147"/>
      <c r="I36" s="147"/>
    </row>
    <row r="37" spans="2:9" s="11" customFormat="1" ht="15.75" customHeight="1" x14ac:dyDescent="0.2">
      <c r="B37" s="147"/>
      <c r="C37" s="147"/>
      <c r="D37" s="147"/>
      <c r="E37" s="147"/>
      <c r="F37" s="147"/>
      <c r="G37" s="147"/>
      <c r="H37" s="147"/>
      <c r="I37" s="147"/>
    </row>
    <row r="38" spans="2:9" s="267" customFormat="1" ht="15.75" customHeight="1" x14ac:dyDescent="0.25">
      <c r="B38" s="266"/>
      <c r="C38" s="266"/>
      <c r="D38" s="266"/>
      <c r="E38" s="266"/>
      <c r="F38" s="266"/>
      <c r="G38" s="266"/>
      <c r="H38" s="266"/>
      <c r="I38" s="266"/>
    </row>
    <row r="39" spans="2:9" ht="15.75" customHeight="1" x14ac:dyDescent="0.2"/>
    <row r="40" spans="2:9" ht="15.75" customHeight="1" x14ac:dyDescent="0.2"/>
    <row r="41" spans="2:9" ht="15.75" customHeight="1" x14ac:dyDescent="0.2"/>
    <row r="42" spans="2:9" ht="15.75" customHeight="1" x14ac:dyDescent="0.2"/>
    <row r="43" spans="2:9" ht="15.75" customHeight="1" x14ac:dyDescent="0.2"/>
    <row r="44" spans="2:9" ht="15" customHeight="1" x14ac:dyDescent="0.2"/>
  </sheetData>
  <mergeCells count="13">
    <mergeCell ref="B1:I1"/>
    <mergeCell ref="B2:C2"/>
    <mergeCell ref="B5:I5"/>
    <mergeCell ref="B18:I18"/>
    <mergeCell ref="B7:I7"/>
    <mergeCell ref="B8:I8"/>
    <mergeCell ref="B9:I9"/>
    <mergeCell ref="B10:I10"/>
    <mergeCell ref="B11:I11"/>
    <mergeCell ref="B12:I12"/>
    <mergeCell ref="B13:I13"/>
    <mergeCell ref="B15:I15"/>
    <mergeCell ref="B17:I17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 xml:space="preserve">&amp;L© 2016 Software AG. All rights reserved.
&amp;CSeite &amp;P
&amp;R&amp;G
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4</vt:i4>
      </vt:variant>
    </vt:vector>
  </HeadingPairs>
  <TitlesOfParts>
    <vt:vector size="15" baseType="lpstr">
      <vt:lpstr>Deckblatt</vt:lpstr>
      <vt:lpstr>Inhaltsverzeichnis</vt:lpstr>
      <vt:lpstr>Eckdaten</vt:lpstr>
      <vt:lpstr>GuV</vt:lpstr>
      <vt:lpstr>Konzernbilanz</vt:lpstr>
      <vt:lpstr>Kapitalflussrechnung</vt:lpstr>
      <vt:lpstr>Segmentbericht Quartal</vt:lpstr>
      <vt:lpstr>EK-Veränderung</vt:lpstr>
      <vt:lpstr>Im EK erfasste Erträge + Aufw.</vt:lpstr>
      <vt:lpstr>IR Kontakt</vt:lpstr>
      <vt:lpstr>Schlussblatt</vt:lpstr>
      <vt:lpstr>'EK-Veränderung'!Druckbereich</vt:lpstr>
      <vt:lpstr>GuV!Druckbereich</vt:lpstr>
      <vt:lpstr>Kapitalflussrechnung!Druckbereich</vt:lpstr>
      <vt:lpstr>Konzernbilanz!Druckbereich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2017-03-29T11:56:35Z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Software AG - Q2 2015 Results deutsch IFRS.xlsx</vt:lpwstr>
  </property>
</Properties>
</file>