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15"/>
  <workbookPr filterPrivacy="1" defaultThemeVersion="124226"/>
  <xr:revisionPtr revIDLastSave="0" documentId="11_CF8A870B213EB7FE62158F7BA112C2852734247D" xr6:coauthVersionLast="46" xr6:coauthVersionMax="46" xr10:uidLastSave="{00000000-0000-0000-0000-000000000000}"/>
  <bookViews>
    <workbookView xWindow="240" yWindow="585" windowWidth="14805" windowHeight="7530" xr2:uid="{00000000-000D-0000-FFFF-FFFF00000000}"/>
  </bookViews>
  <sheets>
    <sheet name="Deckblatt" sheetId="1" r:id="rId1"/>
    <sheet name="Inhaltsverzeichnis" sheetId="11" r:id="rId2"/>
    <sheet name="Eckdaten" sheetId="17" r:id="rId3"/>
    <sheet name="GuV" sheetId="18" r:id="rId4"/>
    <sheet name="Konzernbilanz" sheetId="7" r:id="rId5"/>
    <sheet name="Kapitalflussrechnung" sheetId="10" r:id="rId6"/>
    <sheet name="Segmentbericht ytd" sheetId="15" r:id="rId7"/>
    <sheet name="Segmentbericht Quartal" sheetId="12" r:id="rId8"/>
    <sheet name="EK-Veränderung" sheetId="16" r:id="rId9"/>
    <sheet name="Im EK erfasste Erträge + Aufw." sheetId="14" r:id="rId10"/>
    <sheet name="IR Kontakt" sheetId="5" r:id="rId11"/>
    <sheet name="Schlussblatt" sheetId="6" r:id="rId12"/>
  </sheets>
  <definedNames>
    <definedName name="_xlnm.Print_Area" localSheetId="8">'EK-Veränderung'!$A$1:$W$35</definedName>
    <definedName name="_xlnm.Print_Area" localSheetId="3">GuV!$A$1:$M$31</definedName>
    <definedName name="_xlnm.Print_Area" localSheetId="5">Kapitalflussrechnung!$A$1:$M$38</definedName>
    <definedName name="_xlnm.Print_Area" localSheetId="4">Konzernbilanz!$A$1:$J$58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16" l="1"/>
  <c r="W18" i="16" s="1"/>
  <c r="S17" i="16"/>
  <c r="S32" i="16"/>
  <c r="S31" i="16"/>
  <c r="S30" i="16"/>
  <c r="S16" i="16" l="1"/>
  <c r="W16" i="16" s="1"/>
  <c r="S15" i="16"/>
  <c r="S14" i="16"/>
  <c r="S12" i="16"/>
  <c r="S10" i="16"/>
  <c r="W8" i="16"/>
  <c r="W32" i="16" l="1"/>
  <c r="W31" i="16"/>
  <c r="W30" i="16"/>
  <c r="W27" i="16"/>
  <c r="W25" i="16"/>
  <c r="W23" i="16"/>
  <c r="U34" i="16"/>
  <c r="S29" i="16"/>
  <c r="W29" i="16" s="1"/>
  <c r="S28" i="16"/>
  <c r="W28" i="16" s="1"/>
  <c r="S26" i="16"/>
  <c r="W26" i="16" s="1"/>
  <c r="S24" i="16"/>
  <c r="Q34" i="16"/>
  <c r="O34" i="16"/>
  <c r="N34" i="16"/>
  <c r="M34" i="16"/>
  <c r="L34" i="16"/>
  <c r="J34" i="16"/>
  <c r="H34" i="16"/>
  <c r="F34" i="16"/>
  <c r="E34" i="16"/>
  <c r="I17" i="12"/>
  <c r="G20" i="15"/>
  <c r="G10" i="15"/>
  <c r="G9" i="15"/>
  <c r="H55" i="7"/>
  <c r="H14" i="7"/>
  <c r="L29" i="18"/>
  <c r="I29" i="18"/>
  <c r="L28" i="18"/>
  <c r="I28" i="18"/>
  <c r="K22" i="18"/>
  <c r="M22" i="18" s="1"/>
  <c r="H22" i="18"/>
  <c r="J22" i="18" s="1"/>
  <c r="M20" i="18"/>
  <c r="J20" i="18"/>
  <c r="M19" i="18"/>
  <c r="J19" i="18"/>
  <c r="M18" i="18"/>
  <c r="J18" i="18"/>
  <c r="M16" i="18"/>
  <c r="J16" i="18"/>
  <c r="M15" i="18"/>
  <c r="J15" i="18"/>
  <c r="K14" i="18"/>
  <c r="M14" i="18" s="1"/>
  <c r="H14" i="18"/>
  <c r="J14" i="18" s="1"/>
  <c r="M13" i="18"/>
  <c r="J13" i="18"/>
  <c r="M11" i="18"/>
  <c r="J11" i="18"/>
  <c r="L10" i="18"/>
  <c r="K10" i="18"/>
  <c r="K12" i="18" s="1"/>
  <c r="I10" i="18"/>
  <c r="I12" i="18" s="1"/>
  <c r="I17" i="18" s="1"/>
  <c r="I21" i="18" s="1"/>
  <c r="I23" i="18" s="1"/>
  <c r="H10" i="18"/>
  <c r="J10" i="18" s="1"/>
  <c r="M9" i="18"/>
  <c r="J9" i="18"/>
  <c r="M8" i="18"/>
  <c r="J8" i="18"/>
  <c r="M7" i="18"/>
  <c r="J7" i="18"/>
  <c r="M6" i="18"/>
  <c r="J6" i="18"/>
  <c r="I29" i="17"/>
  <c r="H29" i="17"/>
  <c r="M19" i="17"/>
  <c r="J19" i="17"/>
  <c r="M16" i="17"/>
  <c r="J16" i="17"/>
  <c r="M14" i="17"/>
  <c r="J14" i="17"/>
  <c r="M13" i="17"/>
  <c r="J13" i="17"/>
  <c r="M12" i="17"/>
  <c r="J12" i="17"/>
  <c r="M11" i="17"/>
  <c r="J11" i="17"/>
  <c r="M8" i="17"/>
  <c r="J8" i="17"/>
  <c r="M7" i="17"/>
  <c r="J7" i="17"/>
  <c r="L6" i="17"/>
  <c r="L17" i="17" s="1"/>
  <c r="K6" i="17"/>
  <c r="I6" i="17"/>
  <c r="I15" i="17" s="1"/>
  <c r="H6" i="17"/>
  <c r="H15" i="17" s="1"/>
  <c r="W24" i="16" l="1"/>
  <c r="S34" i="16"/>
  <c r="W34" i="16" s="1"/>
  <c r="K17" i="17"/>
  <c r="M6" i="17"/>
  <c r="M10" i="18"/>
  <c r="K17" i="18"/>
  <c r="L12" i="18"/>
  <c r="L17" i="18" s="1"/>
  <c r="L21" i="18" s="1"/>
  <c r="L23" i="18" s="1"/>
  <c r="H12" i="18"/>
  <c r="J6" i="17"/>
  <c r="K15" i="17"/>
  <c r="L15" i="17"/>
  <c r="H17" i="17"/>
  <c r="I17" i="17"/>
  <c r="M12" i="18" l="1"/>
  <c r="K21" i="18"/>
  <c r="M17" i="18"/>
  <c r="J12" i="18"/>
  <c r="H17" i="18"/>
  <c r="K23" i="18" l="1"/>
  <c r="M21" i="18"/>
  <c r="J17" i="18"/>
  <c r="H21" i="18"/>
  <c r="M23" i="18" l="1"/>
  <c r="K25" i="18"/>
  <c r="H23" i="18"/>
  <c r="J21" i="18"/>
  <c r="H25" i="18" l="1"/>
  <c r="J23" i="18"/>
  <c r="K28" i="18"/>
  <c r="M28" i="18" s="1"/>
  <c r="M25" i="18"/>
  <c r="K29" i="18"/>
  <c r="M29" i="18" s="1"/>
  <c r="H28" i="18" l="1"/>
  <c r="J28" i="18" s="1"/>
  <c r="H29" i="18"/>
  <c r="J29" i="18" s="1"/>
  <c r="J25" i="18"/>
  <c r="W10" i="16" l="1"/>
  <c r="W22" i="16" l="1"/>
  <c r="W12" i="16" l="1"/>
  <c r="J55" i="7" l="1"/>
  <c r="W15" i="16" l="1"/>
  <c r="W14" i="16"/>
  <c r="U20" i="16"/>
  <c r="S20" i="16"/>
  <c r="W20" i="16" s="1"/>
  <c r="Q20" i="16"/>
  <c r="O20" i="16"/>
  <c r="N20" i="16"/>
  <c r="M20" i="16"/>
  <c r="L20" i="16"/>
  <c r="J20" i="16"/>
  <c r="H20" i="16"/>
  <c r="F20" i="16"/>
  <c r="E20" i="16"/>
  <c r="H37" i="7" l="1"/>
  <c r="J37" i="7"/>
  <c r="H46" i="7"/>
  <c r="J46" i="7"/>
  <c r="N23" i="15"/>
  <c r="M23" i="15"/>
  <c r="N20" i="15"/>
  <c r="M20" i="15"/>
  <c r="L18" i="15"/>
  <c r="L21" i="15" s="1"/>
  <c r="L24" i="15" s="1"/>
  <c r="K18" i="15"/>
  <c r="K21" i="15" s="1"/>
  <c r="K24" i="15" s="1"/>
  <c r="N17" i="15"/>
  <c r="M17" i="15"/>
  <c r="N14" i="15"/>
  <c r="M14" i="15"/>
  <c r="N13" i="15"/>
  <c r="M13" i="15"/>
  <c r="J11" i="15"/>
  <c r="J15" i="15" s="1"/>
  <c r="J18" i="15" s="1"/>
  <c r="J21" i="15" s="1"/>
  <c r="J24" i="15" s="1"/>
  <c r="I11" i="15"/>
  <c r="I15" i="15" s="1"/>
  <c r="I18" i="15" s="1"/>
  <c r="I21" i="15" s="1"/>
  <c r="I24" i="15" s="1"/>
  <c r="H11" i="15"/>
  <c r="H15" i="15" s="1"/>
  <c r="H18" i="15" s="1"/>
  <c r="H21" i="15" s="1"/>
  <c r="H24" i="15" s="1"/>
  <c r="G11" i="15"/>
  <c r="G15" i="15" s="1"/>
  <c r="G18" i="15" s="1"/>
  <c r="G21" i="15" s="1"/>
  <c r="G24" i="15" s="1"/>
  <c r="F11" i="15"/>
  <c r="F15" i="15" s="1"/>
  <c r="F18" i="15" s="1"/>
  <c r="F21" i="15" s="1"/>
  <c r="F24" i="15" s="1"/>
  <c r="E11" i="15"/>
  <c r="E15" i="15" s="1"/>
  <c r="E18" i="15" s="1"/>
  <c r="E21" i="15" s="1"/>
  <c r="E24" i="15" s="1"/>
  <c r="N10" i="15"/>
  <c r="M10" i="15"/>
  <c r="N9" i="15"/>
  <c r="M9" i="15"/>
  <c r="H57" i="7" l="1"/>
  <c r="M11" i="15"/>
  <c r="M15" i="15" s="1"/>
  <c r="M18" i="15" s="1"/>
  <c r="M21" i="15" s="1"/>
  <c r="M24" i="15" s="1"/>
  <c r="M28" i="15" s="1"/>
  <c r="M31" i="15" s="1"/>
  <c r="M34" i="15" s="1"/>
  <c r="J57" i="7"/>
  <c r="N11" i="15"/>
  <c r="N15" i="15" s="1"/>
  <c r="N18" i="15" s="1"/>
  <c r="N21" i="15" s="1"/>
  <c r="N24" i="15" s="1"/>
  <c r="N28" i="15" s="1"/>
  <c r="N31" i="15" s="1"/>
  <c r="N34" i="15" s="1"/>
  <c r="M14" i="14"/>
  <c r="L14" i="14"/>
  <c r="M12" i="14"/>
  <c r="L12" i="14"/>
  <c r="M35" i="10"/>
  <c r="M37" i="10" s="1"/>
  <c r="L35" i="10"/>
  <c r="L37" i="10" s="1"/>
  <c r="M32" i="10"/>
  <c r="L32" i="10"/>
  <c r="M26" i="10"/>
  <c r="L26" i="10"/>
  <c r="M11" i="10"/>
  <c r="M17" i="10" s="1"/>
  <c r="M38" i="10" s="1"/>
  <c r="L11" i="10"/>
  <c r="L17" i="10" s="1"/>
  <c r="L38" i="10" s="1"/>
  <c r="L15" i="14" l="1"/>
  <c r="L17" i="14" s="1"/>
  <c r="L19" i="14" s="1"/>
  <c r="M15" i="14"/>
  <c r="M17" i="14" s="1"/>
  <c r="M19" i="14" s="1"/>
  <c r="K14" i="14" l="1"/>
  <c r="K12" i="14"/>
  <c r="J14" i="14"/>
  <c r="J12" i="14"/>
  <c r="N23" i="12"/>
  <c r="N20" i="12"/>
  <c r="N17" i="12"/>
  <c r="N14" i="12"/>
  <c r="N13" i="12"/>
  <c r="N10" i="12"/>
  <c r="N9" i="12"/>
  <c r="M23" i="12"/>
  <c r="M20" i="12"/>
  <c r="M17" i="12"/>
  <c r="M14" i="12"/>
  <c r="M13" i="12"/>
  <c r="M10" i="12"/>
  <c r="M9" i="12"/>
  <c r="L18" i="12"/>
  <c r="L21" i="12" s="1"/>
  <c r="L24" i="12" s="1"/>
  <c r="K18" i="12"/>
  <c r="K21" i="12" s="1"/>
  <c r="K24" i="12" s="1"/>
  <c r="J11" i="12"/>
  <c r="J15" i="12" s="1"/>
  <c r="J18" i="12" s="1"/>
  <c r="J21" i="12" s="1"/>
  <c r="J24" i="12" s="1"/>
  <c r="I11" i="12"/>
  <c r="I15" i="12" s="1"/>
  <c r="I18" i="12" s="1"/>
  <c r="I21" i="12" s="1"/>
  <c r="I24" i="12" s="1"/>
  <c r="H11" i="12"/>
  <c r="H15" i="12" s="1"/>
  <c r="H18" i="12" s="1"/>
  <c r="H21" i="12" s="1"/>
  <c r="H24" i="12" s="1"/>
  <c r="G11" i="12"/>
  <c r="G15" i="12" s="1"/>
  <c r="G18" i="12" s="1"/>
  <c r="G21" i="12" s="1"/>
  <c r="G24" i="12" s="1"/>
  <c r="F11" i="12"/>
  <c r="F15" i="12" s="1"/>
  <c r="F18" i="12" s="1"/>
  <c r="F21" i="12" s="1"/>
  <c r="F24" i="12" s="1"/>
  <c r="E11" i="12"/>
  <c r="E15" i="12" s="1"/>
  <c r="E18" i="12" s="1"/>
  <c r="E21" i="12" s="1"/>
  <c r="E24" i="12" s="1"/>
  <c r="M11" i="12" l="1"/>
  <c r="M15" i="12" s="1"/>
  <c r="M18" i="12" s="1"/>
  <c r="M21" i="12" s="1"/>
  <c r="M24" i="12" s="1"/>
  <c r="M28" i="12" s="1"/>
  <c r="M31" i="12" s="1"/>
  <c r="M34" i="12" s="1"/>
  <c r="J15" i="14"/>
  <c r="J17" i="14" s="1"/>
  <c r="J19" i="14" s="1"/>
  <c r="K15" i="14"/>
  <c r="K17" i="14" s="1"/>
  <c r="K19" i="14" s="1"/>
  <c r="N11" i="12"/>
  <c r="N15" i="12" s="1"/>
  <c r="N18" i="12" s="1"/>
  <c r="N21" i="12" s="1"/>
  <c r="N24" i="12" s="1"/>
  <c r="N28" i="12" s="1"/>
  <c r="N31" i="12" s="1"/>
  <c r="N34" i="12" s="1"/>
  <c r="K35" i="10" l="1"/>
  <c r="K37" i="10" s="1"/>
  <c r="J35" i="10"/>
  <c r="J37" i="10" s="1"/>
  <c r="K32" i="10"/>
  <c r="J32" i="10"/>
  <c r="K26" i="10"/>
  <c r="J26" i="10"/>
  <c r="K11" i="10"/>
  <c r="K17" i="10" s="1"/>
  <c r="K38" i="10" s="1"/>
  <c r="J11" i="10"/>
  <c r="J17" i="10" s="1"/>
  <c r="J38" i="10" s="1"/>
  <c r="H24" i="7" l="1"/>
  <c r="H26" i="7" s="1"/>
  <c r="J24" i="7"/>
  <c r="J14" i="7"/>
  <c r="J26" i="7" l="1"/>
</calcChain>
</file>

<file path=xl/sharedStrings.xml><?xml version="1.0" encoding="utf-8"?>
<sst xmlns="http://schemas.openxmlformats.org/spreadsheetml/2006/main" count="319" uniqueCount="209">
  <si>
    <t>Software AG</t>
  </si>
  <si>
    <t xml:space="preserve">Finanzinformationen </t>
  </si>
  <si>
    <t>Q2 / 2015</t>
  </si>
  <si>
    <t xml:space="preserve">   (nicht testiert)</t>
  </si>
  <si>
    <t>Inhaltsverzeichnis</t>
  </si>
  <si>
    <t>S. 3</t>
  </si>
  <si>
    <t>Konzerndaten im Überblick zum 30. Juni 2015</t>
  </si>
  <si>
    <t>S. 4</t>
  </si>
  <si>
    <t>Konzern Gewinn-und-Verlustrechnung für das 1. Halbjahr und 2. Quartal 2015</t>
  </si>
  <si>
    <t>S. 5</t>
  </si>
  <si>
    <t>Konzernbilanz zum 30. Juni 2015</t>
  </si>
  <si>
    <t>S. 6</t>
  </si>
  <si>
    <t>Kapitalflussrechnung für das 1. Halbjahr und 2. Quartal 2015</t>
  </si>
  <si>
    <t>S. 7</t>
  </si>
  <si>
    <t>Segmentbericht für das 1. Halbjahr 2015</t>
  </si>
  <si>
    <t>S. 8</t>
  </si>
  <si>
    <t>Segmentbericht für das 2. Quartal 2015</t>
  </si>
  <si>
    <t>S. 9</t>
  </si>
  <si>
    <t>Eigenkapitalveränderungsrechnung für das 1. Halbjahr 2015</t>
  </si>
  <si>
    <t>S. 10</t>
  </si>
  <si>
    <t>Gesamtergebnisrechnung für das 1. Halbjahr und 2. Quartal 2015</t>
  </si>
  <si>
    <t>Konzerndaten im Überblick zum 30. Juni 2015 (IFRS, nicht testiert)</t>
  </si>
  <si>
    <t>in Mio. EUR (soweit nicht anders vermerkt)</t>
  </si>
  <si>
    <t>1. Halbjahr 2015</t>
  </si>
  <si>
    <t>1. Halbjahr 2014</t>
  </si>
  <si>
    <r>
      <rPr>
        <b/>
        <sz val="10"/>
        <color rgb="FF233356"/>
        <rFont val="Symbol"/>
        <family val="1"/>
        <charset val="2"/>
      </rPr>
      <t>D</t>
    </r>
    <r>
      <rPr>
        <b/>
        <sz val="10"/>
        <color rgb="FF233356"/>
        <rFont val="Trebuchet MS"/>
        <family val="2"/>
      </rPr>
      <t xml:space="preserve">
in %</t>
    </r>
  </si>
  <si>
    <t>Q2 2015</t>
  </si>
  <si>
    <t>Q2 2014</t>
  </si>
  <si>
    <t>Umsatz</t>
  </si>
  <si>
    <t>Produktumsatz</t>
  </si>
  <si>
    <t>Dienstleistungen</t>
  </si>
  <si>
    <t>Sonstige</t>
  </si>
  <si>
    <t>Geschäftsbereich</t>
  </si>
  <si>
    <t>Digital Business Platform</t>
  </si>
  <si>
    <t>Adabas &amp; Natural</t>
  </si>
  <si>
    <t>Consulting</t>
  </si>
  <si>
    <t>EBIT*</t>
  </si>
  <si>
    <t>in % vom Umsatz</t>
  </si>
  <si>
    <t>Nettoergebnis</t>
  </si>
  <si>
    <t>Ergebnis je Aktie EURO unverwässert [verwässert]</t>
  </si>
  <si>
    <t>0,49  [0,49]</t>
  </si>
  <si>
    <t>0,41 [0,41]</t>
  </si>
  <si>
    <t>20%  [20%]</t>
  </si>
  <si>
    <t>0,25  [0,25]</t>
  </si>
  <si>
    <t>0,18  [0,18]</t>
  </si>
  <si>
    <t>39%  [39%]</t>
  </si>
  <si>
    <t>Free Cash Flow</t>
  </si>
  <si>
    <t>Mitarbeiter (Vollzeitäquivalent)</t>
  </si>
  <si>
    <t>davon in Deutschland</t>
  </si>
  <si>
    <t>F&amp;E</t>
  </si>
  <si>
    <t>Bilanz</t>
  </si>
  <si>
    <t>30. Juni 2015</t>
  </si>
  <si>
    <t>31. Dez. 2014</t>
  </si>
  <si>
    <t>Bilanzsumme</t>
  </si>
  <si>
    <t>Zahlungsmittel und Zahlungsmitteläquivalente</t>
  </si>
  <si>
    <t>Nettoverschuldung</t>
  </si>
  <si>
    <t>Eigenkapital</t>
  </si>
  <si>
    <t>in % der Bilanzsumme</t>
  </si>
  <si>
    <t>*EBIT: Konzernüberschuss + Ertragsteuern + Sonstige Steuern + Finanzergebnis</t>
  </si>
  <si>
    <t>Konzern Gewinn-und-Verlustrechnung für das 1. Halbjahr und 2. Quartal 2015 (IFRS, nicht testiert)</t>
  </si>
  <si>
    <t>in TEUR</t>
  </si>
  <si>
    <t>Lizenzen</t>
  </si>
  <si>
    <t>Wartung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</si>
  <si>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</si>
  <si>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</si>
  <si>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</si>
  <si>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</si>
  <si>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</si>
  <si>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</si>
  <si>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Sonstige Steuern</t>
  </si>
  <si>
    <t>Operatives Ergebnis</t>
  </si>
  <si>
    <t>Sonstige Erträge</t>
  </si>
  <si>
    <t>Sonstige Aufwendungen</t>
  </si>
  <si>
    <t>Finanzergebnis</t>
  </si>
  <si>
    <t>Ergebnis vor 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</si>
  <si>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</si>
  <si>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</si>
  <si>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</si>
  <si>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</si>
  <si>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</si>
  <si>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</si>
  <si>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</si>
  <si>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</si>
  <si>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</si>
  <si>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Konzernbilanz zum 30. Juni 2015 (IFRS, nicht testiert)</t>
  </si>
  <si>
    <t>Aktiva (in TEUR)</t>
  </si>
  <si>
    <t>Kurzfristiges Vermögen</t>
  </si>
  <si>
    <t>Wertpapiere</t>
  </si>
  <si>
    <t>Vorräte</t>
  </si>
  <si>
    <t>Forderungen aus Lieferungen und Leistungen</t>
  </si>
  <si>
    <t>Übrige Forderungen und sonstige Vermögenswerte</t>
  </si>
  <si>
    <t>Ertragsteuererstattungsansprüche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</si>
  <si>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</si>
  <si>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</si>
  <si>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</si>
  <si>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</si>
  <si>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</si>
  <si>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</si>
  <si>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Summe Vermögenswerte</t>
  </si>
  <si>
    <t>Passiva (in TEUR)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</si>
  <si>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</si>
  <si>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</si>
  <si>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</si>
  <si>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</si>
  <si>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</si>
  <si>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 xml:space="preserve">Ertragsteuerschulden </t>
  </si>
  <si>
    <t>Rechnungsabgrenzungsposten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</si>
  <si>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</si>
  <si>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</si>
  <si>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</si>
  <si>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</si>
  <si>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</si>
  <si>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</si>
  <si>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</si>
  <si>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</si>
  <si>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</si>
  <si>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</si>
  <si>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Kapitalflussrechnung für das 1. Halbjahr und 2. Quartal 2015 (IFRS, nicht testiert)</t>
  </si>
  <si>
    <t>1. Halbjahr 
2015</t>
  </si>
  <si>
    <t>1. Halbjahr 
2014</t>
  </si>
  <si>
    <t>Abschreibungen auf Gegenstände des Anlagevermögens</t>
  </si>
  <si>
    <t>Sonstige zahlungsunwirksame Aufwendungen und Erträge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</si>
  <si>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</si>
  <si>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</si>
  <si>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</si>
  <si>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/ Erhaltene Ertragsteuern</t>
  </si>
  <si>
    <t>Gezahlte Zinsen</t>
  </si>
  <si>
    <t>Erhaltene Zinsen</t>
  </si>
  <si>
    <t>Cashflow aus operativer Geschäftstätigkeit</t>
  </si>
  <si>
    <t>Mittelzufluss aus dem Abgang von Sachanlagen/ 
immateriellen Vermögenswerten</t>
  </si>
  <si>
    <t>Investitionen in Sachanlagen/immaterielle Vermögenswerte</t>
  </si>
  <si>
    <t>Mittelzufluss aus dem Abgang von Finanzanlagen</t>
  </si>
  <si>
    <t>Investitionen in Finanzanlagen</t>
  </si>
  <si>
    <t>Einzahlungen aus dem Verkauf von kurzfristigen finanziellen Vermögenswerten</t>
  </si>
  <si>
    <t>Investitionen in kurzfristige finanzielle Vermögenswerte</t>
  </si>
  <si>
    <t>Mittelzufluss aus dem Abgang von Veräußerungsgruppen</t>
  </si>
  <si>
    <t>Nettoauszahlungen für Akquisitionen</t>
  </si>
  <si>
    <t>Cashflow aus Investitionstätigkeit</t>
  </si>
  <si>
    <t>Rückkauf eigener Aktien (inkl. gezahlter Optionsprämien)</t>
  </si>
  <si>
    <t>Verwendung eigener Aktien</t>
  </si>
  <si>
    <t>Gezahlte Dividenden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</si>
  <si>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</si>
  <si>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</si>
  <si>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</si>
  <si>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</si>
  <si>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</si>
  <si>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</si>
  <si>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</si>
  <si>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</si>
  <si>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Segmentbericht für das 1. Halbjahr 2015 (IFRS, nicht testiert)</t>
  </si>
  <si>
    <t>Digital Business 
Platform</t>
  </si>
  <si>
    <t>Überleitung</t>
  </si>
  <si>
    <t>TOTAL</t>
  </si>
  <si>
    <t>1. Halbjahr</t>
  </si>
  <si>
    <t>Produktumsätze</t>
  </si>
  <si>
    <t>Segmentbeitrag</t>
  </si>
  <si>
    <t>Forschungs- und 
Entwicklungskosten</t>
  </si>
  <si>
    <t>Segmentergebnis</t>
  </si>
  <si>
    <t>Sonstige Erträge, netto</t>
  </si>
  <si>
    <t>Finanzergebnis, netto</t>
  </si>
  <si>
    <t>Ergebnis vor Ertragsteuern</t>
  </si>
  <si>
    <t>Segmentbericht für das 2. Quartal 2015 (IFRS, nicht testiert)</t>
  </si>
  <si>
    <t>Eigenkapitalveränderungsrechnung für das 1. Halbjahr 2015 (IFRS, nicht testiert)</t>
  </si>
  <si>
    <t>Gezeichnetes 
Kapital</t>
  </si>
  <si>
    <t>Kapital-
rücklage</t>
  </si>
  <si>
    <t>Gewinn-
rücklage</t>
  </si>
  <si>
    <t>Eigene 
Aktien</t>
  </si>
  <si>
    <t>Aktionären 
der Software AG 
zurechenbarer Anteil</t>
  </si>
  <si>
    <t>Nicht 
beherrschende 
Anteile</t>
  </si>
  <si>
    <t>Gesamt</t>
  </si>
  <si>
    <t>Stammaktien 
(Stücke)</t>
  </si>
  <si>
    <t>Differenzen aus der 
Währungs-
umrechung</t>
  </si>
  <si>
    <t xml:space="preserve">Marktbewertung
von Wertpapieren 
und Derivaten </t>
  </si>
  <si>
    <t>versicherungs
-mathematische
Gewinne und Verluste
aus leistungs
-orientierten Plänen</t>
  </si>
  <si>
    <t>Währungseffekte aus 
Nettoinvestitions
-darlehen 
in ausländische 
Geschäftsbetriebe</t>
  </si>
  <si>
    <t>Eigenkapital zum 01. Januar 2014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</si>
  <si>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</si>
  <si>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</si>
  <si>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</si>
  <si>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</si>
  <si>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</si>
  <si>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Ausgabe und Verwendung 
eigener Aktien</t>
  </si>
  <si>
    <t>Rückkauf eigener Aktien</t>
  </si>
  <si>
    <t>Sonstige Veränderungen</t>
  </si>
  <si>
    <t>Transaktionen zwischen 
Gesellschaftern</t>
  </si>
  <si>
    <t>Eigenkapital zum 30. Juni 2014</t>
  </si>
  <si>
    <t>Eigenkapital zum 01. Januar 2015</t>
  </si>
  <si>
    <t>Rückkauf eigener Aktien 
(inkl. gezahlter Optionsprämien)</t>
  </si>
  <si>
    <t>Eigenkapital zum 30. Juni 2015</t>
  </si>
  <si>
    <t>Gesamtergebnisrechnung für das 1. Halbjahr und 2. Quartal 2015 (IFRS, nicht testiert)</t>
  </si>
  <si>
    <t>Differenzen aus der Währungsumrechnung</t>
  </si>
  <si>
    <t>Anpassung aus der Marktbewertung von Finanzinstrumenten</t>
  </si>
  <si>
    <t>Anpassung aus der Kursbewertung von Nettoinvestitionsdarlehen 
in ausländische Geschäftsbetriebe</t>
  </si>
  <si>
    <t>Posten die anschließend in den Gewinn oder Verlust umgegliedert werden, 
sofern bestimmte Bedingungen erfüllt sind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</si>
  <si>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</si>
  <si>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</si>
  <si>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</si>
  <si>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Investor Relations</t>
  </si>
  <si>
    <t>Uhlandstraße 12</t>
  </si>
  <si>
    <t>64297 Darmstadt</t>
  </si>
  <si>
    <t>Deutschland</t>
  </si>
  <si>
    <t xml:space="preserve">Telefon: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</si>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</sst>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5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name val="Arial"/>
      <family val="2"/>
    </font>
    <font>
      <b/>
      <sz val="20"/>
      <color rgb="FF007096"/>
      <name val="Trebuchet MS"/>
      <family val="2"/>
    </font>
    <font>
      <b/>
      <sz val="28"/>
      <color rgb="FF007096"/>
      <name val="Trebuchet MS"/>
      <family val="2"/>
    </font>
    <font>
      <i/>
      <sz val="14"/>
      <color rgb="FF233356"/>
      <name val="Trebuchet MS"/>
      <family val="2"/>
    </font>
    <font>
      <b/>
      <sz val="10"/>
      <color rgb="FF233356"/>
      <name val="Trebuchet MS"/>
      <family val="2"/>
    </font>
    <font>
      <b/>
      <sz val="8"/>
      <color rgb="FF233356"/>
      <name val="Trebuchet MS"/>
      <family val="2"/>
    </font>
    <font>
      <sz val="10"/>
      <color rgb="FF233356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4"/>
      <color rgb="FF233356"/>
      <name val="Trebuchet MS"/>
      <family val="2"/>
    </font>
    <font>
      <sz val="14"/>
      <color rgb="FF233356"/>
      <name val="Trebuchet MS"/>
      <family val="2"/>
    </font>
    <font>
      <u/>
      <sz val="11"/>
      <color theme="10"/>
      <name val="Calibri"/>
      <family val="2"/>
      <scheme val="minor"/>
    </font>
    <font>
      <sz val="9"/>
      <color rgb="FF233356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233356"/>
      <name val="Trebuchet MS"/>
      <family val="2"/>
    </font>
    <font>
      <sz val="6"/>
      <color rgb="FF233356"/>
      <name val="Trebuchet MS"/>
      <family val="2"/>
    </font>
    <font>
      <b/>
      <sz val="6"/>
      <color rgb="FF233356"/>
      <name val="Trebuchet MS"/>
      <family val="2"/>
    </font>
    <font>
      <b/>
      <sz val="9"/>
      <color rgb="FF233356"/>
      <name val="Trebuchet MS"/>
      <family val="2"/>
    </font>
    <font>
      <sz val="8"/>
      <color rgb="FF233356"/>
      <name val="Trebuchet MS"/>
      <family val="2"/>
    </font>
    <font>
      <i/>
      <sz val="8"/>
      <color rgb="FF233356"/>
      <name val="Trebuchet MS"/>
      <family val="2"/>
    </font>
    <font>
      <b/>
      <sz val="9"/>
      <color theme="1"/>
      <name val="Trebuchet MS"/>
      <family val="2"/>
    </font>
    <font>
      <b/>
      <sz val="10"/>
      <color rgb="FF233356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0">
    <xf numFmtId="0" fontId="0" fillId="0" borderId="0" xfId="0"/>
    <xf numFmtId="0" fontId="3" fillId="0" borderId="0" xfId="0" applyFont="1"/>
    <xf numFmtId="14" fontId="5" fillId="0" borderId="0" xfId="0" applyNumberFormat="1" applyFont="1"/>
    <xf numFmtId="0" fontId="6" fillId="0" borderId="0" xfId="0" applyFont="1"/>
    <xf numFmtId="0" fontId="6" fillId="0" borderId="2" xfId="0" applyFont="1" applyBorder="1"/>
    <xf numFmtId="0" fontId="8" fillId="0" borderId="0" xfId="0" applyFont="1" applyBorder="1"/>
    <xf numFmtId="0" fontId="8" fillId="0" borderId="6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" xfId="0" applyFont="1" applyBorder="1"/>
    <xf numFmtId="0" fontId="12" fillId="0" borderId="0" xfId="0" applyFont="1"/>
    <xf numFmtId="0" fontId="12" fillId="0" borderId="0" xfId="3" applyFont="1"/>
    <xf numFmtId="0" fontId="11" fillId="0" borderId="0" xfId="0" applyFont="1"/>
    <xf numFmtId="0" fontId="0" fillId="0" borderId="0" xfId="0" applyFill="1"/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left" vertical="center"/>
    </xf>
    <xf numFmtId="0" fontId="10" fillId="0" borderId="0" xfId="0" applyFont="1"/>
    <xf numFmtId="0" fontId="16" fillId="0" borderId="0" xfId="0" applyFont="1"/>
    <xf numFmtId="0" fontId="8" fillId="0" borderId="2" xfId="0" applyFont="1" applyBorder="1" applyAlignment="1">
      <alignment vertical="center"/>
    </xf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3" fontId="18" fillId="0" borderId="0" xfId="2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0" fontId="18" fillId="0" borderId="27" xfId="0" applyFont="1" applyBorder="1" applyAlignment="1">
      <alignment vertical="top"/>
    </xf>
    <xf numFmtId="0" fontId="19" fillId="0" borderId="23" xfId="0" applyFont="1" applyBorder="1" applyAlignment="1">
      <alignment horizontal="center"/>
    </xf>
    <xf numFmtId="0" fontId="18" fillId="0" borderId="27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3" fontId="18" fillId="0" borderId="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13" xfId="2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17" fillId="0" borderId="0" xfId="0" applyFont="1"/>
    <xf numFmtId="3" fontId="6" fillId="0" borderId="12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14" fontId="12" fillId="0" borderId="0" xfId="0" applyNumberFormat="1" applyFont="1"/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1" fillId="0" borderId="4" xfId="0" applyFont="1" applyBorder="1" applyAlignment="1"/>
    <xf numFmtId="0" fontId="21" fillId="0" borderId="0" xfId="0" applyFont="1" applyBorder="1" applyAlignment="1"/>
    <xf numFmtId="9" fontId="21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165" fontId="8" fillId="0" borderId="7" xfId="0" applyNumberFormat="1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9" fontId="21" fillId="0" borderId="5" xfId="0" applyNumberFormat="1" applyFont="1" applyBorder="1" applyAlignment="1"/>
    <xf numFmtId="9" fontId="7" fillId="0" borderId="14" xfId="0" applyNumberFormat="1" applyFont="1" applyBorder="1" applyAlignment="1"/>
    <xf numFmtId="0" fontId="7" fillId="0" borderId="0" xfId="0" applyFont="1" applyBorder="1" applyAlignment="1"/>
    <xf numFmtId="9" fontId="7" fillId="0" borderId="8" xfId="0" applyNumberFormat="1" applyFont="1" applyBorder="1" applyAlignment="1"/>
    <xf numFmtId="9" fontId="21" fillId="0" borderId="14" xfId="0" applyNumberFormat="1" applyFont="1" applyBorder="1" applyAlignment="1"/>
    <xf numFmtId="9" fontId="21" fillId="0" borderId="8" xfId="0" applyNumberFormat="1" applyFont="1" applyBorder="1" applyAlignment="1"/>
    <xf numFmtId="0" fontId="21" fillId="0" borderId="2" xfId="0" applyFont="1" applyBorder="1" applyAlignment="1"/>
    <xf numFmtId="0" fontId="21" fillId="0" borderId="6" xfId="0" applyFont="1" applyBorder="1" applyAlignment="1"/>
    <xf numFmtId="0" fontId="21" fillId="0" borderId="7" xfId="0" applyFont="1" applyBorder="1" applyAlignment="1"/>
    <xf numFmtId="9" fontId="7" fillId="0" borderId="5" xfId="0" applyNumberFormat="1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21" fillId="0" borderId="13" xfId="0" applyFont="1" applyBorder="1" applyAlignment="1"/>
    <xf numFmtId="0" fontId="7" fillId="0" borderId="2" xfId="0" applyFont="1" applyBorder="1" applyAlignment="1"/>
    <xf numFmtId="0" fontId="7" fillId="0" borderId="12" xfId="0" applyFont="1" applyBorder="1" applyAlignment="1"/>
    <xf numFmtId="0" fontId="21" fillId="0" borderId="12" xfId="0" applyFont="1" applyBorder="1" applyAlignment="1"/>
    <xf numFmtId="0" fontId="7" fillId="0" borderId="7" xfId="0" applyFont="1" applyBorder="1" applyAlignment="1"/>
    <xf numFmtId="3" fontId="8" fillId="0" borderId="17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6" fillId="0" borderId="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9" fontId="7" fillId="0" borderId="3" xfId="0" applyNumberFormat="1" applyFont="1" applyBorder="1" applyAlignment="1"/>
    <xf numFmtId="49" fontId="21" fillId="0" borderId="13" xfId="0" applyNumberFormat="1" applyFont="1" applyBorder="1" applyAlignment="1">
      <alignment horizontal="right"/>
    </xf>
    <xf numFmtId="9" fontId="21" fillId="0" borderId="13" xfId="0" applyNumberFormat="1" applyFont="1" applyBorder="1" applyAlignment="1"/>
    <xf numFmtId="0" fontId="21" fillId="0" borderId="13" xfId="0" applyFont="1" applyBorder="1" applyAlignment="1">
      <alignment horizontal="right"/>
    </xf>
    <xf numFmtId="3" fontId="20" fillId="0" borderId="17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20" fillId="0" borderId="17" xfId="2" applyNumberFormat="1" applyFont="1" applyBorder="1" applyAlignment="1">
      <alignment horizontal="right" vertical="center"/>
    </xf>
    <xf numFmtId="3" fontId="20" fillId="0" borderId="14" xfId="2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4" xfId="0" applyFont="1" applyBorder="1"/>
    <xf numFmtId="1" fontId="6" fillId="0" borderId="19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right" vertical="center"/>
    </xf>
    <xf numFmtId="165" fontId="20" fillId="0" borderId="7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3" fontId="6" fillId="0" borderId="21" xfId="0" applyNumberFormat="1" applyFont="1" applyBorder="1" applyAlignment="1">
      <alignment horizontal="right"/>
    </xf>
    <xf numFmtId="3" fontId="8" fillId="0" borderId="19" xfId="2" applyNumberFormat="1" applyFont="1" applyBorder="1" applyAlignment="1">
      <alignment horizontal="right"/>
    </xf>
    <xf numFmtId="3" fontId="8" fillId="0" borderId="8" xfId="2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 vertical="center"/>
    </xf>
    <xf numFmtId="165" fontId="14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165" fontId="14" fillId="0" borderId="2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8" fillId="0" borderId="3" xfId="0" applyNumberFormat="1" applyFont="1" applyBorder="1" applyAlignment="1">
      <alignment horizontal="left" vertical="center"/>
    </xf>
    <xf numFmtId="9" fontId="8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/>
    </xf>
    <xf numFmtId="165" fontId="14" fillId="0" borderId="16" xfId="0" applyNumberFormat="1" applyFont="1" applyBorder="1" applyAlignment="1">
      <alignment horizontal="right" vertical="center"/>
    </xf>
    <xf numFmtId="9" fontId="8" fillId="0" borderId="5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3" fontId="21" fillId="0" borderId="4" xfId="2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3" fontId="19" fillId="0" borderId="42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right"/>
    </xf>
    <xf numFmtId="165" fontId="21" fillId="0" borderId="18" xfId="0" applyNumberFormat="1" applyFont="1" applyBorder="1" applyAlignment="1">
      <alignment horizontal="right"/>
    </xf>
    <xf numFmtId="165" fontId="21" fillId="0" borderId="19" xfId="0" applyNumberFormat="1" applyFont="1" applyBorder="1" applyAlignment="1">
      <alignment horizontal="right"/>
    </xf>
    <xf numFmtId="0" fontId="7" fillId="0" borderId="20" xfId="0" applyFont="1" applyBorder="1" applyAlignment="1"/>
    <xf numFmtId="165" fontId="7" fillId="0" borderId="43" xfId="0" applyNumberFormat="1" applyFont="1" applyBorder="1" applyAlignment="1">
      <alignment horizontal="right"/>
    </xf>
    <xf numFmtId="164" fontId="21" fillId="0" borderId="36" xfId="2" applyNumberFormat="1" applyFont="1" applyBorder="1" applyAlignment="1">
      <alignment horizontal="right"/>
    </xf>
    <xf numFmtId="164" fontId="21" fillId="0" borderId="36" xfId="0" applyNumberFormat="1" applyFont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0" fontId="7" fillId="0" borderId="36" xfId="0" applyFont="1" applyBorder="1" applyAlignment="1"/>
    <xf numFmtId="3" fontId="21" fillId="0" borderId="18" xfId="0" applyNumberFormat="1" applyFont="1" applyBorder="1" applyAlignment="1">
      <alignment horizontal="right"/>
    </xf>
    <xf numFmtId="0" fontId="7" fillId="0" borderId="18" xfId="0" applyFont="1" applyBorder="1" applyAlignment="1"/>
    <xf numFmtId="3" fontId="21" fillId="0" borderId="36" xfId="0" applyNumberFormat="1" applyFont="1" applyBorder="1" applyAlignment="1">
      <alignment horizontal="right"/>
    </xf>
    <xf numFmtId="165" fontId="21" fillId="0" borderId="17" xfId="0" applyNumberFormat="1" applyFont="1" applyBorder="1" applyAlignment="1">
      <alignment horizontal="right"/>
    </xf>
    <xf numFmtId="0" fontId="21" fillId="0" borderId="17" xfId="0" applyFont="1" applyBorder="1" applyAlignment="1"/>
    <xf numFmtId="0" fontId="21" fillId="0" borderId="18" xfId="0" applyFont="1" applyBorder="1" applyAlignment="1"/>
    <xf numFmtId="9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/>
    <xf numFmtId="3" fontId="21" fillId="0" borderId="1" xfId="0" applyNumberFormat="1" applyFont="1" applyBorder="1" applyAlignment="1"/>
    <xf numFmtId="3" fontId="21" fillId="0" borderId="20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1" fillId="0" borderId="4" xfId="0" applyNumberFormat="1" applyFont="1" applyBorder="1" applyAlignment="1"/>
    <xf numFmtId="3" fontId="21" fillId="0" borderId="18" xfId="0" applyNumberFormat="1" applyFont="1" applyBorder="1" applyAlignment="1"/>
    <xf numFmtId="3" fontId="21" fillId="0" borderId="6" xfId="0" applyNumberFormat="1" applyFont="1" applyBorder="1" applyAlignment="1"/>
    <xf numFmtId="3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/>
    <xf numFmtId="3" fontId="7" fillId="0" borderId="12" xfId="0" applyNumberFormat="1" applyFont="1" applyBorder="1" applyAlignment="1"/>
    <xf numFmtId="3" fontId="7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/>
    <xf numFmtId="3" fontId="21" fillId="0" borderId="12" xfId="0" applyNumberFormat="1" applyFont="1" applyBorder="1" applyAlignment="1"/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/>
    <xf numFmtId="3" fontId="21" fillId="0" borderId="4" xfId="2" applyNumberFormat="1" applyFont="1" applyBorder="1" applyAlignment="1"/>
    <xf numFmtId="3" fontId="21" fillId="0" borderId="18" xfId="2" applyNumberFormat="1" applyFont="1" applyBorder="1" applyAlignment="1">
      <alignment horizontal="right"/>
    </xf>
    <xf numFmtId="3" fontId="21" fillId="0" borderId="18" xfId="2" applyNumberFormat="1" applyFont="1" applyBorder="1" applyAlignment="1"/>
    <xf numFmtId="4" fontId="21" fillId="0" borderId="17" xfId="0" applyNumberFormat="1" applyFont="1" applyBorder="1" applyAlignment="1"/>
    <xf numFmtId="3" fontId="14" fillId="0" borderId="0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14" fillId="0" borderId="2" xfId="2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4" fontId="21" fillId="0" borderId="12" xfId="0" applyNumberFormat="1" applyFont="1" applyFill="1" applyBorder="1" applyAlignment="1"/>
    <xf numFmtId="3" fontId="21" fillId="0" borderId="2" xfId="0" applyNumberFormat="1" applyFont="1" applyBorder="1" applyAlignment="1">
      <alignment horizontal="right"/>
    </xf>
    <xf numFmtId="9" fontId="21" fillId="0" borderId="8" xfId="0" applyNumberFormat="1" applyFont="1" applyFill="1" applyBorder="1" applyAlignment="1"/>
    <xf numFmtId="9" fontId="21" fillId="0" borderId="14" xfId="0" applyNumberFormat="1" applyFont="1" applyFill="1" applyBorder="1" applyAlignment="1">
      <alignment horizontal="right"/>
    </xf>
    <xf numFmtId="3" fontId="20" fillId="0" borderId="40" xfId="0" applyNumberFormat="1" applyFont="1" applyFill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165" fontId="20" fillId="0" borderId="1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6" fillId="0" borderId="17" xfId="0" applyFont="1" applyBorder="1" applyAlignment="1">
      <alignment horizontal="center" wrapText="1"/>
    </xf>
    <xf numFmtId="3" fontId="15" fillId="0" borderId="20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3" fontId="19" fillId="0" borderId="34" xfId="0" applyNumberFormat="1" applyFont="1" applyBorder="1" applyAlignment="1">
      <alignment horizontal="right" vertical="center"/>
    </xf>
    <xf numFmtId="3" fontId="19" fillId="0" borderId="35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7" fillId="0" borderId="30" xfId="0" applyFont="1" applyBorder="1" applyAlignment="1"/>
    <xf numFmtId="0" fontId="21" fillId="0" borderId="27" xfId="0" applyFont="1" applyBorder="1" applyAlignment="1"/>
    <xf numFmtId="0" fontId="21" fillId="0" borderId="30" xfId="0" applyFont="1" applyBorder="1" applyAlignment="1"/>
    <xf numFmtId="0" fontId="6" fillId="0" borderId="7" xfId="0" applyFont="1" applyBorder="1" applyAlignment="1"/>
    <xf numFmtId="9" fontId="21" fillId="0" borderId="20" xfId="0" applyNumberFormat="1" applyFont="1" applyBorder="1" applyAlignment="1"/>
    <xf numFmtId="9" fontId="21" fillId="0" borderId="18" xfId="0" applyNumberFormat="1" applyFont="1" applyBorder="1" applyAlignment="1"/>
    <xf numFmtId="0" fontId="21" fillId="0" borderId="20" xfId="0" applyFont="1" applyBorder="1" applyAlignment="1"/>
    <xf numFmtId="9" fontId="7" fillId="0" borderId="43" xfId="0" applyNumberFormat="1" applyFont="1" applyBorder="1" applyAlignment="1"/>
    <xf numFmtId="0" fontId="21" fillId="0" borderId="36" xfId="0" applyFont="1" applyBorder="1" applyAlignment="1"/>
    <xf numFmtId="0" fontId="21" fillId="0" borderId="43" xfId="0" applyFont="1" applyBorder="1" applyAlignment="1"/>
    <xf numFmtId="0" fontId="7" fillId="0" borderId="19" xfId="0" applyFont="1" applyBorder="1" applyAlignment="1"/>
    <xf numFmtId="0" fontId="7" fillId="0" borderId="17" xfId="0" applyFont="1" applyBorder="1" applyAlignment="1"/>
    <xf numFmtId="0" fontId="6" fillId="0" borderId="17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right"/>
    </xf>
    <xf numFmtId="0" fontId="7" fillId="0" borderId="43" xfId="0" applyFont="1" applyBorder="1" applyAlignment="1"/>
    <xf numFmtId="49" fontId="7" fillId="0" borderId="19" xfId="0" applyNumberFormat="1" applyFont="1" applyBorder="1" applyAlignment="1"/>
    <xf numFmtId="49" fontId="6" fillId="0" borderId="17" xfId="0" applyNumberFormat="1" applyFont="1" applyBorder="1" applyAlignment="1">
      <alignment horizontal="center" wrapText="1"/>
    </xf>
    <xf numFmtId="3" fontId="21" fillId="0" borderId="43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 wrapText="1"/>
    </xf>
    <xf numFmtId="165" fontId="21" fillId="0" borderId="20" xfId="0" applyNumberFormat="1" applyFont="1" applyBorder="1" applyAlignment="1"/>
    <xf numFmtId="165" fontId="21" fillId="0" borderId="18" xfId="0" applyNumberFormat="1" applyFont="1" applyBorder="1" applyAlignment="1"/>
    <xf numFmtId="165" fontId="7" fillId="0" borderId="43" xfId="0" applyNumberFormat="1" applyFont="1" applyBorder="1" applyAlignment="1"/>
    <xf numFmtId="164" fontId="21" fillId="0" borderId="36" xfId="0" applyNumberFormat="1" applyFont="1" applyBorder="1" applyAlignment="1"/>
    <xf numFmtId="1" fontId="21" fillId="0" borderId="36" xfId="0" applyNumberFormat="1" applyFont="1" applyBorder="1" applyAlignment="1"/>
    <xf numFmtId="165" fontId="21" fillId="0" borderId="17" xfId="0" applyNumberFormat="1" applyFont="1" applyBorder="1" applyAlignment="1"/>
    <xf numFmtId="164" fontId="21" fillId="0" borderId="19" xfId="0" applyNumberFormat="1" applyFont="1" applyBorder="1" applyAlignment="1"/>
    <xf numFmtId="0" fontId="21" fillId="0" borderId="0" xfId="0" applyFont="1"/>
    <xf numFmtId="0" fontId="21" fillId="0" borderId="9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0" fillId="0" borderId="7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9" fontId="6" fillId="0" borderId="4" xfId="0" applyNumberFormat="1" applyFont="1" applyBorder="1" applyAlignment="1">
      <alignment horizontal="center" wrapText="1"/>
    </xf>
    <xf numFmtId="9" fontId="6" fillId="0" borderId="5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19" fillId="0" borderId="2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49" fontId="18" fillId="0" borderId="11" xfId="0" applyNumberFormat="1" applyFont="1" applyBorder="1" applyAlignment="1">
      <alignment horizontal="center"/>
    </xf>
    <xf numFmtId="0" fontId="19" fillId="0" borderId="2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4">
    <cellStyle name="Hyperlink" xfId="3" builtinId="8"/>
    <cellStyle name="Normal" xfId="0" builtinId="0"/>
    <cellStyle name="Percent" xfId="2" builtinId="5"/>
    <cellStyle name="Standard 2" xfId="1" xr:uid="{00000000-0005-0000-0000-000003000000}"/>
  </cellStyles>
  <dxfs count="0"/>
  <tableStyles count="0" defaultTableStyle="TableStyleMedium2" defaultPivotStyle="PivotStyleMedium9"/>
  <colors>
    <mruColors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vestor.relations@softwareag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21"/>
  <sheetViews>
    <sheetView tabSelected="1" workbookViewId="0"/>
  </sheetViews>
  <sheetFormatPr defaultColWidth="9.140625" defaultRowHeight="15"/>
  <cols>
    <col min="1" max="1" width="2.7109375" customWidth="1"/>
    <col min="2" max="2" width="15.85546875" bestFit="1" customWidth="1"/>
  </cols>
  <sheetData>
    <row r="5" spans="2:7" ht="36">
      <c r="B5" s="330" t="s">
        <v>0</v>
      </c>
      <c r="C5" s="330"/>
      <c r="D5" s="330"/>
      <c r="E5" s="330"/>
    </row>
    <row r="6" spans="2:7" ht="36">
      <c r="B6" s="330" t="s">
        <v>1</v>
      </c>
      <c r="C6" s="330"/>
      <c r="D6" s="330"/>
      <c r="E6" s="330"/>
      <c r="F6" s="330"/>
      <c r="G6" s="330"/>
    </row>
    <row r="7" spans="2:7" ht="36" customHeight="1">
      <c r="B7" s="330" t="s">
        <v>2</v>
      </c>
      <c r="C7" s="330"/>
      <c r="D7" s="330"/>
      <c r="E7" s="330"/>
    </row>
    <row r="8" spans="2:7" ht="15" customHeight="1">
      <c r="B8" s="1"/>
    </row>
    <row r="20" spans="2:2" ht="18.75">
      <c r="B20" s="2">
        <v>42208</v>
      </c>
    </row>
    <row r="21" spans="2:2" ht="18.75">
      <c r="B21" s="103" t="s">
        <v>3</v>
      </c>
    </row>
  </sheetData>
  <mergeCells count="3">
    <mergeCell ref="B7:E7"/>
    <mergeCell ref="B6:G6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M46"/>
  <sheetViews>
    <sheetView zoomScaleNormal="100" workbookViewId="0"/>
  </sheetViews>
  <sheetFormatPr defaultColWidth="9.140625" defaultRowHeight="15"/>
  <cols>
    <col min="1" max="1" width="2.7109375" customWidth="1"/>
    <col min="9" max="9" width="16.5703125" customWidth="1"/>
    <col min="10" max="13" width="10.85546875" customWidth="1"/>
  </cols>
  <sheetData>
    <row r="3" spans="2:13" ht="15.75">
      <c r="B3" s="331" t="s">
        <v>189</v>
      </c>
      <c r="C3" s="331"/>
      <c r="D3" s="331"/>
      <c r="E3" s="331"/>
      <c r="F3" s="331"/>
      <c r="G3" s="331"/>
      <c r="H3" s="331"/>
      <c r="I3" s="331"/>
      <c r="J3" s="8"/>
      <c r="K3" s="8"/>
    </row>
    <row r="4" spans="2:13" ht="5.25" customHeight="1">
      <c r="B4" s="331"/>
      <c r="C4" s="331"/>
      <c r="D4" s="3"/>
      <c r="E4" s="3"/>
      <c r="F4" s="3"/>
      <c r="G4" s="3"/>
      <c r="H4" s="3"/>
      <c r="I4" s="3"/>
      <c r="J4" s="3"/>
      <c r="K4" s="3"/>
    </row>
    <row r="5" spans="2:13" ht="30" customHeight="1">
      <c r="B5" s="147" t="s">
        <v>60</v>
      </c>
      <c r="C5" s="10"/>
      <c r="D5" s="10"/>
      <c r="E5" s="10"/>
      <c r="F5" s="10"/>
      <c r="G5" s="4"/>
      <c r="H5" s="4"/>
      <c r="I5" s="10"/>
      <c r="J5" s="157" t="s">
        <v>118</v>
      </c>
      <c r="K5" s="157" t="s">
        <v>119</v>
      </c>
      <c r="L5" s="158" t="s">
        <v>26</v>
      </c>
      <c r="M5" s="318" t="s">
        <v>27</v>
      </c>
    </row>
    <row r="6" spans="2:13" ht="15.75" customHeight="1">
      <c r="B6" s="104"/>
      <c r="C6" s="105"/>
      <c r="D6" s="105"/>
      <c r="E6" s="105"/>
      <c r="F6" s="105"/>
      <c r="G6" s="105"/>
      <c r="H6" s="105"/>
      <c r="I6" s="105"/>
      <c r="J6" s="159"/>
      <c r="K6" s="159"/>
      <c r="L6" s="159"/>
      <c r="M6" s="160"/>
    </row>
    <row r="7" spans="2:13" ht="15.75" customHeight="1">
      <c r="B7" s="417" t="s">
        <v>76</v>
      </c>
      <c r="C7" s="348"/>
      <c r="D7" s="348"/>
      <c r="E7" s="348"/>
      <c r="F7" s="348"/>
      <c r="G7" s="348"/>
      <c r="H7" s="348"/>
      <c r="I7" s="348"/>
      <c r="J7" s="97">
        <v>38641</v>
      </c>
      <c r="K7" s="90">
        <v>32722</v>
      </c>
      <c r="L7" s="90">
        <v>19928</v>
      </c>
      <c r="M7" s="90">
        <v>14155</v>
      </c>
    </row>
    <row r="8" spans="2:13" ht="15.75" customHeight="1">
      <c r="B8" s="324"/>
      <c r="C8" s="325"/>
      <c r="D8" s="325"/>
      <c r="E8" s="325"/>
      <c r="F8" s="325"/>
      <c r="G8" s="325"/>
      <c r="H8" s="325"/>
      <c r="I8" s="325"/>
      <c r="J8" s="100"/>
      <c r="K8" s="100"/>
      <c r="L8" s="100"/>
      <c r="M8" s="99"/>
    </row>
    <row r="9" spans="2:13" ht="15.75" customHeight="1">
      <c r="B9" s="398" t="s">
        <v>190</v>
      </c>
      <c r="C9" s="399"/>
      <c r="D9" s="399"/>
      <c r="E9" s="399"/>
      <c r="F9" s="399"/>
      <c r="G9" s="399"/>
      <c r="H9" s="399"/>
      <c r="I9" s="399"/>
      <c r="J9" s="146">
        <v>49700</v>
      </c>
      <c r="K9" s="93">
        <v>13863</v>
      </c>
      <c r="L9" s="93">
        <v>-14969</v>
      </c>
      <c r="M9" s="93">
        <v>11357</v>
      </c>
    </row>
    <row r="10" spans="2:13" ht="15.75" customHeight="1">
      <c r="B10" s="420" t="s">
        <v>191</v>
      </c>
      <c r="C10" s="421"/>
      <c r="D10" s="421"/>
      <c r="E10" s="421"/>
      <c r="F10" s="421"/>
      <c r="G10" s="421"/>
      <c r="H10" s="421"/>
      <c r="I10" s="421"/>
      <c r="J10" s="145">
        <v>1399</v>
      </c>
      <c r="K10" s="101">
        <v>487</v>
      </c>
      <c r="L10" s="101">
        <v>504</v>
      </c>
      <c r="M10" s="101">
        <v>353</v>
      </c>
    </row>
    <row r="11" spans="2:13" ht="31.5" customHeight="1">
      <c r="B11" s="422" t="s">
        <v>192</v>
      </c>
      <c r="C11" s="421"/>
      <c r="D11" s="421"/>
      <c r="E11" s="421"/>
      <c r="F11" s="421"/>
      <c r="G11" s="421"/>
      <c r="H11" s="421"/>
      <c r="I11" s="421"/>
      <c r="J11" s="145">
        <v>3132</v>
      </c>
      <c r="K11" s="101">
        <v>316</v>
      </c>
      <c r="L11" s="101">
        <v>-1597</v>
      </c>
      <c r="M11" s="101">
        <v>308</v>
      </c>
    </row>
    <row r="12" spans="2:13" s="24" customFormat="1" ht="31.5" customHeight="1">
      <c r="B12" s="423" t="s">
        <v>193</v>
      </c>
      <c r="C12" s="389"/>
      <c r="D12" s="389"/>
      <c r="E12" s="389"/>
      <c r="F12" s="389"/>
      <c r="G12" s="389"/>
      <c r="H12" s="389"/>
      <c r="I12" s="389"/>
      <c r="J12" s="96">
        <f>SUM(J9:J11)</f>
        <v>54231</v>
      </c>
      <c r="K12" s="99">
        <f>SUM(K9:K11)</f>
        <v>14666</v>
      </c>
      <c r="L12" s="99">
        <f>SUM(L9:L11)</f>
        <v>-16062</v>
      </c>
      <c r="M12" s="99">
        <f>SUM(M9:M11)</f>
        <v>12018</v>
      </c>
    </row>
    <row r="13" spans="2:13" ht="15.75" customHeight="1">
      <c r="B13" s="420" t="s">
        <v>194</v>
      </c>
      <c r="C13" s="421"/>
      <c r="D13" s="421"/>
      <c r="E13" s="421"/>
      <c r="F13" s="421"/>
      <c r="G13" s="421"/>
      <c r="H13" s="421"/>
      <c r="I13" s="421"/>
      <c r="J13" s="145">
        <v>0</v>
      </c>
      <c r="K13" s="101">
        <v>81</v>
      </c>
      <c r="L13" s="101">
        <v>0</v>
      </c>
      <c r="M13" s="101">
        <v>81</v>
      </c>
    </row>
    <row r="14" spans="2:13" ht="15.75" customHeight="1">
      <c r="B14" s="388" t="s">
        <v>195</v>
      </c>
      <c r="C14" s="389"/>
      <c r="D14" s="389"/>
      <c r="E14" s="389"/>
      <c r="F14" s="389"/>
      <c r="G14" s="389"/>
      <c r="H14" s="389"/>
      <c r="I14" s="389"/>
      <c r="J14" s="96">
        <f>SUM(J13)</f>
        <v>0</v>
      </c>
      <c r="K14" s="99">
        <f>SUM(K13)</f>
        <v>81</v>
      </c>
      <c r="L14" s="99">
        <f>SUM(L13)</f>
        <v>0</v>
      </c>
      <c r="M14" s="99">
        <f>SUM(M13)</f>
        <v>81</v>
      </c>
    </row>
    <row r="15" spans="2:13" ht="15.75" customHeight="1">
      <c r="B15" s="395" t="s">
        <v>196</v>
      </c>
      <c r="C15" s="396"/>
      <c r="D15" s="396"/>
      <c r="E15" s="396"/>
      <c r="F15" s="396"/>
      <c r="G15" s="396"/>
      <c r="H15" s="396"/>
      <c r="I15" s="396"/>
      <c r="J15" s="39">
        <f>J12+J14</f>
        <v>54231</v>
      </c>
      <c r="K15" s="98">
        <f>K12+K14</f>
        <v>14747</v>
      </c>
      <c r="L15" s="98">
        <f>L12+L14</f>
        <v>-16062</v>
      </c>
      <c r="M15" s="98">
        <f>M12+M14</f>
        <v>12099</v>
      </c>
    </row>
    <row r="16" spans="2:13" ht="15.75" customHeight="1">
      <c r="B16" s="324"/>
      <c r="C16" s="325"/>
      <c r="D16" s="325"/>
      <c r="E16" s="325"/>
      <c r="F16" s="325"/>
      <c r="G16" s="325"/>
      <c r="H16" s="325"/>
      <c r="I16" s="325"/>
      <c r="J16" s="100"/>
      <c r="K16" s="100"/>
      <c r="L16" s="100"/>
      <c r="M16" s="99"/>
    </row>
    <row r="17" spans="2:13" ht="15.75" customHeight="1">
      <c r="B17" s="417" t="s">
        <v>176</v>
      </c>
      <c r="C17" s="348"/>
      <c r="D17" s="348"/>
      <c r="E17" s="348"/>
      <c r="F17" s="348"/>
      <c r="G17" s="348"/>
      <c r="H17" s="348"/>
      <c r="I17" s="348"/>
      <c r="J17" s="97">
        <f>J7+J15</f>
        <v>92872</v>
      </c>
      <c r="K17" s="90">
        <f>K7+K15</f>
        <v>47469</v>
      </c>
      <c r="L17" s="90">
        <f>L7+L15</f>
        <v>3866</v>
      </c>
      <c r="M17" s="90">
        <f>M7+M15</f>
        <v>26254</v>
      </c>
    </row>
    <row r="18" spans="2:13" ht="15.75" customHeight="1">
      <c r="B18" s="328"/>
      <c r="C18" s="329"/>
      <c r="D18" s="329"/>
      <c r="E18" s="329"/>
      <c r="F18" s="329"/>
      <c r="G18" s="329"/>
      <c r="H18" s="329"/>
      <c r="I18" s="329"/>
      <c r="J18" s="102"/>
      <c r="K18" s="102"/>
      <c r="L18" s="102"/>
      <c r="M18" s="101"/>
    </row>
    <row r="19" spans="2:13" s="24" customFormat="1" ht="15.75" customHeight="1">
      <c r="B19" s="398" t="s">
        <v>77</v>
      </c>
      <c r="C19" s="399"/>
      <c r="D19" s="399"/>
      <c r="E19" s="399"/>
      <c r="F19" s="399"/>
      <c r="G19" s="399"/>
      <c r="H19" s="399"/>
      <c r="I19" s="399"/>
      <c r="J19" s="171">
        <f>J17-J20</f>
        <v>92780</v>
      </c>
      <c r="K19" s="172">
        <f>K17-K20</f>
        <v>47368</v>
      </c>
      <c r="L19" s="172">
        <f>L17-L20</f>
        <v>3817</v>
      </c>
      <c r="M19" s="172">
        <f>M17-M20</f>
        <v>26163</v>
      </c>
    </row>
    <row r="20" spans="2:13" ht="15.75" customHeight="1">
      <c r="B20" s="418" t="s">
        <v>78</v>
      </c>
      <c r="C20" s="419"/>
      <c r="D20" s="419"/>
      <c r="E20" s="419"/>
      <c r="F20" s="419"/>
      <c r="G20" s="419"/>
      <c r="H20" s="419"/>
      <c r="I20" s="419"/>
      <c r="J20" s="35">
        <v>92</v>
      </c>
      <c r="K20" s="173">
        <v>101</v>
      </c>
      <c r="L20" s="173">
        <v>49</v>
      </c>
      <c r="M20" s="173">
        <v>91</v>
      </c>
    </row>
    <row r="21" spans="2:13" ht="15.75" customHeight="1">
      <c r="B21" s="327"/>
      <c r="C21" s="327"/>
      <c r="D21" s="327"/>
      <c r="E21" s="327"/>
      <c r="F21" s="327"/>
      <c r="G21" s="327"/>
      <c r="H21" s="327"/>
      <c r="I21" s="327"/>
      <c r="J21" s="161"/>
      <c r="K21" s="161"/>
      <c r="L21" s="161"/>
      <c r="M21" s="161"/>
    </row>
    <row r="22" spans="2:13" ht="15.75" customHeight="1">
      <c r="B22" s="108"/>
      <c r="C22" s="108"/>
      <c r="D22" s="108"/>
      <c r="E22" s="108"/>
      <c r="F22" s="108"/>
      <c r="G22" s="108"/>
      <c r="H22" s="108"/>
      <c r="I22" s="108"/>
      <c r="J22" s="17"/>
      <c r="K22" s="17"/>
    </row>
    <row r="23" spans="2:13" ht="15.75" customHeight="1">
      <c r="B23" s="108"/>
      <c r="C23" s="108"/>
      <c r="D23" s="108"/>
      <c r="E23" s="108"/>
      <c r="F23" s="108"/>
      <c r="G23" s="108"/>
      <c r="H23" s="108"/>
      <c r="I23" s="108"/>
      <c r="J23" s="17"/>
      <c r="K23" s="17"/>
    </row>
    <row r="24" spans="2:13" ht="15.75" customHeight="1">
      <c r="B24" s="108"/>
      <c r="C24" s="108"/>
      <c r="D24" s="108"/>
      <c r="E24" s="108"/>
      <c r="F24" s="108"/>
      <c r="G24" s="108"/>
      <c r="H24" s="108"/>
      <c r="I24" s="108"/>
      <c r="J24" s="17"/>
      <c r="K24" s="17"/>
    </row>
    <row r="25" spans="2:13" ht="15.75" customHeight="1">
      <c r="B25" s="108"/>
      <c r="C25" s="108"/>
      <c r="D25" s="108"/>
      <c r="E25" s="108"/>
      <c r="F25" s="108"/>
      <c r="G25" s="108"/>
      <c r="H25" s="108"/>
      <c r="I25" s="108"/>
      <c r="J25" s="18"/>
      <c r="K25" s="18"/>
    </row>
    <row r="26" spans="2:13" ht="15.75" customHeight="1">
      <c r="B26" s="108"/>
      <c r="C26" s="108"/>
      <c r="D26" s="108"/>
      <c r="E26" s="108"/>
      <c r="F26" s="108"/>
      <c r="G26" s="108"/>
      <c r="H26" s="108"/>
      <c r="I26" s="108"/>
      <c r="J26" s="17"/>
      <c r="K26" s="17"/>
    </row>
    <row r="27" spans="2:13" ht="15.75" customHeight="1">
      <c r="B27" s="108"/>
      <c r="C27" s="108"/>
      <c r="D27" s="108"/>
      <c r="E27" s="108"/>
      <c r="F27" s="108"/>
      <c r="G27" s="108"/>
      <c r="H27" s="108"/>
      <c r="I27" s="108"/>
      <c r="J27" s="17"/>
      <c r="K27" s="17"/>
    </row>
    <row r="28" spans="2:13" s="24" customFormat="1" ht="15.75" customHeight="1">
      <c r="B28" s="108"/>
      <c r="C28" s="108"/>
      <c r="D28" s="108"/>
      <c r="E28" s="108"/>
      <c r="F28" s="108"/>
      <c r="G28" s="108"/>
      <c r="H28" s="108"/>
      <c r="I28" s="108"/>
      <c r="J28" s="17"/>
      <c r="K28" s="17"/>
    </row>
    <row r="29" spans="2:13" ht="15.75" customHeight="1">
      <c r="B29" s="108"/>
      <c r="C29" s="108"/>
      <c r="D29" s="108"/>
      <c r="E29" s="108"/>
      <c r="F29" s="108"/>
      <c r="G29" s="108"/>
      <c r="H29" s="108"/>
      <c r="I29" s="108"/>
      <c r="J29" s="17"/>
      <c r="K29" s="17"/>
    </row>
    <row r="30" spans="2:13" ht="15.75" customHeight="1">
      <c r="B30" s="108"/>
      <c r="C30" s="108"/>
      <c r="D30" s="108"/>
      <c r="E30" s="108"/>
      <c r="F30" s="108"/>
      <c r="G30" s="108"/>
      <c r="H30" s="108"/>
      <c r="I30" s="108"/>
      <c r="J30" s="17"/>
      <c r="K30" s="17"/>
    </row>
    <row r="31" spans="2:13" ht="15.75" customHeight="1">
      <c r="B31" s="108"/>
      <c r="C31" s="108"/>
      <c r="D31" s="108"/>
      <c r="E31" s="108"/>
      <c r="F31" s="108"/>
      <c r="G31" s="108"/>
      <c r="H31" s="108"/>
      <c r="I31" s="108"/>
      <c r="J31" s="17"/>
      <c r="K31" s="17"/>
    </row>
    <row r="32" spans="2:13" ht="15.75" customHeight="1">
      <c r="B32" s="108"/>
      <c r="C32" s="108"/>
      <c r="D32" s="108"/>
      <c r="E32" s="108"/>
      <c r="F32" s="108"/>
      <c r="G32" s="108"/>
      <c r="H32" s="108"/>
      <c r="I32" s="108"/>
      <c r="J32" s="17"/>
      <c r="K32" s="17"/>
    </row>
    <row r="33" spans="2:11" ht="15.75" customHeight="1">
      <c r="B33" s="108"/>
      <c r="C33" s="108"/>
      <c r="D33" s="108"/>
      <c r="E33" s="108"/>
      <c r="F33" s="108"/>
      <c r="G33" s="108"/>
      <c r="H33" s="108"/>
      <c r="I33" s="108"/>
      <c r="J33" s="17"/>
      <c r="K33" s="17"/>
    </row>
    <row r="34" spans="2:11" s="24" customFormat="1" ht="15.75" customHeight="1">
      <c r="B34" s="108"/>
      <c r="C34" s="108"/>
      <c r="D34" s="108"/>
      <c r="E34" s="108"/>
      <c r="F34" s="108"/>
      <c r="G34" s="108"/>
      <c r="H34" s="108"/>
      <c r="I34" s="108"/>
      <c r="J34" s="17"/>
      <c r="K34" s="17"/>
    </row>
    <row r="35" spans="2:11" ht="15.75" customHeight="1">
      <c r="B35" s="108"/>
      <c r="C35" s="108"/>
      <c r="D35" s="108"/>
      <c r="E35" s="108"/>
      <c r="F35" s="108"/>
      <c r="G35" s="108"/>
      <c r="H35" s="108"/>
      <c r="I35" s="108"/>
      <c r="J35" s="17"/>
      <c r="K35" s="17"/>
    </row>
    <row r="36" spans="2:11" ht="15.75" customHeight="1">
      <c r="B36" s="108"/>
      <c r="C36" s="108"/>
      <c r="D36" s="108"/>
      <c r="E36" s="108"/>
      <c r="F36" s="108"/>
      <c r="G36" s="108"/>
      <c r="H36" s="108"/>
      <c r="I36" s="108"/>
      <c r="J36" s="17"/>
      <c r="K36" s="17"/>
    </row>
    <row r="37" spans="2:11" s="24" customFormat="1" ht="15.75" customHeight="1">
      <c r="B37" s="108"/>
      <c r="C37" s="108"/>
      <c r="D37" s="108"/>
      <c r="E37" s="108"/>
      <c r="F37" s="108"/>
      <c r="G37" s="108"/>
      <c r="H37" s="108"/>
      <c r="I37" s="108"/>
      <c r="J37" s="17"/>
      <c r="K37" s="17"/>
    </row>
    <row r="38" spans="2:11" ht="15.75" customHeight="1">
      <c r="B38" s="108"/>
      <c r="C38" s="108"/>
      <c r="D38" s="108"/>
      <c r="E38" s="108"/>
      <c r="F38" s="108"/>
      <c r="G38" s="108"/>
      <c r="H38" s="108"/>
      <c r="I38" s="108"/>
      <c r="J38" s="17"/>
      <c r="K38" s="17"/>
    </row>
    <row r="39" spans="2:11" s="24" customFormat="1" ht="15.75" customHeight="1">
      <c r="B39" s="108"/>
      <c r="C39" s="108"/>
      <c r="D39" s="108"/>
      <c r="E39" s="108"/>
      <c r="F39" s="108"/>
      <c r="G39" s="108"/>
      <c r="H39" s="108"/>
      <c r="I39" s="108"/>
      <c r="J39" s="17"/>
      <c r="K39" s="17"/>
    </row>
    <row r="40" spans="2:11" s="25" customFormat="1" ht="15.75" customHeight="1">
      <c r="B40" s="323"/>
      <c r="C40" s="323"/>
      <c r="D40" s="323"/>
      <c r="E40" s="323"/>
      <c r="F40" s="323"/>
      <c r="G40" s="323"/>
      <c r="H40" s="323"/>
      <c r="I40" s="323"/>
      <c r="J40" s="17"/>
      <c r="K40" s="17"/>
    </row>
    <row r="41" spans="2:11" ht="15.75" customHeight="1"/>
    <row r="42" spans="2:11" ht="15.75" customHeight="1"/>
    <row r="43" spans="2:11" ht="15.75" customHeight="1"/>
    <row r="44" spans="2:11" ht="15.75" customHeight="1"/>
    <row r="45" spans="2:11" ht="15.75" customHeight="1"/>
    <row r="46" spans="2:11" ht="15" customHeight="1"/>
  </sheetData>
  <mergeCells count="13">
    <mergeCell ref="B3:I3"/>
    <mergeCell ref="B4:C4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7:I17"/>
    <mergeCell ref="B19:I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8"/>
  <sheetViews>
    <sheetView workbookViewId="0"/>
  </sheetViews>
  <sheetFormatPr defaultColWidth="11.42578125" defaultRowHeight="15"/>
  <cols>
    <col min="1" max="1" width="2.7109375" customWidth="1"/>
  </cols>
  <sheetData>
    <row r="1" spans="2:11">
      <c r="K1" s="7"/>
    </row>
    <row r="6" spans="2:11">
      <c r="B6" s="16"/>
    </row>
    <row r="7" spans="2:11" ht="18.75">
      <c r="B7" s="15" t="s">
        <v>197</v>
      </c>
    </row>
    <row r="8" spans="2:11" ht="18.75">
      <c r="B8" s="13" t="s">
        <v>198</v>
      </c>
    </row>
    <row r="9" spans="2:11" ht="18.75">
      <c r="B9" s="13" t="s">
        <v>199</v>
      </c>
    </row>
    <row r="10" spans="2:11" ht="18.75">
      <c r="B10" s="13" t="s">
        <v>200</v>
      </c>
    </row>
    <row r="12" spans="2:11" ht="18.75">
      <c r="B12" s="13"/>
    </row>
    <row r="13" spans="2:11" ht="15" customHeight="1">
      <c r="B13" s="13"/>
    </row>
    <row r="14" spans="2:11" ht="18.75">
      <c r="B14" s="13" t="s">
        <v>201</v>
      </c>
      <c r="C14" s="13" t="s">
        <v>202</v>
      </c>
    </row>
    <row r="15" spans="2:11" ht="18.75">
      <c r="B15" s="13" t="s">
        <v>203</v>
      </c>
      <c r="C15" s="13" t="s">
        <v>204</v>
      </c>
    </row>
    <row r="16" spans="2:11" ht="18.75">
      <c r="B16" s="13" t="s">
        <v>205</v>
      </c>
      <c r="C16" s="14" t="s">
        <v>206</v>
      </c>
    </row>
    <row r="18" spans="2:2" ht="18.75">
      <c r="B18" s="13" t="s">
        <v>207</v>
      </c>
    </row>
  </sheetData>
  <hyperlinks>
    <hyperlink ref="C16" r:id="rId1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K1"/>
  <sheetViews>
    <sheetView workbookViewId="0">
      <selection activeCell="G16" sqref="G16"/>
    </sheetView>
  </sheetViews>
  <sheetFormatPr defaultColWidth="11.42578125" defaultRowHeight="15"/>
  <sheetData>
    <row r="1" spans="11:11">
      <c r="K1" s="7" t="s">
        <v>208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E29"/>
  <sheetViews>
    <sheetView workbookViewId="0"/>
  </sheetViews>
  <sheetFormatPr defaultColWidth="11.42578125" defaultRowHeight="16.5"/>
  <cols>
    <col min="1" max="1" width="2.7109375" style="94" customWidth="1"/>
    <col min="2" max="2" width="7.140625" style="94" customWidth="1"/>
    <col min="3" max="16384" width="11.42578125" style="94"/>
  </cols>
  <sheetData>
    <row r="6" spans="2:3" ht="18.75">
      <c r="B6" s="15" t="s">
        <v>4</v>
      </c>
    </row>
    <row r="9" spans="2:3">
      <c r="B9" s="27" t="s">
        <v>5</v>
      </c>
      <c r="C9" s="27" t="s">
        <v>6</v>
      </c>
    </row>
    <row r="10" spans="2:3" ht="7.5" customHeight="1">
      <c r="B10" s="27"/>
      <c r="C10" s="27"/>
    </row>
    <row r="11" spans="2:3">
      <c r="B11" s="27" t="s">
        <v>7</v>
      </c>
      <c r="C11" s="27" t="s">
        <v>8</v>
      </c>
    </row>
    <row r="12" spans="2:3" ht="7.5" customHeight="1">
      <c r="B12" s="27"/>
      <c r="C12" s="27"/>
    </row>
    <row r="13" spans="2:3">
      <c r="B13" s="27" t="s">
        <v>9</v>
      </c>
      <c r="C13" s="27" t="s">
        <v>10</v>
      </c>
    </row>
    <row r="14" spans="2:3" ht="7.5" customHeight="1">
      <c r="B14" s="27"/>
      <c r="C14" s="27"/>
    </row>
    <row r="15" spans="2:3">
      <c r="B15" s="27" t="s">
        <v>11</v>
      </c>
      <c r="C15" s="27" t="s">
        <v>12</v>
      </c>
    </row>
    <row r="16" spans="2:3" ht="7.5" customHeight="1">
      <c r="B16" s="27"/>
      <c r="C16" s="27"/>
    </row>
    <row r="17" spans="2:5">
      <c r="B17" s="27" t="s">
        <v>13</v>
      </c>
      <c r="C17" s="27" t="s">
        <v>14</v>
      </c>
    </row>
    <row r="18" spans="2:5" ht="7.5" customHeight="1">
      <c r="B18" s="27"/>
      <c r="C18" s="27"/>
    </row>
    <row r="19" spans="2:5">
      <c r="B19" s="27" t="s">
        <v>15</v>
      </c>
      <c r="C19" s="27" t="s">
        <v>16</v>
      </c>
    </row>
    <row r="20" spans="2:5" ht="7.5" customHeight="1">
      <c r="B20" s="27"/>
      <c r="C20" s="27"/>
    </row>
    <row r="21" spans="2:5">
      <c r="B21" s="27" t="s">
        <v>17</v>
      </c>
      <c r="C21" s="27" t="s">
        <v>18</v>
      </c>
    </row>
    <row r="22" spans="2:5" ht="7.5" customHeight="1">
      <c r="B22" s="27"/>
      <c r="C22" s="27"/>
    </row>
    <row r="23" spans="2:5">
      <c r="B23" s="27" t="s">
        <v>19</v>
      </c>
      <c r="C23" s="27" t="s">
        <v>20</v>
      </c>
      <c r="D23" s="27"/>
      <c r="E23" s="27"/>
    </row>
    <row r="24" spans="2:5" ht="7.5" customHeight="1">
      <c r="B24" s="27"/>
      <c r="C24" s="27"/>
      <c r="D24" s="27"/>
      <c r="E24" s="27"/>
    </row>
    <row r="25" spans="2:5">
      <c r="B25" s="27"/>
      <c r="D25" s="27"/>
      <c r="E25" s="27"/>
    </row>
    <row r="26" spans="2:5">
      <c r="B26" s="27"/>
      <c r="C26" s="27"/>
      <c r="D26" s="27"/>
      <c r="E26" s="27"/>
    </row>
    <row r="27" spans="2:5">
      <c r="B27" s="27"/>
      <c r="C27" s="27"/>
      <c r="D27" s="27"/>
      <c r="E27" s="27"/>
    </row>
    <row r="28" spans="2:5">
      <c r="B28" s="27"/>
      <c r="D28" s="27"/>
      <c r="E28" s="27"/>
    </row>
    <row r="29" spans="2:5">
      <c r="B29" s="27"/>
      <c r="C29" s="27"/>
      <c r="D29" s="27"/>
      <c r="E29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30"/>
  <sheetViews>
    <sheetView zoomScaleNormal="100" workbookViewId="0"/>
  </sheetViews>
  <sheetFormatPr defaultColWidth="9.140625" defaultRowHeight="15"/>
  <cols>
    <col min="1" max="1" width="2.7109375" customWidth="1"/>
    <col min="8" max="13" width="11.7109375" customWidth="1"/>
  </cols>
  <sheetData>
    <row r="3" spans="2:13" ht="15.75">
      <c r="B3" s="331" t="s">
        <v>21</v>
      </c>
      <c r="C3" s="331"/>
      <c r="D3" s="331"/>
      <c r="E3" s="331"/>
      <c r="F3" s="331"/>
      <c r="G3" s="331"/>
      <c r="H3" s="331"/>
      <c r="I3" s="8"/>
      <c r="J3" s="8"/>
      <c r="K3" s="8"/>
      <c r="L3" s="8"/>
      <c r="M3" s="8"/>
    </row>
    <row r="4" spans="2:13" ht="5.25" customHeight="1">
      <c r="B4" s="348"/>
      <c r="C4" s="348"/>
      <c r="D4" s="348"/>
      <c r="E4" s="3"/>
      <c r="F4" s="3"/>
      <c r="G4" s="3"/>
      <c r="H4" s="3"/>
      <c r="I4" s="3"/>
      <c r="J4" s="3"/>
    </row>
    <row r="5" spans="2:13" ht="30">
      <c r="B5" s="279" t="s">
        <v>22</v>
      </c>
      <c r="C5" s="11"/>
      <c r="D5" s="11"/>
      <c r="E5" s="11"/>
      <c r="F5" s="11"/>
      <c r="G5" s="11"/>
      <c r="H5" s="296" t="s">
        <v>23</v>
      </c>
      <c r="I5" s="296" t="s">
        <v>24</v>
      </c>
      <c r="J5" s="261" t="s">
        <v>25</v>
      </c>
      <c r="K5" s="292" t="s">
        <v>26</v>
      </c>
      <c r="L5" s="292" t="s">
        <v>27</v>
      </c>
      <c r="M5" s="261" t="s">
        <v>25</v>
      </c>
    </row>
    <row r="6" spans="2:13" ht="15" customHeight="1">
      <c r="B6" s="342" t="s">
        <v>28</v>
      </c>
      <c r="C6" s="343"/>
      <c r="D6" s="133"/>
      <c r="E6" s="133"/>
      <c r="F6" s="133"/>
      <c r="G6" s="133"/>
      <c r="H6" s="299">
        <f>SUM(H7:H9)</f>
        <v>399.7</v>
      </c>
      <c r="I6" s="210">
        <f>SUM(I7:I9)</f>
        <v>404.90000000000003</v>
      </c>
      <c r="J6" s="284">
        <f>(H6-I6)/I6</f>
        <v>-1.2842677204248074E-2</v>
      </c>
      <c r="K6" s="210">
        <f>SUM(K7:K9)</f>
        <v>205.59999999999997</v>
      </c>
      <c r="L6" s="210">
        <f>SUM(L7:L9)</f>
        <v>196</v>
      </c>
      <c r="M6" s="284">
        <f>(K6-L6)/L6</f>
        <v>4.8979591836734518E-2</v>
      </c>
    </row>
    <row r="7" spans="2:13" ht="15" customHeight="1">
      <c r="B7" s="109"/>
      <c r="C7" s="333" t="s">
        <v>29</v>
      </c>
      <c r="D7" s="333"/>
      <c r="E7" s="333"/>
      <c r="F7" s="310"/>
      <c r="G7" s="110"/>
      <c r="H7" s="211">
        <v>303.39999999999998</v>
      </c>
      <c r="I7" s="211">
        <v>288.7</v>
      </c>
      <c r="J7" s="285">
        <f>(H7-I7)/I7</f>
        <v>5.0917907862833352E-2</v>
      </c>
      <c r="K7" s="211">
        <v>157.1</v>
      </c>
      <c r="L7" s="211">
        <v>141.30000000000001</v>
      </c>
      <c r="M7" s="285">
        <f>(K7-L7)/L7</f>
        <v>0.11181882519462125</v>
      </c>
    </row>
    <row r="8" spans="2:13" ht="15" customHeight="1">
      <c r="B8" s="109"/>
      <c r="C8" s="333" t="s">
        <v>30</v>
      </c>
      <c r="D8" s="333"/>
      <c r="E8" s="333"/>
      <c r="F8" s="310"/>
      <c r="G8" s="110"/>
      <c r="H8" s="211">
        <v>96</v>
      </c>
      <c r="I8" s="211">
        <v>115.9</v>
      </c>
      <c r="J8" s="285">
        <f>(H8-I8)/I8</f>
        <v>-0.17169974115616915</v>
      </c>
      <c r="K8" s="211">
        <v>48.3</v>
      </c>
      <c r="L8" s="211">
        <v>54.6</v>
      </c>
      <c r="M8" s="285">
        <f>(K8-L8)/L8</f>
        <v>-0.11538461538461546</v>
      </c>
    </row>
    <row r="9" spans="2:13" ht="15" customHeight="1">
      <c r="B9" s="134"/>
      <c r="C9" s="332" t="s">
        <v>31</v>
      </c>
      <c r="D9" s="332"/>
      <c r="E9" s="332"/>
      <c r="F9" s="308"/>
      <c r="G9" s="135"/>
      <c r="H9" s="212">
        <v>0.3</v>
      </c>
      <c r="I9" s="212">
        <v>0.3</v>
      </c>
      <c r="J9" s="226"/>
      <c r="K9" s="212">
        <v>0.2</v>
      </c>
      <c r="L9" s="212">
        <v>0.1</v>
      </c>
      <c r="M9" s="226"/>
    </row>
    <row r="10" spans="2:13" ht="15" customHeight="1">
      <c r="B10" s="342" t="s">
        <v>32</v>
      </c>
      <c r="C10" s="343"/>
      <c r="D10" s="133"/>
      <c r="E10" s="133"/>
      <c r="F10" s="133"/>
      <c r="G10" s="133"/>
      <c r="H10" s="213"/>
      <c r="I10" s="213"/>
      <c r="J10" s="286"/>
      <c r="K10" s="213"/>
      <c r="L10" s="213"/>
      <c r="M10" s="286"/>
    </row>
    <row r="11" spans="2:13" ht="15" customHeight="1">
      <c r="B11" s="109"/>
      <c r="C11" s="333" t="s">
        <v>33</v>
      </c>
      <c r="D11" s="333"/>
      <c r="E11" s="333"/>
      <c r="F11" s="310"/>
      <c r="G11" s="110"/>
      <c r="H11" s="300">
        <v>190.8</v>
      </c>
      <c r="I11" s="211">
        <v>179.9</v>
      </c>
      <c r="J11" s="285">
        <f>(H11-I11)/I11</f>
        <v>6.0589216231239605E-2</v>
      </c>
      <c r="K11" s="211">
        <v>99.8</v>
      </c>
      <c r="L11" s="211">
        <v>84.6</v>
      </c>
      <c r="M11" s="285">
        <f>(K11-L11)/L11</f>
        <v>0.17966903073286056</v>
      </c>
    </row>
    <row r="12" spans="2:13" ht="15" customHeight="1">
      <c r="B12" s="109"/>
      <c r="C12" s="333" t="s">
        <v>34</v>
      </c>
      <c r="D12" s="333"/>
      <c r="E12" s="333"/>
      <c r="F12" s="310"/>
      <c r="G12" s="110"/>
      <c r="H12" s="300">
        <v>112.9</v>
      </c>
      <c r="I12" s="211">
        <v>107</v>
      </c>
      <c r="J12" s="285">
        <f>(H12-I12)/I12</f>
        <v>5.5140186915887901E-2</v>
      </c>
      <c r="K12" s="211">
        <v>57.5</v>
      </c>
      <c r="L12" s="211">
        <v>55.9</v>
      </c>
      <c r="M12" s="285">
        <f>(K12-L12)/L12</f>
        <v>2.8622540250447252E-2</v>
      </c>
    </row>
    <row r="13" spans="2:13" ht="15" customHeight="1" thickBot="1">
      <c r="B13" s="109"/>
      <c r="C13" s="333" t="s">
        <v>35</v>
      </c>
      <c r="D13" s="333"/>
      <c r="E13" s="333"/>
      <c r="F13" s="310"/>
      <c r="G13" s="110"/>
      <c r="H13" s="300">
        <v>96</v>
      </c>
      <c r="I13" s="211">
        <v>118</v>
      </c>
      <c r="J13" s="285">
        <f>(H13-I13)/I13</f>
        <v>-0.1864406779661017</v>
      </c>
      <c r="K13" s="211">
        <v>48.3</v>
      </c>
      <c r="L13" s="211">
        <v>55.5</v>
      </c>
      <c r="M13" s="285">
        <f>(K13-L13)/L13</f>
        <v>-0.12972972972972979</v>
      </c>
    </row>
    <row r="14" spans="2:13" ht="15" customHeight="1">
      <c r="B14" s="344" t="s">
        <v>36</v>
      </c>
      <c r="C14" s="345"/>
      <c r="D14" s="138"/>
      <c r="E14" s="138"/>
      <c r="F14" s="138"/>
      <c r="G14" s="138"/>
      <c r="H14" s="301">
        <v>62.5</v>
      </c>
      <c r="I14" s="214">
        <v>55.5</v>
      </c>
      <c r="J14" s="287">
        <f>(H14-I14)/I14</f>
        <v>0.12612612612612611</v>
      </c>
      <c r="K14" s="214">
        <v>33.200000000000003</v>
      </c>
      <c r="L14" s="214">
        <v>25</v>
      </c>
      <c r="M14" s="287">
        <f>(K14-L14)/L14</f>
        <v>0.32800000000000012</v>
      </c>
    </row>
    <row r="15" spans="2:13" ht="15" customHeight="1" thickBot="1">
      <c r="B15" s="280"/>
      <c r="C15" s="346" t="s">
        <v>37</v>
      </c>
      <c r="D15" s="346"/>
      <c r="E15" s="346"/>
      <c r="F15" s="307"/>
      <c r="G15" s="137"/>
      <c r="H15" s="215">
        <f>H14/H6</f>
        <v>0.15636727545659246</v>
      </c>
      <c r="I15" s="215">
        <f>I14/I6</f>
        <v>0.13707088169918497</v>
      </c>
      <c r="J15" s="288"/>
      <c r="K15" s="215">
        <f>K14/K6</f>
        <v>0.16147859922178992</v>
      </c>
      <c r="L15" s="215">
        <f>L14/L6</f>
        <v>0.12755102040816327</v>
      </c>
      <c r="M15" s="288"/>
    </row>
    <row r="16" spans="2:13" ht="15" customHeight="1">
      <c r="B16" s="344" t="s">
        <v>38</v>
      </c>
      <c r="C16" s="345"/>
      <c r="D16" s="138"/>
      <c r="E16" s="138"/>
      <c r="F16" s="138"/>
      <c r="G16" s="138"/>
      <c r="H16" s="301">
        <v>38.6</v>
      </c>
      <c r="I16" s="214">
        <v>32.700000000000003</v>
      </c>
      <c r="J16" s="287">
        <f>(H16-I16)/I16</f>
        <v>0.18042813455657486</v>
      </c>
      <c r="K16" s="214">
        <v>19.899999999999999</v>
      </c>
      <c r="L16" s="214">
        <v>14.2</v>
      </c>
      <c r="M16" s="287">
        <f>(K16-L16)/L16</f>
        <v>0.40140845070422532</v>
      </c>
    </row>
    <row r="17" spans="2:13" ht="15" customHeight="1" thickBot="1">
      <c r="B17" s="280"/>
      <c r="C17" s="346" t="s">
        <v>37</v>
      </c>
      <c r="D17" s="346"/>
      <c r="E17" s="346"/>
      <c r="F17" s="307"/>
      <c r="G17" s="137"/>
      <c r="H17" s="302">
        <f>H16/H6</f>
        <v>9.6572429321991504E-2</v>
      </c>
      <c r="I17" s="216">
        <f>I16/I6</f>
        <v>8.076068164979007E-2</v>
      </c>
      <c r="J17" s="288"/>
      <c r="K17" s="216">
        <f>K16/K6</f>
        <v>9.6789883268482493E-2</v>
      </c>
      <c r="L17" s="216">
        <f>L16/L6</f>
        <v>7.2448979591836729E-2</v>
      </c>
      <c r="M17" s="288"/>
    </row>
    <row r="18" spans="2:13" ht="15" customHeight="1">
      <c r="B18" s="347" t="s">
        <v>39</v>
      </c>
      <c r="C18" s="332"/>
      <c r="D18" s="332"/>
      <c r="E18" s="332"/>
      <c r="F18" s="308"/>
      <c r="G18" s="144"/>
      <c r="H18" s="293" t="s">
        <v>40</v>
      </c>
      <c r="I18" s="293" t="s">
        <v>41</v>
      </c>
      <c r="J18" s="225" t="s">
        <v>42</v>
      </c>
      <c r="K18" s="293" t="s">
        <v>43</v>
      </c>
      <c r="L18" s="293" t="s">
        <v>44</v>
      </c>
      <c r="M18" s="225" t="s">
        <v>45</v>
      </c>
    </row>
    <row r="19" spans="2:13" ht="15" customHeight="1">
      <c r="B19" s="338" t="s">
        <v>46</v>
      </c>
      <c r="C19" s="339"/>
      <c r="D19" s="133"/>
      <c r="E19" s="141"/>
      <c r="F19" s="141"/>
      <c r="G19" s="141"/>
      <c r="H19" s="299">
        <v>106.2</v>
      </c>
      <c r="I19" s="210">
        <v>66.3</v>
      </c>
      <c r="J19" s="284">
        <f>(H19-I19)/I19</f>
        <v>0.6018099547511313</v>
      </c>
      <c r="K19" s="210">
        <v>45.9</v>
      </c>
      <c r="L19" s="210">
        <v>18.5</v>
      </c>
      <c r="M19" s="284">
        <f>(K19-L19)/L19</f>
        <v>1.4810810810810811</v>
      </c>
    </row>
    <row r="20" spans="2:13" ht="11.25" customHeight="1" thickBot="1">
      <c r="B20" s="313"/>
      <c r="C20" s="310"/>
      <c r="D20" s="110"/>
      <c r="E20" s="129"/>
      <c r="F20" s="129"/>
      <c r="G20" s="129"/>
      <c r="H20" s="220"/>
      <c r="I20" s="220"/>
      <c r="J20" s="285"/>
      <c r="K20" s="220"/>
      <c r="L20" s="220"/>
      <c r="M20" s="285"/>
    </row>
    <row r="21" spans="2:13" ht="15" customHeight="1">
      <c r="B21" s="340" t="s">
        <v>47</v>
      </c>
      <c r="C21" s="341"/>
      <c r="D21" s="341"/>
      <c r="E21" s="341"/>
      <c r="F21" s="312"/>
      <c r="G21" s="138"/>
      <c r="H21" s="297">
        <v>4349</v>
      </c>
      <c r="I21" s="297">
        <v>4606</v>
      </c>
      <c r="J21" s="289"/>
      <c r="K21" s="294"/>
      <c r="L21" s="294"/>
      <c r="M21" s="289"/>
    </row>
    <row r="22" spans="2:13" ht="15" customHeight="1">
      <c r="B22" s="281"/>
      <c r="C22" s="333" t="s">
        <v>48</v>
      </c>
      <c r="D22" s="333"/>
      <c r="E22" s="333"/>
      <c r="F22" s="310"/>
      <c r="G22" s="129"/>
      <c r="H22" s="219">
        <v>1177</v>
      </c>
      <c r="I22" s="219">
        <v>1251</v>
      </c>
      <c r="J22" s="224"/>
      <c r="K22" s="220"/>
      <c r="L22" s="220"/>
      <c r="M22" s="224"/>
    </row>
    <row r="23" spans="2:13" ht="15" customHeight="1" thickBot="1">
      <c r="B23" s="282"/>
      <c r="C23" s="307" t="s">
        <v>49</v>
      </c>
      <c r="D23" s="307"/>
      <c r="E23" s="307"/>
      <c r="F23" s="307"/>
      <c r="G23" s="137"/>
      <c r="H23" s="303">
        <v>957</v>
      </c>
      <c r="I23" s="221">
        <v>977</v>
      </c>
      <c r="J23" s="288"/>
      <c r="K23" s="218"/>
      <c r="L23" s="218"/>
      <c r="M23" s="288"/>
    </row>
    <row r="24" spans="2:13" ht="30" customHeight="1">
      <c r="B24" s="334" t="s">
        <v>50</v>
      </c>
      <c r="C24" s="335"/>
      <c r="D24" s="283"/>
      <c r="E24" s="283"/>
      <c r="F24" s="283"/>
      <c r="G24" s="283"/>
      <c r="H24" s="298" t="s">
        <v>51</v>
      </c>
      <c r="I24" s="298" t="s">
        <v>52</v>
      </c>
      <c r="J24" s="290"/>
      <c r="K24" s="295"/>
      <c r="L24" s="295"/>
      <c r="M24" s="290"/>
    </row>
    <row r="25" spans="2:13" ht="15" customHeight="1">
      <c r="B25" s="336" t="s">
        <v>53</v>
      </c>
      <c r="C25" s="337"/>
      <c r="D25" s="140"/>
      <c r="E25" s="140"/>
      <c r="F25" s="140"/>
      <c r="G25" s="139"/>
      <c r="H25" s="304">
        <v>1917.5</v>
      </c>
      <c r="I25" s="222">
        <v>1848.9</v>
      </c>
      <c r="J25" s="291"/>
      <c r="K25" s="291"/>
      <c r="L25" s="223"/>
      <c r="M25" s="291"/>
    </row>
    <row r="26" spans="2:13" ht="15" customHeight="1">
      <c r="B26" s="336" t="s">
        <v>54</v>
      </c>
      <c r="C26" s="337"/>
      <c r="D26" s="337"/>
      <c r="E26" s="337"/>
      <c r="F26" s="337"/>
      <c r="G26" s="337"/>
      <c r="H26" s="304">
        <v>423.9</v>
      </c>
      <c r="I26" s="222">
        <v>318.39999999999998</v>
      </c>
      <c r="J26" s="291"/>
      <c r="K26" s="291"/>
      <c r="L26" s="223"/>
      <c r="M26" s="291"/>
    </row>
    <row r="27" spans="2:13" ht="15" customHeight="1">
      <c r="B27" s="336" t="s">
        <v>55</v>
      </c>
      <c r="C27" s="337"/>
      <c r="D27" s="337"/>
      <c r="E27" s="140"/>
      <c r="F27" s="140"/>
      <c r="G27" s="139"/>
      <c r="H27" s="304">
        <v>25.5</v>
      </c>
      <c r="I27" s="222">
        <v>125.7</v>
      </c>
      <c r="J27" s="291"/>
      <c r="K27" s="291"/>
      <c r="L27" s="223"/>
      <c r="M27" s="291"/>
    </row>
    <row r="28" spans="2:13" ht="15" customHeight="1">
      <c r="B28" s="338" t="s">
        <v>56</v>
      </c>
      <c r="C28" s="339"/>
      <c r="D28" s="133"/>
      <c r="E28" s="133"/>
      <c r="F28" s="133"/>
      <c r="G28" s="141"/>
      <c r="H28" s="299">
        <v>1079.0999999999999</v>
      </c>
      <c r="I28" s="210">
        <v>1013.4</v>
      </c>
      <c r="J28" s="213"/>
      <c r="K28" s="213"/>
      <c r="L28" s="286"/>
      <c r="M28" s="213"/>
    </row>
    <row r="29" spans="2:13" ht="15" customHeight="1">
      <c r="B29" s="134"/>
      <c r="C29" s="332" t="s">
        <v>57</v>
      </c>
      <c r="D29" s="332"/>
      <c r="E29" s="332"/>
      <c r="F29" s="308"/>
      <c r="G29" s="144"/>
      <c r="H29" s="305">
        <f>H28/H25</f>
        <v>0.56276401564537148</v>
      </c>
      <c r="I29" s="225">
        <f>I28/I25</f>
        <v>0.54810968684082428</v>
      </c>
      <c r="J29" s="290"/>
      <c r="K29" s="290"/>
      <c r="L29" s="226"/>
      <c r="M29" s="290"/>
    </row>
    <row r="30" spans="2:13" ht="18.75" customHeight="1">
      <c r="B30" s="306" t="s">
        <v>58</v>
      </c>
    </row>
  </sheetData>
  <mergeCells count="24">
    <mergeCell ref="C17:E17"/>
    <mergeCell ref="B18:E18"/>
    <mergeCell ref="B19:C19"/>
    <mergeCell ref="C9:E9"/>
    <mergeCell ref="B4:D4"/>
    <mergeCell ref="B6:C6"/>
    <mergeCell ref="C7:E7"/>
    <mergeCell ref="C8:E8"/>
    <mergeCell ref="B3:H3"/>
    <mergeCell ref="C29:E29"/>
    <mergeCell ref="C22:E22"/>
    <mergeCell ref="B24:C24"/>
    <mergeCell ref="B25:C25"/>
    <mergeCell ref="B26:G26"/>
    <mergeCell ref="B27:D27"/>
    <mergeCell ref="B28:C28"/>
    <mergeCell ref="B21:E21"/>
    <mergeCell ref="B10:C10"/>
    <mergeCell ref="C11:E11"/>
    <mergeCell ref="C12:E12"/>
    <mergeCell ref="C13:E13"/>
    <mergeCell ref="B14:C14"/>
    <mergeCell ref="C15:E15"/>
    <mergeCell ref="B16:C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32"/>
  <sheetViews>
    <sheetView workbookViewId="0"/>
  </sheetViews>
  <sheetFormatPr defaultColWidth="9.140625" defaultRowHeight="15"/>
  <cols>
    <col min="1" max="1" width="2.7109375" customWidth="1"/>
    <col min="5" max="5" width="9.140625" customWidth="1"/>
    <col min="8" max="13" width="11.7109375" customWidth="1"/>
  </cols>
  <sheetData>
    <row r="3" spans="2:13" ht="15.75">
      <c r="B3" s="331" t="s">
        <v>59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2:13" ht="5.25" customHeight="1">
      <c r="B4" s="311"/>
      <c r="C4" s="311"/>
      <c r="D4" s="3"/>
      <c r="E4" s="3"/>
      <c r="F4" s="3"/>
      <c r="G4" s="3"/>
      <c r="H4" s="3"/>
      <c r="I4" s="3"/>
      <c r="J4" s="3"/>
    </row>
    <row r="5" spans="2:13" ht="30" customHeight="1">
      <c r="B5" s="148" t="s">
        <v>60</v>
      </c>
      <c r="C5" s="11"/>
      <c r="D5" s="11"/>
      <c r="E5" s="11"/>
      <c r="F5" s="11"/>
      <c r="G5" s="11"/>
      <c r="H5" s="208" t="s">
        <v>23</v>
      </c>
      <c r="I5" s="208" t="s">
        <v>24</v>
      </c>
      <c r="J5" s="261" t="s">
        <v>25</v>
      </c>
      <c r="K5" s="200" t="s">
        <v>26</v>
      </c>
      <c r="L5" s="200" t="s">
        <v>27</v>
      </c>
      <c r="M5" s="261" t="s">
        <v>25</v>
      </c>
    </row>
    <row r="6" spans="2:13" ht="15" customHeight="1">
      <c r="B6" s="338" t="s">
        <v>61</v>
      </c>
      <c r="C6" s="339"/>
      <c r="D6" s="339"/>
      <c r="E6" s="339"/>
      <c r="F6" s="339"/>
      <c r="G6" s="339"/>
      <c r="H6" s="227">
        <v>100054</v>
      </c>
      <c r="I6" s="228">
        <v>107311</v>
      </c>
      <c r="J6" s="127">
        <f t="shared" ref="J6:J23" si="0">(H6-I6)/I6</f>
        <v>-6.7625872464146267E-2</v>
      </c>
      <c r="K6" s="205">
        <v>53513</v>
      </c>
      <c r="L6" s="229">
        <v>50207</v>
      </c>
      <c r="M6" s="127">
        <f t="shared" ref="M6:M23" si="1">(K6-L6)/L6</f>
        <v>6.5847391797956456E-2</v>
      </c>
    </row>
    <row r="7" spans="2:13" ht="15" customHeight="1">
      <c r="B7" s="357" t="s">
        <v>62</v>
      </c>
      <c r="C7" s="333"/>
      <c r="D7" s="333"/>
      <c r="E7" s="333"/>
      <c r="F7" s="333"/>
      <c r="G7" s="333"/>
      <c r="H7" s="230">
        <v>203326</v>
      </c>
      <c r="I7" s="219">
        <v>181355</v>
      </c>
      <c r="J7" s="127">
        <f t="shared" si="0"/>
        <v>0.12114912740205674</v>
      </c>
      <c r="K7" s="199">
        <v>103624</v>
      </c>
      <c r="L7" s="231">
        <v>91052</v>
      </c>
      <c r="M7" s="127">
        <f t="shared" si="1"/>
        <v>0.13807494618459781</v>
      </c>
    </row>
    <row r="8" spans="2:13" ht="15" customHeight="1">
      <c r="B8" s="357" t="s">
        <v>30</v>
      </c>
      <c r="C8" s="333"/>
      <c r="D8" s="333"/>
      <c r="E8" s="333"/>
      <c r="F8" s="333"/>
      <c r="G8" s="333"/>
      <c r="H8" s="230">
        <v>95969</v>
      </c>
      <c r="I8" s="219">
        <v>115864</v>
      </c>
      <c r="J8" s="127">
        <f t="shared" si="0"/>
        <v>-0.17170993578678451</v>
      </c>
      <c r="K8" s="199">
        <v>48333</v>
      </c>
      <c r="L8" s="231">
        <v>54571</v>
      </c>
      <c r="M8" s="127">
        <f t="shared" si="1"/>
        <v>-0.11430979824448884</v>
      </c>
    </row>
    <row r="9" spans="2:13" ht="15" customHeight="1">
      <c r="B9" s="347" t="s">
        <v>31</v>
      </c>
      <c r="C9" s="332"/>
      <c r="D9" s="332"/>
      <c r="E9" s="332"/>
      <c r="F9" s="332"/>
      <c r="G9" s="332"/>
      <c r="H9" s="232">
        <v>338</v>
      </c>
      <c r="I9" s="233">
        <v>339</v>
      </c>
      <c r="J9" s="127">
        <f t="shared" si="0"/>
        <v>-2.9498525073746312E-3</v>
      </c>
      <c r="K9" s="206">
        <v>160</v>
      </c>
      <c r="L9" s="234">
        <v>154</v>
      </c>
      <c r="M9" s="127">
        <f t="shared" si="1"/>
        <v>3.896103896103896E-2</v>
      </c>
    </row>
    <row r="10" spans="2:13" ht="15" customHeight="1">
      <c r="B10" s="355" t="s">
        <v>63</v>
      </c>
      <c r="C10" s="356"/>
      <c r="D10" s="356"/>
      <c r="E10" s="356"/>
      <c r="F10" s="356"/>
      <c r="G10" s="356"/>
      <c r="H10" s="235">
        <f>SUM(H6:H9)</f>
        <v>399687</v>
      </c>
      <c r="I10" s="236">
        <f>SUM(I6:I9)</f>
        <v>404869</v>
      </c>
      <c r="J10" s="128">
        <f t="shared" si="0"/>
        <v>-1.2799201717098616E-2</v>
      </c>
      <c r="K10" s="237">
        <f>SUM(K6:K9)</f>
        <v>205630</v>
      </c>
      <c r="L10" s="237">
        <f>SUM(L6:L9)</f>
        <v>195984</v>
      </c>
      <c r="M10" s="128">
        <f t="shared" si="1"/>
        <v>4.9218303534982445E-2</v>
      </c>
    </row>
    <row r="11" spans="2:13" ht="15" customHeight="1">
      <c r="B11" s="336" t="s">
        <v>64</v>
      </c>
      <c r="C11" s="337"/>
      <c r="D11" s="337"/>
      <c r="E11" s="337"/>
      <c r="F11" s="337"/>
      <c r="G11" s="337"/>
      <c r="H11" s="238">
        <v>-108823</v>
      </c>
      <c r="I11" s="239">
        <v>-130903</v>
      </c>
      <c r="J11" s="127">
        <f t="shared" si="0"/>
        <v>-0.1686745147170042</v>
      </c>
      <c r="K11" s="202">
        <v>-54055</v>
      </c>
      <c r="L11" s="240">
        <v>-62879</v>
      </c>
      <c r="M11" s="127">
        <f t="shared" si="1"/>
        <v>-0.14033302056330413</v>
      </c>
    </row>
    <row r="12" spans="2:13" ht="15" customHeight="1">
      <c r="B12" s="355" t="s">
        <v>65</v>
      </c>
      <c r="C12" s="356"/>
      <c r="D12" s="356"/>
      <c r="E12" s="356"/>
      <c r="F12" s="356"/>
      <c r="G12" s="356"/>
      <c r="H12" s="235">
        <f>SUM(H10:H11)</f>
        <v>290864</v>
      </c>
      <c r="I12" s="236">
        <f>I10+I11</f>
        <v>273966</v>
      </c>
      <c r="J12" s="128">
        <f t="shared" si="0"/>
        <v>6.167918646839389E-2</v>
      </c>
      <c r="K12" s="237">
        <f>+K10+K11</f>
        <v>151575</v>
      </c>
      <c r="L12" s="237">
        <f>+L10+L11</f>
        <v>133105</v>
      </c>
      <c r="M12" s="128">
        <f t="shared" si="1"/>
        <v>0.13876263100559708</v>
      </c>
    </row>
    <row r="13" spans="2:13" ht="15" customHeight="1">
      <c r="B13" s="338" t="s">
        <v>66</v>
      </c>
      <c r="C13" s="339"/>
      <c r="D13" s="339"/>
      <c r="E13" s="339"/>
      <c r="F13" s="339"/>
      <c r="G13" s="339"/>
      <c r="H13" s="227">
        <v>-54227</v>
      </c>
      <c r="I13" s="228">
        <v>-53801</v>
      </c>
      <c r="J13" s="127">
        <f t="shared" si="0"/>
        <v>7.9180684373896405E-3</v>
      </c>
      <c r="K13" s="205">
        <v>-26835</v>
      </c>
      <c r="L13" s="229">
        <v>-26649</v>
      </c>
      <c r="M13" s="127">
        <f t="shared" si="1"/>
        <v>6.9796240009005967E-3</v>
      </c>
    </row>
    <row r="14" spans="2:13" ht="15" customHeight="1">
      <c r="B14" s="357" t="s">
        <v>67</v>
      </c>
      <c r="C14" s="333"/>
      <c r="D14" s="333"/>
      <c r="E14" s="333"/>
      <c r="F14" s="333"/>
      <c r="G14" s="333"/>
      <c r="H14" s="230">
        <f>-105795-9871-18801</f>
        <v>-134467</v>
      </c>
      <c r="I14" s="219">
        <v>-133642</v>
      </c>
      <c r="J14" s="127">
        <f t="shared" si="0"/>
        <v>6.1732090211161165E-3</v>
      </c>
      <c r="K14" s="199">
        <f>-55193-5029-10113</f>
        <v>-70335</v>
      </c>
      <c r="L14" s="231">
        <v>-64220</v>
      </c>
      <c r="M14" s="127">
        <f t="shared" si="1"/>
        <v>9.5219557770165053E-2</v>
      </c>
    </row>
    <row r="15" spans="2:13" ht="15" customHeight="1">
      <c r="B15" s="357" t="s">
        <v>68</v>
      </c>
      <c r="C15" s="333"/>
      <c r="D15" s="333"/>
      <c r="E15" s="333"/>
      <c r="F15" s="333"/>
      <c r="G15" s="333"/>
      <c r="H15" s="241">
        <v>-38944</v>
      </c>
      <c r="I15" s="242">
        <v>-35012</v>
      </c>
      <c r="J15" s="127">
        <f t="shared" si="0"/>
        <v>0.112304352793328</v>
      </c>
      <c r="K15" s="207">
        <v>-18856</v>
      </c>
      <c r="L15" s="243">
        <v>-15924</v>
      </c>
      <c r="M15" s="127">
        <f t="shared" si="1"/>
        <v>0.18412459181110274</v>
      </c>
    </row>
    <row r="16" spans="2:13" ht="15" customHeight="1">
      <c r="B16" s="347" t="s">
        <v>69</v>
      </c>
      <c r="C16" s="332"/>
      <c r="D16" s="332"/>
      <c r="E16" s="332"/>
      <c r="F16" s="332"/>
      <c r="G16" s="332"/>
      <c r="H16" s="232">
        <v>-2901</v>
      </c>
      <c r="I16" s="233">
        <v>-4041</v>
      </c>
      <c r="J16" s="127">
        <f t="shared" si="0"/>
        <v>-0.28210838901262064</v>
      </c>
      <c r="K16" s="206">
        <v>-1330</v>
      </c>
      <c r="L16" s="234">
        <v>-2403</v>
      </c>
      <c r="M16" s="127">
        <f t="shared" si="1"/>
        <v>-0.44652517686225551</v>
      </c>
    </row>
    <row r="17" spans="2:13" ht="15" customHeight="1">
      <c r="B17" s="355" t="s">
        <v>70</v>
      </c>
      <c r="C17" s="356"/>
      <c r="D17" s="356"/>
      <c r="E17" s="356"/>
      <c r="F17" s="356"/>
      <c r="G17" s="356"/>
      <c r="H17" s="236">
        <f>H12+SUM(H13:H16)</f>
        <v>60325</v>
      </c>
      <c r="I17" s="236">
        <f>I12+SUM(I13:I16)</f>
        <v>47470</v>
      </c>
      <c r="J17" s="128">
        <f t="shared" si="0"/>
        <v>0.27080261217611123</v>
      </c>
      <c r="K17" s="237">
        <f>SUM(K12:K16)</f>
        <v>34219</v>
      </c>
      <c r="L17" s="237">
        <f>SUM(L12:L16)</f>
        <v>23909</v>
      </c>
      <c r="M17" s="128">
        <f t="shared" si="1"/>
        <v>0.43121836965159566</v>
      </c>
    </row>
    <row r="18" spans="2:13" ht="15" customHeight="1">
      <c r="B18" s="338" t="s">
        <v>71</v>
      </c>
      <c r="C18" s="339"/>
      <c r="D18" s="339"/>
      <c r="E18" s="339"/>
      <c r="F18" s="339"/>
      <c r="G18" s="339"/>
      <c r="H18" s="227">
        <v>16577</v>
      </c>
      <c r="I18" s="228">
        <v>16212</v>
      </c>
      <c r="J18" s="127">
        <f t="shared" si="0"/>
        <v>2.2514187021959044E-2</v>
      </c>
      <c r="K18" s="205">
        <v>650</v>
      </c>
      <c r="L18" s="229">
        <v>4471</v>
      </c>
      <c r="M18" s="127">
        <f t="shared" si="1"/>
        <v>-0.85461865354506816</v>
      </c>
    </row>
    <row r="19" spans="2:13" ht="15" customHeight="1">
      <c r="B19" s="357" t="s">
        <v>72</v>
      </c>
      <c r="C19" s="333"/>
      <c r="D19" s="333"/>
      <c r="E19" s="333"/>
      <c r="F19" s="333"/>
      <c r="G19" s="333"/>
      <c r="H19" s="230">
        <v>-17290</v>
      </c>
      <c r="I19" s="219">
        <v>-12221</v>
      </c>
      <c r="J19" s="127">
        <f t="shared" si="0"/>
        <v>0.41477784142050567</v>
      </c>
      <c r="K19" s="199">
        <v>-3014</v>
      </c>
      <c r="L19" s="231">
        <v>-5760</v>
      </c>
      <c r="M19" s="127">
        <f t="shared" si="1"/>
        <v>-0.47673611111111114</v>
      </c>
    </row>
    <row r="20" spans="2:13" ht="15" customHeight="1">
      <c r="B20" s="347" t="s">
        <v>73</v>
      </c>
      <c r="C20" s="332"/>
      <c r="D20" s="332"/>
      <c r="E20" s="332"/>
      <c r="F20" s="332"/>
      <c r="G20" s="332"/>
      <c r="H20" s="232">
        <v>-2439</v>
      </c>
      <c r="I20" s="233">
        <v>-5476</v>
      </c>
      <c r="J20" s="127">
        <f t="shared" si="0"/>
        <v>-0.55460189919649383</v>
      </c>
      <c r="K20" s="206">
        <v>-1078</v>
      </c>
      <c r="L20" s="234">
        <v>-2629</v>
      </c>
      <c r="M20" s="127">
        <f t="shared" si="1"/>
        <v>-0.58995815899581594</v>
      </c>
    </row>
    <row r="21" spans="2:13" ht="15" customHeight="1">
      <c r="B21" s="355" t="s">
        <v>74</v>
      </c>
      <c r="C21" s="356"/>
      <c r="D21" s="356"/>
      <c r="E21" s="356"/>
      <c r="F21" s="356"/>
      <c r="G21" s="356"/>
      <c r="H21" s="236">
        <f>H17+SUM(H18:H20)</f>
        <v>57173</v>
      </c>
      <c r="I21" s="236">
        <f>I17+SUM(I18:I20)</f>
        <v>45985</v>
      </c>
      <c r="J21" s="128">
        <f t="shared" si="0"/>
        <v>0.24329672719365011</v>
      </c>
      <c r="K21" s="237">
        <f>SUM(K17:K20)</f>
        <v>30777</v>
      </c>
      <c r="L21" s="237">
        <f>SUM(L17:L20)</f>
        <v>19991</v>
      </c>
      <c r="M21" s="128">
        <f t="shared" si="1"/>
        <v>0.5395427942574158</v>
      </c>
    </row>
    <row r="22" spans="2:13" ht="15" customHeight="1">
      <c r="B22" s="336" t="s">
        <v>75</v>
      </c>
      <c r="C22" s="337"/>
      <c r="D22" s="337"/>
      <c r="E22" s="337"/>
      <c r="F22" s="337"/>
      <c r="G22" s="337"/>
      <c r="H22" s="238">
        <f>-17410-1122</f>
        <v>-18532</v>
      </c>
      <c r="I22" s="239">
        <v>-13263</v>
      </c>
      <c r="J22" s="127">
        <f t="shared" si="0"/>
        <v>0.39727060242780671</v>
      </c>
      <c r="K22" s="202">
        <f>-11472+623</f>
        <v>-10849</v>
      </c>
      <c r="L22" s="240">
        <v>-5836</v>
      </c>
      <c r="M22" s="127">
        <f t="shared" si="1"/>
        <v>0.85897875257025358</v>
      </c>
    </row>
    <row r="23" spans="2:13" ht="15" customHeight="1">
      <c r="B23" s="349" t="s">
        <v>76</v>
      </c>
      <c r="C23" s="350"/>
      <c r="D23" s="350"/>
      <c r="E23" s="350"/>
      <c r="F23" s="350"/>
      <c r="G23" s="350"/>
      <c r="H23" s="236">
        <f>H21+H22</f>
        <v>38641</v>
      </c>
      <c r="I23" s="236">
        <f>I21+I22</f>
        <v>32722</v>
      </c>
      <c r="J23" s="149">
        <f t="shared" si="0"/>
        <v>0.18088747631562863</v>
      </c>
      <c r="K23" s="237">
        <f>SUM(K21:K22)</f>
        <v>19928</v>
      </c>
      <c r="L23" s="237">
        <f>SUM(L21:L22)</f>
        <v>14155</v>
      </c>
      <c r="M23" s="149">
        <f t="shared" si="1"/>
        <v>0.40784175203108441</v>
      </c>
    </row>
    <row r="24" spans="2:13" ht="18" customHeight="1">
      <c r="B24" s="142"/>
      <c r="C24" s="139"/>
      <c r="D24" s="139"/>
      <c r="E24" s="139"/>
      <c r="F24" s="139"/>
      <c r="G24" s="139"/>
      <c r="H24" s="150"/>
      <c r="I24" s="150"/>
      <c r="J24" s="151"/>
      <c r="K24" s="150"/>
      <c r="L24" s="150"/>
      <c r="M24" s="131"/>
    </row>
    <row r="25" spans="2:13" ht="15" customHeight="1">
      <c r="B25" s="351" t="s">
        <v>77</v>
      </c>
      <c r="C25" s="352"/>
      <c r="D25" s="352"/>
      <c r="E25" s="352"/>
      <c r="F25" s="352"/>
      <c r="G25" s="352"/>
      <c r="H25" s="235">
        <f>+H23-H26</f>
        <v>38549</v>
      </c>
      <c r="I25" s="236">
        <v>32621</v>
      </c>
      <c r="J25" s="130">
        <f>(H25-I25)/I25</f>
        <v>0.18172342969252936</v>
      </c>
      <c r="K25" s="204">
        <f>+K23-K26</f>
        <v>19880</v>
      </c>
      <c r="L25" s="237">
        <v>14064</v>
      </c>
      <c r="M25" s="130">
        <f>(K25-L25)/L25</f>
        <v>0.41353811149032993</v>
      </c>
    </row>
    <row r="26" spans="2:13" ht="15" customHeight="1">
      <c r="B26" s="353" t="s">
        <v>78</v>
      </c>
      <c r="C26" s="354"/>
      <c r="D26" s="354"/>
      <c r="E26" s="354"/>
      <c r="F26" s="354"/>
      <c r="G26" s="354"/>
      <c r="H26" s="235">
        <v>92</v>
      </c>
      <c r="I26" s="236">
        <v>101</v>
      </c>
      <c r="J26" s="136"/>
      <c r="K26" s="203">
        <v>48</v>
      </c>
      <c r="L26" s="237">
        <v>91</v>
      </c>
      <c r="M26" s="136"/>
    </row>
    <row r="27" spans="2:13" ht="17.25" customHeight="1">
      <c r="B27" s="143"/>
      <c r="C27" s="140"/>
      <c r="D27" s="140"/>
      <c r="E27" s="140"/>
      <c r="F27" s="140"/>
      <c r="G27" s="139"/>
      <c r="H27" s="152"/>
      <c r="I27" s="152"/>
      <c r="J27" s="151"/>
      <c r="K27" s="152"/>
      <c r="L27" s="152"/>
      <c r="M27" s="131"/>
    </row>
    <row r="28" spans="2:13" ht="15" customHeight="1">
      <c r="B28" s="347" t="s">
        <v>79</v>
      </c>
      <c r="C28" s="332"/>
      <c r="D28" s="332"/>
      <c r="E28" s="332"/>
      <c r="F28" s="332"/>
      <c r="G28" s="332"/>
      <c r="H28" s="253">
        <f>H25/H30*1000</f>
        <v>0.48846381987044818</v>
      </c>
      <c r="I28" s="217">
        <f>I25/I30*1000</f>
        <v>0.41013072296022324</v>
      </c>
      <c r="J28" s="255">
        <f>(H28-I28)/I28+0.01</f>
        <v>0.2009954376127587</v>
      </c>
      <c r="K28" s="201">
        <f>K25/K30*1000</f>
        <v>0.25190434872563516</v>
      </c>
      <c r="L28" s="244">
        <f>L25/L30*1000</f>
        <v>0.17827502786688151</v>
      </c>
      <c r="M28" s="132">
        <f>(K28-L28)/L28-0.02</f>
        <v>0.39300972850629912</v>
      </c>
    </row>
    <row r="29" spans="2:13" ht="15" customHeight="1">
      <c r="B29" s="336" t="s">
        <v>80</v>
      </c>
      <c r="C29" s="337"/>
      <c r="D29" s="337"/>
      <c r="E29" s="337"/>
      <c r="F29" s="337"/>
      <c r="G29" s="337"/>
      <c r="H29" s="253">
        <f>H25/H31*1000</f>
        <v>0.48815134152913631</v>
      </c>
      <c r="I29" s="217">
        <f>I25/I31*1000</f>
        <v>0.40916797152378565</v>
      </c>
      <c r="J29" s="255">
        <f>(H29-I29)/I29+0.01</f>
        <v>0.2030340972466835</v>
      </c>
      <c r="K29" s="198">
        <f>K25/K31*1000</f>
        <v>0.25153028914962988</v>
      </c>
      <c r="L29" s="244">
        <f>L25/L31*1000</f>
        <v>0.17784476799698576</v>
      </c>
      <c r="M29" s="132">
        <f>(K29-L29)/L29-0.02</f>
        <v>0.39432493057031059</v>
      </c>
    </row>
    <row r="30" spans="2:13" ht="15" customHeight="1">
      <c r="B30" s="336" t="s">
        <v>81</v>
      </c>
      <c r="C30" s="337"/>
      <c r="D30" s="337"/>
      <c r="E30" s="337"/>
      <c r="F30" s="337"/>
      <c r="G30" s="337"/>
      <c r="H30" s="239">
        <v>78918844</v>
      </c>
      <c r="I30" s="239">
        <v>79538055</v>
      </c>
      <c r="J30" s="256" t="s">
        <v>82</v>
      </c>
      <c r="K30" s="202">
        <v>78918844</v>
      </c>
      <c r="L30" s="240">
        <v>78889344</v>
      </c>
      <c r="M30" s="111" t="s">
        <v>82</v>
      </c>
    </row>
    <row r="31" spans="2:13" ht="15" customHeight="1">
      <c r="B31" s="336" t="s">
        <v>83</v>
      </c>
      <c r="C31" s="337"/>
      <c r="D31" s="337"/>
      <c r="E31" s="337"/>
      <c r="F31" s="337"/>
      <c r="G31" s="337"/>
      <c r="H31" s="239">
        <v>78969362</v>
      </c>
      <c r="I31" s="239">
        <v>79725204</v>
      </c>
      <c r="J31" s="256" t="s">
        <v>82</v>
      </c>
      <c r="K31" s="202">
        <v>79036207</v>
      </c>
      <c r="L31" s="240">
        <v>79080201</v>
      </c>
      <c r="M31" s="111" t="s">
        <v>82</v>
      </c>
    </row>
    <row r="32" spans="2:13" ht="15" customHeight="1">
      <c r="H32" s="254"/>
    </row>
  </sheetData>
  <mergeCells count="25">
    <mergeCell ref="B10:G10"/>
    <mergeCell ref="B3:M3"/>
    <mergeCell ref="B6:G6"/>
    <mergeCell ref="B7:G7"/>
    <mergeCell ref="B8:G8"/>
    <mergeCell ref="B9:G9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1:G31"/>
    <mergeCell ref="B23:G23"/>
    <mergeCell ref="B25:G25"/>
    <mergeCell ref="B26:G26"/>
    <mergeCell ref="B28:G28"/>
    <mergeCell ref="B29:G29"/>
    <mergeCell ref="B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58"/>
  <sheetViews>
    <sheetView zoomScaleNormal="100" workbookViewId="0"/>
  </sheetViews>
  <sheetFormatPr defaultColWidth="9.140625" defaultRowHeight="15"/>
  <cols>
    <col min="1" max="1" width="2.7109375" style="115" customWidth="1"/>
    <col min="2" max="5" width="9.140625" style="115"/>
    <col min="6" max="6" width="4.140625" style="115" customWidth="1"/>
    <col min="7" max="7" width="9.140625" style="115"/>
    <col min="8" max="8" width="13" style="115" customWidth="1"/>
    <col min="9" max="9" width="9.140625" style="115"/>
    <col min="10" max="10" width="11.5703125" style="115" customWidth="1"/>
    <col min="11" max="16384" width="9.140625" style="115"/>
  </cols>
  <sheetData>
    <row r="2" spans="2:10" ht="22.5" customHeight="1"/>
    <row r="3" spans="2:10">
      <c r="B3" s="358" t="s">
        <v>84</v>
      </c>
      <c r="C3" s="358"/>
      <c r="D3" s="358"/>
      <c r="E3" s="358"/>
      <c r="F3" s="358"/>
      <c r="G3" s="358"/>
      <c r="H3" s="181"/>
      <c r="I3" s="181"/>
      <c r="J3" s="181"/>
    </row>
    <row r="4" spans="2:10" ht="5.25" customHeight="1">
      <c r="B4" s="358"/>
      <c r="C4" s="358"/>
      <c r="D4" s="182"/>
      <c r="E4" s="182"/>
      <c r="F4" s="182"/>
      <c r="G4" s="182"/>
      <c r="H4" s="182"/>
      <c r="I4" s="182"/>
      <c r="J4" s="182"/>
    </row>
    <row r="5" spans="2:10">
      <c r="B5" s="9" t="s">
        <v>85</v>
      </c>
      <c r="C5" s="10"/>
      <c r="D5" s="10"/>
      <c r="E5" s="10"/>
      <c r="F5" s="10"/>
      <c r="G5" s="369" t="s">
        <v>51</v>
      </c>
      <c r="H5" s="370"/>
      <c r="I5" s="365" t="s">
        <v>52</v>
      </c>
      <c r="J5" s="366"/>
    </row>
    <row r="6" spans="2:10" ht="7.5" customHeight="1">
      <c r="B6" s="19"/>
      <c r="C6" s="107"/>
      <c r="D6" s="107"/>
      <c r="E6" s="107"/>
      <c r="F6" s="107"/>
      <c r="G6" s="107"/>
      <c r="H6" s="23"/>
      <c r="I6" s="107"/>
      <c r="J6" s="183"/>
    </row>
    <row r="7" spans="2:10" s="185" customFormat="1" ht="13.5" customHeight="1">
      <c r="B7" s="363" t="s">
        <v>86</v>
      </c>
      <c r="C7" s="364"/>
      <c r="D7" s="364"/>
      <c r="E7" s="364"/>
      <c r="F7" s="364"/>
      <c r="G7" s="106"/>
      <c r="H7" s="21"/>
      <c r="I7" s="106"/>
      <c r="J7" s="184"/>
    </row>
    <row r="8" spans="2:10" s="186" customFormat="1" ht="12" customHeight="1">
      <c r="B8" s="359" t="s">
        <v>54</v>
      </c>
      <c r="C8" s="360"/>
      <c r="D8" s="360"/>
      <c r="E8" s="360"/>
      <c r="F8" s="360"/>
      <c r="G8" s="320"/>
      <c r="H8" s="245">
        <v>423936</v>
      </c>
      <c r="I8" s="174"/>
      <c r="J8" s="114">
        <v>318396</v>
      </c>
    </row>
    <row r="9" spans="2:10" s="186" customFormat="1" ht="12" customHeight="1">
      <c r="B9" s="359" t="s">
        <v>87</v>
      </c>
      <c r="C9" s="360"/>
      <c r="D9" s="360"/>
      <c r="E9" s="360"/>
      <c r="F9" s="360"/>
      <c r="G9" s="316"/>
      <c r="H9" s="245">
        <v>31183</v>
      </c>
      <c r="I9" s="168"/>
      <c r="J9" s="114">
        <v>55311</v>
      </c>
    </row>
    <row r="10" spans="2:10" s="186" customFormat="1" ht="12" customHeight="1">
      <c r="B10" s="359" t="s">
        <v>88</v>
      </c>
      <c r="C10" s="360"/>
      <c r="D10" s="360"/>
      <c r="E10" s="360"/>
      <c r="F10" s="360"/>
      <c r="G10" s="320"/>
      <c r="H10" s="245">
        <v>76</v>
      </c>
      <c r="I10" s="174"/>
      <c r="J10" s="114">
        <v>85</v>
      </c>
    </row>
    <row r="11" spans="2:10" s="186" customFormat="1" ht="12" customHeight="1">
      <c r="B11" s="359" t="s">
        <v>89</v>
      </c>
      <c r="C11" s="360"/>
      <c r="D11" s="360"/>
      <c r="E11" s="360"/>
      <c r="F11" s="360"/>
      <c r="G11" s="316"/>
      <c r="H11" s="245">
        <v>193842</v>
      </c>
      <c r="I11" s="168"/>
      <c r="J11" s="114">
        <v>211178</v>
      </c>
    </row>
    <row r="12" spans="2:10" s="186" customFormat="1" ht="12" customHeight="1">
      <c r="B12" s="359" t="s">
        <v>90</v>
      </c>
      <c r="C12" s="360"/>
      <c r="D12" s="360"/>
      <c r="E12" s="360"/>
      <c r="F12" s="360"/>
      <c r="G12" s="320"/>
      <c r="H12" s="245">
        <v>22602</v>
      </c>
      <c r="I12" s="174"/>
      <c r="J12" s="114">
        <v>20689</v>
      </c>
    </row>
    <row r="13" spans="2:10" s="186" customFormat="1" ht="12" customHeight="1">
      <c r="B13" s="361" t="s">
        <v>91</v>
      </c>
      <c r="C13" s="362"/>
      <c r="D13" s="362"/>
      <c r="E13" s="362"/>
      <c r="F13" s="362"/>
      <c r="G13" s="321"/>
      <c r="H13" s="246">
        <v>33008</v>
      </c>
      <c r="I13" s="175"/>
      <c r="J13" s="194">
        <v>29725</v>
      </c>
    </row>
    <row r="14" spans="2:10" s="186" customFormat="1" ht="13.5" customHeight="1">
      <c r="B14" s="319"/>
      <c r="C14" s="320"/>
      <c r="D14" s="320"/>
      <c r="E14" s="320"/>
      <c r="F14" s="320"/>
      <c r="G14" s="320"/>
      <c r="H14" s="247">
        <f>SUM(H8:H13)</f>
        <v>704647</v>
      </c>
      <c r="I14" s="174"/>
      <c r="J14" s="195">
        <f>SUM(J8:J13)</f>
        <v>635384</v>
      </c>
    </row>
    <row r="15" spans="2:10" s="185" customFormat="1" ht="13.5" customHeight="1">
      <c r="B15" s="363" t="s">
        <v>92</v>
      </c>
      <c r="C15" s="364"/>
      <c r="D15" s="364"/>
      <c r="E15" s="364"/>
      <c r="F15" s="364"/>
      <c r="G15" s="106"/>
      <c r="H15" s="123"/>
      <c r="I15" s="123"/>
      <c r="J15" s="124"/>
    </row>
    <row r="16" spans="2:10" s="186" customFormat="1" ht="12" customHeight="1">
      <c r="B16" s="359" t="s">
        <v>93</v>
      </c>
      <c r="C16" s="360"/>
      <c r="D16" s="360"/>
      <c r="E16" s="360"/>
      <c r="F16" s="360"/>
      <c r="G16" s="316"/>
      <c r="H16" s="245">
        <v>172623</v>
      </c>
      <c r="I16" s="168"/>
      <c r="J16" s="116">
        <v>180196</v>
      </c>
    </row>
    <row r="17" spans="2:10" s="186" customFormat="1" ht="12" customHeight="1">
      <c r="B17" s="359" t="s">
        <v>94</v>
      </c>
      <c r="C17" s="360"/>
      <c r="D17" s="360"/>
      <c r="E17" s="360"/>
      <c r="F17" s="360"/>
      <c r="G17" s="320"/>
      <c r="H17" s="245">
        <v>893075</v>
      </c>
      <c r="I17" s="174"/>
      <c r="J17" s="114">
        <v>857279</v>
      </c>
    </row>
    <row r="18" spans="2:10" s="186" customFormat="1" ht="12" customHeight="1">
      <c r="B18" s="359" t="s">
        <v>95</v>
      </c>
      <c r="C18" s="360"/>
      <c r="D18" s="360"/>
      <c r="E18" s="360"/>
      <c r="F18" s="360"/>
      <c r="G18" s="320"/>
      <c r="H18" s="245">
        <v>56322</v>
      </c>
      <c r="I18" s="174"/>
      <c r="J18" s="114">
        <v>61171</v>
      </c>
    </row>
    <row r="19" spans="2:10" s="186" customFormat="1" ht="12" customHeight="1">
      <c r="B19" s="359" t="s">
        <v>96</v>
      </c>
      <c r="C19" s="360"/>
      <c r="D19" s="360"/>
      <c r="E19" s="360"/>
      <c r="F19" s="360"/>
      <c r="G19" s="320"/>
      <c r="H19" s="245">
        <v>9293</v>
      </c>
      <c r="I19" s="174"/>
      <c r="J19" s="114">
        <v>7103</v>
      </c>
    </row>
    <row r="20" spans="2:10" s="186" customFormat="1" ht="12" customHeight="1">
      <c r="B20" s="359" t="s">
        <v>89</v>
      </c>
      <c r="C20" s="360"/>
      <c r="D20" s="360"/>
      <c r="E20" s="360"/>
      <c r="F20" s="360"/>
      <c r="G20" s="316"/>
      <c r="H20" s="245">
        <v>56140</v>
      </c>
      <c r="I20" s="168"/>
      <c r="J20" s="114">
        <v>87447</v>
      </c>
    </row>
    <row r="21" spans="2:10" s="186" customFormat="1" ht="12" customHeight="1">
      <c r="B21" s="359" t="s">
        <v>90</v>
      </c>
      <c r="C21" s="360"/>
      <c r="D21" s="360"/>
      <c r="E21" s="360"/>
      <c r="F21" s="360"/>
      <c r="G21" s="320"/>
      <c r="H21" s="245">
        <v>6848</v>
      </c>
      <c r="I21" s="174"/>
      <c r="J21" s="114">
        <v>4996</v>
      </c>
    </row>
    <row r="22" spans="2:10" s="186" customFormat="1" ht="12" customHeight="1">
      <c r="B22" s="359" t="s">
        <v>91</v>
      </c>
      <c r="C22" s="360"/>
      <c r="D22" s="360"/>
      <c r="E22" s="360"/>
      <c r="F22" s="360"/>
      <c r="G22" s="316"/>
      <c r="H22" s="245">
        <v>5276</v>
      </c>
      <c r="I22" s="168"/>
      <c r="J22" s="114">
        <v>4423</v>
      </c>
    </row>
    <row r="23" spans="2:10" s="186" customFormat="1" ht="12" customHeight="1">
      <c r="B23" s="361" t="s">
        <v>97</v>
      </c>
      <c r="C23" s="362"/>
      <c r="D23" s="362"/>
      <c r="E23" s="362"/>
      <c r="F23" s="362"/>
      <c r="G23" s="176"/>
      <c r="H23" s="245">
        <v>13240</v>
      </c>
      <c r="I23" s="175"/>
      <c r="J23" s="194">
        <v>10937</v>
      </c>
    </row>
    <row r="24" spans="2:10" s="186" customFormat="1" ht="13.5" customHeight="1">
      <c r="B24" s="315"/>
      <c r="C24" s="316"/>
      <c r="D24" s="316"/>
      <c r="E24" s="316"/>
      <c r="F24" s="316"/>
      <c r="G24" s="177"/>
      <c r="H24" s="247">
        <f>SUM(H16:H23)</f>
        <v>1212817</v>
      </c>
      <c r="I24" s="168"/>
      <c r="J24" s="195">
        <f>SUM(J16:J23)</f>
        <v>1213552</v>
      </c>
    </row>
    <row r="25" spans="2:10" ht="7.5" customHeight="1">
      <c r="B25" s="162"/>
      <c r="C25" s="163"/>
      <c r="D25" s="163"/>
      <c r="E25" s="163"/>
      <c r="F25" s="163"/>
      <c r="G25" s="163"/>
      <c r="H25" s="126"/>
      <c r="I25" s="126"/>
      <c r="J25" s="166"/>
    </row>
    <row r="26" spans="2:10" s="186" customFormat="1" ht="13.5" customHeight="1" thickBot="1">
      <c r="B26" s="367" t="s">
        <v>98</v>
      </c>
      <c r="C26" s="368"/>
      <c r="D26" s="368"/>
      <c r="E26" s="368"/>
      <c r="F26" s="368"/>
      <c r="G26" s="187"/>
      <c r="H26" s="248">
        <f>H14+H24</f>
        <v>1917464</v>
      </c>
      <c r="I26" s="188"/>
      <c r="J26" s="196">
        <f>J24+J14</f>
        <v>1848936</v>
      </c>
    </row>
    <row r="27" spans="2:10" ht="7.5" customHeight="1" thickTop="1">
      <c r="B27" s="20"/>
      <c r="C27" s="108"/>
      <c r="D27" s="108"/>
      <c r="E27" s="108"/>
      <c r="F27" s="108"/>
      <c r="G27" s="108"/>
      <c r="H27" s="125"/>
      <c r="I27" s="108"/>
      <c r="J27" s="189"/>
    </row>
    <row r="28" spans="2:10">
      <c r="B28" s="9" t="s">
        <v>99</v>
      </c>
      <c r="C28" s="10"/>
      <c r="D28" s="10"/>
      <c r="E28" s="10"/>
      <c r="F28" s="10"/>
      <c r="G28" s="365" t="s">
        <v>51</v>
      </c>
      <c r="H28" s="366"/>
      <c r="I28" s="365" t="s">
        <v>52</v>
      </c>
      <c r="J28" s="366"/>
    </row>
    <row r="29" spans="2:10" ht="7.5" customHeight="1">
      <c r="B29" s="9"/>
      <c r="C29" s="10"/>
      <c r="D29" s="10"/>
      <c r="E29" s="10"/>
      <c r="F29" s="10"/>
      <c r="G29" s="22"/>
      <c r="H29" s="22"/>
      <c r="I29" s="22"/>
      <c r="J29" s="318"/>
    </row>
    <row r="30" spans="2:10" ht="13.5" customHeight="1">
      <c r="B30" s="363" t="s">
        <v>100</v>
      </c>
      <c r="C30" s="364"/>
      <c r="D30" s="364"/>
      <c r="E30" s="364"/>
      <c r="F30" s="364"/>
      <c r="G30" s="106"/>
      <c r="H30" s="21"/>
      <c r="I30" s="106"/>
      <c r="J30" s="184"/>
    </row>
    <row r="31" spans="2:10" s="186" customFormat="1" ht="12" customHeight="1">
      <c r="B31" s="359" t="s">
        <v>101</v>
      </c>
      <c r="C31" s="360"/>
      <c r="D31" s="360"/>
      <c r="E31" s="360"/>
      <c r="F31" s="360"/>
      <c r="G31" s="320"/>
      <c r="H31" s="245">
        <v>104991</v>
      </c>
      <c r="I31" s="174"/>
      <c r="J31" s="114">
        <v>103646</v>
      </c>
    </row>
    <row r="32" spans="2:10" s="186" customFormat="1" ht="12" customHeight="1">
      <c r="B32" s="359" t="s">
        <v>102</v>
      </c>
      <c r="C32" s="360"/>
      <c r="D32" s="360"/>
      <c r="E32" s="360"/>
      <c r="F32" s="360"/>
      <c r="G32" s="320"/>
      <c r="H32" s="245">
        <v>25922</v>
      </c>
      <c r="I32" s="174"/>
      <c r="J32" s="114">
        <v>32600</v>
      </c>
    </row>
    <row r="33" spans="2:10" s="186" customFormat="1" ht="12" customHeight="1">
      <c r="B33" s="359" t="s">
        <v>103</v>
      </c>
      <c r="C33" s="360"/>
      <c r="D33" s="360"/>
      <c r="E33" s="360"/>
      <c r="F33" s="360"/>
      <c r="G33" s="320"/>
      <c r="H33" s="245">
        <v>47925</v>
      </c>
      <c r="I33" s="174"/>
      <c r="J33" s="114">
        <v>56049</v>
      </c>
    </row>
    <row r="34" spans="2:10" s="186" customFormat="1" ht="12" customHeight="1">
      <c r="B34" s="359" t="s">
        <v>104</v>
      </c>
      <c r="C34" s="360"/>
      <c r="D34" s="360"/>
      <c r="E34" s="360"/>
      <c r="F34" s="360"/>
      <c r="G34" s="320"/>
      <c r="H34" s="245">
        <v>57942</v>
      </c>
      <c r="I34" s="174"/>
      <c r="J34" s="114">
        <v>78849</v>
      </c>
    </row>
    <row r="35" spans="2:10" s="186" customFormat="1" ht="12" customHeight="1">
      <c r="B35" s="359" t="s">
        <v>105</v>
      </c>
      <c r="C35" s="360"/>
      <c r="D35" s="360"/>
      <c r="E35" s="360"/>
      <c r="F35" s="360"/>
      <c r="G35" s="320"/>
      <c r="H35" s="245">
        <v>22882</v>
      </c>
      <c r="I35" s="174"/>
      <c r="J35" s="114">
        <v>32605</v>
      </c>
    </row>
    <row r="36" spans="2:10" s="186" customFormat="1" ht="12" customHeight="1">
      <c r="B36" s="361" t="s">
        <v>106</v>
      </c>
      <c r="C36" s="362"/>
      <c r="D36" s="362"/>
      <c r="E36" s="362"/>
      <c r="F36" s="362"/>
      <c r="G36" s="321"/>
      <c r="H36" s="246">
        <v>152821</v>
      </c>
      <c r="I36" s="175"/>
      <c r="J36" s="194">
        <v>111348</v>
      </c>
    </row>
    <row r="37" spans="2:10" s="186" customFormat="1" ht="13.5" customHeight="1">
      <c r="B37" s="319"/>
      <c r="C37" s="320"/>
      <c r="D37" s="320"/>
      <c r="E37" s="320"/>
      <c r="F37" s="320"/>
      <c r="G37" s="320"/>
      <c r="H37" s="249">
        <f>SUM(H31:H36)</f>
        <v>412483</v>
      </c>
      <c r="I37" s="168"/>
      <c r="J37" s="195">
        <f>SUM(J31:J36)</f>
        <v>415097</v>
      </c>
    </row>
    <row r="38" spans="2:10" ht="13.5" customHeight="1">
      <c r="B38" s="363" t="s">
        <v>107</v>
      </c>
      <c r="C38" s="364"/>
      <c r="D38" s="364"/>
      <c r="E38" s="364"/>
      <c r="F38" s="364"/>
      <c r="G38" s="106"/>
      <c r="H38" s="123"/>
      <c r="I38" s="123"/>
      <c r="J38" s="124"/>
    </row>
    <row r="39" spans="2:10" s="186" customFormat="1" ht="12" customHeight="1">
      <c r="B39" s="371" t="s">
        <v>101</v>
      </c>
      <c r="C39" s="372"/>
      <c r="D39" s="372"/>
      <c r="E39" s="372"/>
      <c r="F39" s="372"/>
      <c r="G39" s="317"/>
      <c r="H39" s="250">
        <v>344406</v>
      </c>
      <c r="I39" s="178"/>
      <c r="J39" s="116">
        <v>340499</v>
      </c>
    </row>
    <row r="40" spans="2:10" s="186" customFormat="1" ht="12" customHeight="1">
      <c r="B40" s="359" t="s">
        <v>102</v>
      </c>
      <c r="C40" s="360"/>
      <c r="D40" s="360"/>
      <c r="E40" s="360"/>
      <c r="F40" s="360"/>
      <c r="G40" s="320"/>
      <c r="H40" s="245">
        <v>0</v>
      </c>
      <c r="I40" s="174"/>
      <c r="J40" s="114">
        <v>0</v>
      </c>
    </row>
    <row r="41" spans="2:10" s="186" customFormat="1" ht="12" customHeight="1">
      <c r="B41" s="359" t="s">
        <v>103</v>
      </c>
      <c r="C41" s="360"/>
      <c r="D41" s="360"/>
      <c r="E41" s="360"/>
      <c r="F41" s="360"/>
      <c r="G41" s="320"/>
      <c r="H41" s="245">
        <v>2267</v>
      </c>
      <c r="I41" s="174"/>
      <c r="J41" s="114">
        <v>6320</v>
      </c>
    </row>
    <row r="42" spans="2:10" s="186" customFormat="1" ht="12" customHeight="1">
      <c r="B42" s="359" t="s">
        <v>108</v>
      </c>
      <c r="C42" s="360"/>
      <c r="D42" s="360"/>
      <c r="E42" s="360"/>
      <c r="F42" s="360"/>
      <c r="G42" s="320"/>
      <c r="H42" s="245">
        <v>43581</v>
      </c>
      <c r="I42" s="174"/>
      <c r="J42" s="114">
        <v>42566</v>
      </c>
    </row>
    <row r="43" spans="2:10" s="186" customFormat="1" ht="12" customHeight="1">
      <c r="B43" s="359" t="s">
        <v>104</v>
      </c>
      <c r="C43" s="360"/>
      <c r="D43" s="360"/>
      <c r="E43" s="360"/>
      <c r="F43" s="360"/>
      <c r="G43" s="320"/>
      <c r="H43" s="245">
        <v>13009</v>
      </c>
      <c r="I43" s="174"/>
      <c r="J43" s="114">
        <v>13205</v>
      </c>
    </row>
    <row r="44" spans="2:10" s="186" customFormat="1" ht="12" customHeight="1">
      <c r="B44" s="359" t="s">
        <v>97</v>
      </c>
      <c r="C44" s="360"/>
      <c r="D44" s="360"/>
      <c r="E44" s="360"/>
      <c r="F44" s="360"/>
      <c r="G44" s="320"/>
      <c r="H44" s="245">
        <v>21350</v>
      </c>
      <c r="I44" s="174"/>
      <c r="J44" s="114">
        <v>17131</v>
      </c>
    </row>
    <row r="45" spans="2:10" s="186" customFormat="1" ht="12" customHeight="1">
      <c r="B45" s="361" t="s">
        <v>106</v>
      </c>
      <c r="C45" s="362"/>
      <c r="D45" s="362"/>
      <c r="E45" s="362"/>
      <c r="F45" s="362"/>
      <c r="G45" s="321"/>
      <c r="H45" s="246">
        <v>1235</v>
      </c>
      <c r="I45" s="175"/>
      <c r="J45" s="194">
        <v>738</v>
      </c>
    </row>
    <row r="46" spans="2:10" s="186" customFormat="1" ht="13.5" customHeight="1">
      <c r="B46" s="319"/>
      <c r="C46" s="320"/>
      <c r="D46" s="320"/>
      <c r="E46" s="320"/>
      <c r="F46" s="320"/>
      <c r="G46" s="320"/>
      <c r="H46" s="249">
        <f>SUM(H39:H45)</f>
        <v>425848</v>
      </c>
      <c r="I46" s="168"/>
      <c r="J46" s="195">
        <f>SUM(J39:J45)</f>
        <v>420459</v>
      </c>
    </row>
    <row r="47" spans="2:10" ht="13.5" customHeight="1">
      <c r="B47" s="363" t="s">
        <v>56</v>
      </c>
      <c r="C47" s="364"/>
      <c r="D47" s="364"/>
      <c r="E47" s="364"/>
      <c r="F47" s="364"/>
      <c r="G47" s="106"/>
      <c r="H47" s="123"/>
      <c r="I47" s="123"/>
      <c r="J47" s="124"/>
    </row>
    <row r="48" spans="2:10" s="186" customFormat="1" ht="12" customHeight="1">
      <c r="B48" s="371" t="s">
        <v>109</v>
      </c>
      <c r="C48" s="372"/>
      <c r="D48" s="372"/>
      <c r="E48" s="372"/>
      <c r="F48" s="372"/>
      <c r="G48" s="179"/>
      <c r="H48" s="251">
        <v>79000</v>
      </c>
      <c r="I48" s="178"/>
      <c r="J48" s="116">
        <v>86944</v>
      </c>
    </row>
    <row r="49" spans="2:10" s="186" customFormat="1" ht="12" customHeight="1">
      <c r="B49" s="359" t="s">
        <v>110</v>
      </c>
      <c r="C49" s="360"/>
      <c r="D49" s="360"/>
      <c r="E49" s="360"/>
      <c r="F49" s="360"/>
      <c r="G49" s="180"/>
      <c r="H49" s="245">
        <v>55536</v>
      </c>
      <c r="I49" s="174"/>
      <c r="J49" s="114">
        <v>43195</v>
      </c>
    </row>
    <row r="50" spans="2:10" s="186" customFormat="1" ht="12" customHeight="1">
      <c r="B50" s="359" t="s">
        <v>111</v>
      </c>
      <c r="C50" s="360"/>
      <c r="D50" s="360"/>
      <c r="E50" s="360"/>
      <c r="F50" s="360"/>
      <c r="G50" s="320"/>
      <c r="H50" s="245">
        <v>946249</v>
      </c>
      <c r="I50" s="174"/>
      <c r="J50" s="114">
        <v>1161411</v>
      </c>
    </row>
    <row r="51" spans="2:10" s="186" customFormat="1" ht="12" customHeight="1">
      <c r="B51" s="359" t="s">
        <v>112</v>
      </c>
      <c r="C51" s="360"/>
      <c r="D51" s="360"/>
      <c r="E51" s="360"/>
      <c r="F51" s="360"/>
      <c r="G51" s="320"/>
      <c r="H51" s="245">
        <v>-304</v>
      </c>
      <c r="I51" s="174"/>
      <c r="J51" s="114">
        <v>-54535</v>
      </c>
    </row>
    <row r="52" spans="2:10" s="186" customFormat="1" ht="12" customHeight="1">
      <c r="B52" s="359" t="s">
        <v>113</v>
      </c>
      <c r="C52" s="360"/>
      <c r="D52" s="360"/>
      <c r="E52" s="360"/>
      <c r="F52" s="360"/>
      <c r="G52" s="320"/>
      <c r="H52" s="245">
        <v>-2270</v>
      </c>
      <c r="I52" s="174"/>
      <c r="J52" s="114">
        <v>-224466</v>
      </c>
    </row>
    <row r="53" spans="2:10" s="186" customFormat="1" ht="13.5" customHeight="1">
      <c r="B53" s="367" t="s">
        <v>114</v>
      </c>
      <c r="C53" s="368"/>
      <c r="D53" s="368"/>
      <c r="E53" s="368"/>
      <c r="F53" s="368"/>
      <c r="G53" s="316"/>
      <c r="H53" s="249">
        <v>1078211</v>
      </c>
      <c r="I53" s="168"/>
      <c r="J53" s="195">
        <v>1012549</v>
      </c>
    </row>
    <row r="54" spans="2:10" s="186" customFormat="1" ht="13.5" customHeight="1">
      <c r="B54" s="363" t="s">
        <v>115</v>
      </c>
      <c r="C54" s="364"/>
      <c r="D54" s="364"/>
      <c r="E54" s="364"/>
      <c r="F54" s="364"/>
      <c r="G54" s="314"/>
      <c r="H54" s="252">
        <v>922</v>
      </c>
      <c r="I54" s="167"/>
      <c r="J54" s="197">
        <v>831</v>
      </c>
    </row>
    <row r="55" spans="2:10" s="186" customFormat="1" ht="13.5" customHeight="1">
      <c r="B55" s="190"/>
      <c r="C55" s="191"/>
      <c r="D55" s="191"/>
      <c r="E55" s="191"/>
      <c r="F55" s="191"/>
      <c r="G55" s="191"/>
      <c r="H55" s="247">
        <f>H53+H54</f>
        <v>1079133</v>
      </c>
      <c r="I55" s="192"/>
      <c r="J55" s="195">
        <f>J53+J54</f>
        <v>1013380</v>
      </c>
    </row>
    <row r="56" spans="2:10" ht="7.5" customHeight="1">
      <c r="B56" s="424"/>
      <c r="C56" s="425"/>
      <c r="D56" s="425"/>
      <c r="E56" s="425"/>
      <c r="F56" s="425"/>
      <c r="G56" s="425"/>
      <c r="H56" s="426"/>
      <c r="I56" s="426"/>
      <c r="J56" s="427"/>
    </row>
    <row r="57" spans="2:10" s="186" customFormat="1" ht="13.5" customHeight="1" thickBot="1">
      <c r="B57" s="367" t="s">
        <v>116</v>
      </c>
      <c r="C57" s="368"/>
      <c r="D57" s="368"/>
      <c r="E57" s="368"/>
      <c r="F57" s="368"/>
      <c r="G57" s="258"/>
      <c r="H57" s="248">
        <f>H37+H46+H55</f>
        <v>1917464</v>
      </c>
      <c r="I57" s="259"/>
      <c r="J57" s="196">
        <f>J37+J46+J55</f>
        <v>1848936</v>
      </c>
    </row>
    <row r="58" spans="2:10" ht="7.5" customHeight="1" thickTop="1">
      <c r="B58" s="428"/>
      <c r="C58" s="429"/>
      <c r="D58" s="429"/>
      <c r="E58" s="429"/>
      <c r="F58" s="429"/>
      <c r="G58" s="260"/>
      <c r="H58" s="123"/>
      <c r="I58" s="123"/>
      <c r="J58" s="124"/>
    </row>
  </sheetData>
  <mergeCells count="47">
    <mergeCell ref="B54:F54"/>
    <mergeCell ref="B53:F53"/>
    <mergeCell ref="B48:F48"/>
    <mergeCell ref="B57:F57"/>
    <mergeCell ref="G28:H28"/>
    <mergeCell ref="B44:F44"/>
    <mergeCell ref="B49:F49"/>
    <mergeCell ref="B43:F43"/>
    <mergeCell ref="B34:F34"/>
    <mergeCell ref="B35:F35"/>
    <mergeCell ref="B39:F39"/>
    <mergeCell ref="B40:F40"/>
    <mergeCell ref="B41:F41"/>
    <mergeCell ref="B42:F42"/>
    <mergeCell ref="B36:F36"/>
    <mergeCell ref="I5:J5"/>
    <mergeCell ref="B16:F16"/>
    <mergeCell ref="B26:F26"/>
    <mergeCell ref="B52:F52"/>
    <mergeCell ref="B31:F31"/>
    <mergeCell ref="B32:F32"/>
    <mergeCell ref="B33:F33"/>
    <mergeCell ref="B38:F38"/>
    <mergeCell ref="B45:F45"/>
    <mergeCell ref="B47:F47"/>
    <mergeCell ref="B51:F51"/>
    <mergeCell ref="B7:F7"/>
    <mergeCell ref="G5:H5"/>
    <mergeCell ref="B50:F50"/>
    <mergeCell ref="I28:J28"/>
    <mergeCell ref="B30:F30"/>
    <mergeCell ref="B3:G3"/>
    <mergeCell ref="B21:F21"/>
    <mergeCell ref="B22:F22"/>
    <mergeCell ref="B23:F23"/>
    <mergeCell ref="B8:F8"/>
    <mergeCell ref="B9:F9"/>
    <mergeCell ref="B10:F10"/>
    <mergeCell ref="B11:F11"/>
    <mergeCell ref="B17:F17"/>
    <mergeCell ref="B18:F18"/>
    <mergeCell ref="B19:F19"/>
    <mergeCell ref="B20:F20"/>
    <mergeCell ref="B12:F12"/>
    <mergeCell ref="B13:F13"/>
    <mergeCell ref="B15:F15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Seite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M39"/>
  <sheetViews>
    <sheetView zoomScaleNormal="100" workbookViewId="0"/>
  </sheetViews>
  <sheetFormatPr defaultColWidth="9.140625" defaultRowHeight="15"/>
  <cols>
    <col min="1" max="1" width="2.7109375" customWidth="1"/>
    <col min="9" max="9" width="12.42578125" customWidth="1"/>
    <col min="10" max="13" width="10.85546875" customWidth="1"/>
  </cols>
  <sheetData>
    <row r="3" spans="2:13" ht="15.75">
      <c r="B3" s="331" t="s">
        <v>117</v>
      </c>
      <c r="C3" s="331"/>
      <c r="D3" s="331"/>
      <c r="E3" s="331"/>
      <c r="F3" s="331"/>
      <c r="G3" s="331"/>
      <c r="H3" s="331"/>
      <c r="I3" s="331"/>
      <c r="J3" s="8"/>
      <c r="K3" s="8"/>
    </row>
    <row r="4" spans="2:13" ht="5.25" customHeight="1">
      <c r="B4" s="331"/>
      <c r="C4" s="331"/>
      <c r="D4" s="3"/>
      <c r="E4" s="3"/>
      <c r="F4" s="3"/>
      <c r="G4" s="3"/>
      <c r="H4" s="3"/>
      <c r="I4" s="3"/>
      <c r="J4" s="3"/>
      <c r="K4" s="3"/>
    </row>
    <row r="5" spans="2:13" ht="27" customHeight="1">
      <c r="B5" s="147" t="s">
        <v>60</v>
      </c>
      <c r="C5" s="10"/>
      <c r="D5" s="10"/>
      <c r="E5" s="10"/>
      <c r="F5" s="10"/>
      <c r="G5" s="4"/>
      <c r="H5" s="4"/>
      <c r="I5" s="10"/>
      <c r="J5" s="119" t="s">
        <v>118</v>
      </c>
      <c r="K5" s="112" t="s">
        <v>119</v>
      </c>
      <c r="L5" s="322" t="s">
        <v>26</v>
      </c>
      <c r="M5" s="113" t="s">
        <v>27</v>
      </c>
    </row>
    <row r="6" spans="2:13" s="115" customFormat="1" ht="12" customHeight="1">
      <c r="B6" s="371" t="s">
        <v>76</v>
      </c>
      <c r="C6" s="372"/>
      <c r="D6" s="372"/>
      <c r="E6" s="372"/>
      <c r="F6" s="372"/>
      <c r="G6" s="372"/>
      <c r="H6" s="372"/>
      <c r="I6" s="372"/>
      <c r="J6" s="120">
        <v>38641</v>
      </c>
      <c r="K6" s="116">
        <v>32722</v>
      </c>
      <c r="L6" s="116">
        <v>19928</v>
      </c>
      <c r="M6" s="116">
        <v>14155</v>
      </c>
    </row>
    <row r="7" spans="2:13" s="115" customFormat="1" ht="12" customHeight="1">
      <c r="B7" s="359" t="s">
        <v>75</v>
      </c>
      <c r="C7" s="360"/>
      <c r="D7" s="360"/>
      <c r="E7" s="360"/>
      <c r="F7" s="360"/>
      <c r="G7" s="360"/>
      <c r="H7" s="360"/>
      <c r="I7" s="360"/>
      <c r="J7" s="121">
        <v>18532</v>
      </c>
      <c r="K7" s="114">
        <v>13263</v>
      </c>
      <c r="L7" s="114">
        <v>10849</v>
      </c>
      <c r="M7" s="114">
        <v>5836</v>
      </c>
    </row>
    <row r="8" spans="2:13" s="115" customFormat="1" ht="12" customHeight="1">
      <c r="B8" s="359" t="s">
        <v>73</v>
      </c>
      <c r="C8" s="360"/>
      <c r="D8" s="360"/>
      <c r="E8" s="360"/>
      <c r="F8" s="360"/>
      <c r="G8" s="360"/>
      <c r="H8" s="360"/>
      <c r="I8" s="360"/>
      <c r="J8" s="121">
        <v>2439</v>
      </c>
      <c r="K8" s="114">
        <v>5476</v>
      </c>
      <c r="L8" s="114">
        <v>1078</v>
      </c>
      <c r="M8" s="114">
        <v>2629</v>
      </c>
    </row>
    <row r="9" spans="2:13" s="115" customFormat="1" ht="12" customHeight="1">
      <c r="B9" s="359" t="s">
        <v>120</v>
      </c>
      <c r="C9" s="360"/>
      <c r="D9" s="360"/>
      <c r="E9" s="360"/>
      <c r="F9" s="360"/>
      <c r="G9" s="360"/>
      <c r="H9" s="360"/>
      <c r="I9" s="360"/>
      <c r="J9" s="121">
        <v>26457</v>
      </c>
      <c r="K9" s="114">
        <v>27440</v>
      </c>
      <c r="L9" s="114">
        <v>12814</v>
      </c>
      <c r="M9" s="114">
        <v>13431</v>
      </c>
    </row>
    <row r="10" spans="2:13" s="115" customFormat="1" ht="12" customHeight="1">
      <c r="B10" s="359" t="s">
        <v>121</v>
      </c>
      <c r="C10" s="360"/>
      <c r="D10" s="360"/>
      <c r="E10" s="360"/>
      <c r="F10" s="360"/>
      <c r="G10" s="360"/>
      <c r="H10" s="360"/>
      <c r="I10" s="360"/>
      <c r="J10" s="121">
        <v>6542</v>
      </c>
      <c r="K10" s="114">
        <v>3949</v>
      </c>
      <c r="L10" s="114">
        <v>-362</v>
      </c>
      <c r="M10" s="114">
        <v>3150</v>
      </c>
    </row>
    <row r="11" spans="2:13" s="117" customFormat="1" ht="12" customHeight="1">
      <c r="B11" s="376" t="s">
        <v>122</v>
      </c>
      <c r="C11" s="377"/>
      <c r="D11" s="377"/>
      <c r="E11" s="377"/>
      <c r="F11" s="377"/>
      <c r="G11" s="377"/>
      <c r="H11" s="377"/>
      <c r="I11" s="377"/>
      <c r="J11" s="153">
        <f>SUM(J6:J10)</f>
        <v>92611</v>
      </c>
      <c r="K11" s="154">
        <f>SUM(K6:K10)</f>
        <v>82850</v>
      </c>
      <c r="L11" s="154">
        <f>SUM(L6:L10)</f>
        <v>44307</v>
      </c>
      <c r="M11" s="154">
        <f>SUM(M6:M10)</f>
        <v>39201</v>
      </c>
    </row>
    <row r="12" spans="2:13" s="115" customFormat="1" ht="12" customHeight="1">
      <c r="B12" s="359" t="s">
        <v>123</v>
      </c>
      <c r="C12" s="360"/>
      <c r="D12" s="360"/>
      <c r="E12" s="360"/>
      <c r="F12" s="360"/>
      <c r="G12" s="360"/>
      <c r="H12" s="360"/>
      <c r="I12" s="360"/>
      <c r="J12" s="120">
        <v>39558</v>
      </c>
      <c r="K12" s="116">
        <v>55549</v>
      </c>
      <c r="L12" s="116">
        <v>27571</v>
      </c>
      <c r="M12" s="116">
        <v>31169</v>
      </c>
    </row>
    <row r="13" spans="2:13" s="115" customFormat="1" ht="12" customHeight="1">
      <c r="B13" s="359" t="s">
        <v>124</v>
      </c>
      <c r="C13" s="360"/>
      <c r="D13" s="360"/>
      <c r="E13" s="360"/>
      <c r="F13" s="360"/>
      <c r="G13" s="360"/>
      <c r="H13" s="360"/>
      <c r="I13" s="360"/>
      <c r="J13" s="121">
        <v>10791</v>
      </c>
      <c r="K13" s="114">
        <v>-11876</v>
      </c>
      <c r="L13" s="114">
        <v>-9601</v>
      </c>
      <c r="M13" s="114">
        <v>-9748</v>
      </c>
    </row>
    <row r="14" spans="2:13" s="115" customFormat="1" ht="12" customHeight="1">
      <c r="B14" s="359" t="s">
        <v>125</v>
      </c>
      <c r="C14" s="360"/>
      <c r="D14" s="360"/>
      <c r="E14" s="360"/>
      <c r="F14" s="360"/>
      <c r="G14" s="360"/>
      <c r="H14" s="360"/>
      <c r="I14" s="360"/>
      <c r="J14" s="121">
        <v>-30473</v>
      </c>
      <c r="K14" s="114">
        <v>-48140</v>
      </c>
      <c r="L14" s="114">
        <v>-12224</v>
      </c>
      <c r="M14" s="114">
        <v>-33718</v>
      </c>
    </row>
    <row r="15" spans="2:13" s="115" customFormat="1" ht="12" customHeight="1">
      <c r="B15" s="359" t="s">
        <v>126</v>
      </c>
      <c r="C15" s="360"/>
      <c r="D15" s="360"/>
      <c r="E15" s="360"/>
      <c r="F15" s="360"/>
      <c r="G15" s="360"/>
      <c r="H15" s="360"/>
      <c r="I15" s="360"/>
      <c r="J15" s="121">
        <v>-4493</v>
      </c>
      <c r="K15" s="114">
        <v>-10224</v>
      </c>
      <c r="L15" s="114">
        <v>-1614</v>
      </c>
      <c r="M15" s="114">
        <v>-6679</v>
      </c>
    </row>
    <row r="16" spans="2:13" s="115" customFormat="1" ht="12" customHeight="1">
      <c r="B16" s="359" t="s">
        <v>127</v>
      </c>
      <c r="C16" s="360"/>
      <c r="D16" s="360"/>
      <c r="E16" s="360"/>
      <c r="F16" s="360"/>
      <c r="G16" s="360"/>
      <c r="H16" s="360"/>
      <c r="I16" s="360"/>
      <c r="J16" s="121">
        <v>3783</v>
      </c>
      <c r="K16" s="114">
        <v>4334</v>
      </c>
      <c r="L16" s="114">
        <v>1838</v>
      </c>
      <c r="M16" s="114">
        <v>2187</v>
      </c>
    </row>
    <row r="17" spans="2:13" s="117" customFormat="1" ht="12" customHeight="1">
      <c r="B17" s="376" t="s">
        <v>128</v>
      </c>
      <c r="C17" s="377"/>
      <c r="D17" s="377"/>
      <c r="E17" s="377"/>
      <c r="F17" s="377"/>
      <c r="G17" s="377"/>
      <c r="H17" s="377"/>
      <c r="I17" s="377"/>
      <c r="J17" s="155">
        <f>SUM(J11:J16)</f>
        <v>111777</v>
      </c>
      <c r="K17" s="154">
        <f>SUM(K11:K16)</f>
        <v>72493</v>
      </c>
      <c r="L17" s="156">
        <f>SUM(L11:L16)</f>
        <v>50277</v>
      </c>
      <c r="M17" s="154">
        <f>SUM(M11:M16)</f>
        <v>22412</v>
      </c>
    </row>
    <row r="18" spans="2:13" s="115" customFormat="1" ht="12" customHeight="1">
      <c r="B18" s="359" t="s">
        <v>129</v>
      </c>
      <c r="C18" s="360"/>
      <c r="D18" s="360"/>
      <c r="E18" s="360"/>
      <c r="F18" s="360"/>
      <c r="G18" s="360"/>
      <c r="H18" s="360"/>
      <c r="I18" s="360"/>
      <c r="J18" s="120">
        <v>2388</v>
      </c>
      <c r="K18" s="116">
        <v>1335</v>
      </c>
      <c r="L18" s="116">
        <v>2185</v>
      </c>
      <c r="M18" s="116">
        <v>369</v>
      </c>
    </row>
    <row r="19" spans="2:13" s="115" customFormat="1" ht="12" customHeight="1">
      <c r="B19" s="359" t="s">
        <v>130</v>
      </c>
      <c r="C19" s="360"/>
      <c r="D19" s="360"/>
      <c r="E19" s="360"/>
      <c r="F19" s="360"/>
      <c r="G19" s="360"/>
      <c r="H19" s="360"/>
      <c r="I19" s="360"/>
      <c r="J19" s="121">
        <v>-5976</v>
      </c>
      <c r="K19" s="114">
        <v>-6002</v>
      </c>
      <c r="L19" s="114">
        <v>-4426</v>
      </c>
      <c r="M19" s="114">
        <v>-2688</v>
      </c>
    </row>
    <row r="20" spans="2:13" s="115" customFormat="1" ht="12" customHeight="1">
      <c r="B20" s="359" t="s">
        <v>131</v>
      </c>
      <c r="C20" s="360"/>
      <c r="D20" s="360"/>
      <c r="E20" s="360"/>
      <c r="F20" s="360"/>
      <c r="G20" s="360"/>
      <c r="H20" s="360"/>
      <c r="I20" s="360"/>
      <c r="J20" s="121">
        <v>138</v>
      </c>
      <c r="K20" s="114">
        <v>156</v>
      </c>
      <c r="L20" s="114">
        <v>0</v>
      </c>
      <c r="M20" s="114">
        <v>50</v>
      </c>
    </row>
    <row r="21" spans="2:13" s="115" customFormat="1" ht="12" customHeight="1">
      <c r="B21" s="359" t="s">
        <v>132</v>
      </c>
      <c r="C21" s="360"/>
      <c r="D21" s="360"/>
      <c r="E21" s="360"/>
      <c r="F21" s="360"/>
      <c r="G21" s="360"/>
      <c r="H21" s="360"/>
      <c r="I21" s="378"/>
      <c r="J21" s="121">
        <v>-2130</v>
      </c>
      <c r="K21" s="114">
        <v>-1633</v>
      </c>
      <c r="L21" s="114">
        <v>-2109</v>
      </c>
      <c r="M21" s="114">
        <v>-1619</v>
      </c>
    </row>
    <row r="22" spans="2:13" s="115" customFormat="1" ht="12" customHeight="1">
      <c r="B22" s="359" t="s">
        <v>133</v>
      </c>
      <c r="C22" s="360"/>
      <c r="D22" s="360"/>
      <c r="E22" s="360"/>
      <c r="F22" s="360"/>
      <c r="G22" s="360"/>
      <c r="H22" s="360"/>
      <c r="I22" s="360"/>
      <c r="J22" s="121">
        <v>24221</v>
      </c>
      <c r="K22" s="114">
        <v>6000</v>
      </c>
      <c r="L22" s="114">
        <v>20005</v>
      </c>
      <c r="M22" s="114">
        <v>6000</v>
      </c>
    </row>
    <row r="23" spans="2:13" s="115" customFormat="1" ht="12" customHeight="1">
      <c r="B23" s="359" t="s">
        <v>134</v>
      </c>
      <c r="C23" s="360"/>
      <c r="D23" s="360"/>
      <c r="E23" s="360"/>
      <c r="F23" s="360"/>
      <c r="G23" s="360"/>
      <c r="H23" s="360"/>
      <c r="I23" s="360"/>
      <c r="J23" s="121">
        <v>-3</v>
      </c>
      <c r="K23" s="114">
        <v>-4754</v>
      </c>
      <c r="L23" s="114">
        <v>0</v>
      </c>
      <c r="M23" s="114">
        <v>-1941</v>
      </c>
    </row>
    <row r="24" spans="2:13" s="115" customFormat="1" ht="12" customHeight="1">
      <c r="B24" s="359" t="s">
        <v>135</v>
      </c>
      <c r="C24" s="360"/>
      <c r="D24" s="360"/>
      <c r="E24" s="360"/>
      <c r="F24" s="360"/>
      <c r="G24" s="360"/>
      <c r="H24" s="360"/>
      <c r="I24" s="360"/>
      <c r="J24" s="121">
        <v>-1000</v>
      </c>
      <c r="K24" s="114">
        <v>18188</v>
      </c>
      <c r="L24" s="114">
        <v>0</v>
      </c>
      <c r="M24" s="114">
        <v>18188</v>
      </c>
    </row>
    <row r="25" spans="2:13" s="115" customFormat="1" ht="12" customHeight="1">
      <c r="B25" s="359" t="s">
        <v>136</v>
      </c>
      <c r="C25" s="360"/>
      <c r="D25" s="360"/>
      <c r="E25" s="360"/>
      <c r="F25" s="360"/>
      <c r="G25" s="360"/>
      <c r="H25" s="360"/>
      <c r="I25" s="360"/>
      <c r="J25" s="121">
        <v>0</v>
      </c>
      <c r="K25" s="114">
        <v>-3667</v>
      </c>
      <c r="L25" s="114">
        <v>0</v>
      </c>
      <c r="M25" s="114">
        <v>-2667</v>
      </c>
    </row>
    <row r="26" spans="2:13" s="117" customFormat="1" ht="12" customHeight="1">
      <c r="B26" s="376" t="s">
        <v>137</v>
      </c>
      <c r="C26" s="377"/>
      <c r="D26" s="377"/>
      <c r="E26" s="377"/>
      <c r="F26" s="377"/>
      <c r="G26" s="377"/>
      <c r="H26" s="377"/>
      <c r="I26" s="377"/>
      <c r="J26" s="153">
        <f>SUM(J18:J25)</f>
        <v>17638</v>
      </c>
      <c r="K26" s="154">
        <f>SUM(K18:K25)</f>
        <v>9623</v>
      </c>
      <c r="L26" s="154">
        <f>SUM(L18:L25)</f>
        <v>15655</v>
      </c>
      <c r="M26" s="154">
        <f>SUM(M18:M25)</f>
        <v>15692</v>
      </c>
    </row>
    <row r="27" spans="2:13" s="115" customFormat="1" ht="12" customHeight="1">
      <c r="B27" s="359" t="s">
        <v>138</v>
      </c>
      <c r="C27" s="360"/>
      <c r="D27" s="360"/>
      <c r="E27" s="360"/>
      <c r="F27" s="360"/>
      <c r="G27" s="360"/>
      <c r="H27" s="360"/>
      <c r="I27" s="360"/>
      <c r="J27" s="121">
        <v>0</v>
      </c>
      <c r="K27" s="114">
        <v>-70582</v>
      </c>
      <c r="L27" s="114">
        <v>0</v>
      </c>
      <c r="M27" s="114">
        <v>0</v>
      </c>
    </row>
    <row r="28" spans="2:13" s="115" customFormat="1" ht="12" customHeight="1">
      <c r="B28" s="319" t="s">
        <v>139</v>
      </c>
      <c r="C28" s="320"/>
      <c r="D28" s="320"/>
      <c r="E28" s="320"/>
      <c r="F28" s="320"/>
      <c r="G28" s="320"/>
      <c r="H28" s="320"/>
      <c r="I28" s="320"/>
      <c r="J28" s="121">
        <v>0</v>
      </c>
      <c r="K28" s="114">
        <v>1423</v>
      </c>
      <c r="L28" s="114">
        <v>0</v>
      </c>
      <c r="M28" s="114">
        <v>1423</v>
      </c>
    </row>
    <row r="29" spans="2:13" s="115" customFormat="1" ht="12" customHeight="1">
      <c r="B29" s="359" t="s">
        <v>140</v>
      </c>
      <c r="C29" s="360"/>
      <c r="D29" s="360"/>
      <c r="E29" s="360"/>
      <c r="F29" s="360"/>
      <c r="G29" s="360"/>
      <c r="H29" s="360"/>
      <c r="I29" s="360"/>
      <c r="J29" s="121">
        <v>-39459</v>
      </c>
      <c r="K29" s="114">
        <v>-36430</v>
      </c>
      <c r="L29" s="114">
        <v>-39459</v>
      </c>
      <c r="M29" s="114">
        <v>-36430</v>
      </c>
    </row>
    <row r="30" spans="2:13" s="115" customFormat="1" ht="12" customHeight="1">
      <c r="B30" s="359" t="s">
        <v>141</v>
      </c>
      <c r="C30" s="360"/>
      <c r="D30" s="360"/>
      <c r="E30" s="360"/>
      <c r="F30" s="360"/>
      <c r="G30" s="360"/>
      <c r="H30" s="360"/>
      <c r="I30" s="360"/>
      <c r="J30" s="121">
        <v>4847</v>
      </c>
      <c r="K30" s="114">
        <v>25000</v>
      </c>
      <c r="L30" s="114">
        <v>2710</v>
      </c>
      <c r="M30" s="114">
        <v>25000</v>
      </c>
    </row>
    <row r="31" spans="2:13" s="115" customFormat="1" ht="12" customHeight="1">
      <c r="B31" s="359" t="s">
        <v>142</v>
      </c>
      <c r="C31" s="360"/>
      <c r="D31" s="360"/>
      <c r="E31" s="360"/>
      <c r="F31" s="360"/>
      <c r="G31" s="360"/>
      <c r="H31" s="360"/>
      <c r="I31" s="360"/>
      <c r="J31" s="121">
        <v>-2956</v>
      </c>
      <c r="K31" s="114">
        <v>-202012</v>
      </c>
      <c r="L31" s="114">
        <v>-2137</v>
      </c>
      <c r="M31" s="114">
        <v>-200096</v>
      </c>
    </row>
    <row r="32" spans="2:13" s="117" customFormat="1" ht="12" customHeight="1">
      <c r="B32" s="376" t="s">
        <v>143</v>
      </c>
      <c r="C32" s="377"/>
      <c r="D32" s="377"/>
      <c r="E32" s="377"/>
      <c r="F32" s="377"/>
      <c r="G32" s="377"/>
      <c r="H32" s="377"/>
      <c r="I32" s="377"/>
      <c r="J32" s="153">
        <f>SUM(J27:J31)</f>
        <v>-37568</v>
      </c>
      <c r="K32" s="154">
        <f>SUM(K27:K31)</f>
        <v>-282601</v>
      </c>
      <c r="L32" s="154">
        <f>SUM(L27:L31)</f>
        <v>-38886</v>
      </c>
      <c r="M32" s="154">
        <f>SUM(M27:M31)</f>
        <v>-210103</v>
      </c>
    </row>
    <row r="33" spans="2:13" s="115" customFormat="1" ht="12" customHeight="1">
      <c r="B33" s="359" t="s">
        <v>144</v>
      </c>
      <c r="C33" s="360"/>
      <c r="D33" s="360"/>
      <c r="E33" s="360"/>
      <c r="F33" s="360"/>
      <c r="G33" s="360"/>
      <c r="H33" s="360"/>
      <c r="I33" s="360"/>
      <c r="J33" s="121">
        <v>91847</v>
      </c>
      <c r="K33" s="114">
        <v>-200485</v>
      </c>
      <c r="L33" s="114">
        <v>27046</v>
      </c>
      <c r="M33" s="114">
        <v>-171999</v>
      </c>
    </row>
    <row r="34" spans="2:13" s="115" customFormat="1" ht="12" customHeight="1">
      <c r="B34" s="359" t="s">
        <v>145</v>
      </c>
      <c r="C34" s="360"/>
      <c r="D34" s="360"/>
      <c r="E34" s="360"/>
      <c r="F34" s="360"/>
      <c r="G34" s="360"/>
      <c r="H34" s="360"/>
      <c r="I34" s="360"/>
      <c r="J34" s="122">
        <v>13693</v>
      </c>
      <c r="K34" s="118">
        <v>4445</v>
      </c>
      <c r="L34" s="118">
        <v>-6223</v>
      </c>
      <c r="M34" s="118">
        <v>4527</v>
      </c>
    </row>
    <row r="35" spans="2:13" s="117" customFormat="1" ht="12" customHeight="1">
      <c r="B35" s="376" t="s">
        <v>146</v>
      </c>
      <c r="C35" s="377"/>
      <c r="D35" s="377"/>
      <c r="E35" s="377"/>
      <c r="F35" s="377"/>
      <c r="G35" s="377"/>
      <c r="H35" s="377"/>
      <c r="I35" s="377"/>
      <c r="J35" s="153">
        <f>SUM(J33:J34)</f>
        <v>105540</v>
      </c>
      <c r="K35" s="154">
        <f>SUM(K33:K34)</f>
        <v>-196040</v>
      </c>
      <c r="L35" s="154">
        <f>SUM(L33:L34)</f>
        <v>20823</v>
      </c>
      <c r="M35" s="154">
        <f>SUM(M33:M34)</f>
        <v>-167472</v>
      </c>
    </row>
    <row r="36" spans="2:13" s="115" customFormat="1" ht="12" customHeight="1">
      <c r="B36" s="371" t="s">
        <v>147</v>
      </c>
      <c r="C36" s="372"/>
      <c r="D36" s="372"/>
      <c r="E36" s="372"/>
      <c r="F36" s="372"/>
      <c r="G36" s="372"/>
      <c r="H36" s="372"/>
      <c r="I36" s="372"/>
      <c r="J36" s="262">
        <v>318396</v>
      </c>
      <c r="K36" s="263">
        <v>449984</v>
      </c>
      <c r="L36" s="263">
        <v>403113</v>
      </c>
      <c r="M36" s="263">
        <v>421416</v>
      </c>
    </row>
    <row r="37" spans="2:13" s="117" customFormat="1" ht="12" customHeight="1" thickBot="1">
      <c r="B37" s="363" t="s">
        <v>148</v>
      </c>
      <c r="C37" s="364"/>
      <c r="D37" s="364"/>
      <c r="E37" s="364"/>
      <c r="F37" s="364"/>
      <c r="G37" s="364"/>
      <c r="H37" s="364"/>
      <c r="I37" s="364"/>
      <c r="J37" s="264">
        <f>SUM(J35:J36)</f>
        <v>423936</v>
      </c>
      <c r="K37" s="197">
        <f>SUM(K35:K36)</f>
        <v>253944</v>
      </c>
      <c r="L37" s="197">
        <f>SUM(L35:L36)</f>
        <v>423936</v>
      </c>
      <c r="M37" s="197">
        <f>SUM(M35:M36)</f>
        <v>253944</v>
      </c>
    </row>
    <row r="38" spans="2:13" s="169" customFormat="1" ht="14.25" customHeight="1" thickTop="1" thickBot="1">
      <c r="B38" s="373" t="s">
        <v>46</v>
      </c>
      <c r="C38" s="374"/>
      <c r="D38" s="374"/>
      <c r="E38" s="374"/>
      <c r="F38" s="374"/>
      <c r="G38" s="374"/>
      <c r="H38" s="374"/>
      <c r="I38" s="375"/>
      <c r="J38" s="257">
        <f>J17+J18+J19+J20+J21</f>
        <v>106197</v>
      </c>
      <c r="K38" s="257">
        <f>K17+K18+K19+K20+K21</f>
        <v>66349</v>
      </c>
      <c r="L38" s="257">
        <f>L17+L18+L19+L20+L21</f>
        <v>45927</v>
      </c>
      <c r="M38" s="257">
        <f>M17+M18+M19+M20+M21</f>
        <v>18524</v>
      </c>
    </row>
    <row r="39" spans="2:13" ht="15.75" thickTop="1"/>
  </sheetData>
  <mergeCells count="34">
    <mergeCell ref="B8:I8"/>
    <mergeCell ref="B3:I3"/>
    <mergeCell ref="B4:C4"/>
    <mergeCell ref="B7:I7"/>
    <mergeCell ref="B19:I19"/>
    <mergeCell ref="B21:I21"/>
    <mergeCell ref="B9:I9"/>
    <mergeCell ref="B10:I10"/>
    <mergeCell ref="B11:I11"/>
    <mergeCell ref="B12:I12"/>
    <mergeCell ref="B13:I13"/>
    <mergeCell ref="B14:I14"/>
    <mergeCell ref="B29:I29"/>
    <mergeCell ref="B30:I30"/>
    <mergeCell ref="B31:I31"/>
    <mergeCell ref="B32:I32"/>
    <mergeCell ref="B6:I6"/>
    <mergeCell ref="B15:I15"/>
    <mergeCell ref="B24:I24"/>
    <mergeCell ref="B22:I22"/>
    <mergeCell ref="B23:I23"/>
    <mergeCell ref="B25:I25"/>
    <mergeCell ref="B26:I26"/>
    <mergeCell ref="B27:I27"/>
    <mergeCell ref="B16:I16"/>
    <mergeCell ref="B17:I17"/>
    <mergeCell ref="B18:I18"/>
    <mergeCell ref="B20:I20"/>
    <mergeCell ref="B38:I38"/>
    <mergeCell ref="B33:I33"/>
    <mergeCell ref="B34:I34"/>
    <mergeCell ref="B35:I35"/>
    <mergeCell ref="B36:I36"/>
    <mergeCell ref="B37:I3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50"/>
  <sheetViews>
    <sheetView zoomScaleNormal="100" workbookViewId="0"/>
  </sheetViews>
  <sheetFormatPr defaultColWidth="9.140625" defaultRowHeight="15"/>
  <cols>
    <col min="1" max="1" width="2.7109375" customWidth="1"/>
    <col min="4" max="4" width="8.5703125" customWidth="1"/>
    <col min="5" max="14" width="10" customWidth="1"/>
  </cols>
  <sheetData>
    <row r="3" spans="2:21" ht="15.75">
      <c r="B3" s="331" t="s">
        <v>149</v>
      </c>
      <c r="C3" s="331"/>
      <c r="D3" s="331"/>
      <c r="E3" s="331"/>
      <c r="F3" s="331"/>
      <c r="G3" s="331"/>
      <c r="H3" s="331"/>
      <c r="I3" s="331"/>
      <c r="J3" s="8"/>
      <c r="K3" s="8"/>
      <c r="L3" s="8"/>
      <c r="M3" s="8"/>
      <c r="N3" s="8"/>
    </row>
    <row r="4" spans="2:21" ht="5.25" customHeight="1">
      <c r="B4" s="331"/>
      <c r="C4" s="331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1" ht="15.75">
      <c r="B5" s="9" t="s">
        <v>60</v>
      </c>
      <c r="C5" s="26"/>
      <c r="D5" s="26"/>
      <c r="E5" s="379" t="s">
        <v>34</v>
      </c>
      <c r="F5" s="380"/>
      <c r="G5" s="381" t="s">
        <v>150</v>
      </c>
      <c r="H5" s="382"/>
      <c r="I5" s="379" t="s">
        <v>35</v>
      </c>
      <c r="J5" s="380"/>
      <c r="K5" s="379" t="s">
        <v>151</v>
      </c>
      <c r="L5" s="380"/>
      <c r="M5" s="379" t="s">
        <v>152</v>
      </c>
      <c r="N5" s="385"/>
      <c r="O5" s="27"/>
      <c r="P5" s="27"/>
      <c r="Q5" s="27"/>
      <c r="R5" s="27"/>
      <c r="S5" s="27"/>
      <c r="T5" s="27"/>
      <c r="U5" s="27"/>
    </row>
    <row r="6" spans="2:21" ht="15" customHeight="1">
      <c r="B6" s="20"/>
      <c r="C6" s="108"/>
      <c r="D6" s="108"/>
      <c r="E6" s="20"/>
      <c r="F6" s="28"/>
      <c r="G6" s="383"/>
      <c r="H6" s="384"/>
      <c r="I6" s="32"/>
      <c r="J6" s="29"/>
      <c r="K6" s="32"/>
      <c r="L6" s="29"/>
      <c r="M6" s="32"/>
      <c r="N6" s="30"/>
      <c r="O6" s="27"/>
      <c r="P6" s="27"/>
      <c r="Q6" s="27"/>
      <c r="R6" s="27"/>
      <c r="S6" s="27"/>
      <c r="T6" s="27"/>
      <c r="U6" s="27"/>
    </row>
    <row r="7" spans="2:21" ht="15" customHeight="1">
      <c r="B7" s="164"/>
      <c r="C7" s="108"/>
      <c r="D7" s="108"/>
      <c r="E7" s="390" t="s">
        <v>153</v>
      </c>
      <c r="F7" s="391"/>
      <c r="G7" s="390" t="s">
        <v>153</v>
      </c>
      <c r="H7" s="391"/>
      <c r="I7" s="390" t="s">
        <v>153</v>
      </c>
      <c r="J7" s="391"/>
      <c r="K7" s="390" t="s">
        <v>153</v>
      </c>
      <c r="L7" s="391"/>
      <c r="M7" s="390" t="s">
        <v>153</v>
      </c>
      <c r="N7" s="391"/>
      <c r="O7" s="27"/>
      <c r="P7" s="27"/>
      <c r="Q7" s="27"/>
      <c r="R7" s="27"/>
      <c r="S7" s="27"/>
      <c r="T7" s="27"/>
      <c r="U7" s="27"/>
    </row>
    <row r="8" spans="2:21" ht="15" customHeight="1">
      <c r="B8" s="6"/>
      <c r="C8" s="106"/>
      <c r="D8" s="106"/>
      <c r="E8" s="165">
        <v>2015</v>
      </c>
      <c r="F8" s="165">
        <v>2014</v>
      </c>
      <c r="G8" s="165">
        <v>2015</v>
      </c>
      <c r="H8" s="165">
        <v>2014</v>
      </c>
      <c r="I8" s="165">
        <v>2015</v>
      </c>
      <c r="J8" s="165">
        <v>2014</v>
      </c>
      <c r="K8" s="165">
        <v>2015</v>
      </c>
      <c r="L8" s="165">
        <v>2014</v>
      </c>
      <c r="M8" s="165">
        <v>2015</v>
      </c>
      <c r="N8" s="165">
        <v>2014</v>
      </c>
      <c r="O8" s="27"/>
      <c r="P8" s="27"/>
      <c r="Q8" s="27"/>
      <c r="R8" s="27"/>
      <c r="S8" s="27"/>
      <c r="T8" s="27"/>
      <c r="U8" s="27"/>
    </row>
    <row r="9" spans="2:21" ht="15" customHeight="1">
      <c r="B9" s="386" t="s">
        <v>61</v>
      </c>
      <c r="C9" s="387"/>
      <c r="D9" s="387"/>
      <c r="E9" s="36">
        <v>31949</v>
      </c>
      <c r="F9" s="36">
        <v>30661</v>
      </c>
      <c r="G9" s="36">
        <f>68104+1</f>
        <v>68105</v>
      </c>
      <c r="H9" s="36">
        <v>76458</v>
      </c>
      <c r="I9" s="36">
        <v>0</v>
      </c>
      <c r="J9" s="36">
        <v>192</v>
      </c>
      <c r="K9" s="36"/>
      <c r="L9" s="36"/>
      <c r="M9" s="36">
        <f>E9+G9+I9+K9</f>
        <v>100054</v>
      </c>
      <c r="N9" s="37">
        <f>F9+H9+J9+L9</f>
        <v>107311</v>
      </c>
      <c r="O9" s="27"/>
      <c r="P9" s="27"/>
      <c r="Q9" s="27"/>
      <c r="R9" s="27"/>
      <c r="S9" s="27"/>
      <c r="T9" s="27"/>
      <c r="U9" s="27"/>
    </row>
    <row r="10" spans="2:21" ht="15" customHeight="1">
      <c r="B10" s="386" t="s">
        <v>62</v>
      </c>
      <c r="C10" s="387"/>
      <c r="D10" s="387"/>
      <c r="E10" s="36">
        <v>80653</v>
      </c>
      <c r="F10" s="36">
        <v>76013</v>
      </c>
      <c r="G10" s="36">
        <f>122674-1</f>
        <v>122673</v>
      </c>
      <c r="H10" s="36">
        <v>103386</v>
      </c>
      <c r="I10" s="36">
        <v>0</v>
      </c>
      <c r="J10" s="36">
        <v>1956</v>
      </c>
      <c r="K10" s="36"/>
      <c r="L10" s="36"/>
      <c r="M10" s="36">
        <f>E10+G10+I10+K10</f>
        <v>203326</v>
      </c>
      <c r="N10" s="37">
        <f>F10+H10+J10+L10</f>
        <v>181355</v>
      </c>
      <c r="O10" s="27"/>
      <c r="P10" s="27"/>
      <c r="Q10" s="27"/>
      <c r="R10" s="27"/>
      <c r="S10" s="27"/>
      <c r="T10" s="27"/>
      <c r="U10" s="27"/>
    </row>
    <row r="11" spans="2:21" ht="15" customHeight="1">
      <c r="B11" s="388" t="s">
        <v>154</v>
      </c>
      <c r="C11" s="389"/>
      <c r="D11" s="389"/>
      <c r="E11" s="95">
        <f t="shared" ref="E11:J11" si="0">SUM(E9:E10)</f>
        <v>112602</v>
      </c>
      <c r="F11" s="95">
        <f t="shared" si="0"/>
        <v>106674</v>
      </c>
      <c r="G11" s="95">
        <f t="shared" si="0"/>
        <v>190778</v>
      </c>
      <c r="H11" s="95">
        <f t="shared" si="0"/>
        <v>179844</v>
      </c>
      <c r="I11" s="95">
        <f t="shared" si="0"/>
        <v>0</v>
      </c>
      <c r="J11" s="95">
        <f t="shared" si="0"/>
        <v>2148</v>
      </c>
      <c r="K11" s="95"/>
      <c r="L11" s="95"/>
      <c r="M11" s="95">
        <f>SUM(M9:M10)</f>
        <v>303380</v>
      </c>
      <c r="N11" s="96">
        <f>SUM(N9:N10)</f>
        <v>288666</v>
      </c>
      <c r="O11" s="27"/>
      <c r="P11" s="27"/>
      <c r="Q11" s="27"/>
      <c r="R11" s="27"/>
      <c r="S11" s="27"/>
      <c r="T11" s="27"/>
      <c r="U11" s="27"/>
    </row>
    <row r="12" spans="2:21" ht="6" customHeight="1">
      <c r="B12" s="326"/>
      <c r="C12" s="309"/>
      <c r="D12" s="309"/>
      <c r="E12" s="89"/>
      <c r="F12" s="89"/>
      <c r="G12" s="89"/>
      <c r="H12" s="89"/>
      <c r="I12" s="89"/>
      <c r="J12" s="89"/>
      <c r="K12" s="89"/>
      <c r="L12" s="89"/>
      <c r="M12" s="89"/>
      <c r="N12" s="97"/>
      <c r="O12" s="27"/>
      <c r="P12" s="27"/>
      <c r="Q12" s="27"/>
      <c r="R12" s="27"/>
      <c r="S12" s="27"/>
      <c r="T12" s="27"/>
      <c r="U12" s="27"/>
    </row>
    <row r="13" spans="2:21" ht="15" customHeight="1">
      <c r="B13" s="386" t="s">
        <v>30</v>
      </c>
      <c r="C13" s="387"/>
      <c r="D13" s="387"/>
      <c r="E13" s="36">
        <v>0</v>
      </c>
      <c r="F13" s="36">
        <v>0</v>
      </c>
      <c r="G13" s="36">
        <v>2</v>
      </c>
      <c r="H13" s="36">
        <v>0</v>
      </c>
      <c r="I13" s="36">
        <v>95967</v>
      </c>
      <c r="J13" s="36">
        <v>115864</v>
      </c>
      <c r="K13" s="36"/>
      <c r="L13" s="36"/>
      <c r="M13" s="36">
        <f>E13+G13+I13+K13</f>
        <v>95969</v>
      </c>
      <c r="N13" s="37">
        <f>F13+H13+J13+L13</f>
        <v>115864</v>
      </c>
      <c r="O13" s="27"/>
      <c r="P13" s="27"/>
      <c r="Q13" s="27"/>
      <c r="R13" s="27"/>
      <c r="S13" s="27"/>
      <c r="T13" s="27"/>
      <c r="U13" s="27"/>
    </row>
    <row r="14" spans="2:21" ht="15" customHeight="1">
      <c r="B14" s="386" t="s">
        <v>31</v>
      </c>
      <c r="C14" s="387"/>
      <c r="D14" s="387"/>
      <c r="E14" s="36">
        <v>290</v>
      </c>
      <c r="F14" s="36">
        <v>328</v>
      </c>
      <c r="G14" s="36">
        <v>7</v>
      </c>
      <c r="H14" s="36">
        <v>1</v>
      </c>
      <c r="I14" s="36">
        <v>41</v>
      </c>
      <c r="J14" s="36">
        <v>10</v>
      </c>
      <c r="K14" s="36"/>
      <c r="L14" s="36"/>
      <c r="M14" s="36">
        <f>E14+G14+I14+K14</f>
        <v>338</v>
      </c>
      <c r="N14" s="37">
        <f>F14+H14+J14+L14</f>
        <v>339</v>
      </c>
      <c r="O14" s="27"/>
      <c r="P14" s="27"/>
      <c r="Q14" s="27"/>
      <c r="R14" s="27"/>
      <c r="S14" s="27"/>
      <c r="T14" s="27"/>
      <c r="U14" s="27"/>
    </row>
    <row r="15" spans="2:21" ht="15" customHeight="1">
      <c r="B15" s="395" t="s">
        <v>63</v>
      </c>
      <c r="C15" s="396"/>
      <c r="D15" s="396"/>
      <c r="E15" s="38">
        <f t="shared" ref="E15:J15" si="1">SUM(E11:E14)</f>
        <v>112892</v>
      </c>
      <c r="F15" s="38">
        <f t="shared" si="1"/>
        <v>107002</v>
      </c>
      <c r="G15" s="38">
        <f t="shared" si="1"/>
        <v>190787</v>
      </c>
      <c r="H15" s="38">
        <f t="shared" si="1"/>
        <v>179845</v>
      </c>
      <c r="I15" s="38">
        <f t="shared" si="1"/>
        <v>96008</v>
      </c>
      <c r="J15" s="38">
        <f t="shared" si="1"/>
        <v>118022</v>
      </c>
      <c r="K15" s="38"/>
      <c r="L15" s="38"/>
      <c r="M15" s="38">
        <f>SUM(M11:M14)</f>
        <v>399687</v>
      </c>
      <c r="N15" s="39">
        <f>SUM(N11:N14)</f>
        <v>404869</v>
      </c>
      <c r="O15" s="27"/>
      <c r="P15" s="27"/>
      <c r="Q15" s="27"/>
      <c r="R15" s="27"/>
      <c r="S15" s="27"/>
      <c r="T15" s="27"/>
      <c r="U15" s="27"/>
    </row>
    <row r="16" spans="2:21" ht="6" customHeight="1">
      <c r="B16" s="326"/>
      <c r="C16" s="309"/>
      <c r="D16" s="309"/>
      <c r="E16" s="89"/>
      <c r="F16" s="89"/>
      <c r="G16" s="89"/>
      <c r="H16" s="89"/>
      <c r="I16" s="89"/>
      <c r="J16" s="89"/>
      <c r="K16" s="89"/>
      <c r="L16" s="89"/>
      <c r="M16" s="89"/>
      <c r="N16" s="97"/>
      <c r="O16" s="27"/>
      <c r="P16" s="27"/>
      <c r="Q16" s="27"/>
      <c r="R16" s="27"/>
      <c r="S16" s="27"/>
      <c r="T16" s="27"/>
      <c r="U16" s="27"/>
    </row>
    <row r="17" spans="2:21" ht="15" customHeight="1">
      <c r="B17" s="386" t="s">
        <v>64</v>
      </c>
      <c r="C17" s="387"/>
      <c r="D17" s="387"/>
      <c r="E17" s="36">
        <v>-6664</v>
      </c>
      <c r="F17" s="36">
        <v>-6216</v>
      </c>
      <c r="G17" s="36">
        <v>-13561</v>
      </c>
      <c r="H17" s="36">
        <v>-11176</v>
      </c>
      <c r="I17" s="36">
        <v>-78585</v>
      </c>
      <c r="J17" s="36">
        <v>-100014</v>
      </c>
      <c r="K17" s="36">
        <v>-10013</v>
      </c>
      <c r="L17" s="36">
        <v>-13497</v>
      </c>
      <c r="M17" s="36">
        <f>E17+G17+I17+K17</f>
        <v>-108823</v>
      </c>
      <c r="N17" s="37">
        <f>F17+H17+J17+L17</f>
        <v>-130903</v>
      </c>
      <c r="O17" s="27"/>
      <c r="P17" s="27"/>
      <c r="Q17" s="27"/>
      <c r="R17" s="27"/>
      <c r="S17" s="27"/>
      <c r="T17" s="27"/>
      <c r="U17" s="27"/>
    </row>
    <row r="18" spans="2:21" ht="15" customHeight="1">
      <c r="B18" s="395" t="s">
        <v>65</v>
      </c>
      <c r="C18" s="396"/>
      <c r="D18" s="396"/>
      <c r="E18" s="38">
        <f t="shared" ref="E18:N18" si="2">SUM(E15:E17)</f>
        <v>106228</v>
      </c>
      <c r="F18" s="38">
        <f t="shared" si="2"/>
        <v>100786</v>
      </c>
      <c r="G18" s="38">
        <f t="shared" si="2"/>
        <v>177226</v>
      </c>
      <c r="H18" s="38">
        <f t="shared" si="2"/>
        <v>168669</v>
      </c>
      <c r="I18" s="38">
        <f t="shared" si="2"/>
        <v>17423</v>
      </c>
      <c r="J18" s="38">
        <f t="shared" si="2"/>
        <v>18008</v>
      </c>
      <c r="K18" s="38">
        <f t="shared" si="2"/>
        <v>-10013</v>
      </c>
      <c r="L18" s="38">
        <f t="shared" si="2"/>
        <v>-13497</v>
      </c>
      <c r="M18" s="38">
        <f t="shared" si="2"/>
        <v>290864</v>
      </c>
      <c r="N18" s="39">
        <f t="shared" si="2"/>
        <v>273966</v>
      </c>
      <c r="O18" s="27"/>
      <c r="P18" s="27"/>
      <c r="Q18" s="27"/>
      <c r="R18" s="27"/>
      <c r="S18" s="27"/>
      <c r="T18" s="27"/>
      <c r="U18" s="27"/>
    </row>
    <row r="19" spans="2:21" ht="6" customHeight="1">
      <c r="B19" s="326"/>
      <c r="C19" s="309"/>
      <c r="D19" s="309"/>
      <c r="E19" s="89"/>
      <c r="F19" s="89"/>
      <c r="G19" s="89"/>
      <c r="H19" s="89"/>
      <c r="I19" s="89"/>
      <c r="J19" s="89"/>
      <c r="K19" s="89"/>
      <c r="L19" s="89"/>
      <c r="M19" s="89"/>
      <c r="N19" s="97"/>
      <c r="O19" s="27"/>
      <c r="P19" s="27"/>
      <c r="Q19" s="27"/>
      <c r="R19" s="27"/>
      <c r="S19" s="27"/>
      <c r="T19" s="27"/>
      <c r="U19" s="27"/>
    </row>
    <row r="20" spans="2:21" ht="15.75">
      <c r="B20" s="386" t="s">
        <v>67</v>
      </c>
      <c r="C20" s="387"/>
      <c r="D20" s="387"/>
      <c r="E20" s="36">
        <v>-17041</v>
      </c>
      <c r="F20" s="36">
        <v>-17933</v>
      </c>
      <c r="G20" s="36">
        <f>-98408-1</f>
        <v>-98409</v>
      </c>
      <c r="H20" s="36">
        <v>-94516</v>
      </c>
      <c r="I20" s="36">
        <v>-9818</v>
      </c>
      <c r="J20" s="36">
        <v>-13179</v>
      </c>
      <c r="K20" s="36">
        <v>-9199</v>
      </c>
      <c r="L20" s="36">
        <v>-8014</v>
      </c>
      <c r="M20" s="36">
        <f>E20+G20+I20+K20</f>
        <v>-134467</v>
      </c>
      <c r="N20" s="37">
        <f>F20+H20+J20+L20</f>
        <v>-133642</v>
      </c>
      <c r="O20" s="27"/>
      <c r="P20" s="27"/>
      <c r="Q20" s="27"/>
      <c r="R20" s="27"/>
      <c r="S20" s="27"/>
      <c r="T20" s="27"/>
      <c r="U20" s="27"/>
    </row>
    <row r="21" spans="2:21" ht="15" customHeight="1">
      <c r="B21" s="388" t="s">
        <v>155</v>
      </c>
      <c r="C21" s="389"/>
      <c r="D21" s="389"/>
      <c r="E21" s="95">
        <f t="shared" ref="E21:N21" si="3">SUM(E18:E20)</f>
        <v>89187</v>
      </c>
      <c r="F21" s="95">
        <f t="shared" si="3"/>
        <v>82853</v>
      </c>
      <c r="G21" s="95">
        <f t="shared" si="3"/>
        <v>78817</v>
      </c>
      <c r="H21" s="95">
        <f t="shared" si="3"/>
        <v>74153</v>
      </c>
      <c r="I21" s="95">
        <f t="shared" si="3"/>
        <v>7605</v>
      </c>
      <c r="J21" s="95">
        <f t="shared" si="3"/>
        <v>4829</v>
      </c>
      <c r="K21" s="95">
        <f t="shared" si="3"/>
        <v>-19212</v>
      </c>
      <c r="L21" s="95">
        <f t="shared" si="3"/>
        <v>-21511</v>
      </c>
      <c r="M21" s="95">
        <f t="shared" si="3"/>
        <v>156397</v>
      </c>
      <c r="N21" s="96">
        <f t="shared" si="3"/>
        <v>140324</v>
      </c>
      <c r="O21" s="27"/>
      <c r="P21" s="27"/>
      <c r="Q21" s="27"/>
      <c r="R21" s="27"/>
      <c r="S21" s="27"/>
      <c r="T21" s="27"/>
      <c r="U21" s="27"/>
    </row>
    <row r="22" spans="2:21" ht="6" customHeight="1">
      <c r="B22" s="326"/>
      <c r="C22" s="309"/>
      <c r="D22" s="309"/>
      <c r="E22" s="89"/>
      <c r="F22" s="89"/>
      <c r="G22" s="89"/>
      <c r="H22" s="89"/>
      <c r="I22" s="89"/>
      <c r="J22" s="89"/>
      <c r="K22" s="89"/>
      <c r="L22" s="89"/>
      <c r="M22" s="89"/>
      <c r="N22" s="97"/>
      <c r="O22" s="27"/>
      <c r="P22" s="27"/>
      <c r="Q22" s="27"/>
      <c r="R22" s="27"/>
      <c r="S22" s="27"/>
      <c r="T22" s="27"/>
      <c r="U22" s="27"/>
    </row>
    <row r="23" spans="2:21" ht="30" customHeight="1">
      <c r="B23" s="401" t="s">
        <v>156</v>
      </c>
      <c r="C23" s="387"/>
      <c r="D23" s="387"/>
      <c r="E23" s="36">
        <v>-10771</v>
      </c>
      <c r="F23" s="36">
        <v>-12484</v>
      </c>
      <c r="G23" s="36">
        <v>-43456</v>
      </c>
      <c r="H23" s="36">
        <v>-41317</v>
      </c>
      <c r="I23" s="36">
        <v>0</v>
      </c>
      <c r="J23" s="36">
        <v>0</v>
      </c>
      <c r="K23" s="36">
        <v>0</v>
      </c>
      <c r="L23" s="36">
        <v>0</v>
      </c>
      <c r="M23" s="36">
        <f>E23+G23+I23+K23</f>
        <v>-54227</v>
      </c>
      <c r="N23" s="37">
        <f>F23+H23+J23+L23</f>
        <v>-53801</v>
      </c>
      <c r="O23" s="27"/>
      <c r="P23" s="27"/>
      <c r="Q23" s="27"/>
      <c r="R23" s="27"/>
      <c r="S23" s="27"/>
      <c r="T23" s="27"/>
      <c r="U23" s="27"/>
    </row>
    <row r="24" spans="2:21" ht="15" customHeight="1">
      <c r="B24" s="388" t="s">
        <v>157</v>
      </c>
      <c r="C24" s="389"/>
      <c r="D24" s="389"/>
      <c r="E24" s="95">
        <f t="shared" ref="E24:N24" si="4">SUM(E21:E23)</f>
        <v>78416</v>
      </c>
      <c r="F24" s="95">
        <f t="shared" si="4"/>
        <v>70369</v>
      </c>
      <c r="G24" s="95">
        <f t="shared" si="4"/>
        <v>35361</v>
      </c>
      <c r="H24" s="95">
        <f t="shared" si="4"/>
        <v>32836</v>
      </c>
      <c r="I24" s="95">
        <f t="shared" si="4"/>
        <v>7605</v>
      </c>
      <c r="J24" s="95">
        <f t="shared" si="4"/>
        <v>4829</v>
      </c>
      <c r="K24" s="95">
        <f t="shared" si="4"/>
        <v>-19212</v>
      </c>
      <c r="L24" s="95">
        <f t="shared" si="4"/>
        <v>-21511</v>
      </c>
      <c r="M24" s="38">
        <f t="shared" si="4"/>
        <v>102170</v>
      </c>
      <c r="N24" s="39">
        <f t="shared" si="4"/>
        <v>86523</v>
      </c>
      <c r="O24" s="27"/>
      <c r="P24" s="27"/>
      <c r="Q24" s="27"/>
      <c r="R24" s="27"/>
      <c r="S24" s="27"/>
      <c r="T24" s="27"/>
      <c r="U24" s="27"/>
    </row>
    <row r="25" spans="2:21" ht="5.25" customHeight="1">
      <c r="B25" s="326"/>
      <c r="C25" s="309"/>
      <c r="D25" s="309"/>
      <c r="E25" s="89"/>
      <c r="F25" s="91"/>
      <c r="G25" s="91"/>
      <c r="H25" s="91"/>
      <c r="I25" s="91"/>
      <c r="J25" s="91"/>
      <c r="K25" s="91"/>
      <c r="L25" s="91"/>
      <c r="M25" s="38"/>
      <c r="N25" s="39"/>
      <c r="O25" s="27"/>
      <c r="P25" s="27"/>
      <c r="Q25" s="27"/>
      <c r="R25" s="27"/>
      <c r="S25" s="27"/>
      <c r="T25" s="27"/>
      <c r="U25" s="27"/>
    </row>
    <row r="26" spans="2:21" ht="15" customHeight="1">
      <c r="B26" s="386" t="s">
        <v>68</v>
      </c>
      <c r="C26" s="387"/>
      <c r="D26" s="387"/>
      <c r="E26" s="36"/>
      <c r="F26" s="40"/>
      <c r="G26" s="40"/>
      <c r="H26" s="40"/>
      <c r="I26" s="40"/>
      <c r="J26" s="40"/>
      <c r="K26" s="40"/>
      <c r="L26" s="40"/>
      <c r="M26" s="36">
        <v>-38944</v>
      </c>
      <c r="N26" s="37">
        <v>-35012</v>
      </c>
      <c r="O26" s="27"/>
      <c r="P26" s="27"/>
      <c r="Q26" s="27"/>
      <c r="R26" s="27"/>
      <c r="S26" s="27"/>
      <c r="T26" s="27"/>
      <c r="U26" s="27"/>
    </row>
    <row r="27" spans="2:21" ht="15" customHeight="1">
      <c r="B27" s="386" t="s">
        <v>69</v>
      </c>
      <c r="C27" s="387"/>
      <c r="D27" s="394"/>
      <c r="E27" s="40"/>
      <c r="F27" s="40"/>
      <c r="G27" s="40"/>
      <c r="H27" s="40"/>
      <c r="I27" s="40"/>
      <c r="J27" s="40"/>
      <c r="K27" s="40"/>
      <c r="L27" s="40"/>
      <c r="M27" s="36">
        <v>-2901</v>
      </c>
      <c r="N27" s="37">
        <v>-4041</v>
      </c>
      <c r="O27" s="27"/>
      <c r="P27" s="27"/>
      <c r="Q27" s="27"/>
      <c r="R27" s="27"/>
      <c r="S27" s="27"/>
      <c r="T27" s="27"/>
      <c r="U27" s="27"/>
    </row>
    <row r="28" spans="2:21" ht="15" customHeight="1">
      <c r="B28" s="395" t="s">
        <v>70</v>
      </c>
      <c r="C28" s="396"/>
      <c r="D28" s="397"/>
      <c r="E28" s="40"/>
      <c r="F28" s="40"/>
      <c r="G28" s="40"/>
      <c r="H28" s="40"/>
      <c r="I28" s="40"/>
      <c r="J28" s="40"/>
      <c r="K28" s="40"/>
      <c r="L28" s="40"/>
      <c r="M28" s="38">
        <f>SUM(M24:M27)</f>
        <v>60325</v>
      </c>
      <c r="N28" s="39">
        <f>SUM(N24:N27)</f>
        <v>47470</v>
      </c>
      <c r="O28" s="27"/>
      <c r="P28" s="27"/>
      <c r="Q28" s="27"/>
      <c r="R28" s="27"/>
      <c r="S28" s="27"/>
      <c r="T28" s="27"/>
      <c r="U28" s="27"/>
    </row>
    <row r="29" spans="2:21" ht="15" customHeight="1">
      <c r="B29" s="386" t="s">
        <v>158</v>
      </c>
      <c r="C29" s="387"/>
      <c r="D29" s="394"/>
      <c r="E29" s="40"/>
      <c r="F29" s="40"/>
      <c r="G29" s="40"/>
      <c r="H29" s="40"/>
      <c r="I29" s="40"/>
      <c r="J29" s="40"/>
      <c r="K29" s="40"/>
      <c r="L29" s="40"/>
      <c r="M29" s="36">
        <v>-713</v>
      </c>
      <c r="N29" s="37">
        <v>3991</v>
      </c>
      <c r="O29" s="27"/>
      <c r="P29" s="27"/>
      <c r="Q29" s="27"/>
      <c r="R29" s="27"/>
      <c r="S29" s="27"/>
      <c r="T29" s="27"/>
      <c r="U29" s="27"/>
    </row>
    <row r="30" spans="2:21" ht="15" customHeight="1">
      <c r="B30" s="386" t="s">
        <v>159</v>
      </c>
      <c r="C30" s="387"/>
      <c r="D30" s="394"/>
      <c r="E30" s="40"/>
      <c r="F30" s="40"/>
      <c r="G30" s="40"/>
      <c r="H30" s="40"/>
      <c r="I30" s="40"/>
      <c r="J30" s="40"/>
      <c r="K30" s="40"/>
      <c r="L30" s="40"/>
      <c r="M30" s="36">
        <v>-2439</v>
      </c>
      <c r="N30" s="37">
        <v>-5476</v>
      </c>
      <c r="O30" s="27"/>
      <c r="P30" s="27"/>
      <c r="Q30" s="27"/>
      <c r="R30" s="27"/>
      <c r="S30" s="27"/>
      <c r="T30" s="27"/>
      <c r="U30" s="27"/>
    </row>
    <row r="31" spans="2:21" ht="15" customHeight="1">
      <c r="B31" s="395" t="s">
        <v>160</v>
      </c>
      <c r="C31" s="396"/>
      <c r="D31" s="397"/>
      <c r="E31" s="40"/>
      <c r="F31" s="40"/>
      <c r="G31" s="40"/>
      <c r="H31" s="40"/>
      <c r="I31" s="40"/>
      <c r="J31" s="40"/>
      <c r="K31" s="40"/>
      <c r="L31" s="40"/>
      <c r="M31" s="38">
        <f>SUM(M28:M30)</f>
        <v>57173</v>
      </c>
      <c r="N31" s="39">
        <f>SUM(N28:N30)</f>
        <v>45985</v>
      </c>
      <c r="O31" s="27"/>
      <c r="P31" s="27"/>
      <c r="Q31" s="27"/>
      <c r="R31" s="27"/>
      <c r="S31" s="27"/>
      <c r="T31" s="27"/>
      <c r="U31" s="27"/>
    </row>
    <row r="32" spans="2:21" ht="15" customHeight="1">
      <c r="B32" s="398" t="s">
        <v>75</v>
      </c>
      <c r="C32" s="399"/>
      <c r="D32" s="400"/>
      <c r="E32" s="40"/>
      <c r="F32" s="40"/>
      <c r="G32" s="40"/>
      <c r="H32" s="40"/>
      <c r="I32" s="40"/>
      <c r="J32" s="40"/>
      <c r="K32" s="40"/>
      <c r="L32" s="40"/>
      <c r="M32" s="92">
        <v>-18532</v>
      </c>
      <c r="N32" s="146">
        <v>-13263</v>
      </c>
      <c r="O32" s="27"/>
      <c r="P32" s="27"/>
      <c r="Q32" s="27"/>
      <c r="R32" s="27"/>
      <c r="S32" s="27"/>
      <c r="T32" s="27"/>
      <c r="U32" s="27"/>
    </row>
    <row r="33" spans="2:21" ht="18.75" customHeight="1">
      <c r="B33" s="386"/>
      <c r="C33" s="387"/>
      <c r="D33" s="394"/>
      <c r="E33" s="40"/>
      <c r="F33" s="40"/>
      <c r="G33" s="40"/>
      <c r="H33" s="40"/>
      <c r="I33" s="40"/>
      <c r="J33" s="40"/>
      <c r="K33" s="40"/>
      <c r="L33" s="40"/>
      <c r="M33" s="34"/>
      <c r="N33" s="35"/>
      <c r="O33" s="27"/>
      <c r="P33" s="27"/>
      <c r="Q33" s="27"/>
      <c r="R33" s="27"/>
      <c r="S33" s="27"/>
      <c r="T33" s="27"/>
      <c r="U33" s="27"/>
    </row>
    <row r="34" spans="2:21" ht="15" customHeight="1" thickBot="1">
      <c r="B34" s="392" t="s">
        <v>76</v>
      </c>
      <c r="C34" s="393"/>
      <c r="D34" s="393"/>
      <c r="E34" s="170"/>
      <c r="F34" s="41"/>
      <c r="G34" s="41"/>
      <c r="H34" s="41"/>
      <c r="I34" s="41"/>
      <c r="J34" s="41"/>
      <c r="K34" s="41"/>
      <c r="L34" s="41"/>
      <c r="M34" s="170">
        <f>SUM(M31:M33)</f>
        <v>38641</v>
      </c>
      <c r="N34" s="193">
        <f>SUM(N31:N33)</f>
        <v>32722</v>
      </c>
      <c r="O34" s="27"/>
      <c r="P34" s="27"/>
      <c r="Q34" s="27"/>
      <c r="R34" s="27"/>
      <c r="S34" s="27"/>
      <c r="T34" s="27"/>
      <c r="U34" s="27"/>
    </row>
    <row r="35" spans="2:21" ht="15" customHeight="1" thickTop="1">
      <c r="B35" s="5"/>
      <c r="C35" s="108"/>
      <c r="D35" s="108"/>
      <c r="E35" s="18"/>
      <c r="F35" s="18"/>
      <c r="G35" s="18"/>
      <c r="H35" s="17"/>
      <c r="I35" s="17"/>
      <c r="J35" s="17"/>
      <c r="K35" s="17"/>
      <c r="L35" s="17"/>
      <c r="M35" s="17"/>
      <c r="N35" s="17"/>
      <c r="O35" s="27"/>
      <c r="P35" s="27"/>
      <c r="Q35" s="27"/>
      <c r="R35" s="27"/>
      <c r="S35" s="27"/>
      <c r="T35" s="27"/>
      <c r="U35" s="27"/>
    </row>
    <row r="36" spans="2:21" ht="15" customHeight="1">
      <c r="B36" s="5"/>
      <c r="C36" s="108"/>
      <c r="D36" s="108"/>
      <c r="E36" s="18"/>
      <c r="F36" s="18"/>
      <c r="G36" s="18"/>
      <c r="H36" s="17"/>
      <c r="I36" s="17"/>
      <c r="J36" s="17"/>
      <c r="K36" s="17"/>
      <c r="L36" s="17"/>
      <c r="M36" s="17"/>
      <c r="N36" s="17"/>
      <c r="O36" s="27"/>
      <c r="P36" s="27"/>
      <c r="Q36" s="27"/>
      <c r="R36" s="27"/>
      <c r="S36" s="27"/>
      <c r="T36" s="27"/>
      <c r="U36" s="27"/>
    </row>
    <row r="37" spans="2:21" ht="1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2:21" ht="1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2:21" ht="1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2:21" ht="1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2:21" ht="15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2:21" ht="15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ht="15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ht="15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ht="15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2:21" ht="15.75">
      <c r="B46" s="27"/>
      <c r="C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2:21" ht="15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2:21" ht="15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2:21" ht="15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2:21" ht="15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</sheetData>
  <mergeCells count="33">
    <mergeCell ref="B23:D23"/>
    <mergeCell ref="B14:D14"/>
    <mergeCell ref="B15:D15"/>
    <mergeCell ref="B17:D17"/>
    <mergeCell ref="B18:D18"/>
    <mergeCell ref="B20:D20"/>
    <mergeCell ref="B21:D21"/>
    <mergeCell ref="B34:D34"/>
    <mergeCell ref="B24:D24"/>
    <mergeCell ref="B26:D26"/>
    <mergeCell ref="B27:D27"/>
    <mergeCell ref="B28:D28"/>
    <mergeCell ref="B29:D29"/>
    <mergeCell ref="B30:D30"/>
    <mergeCell ref="B31:D31"/>
    <mergeCell ref="B32:D32"/>
    <mergeCell ref="B33:D33"/>
    <mergeCell ref="M5:N5"/>
    <mergeCell ref="B9:D9"/>
    <mergeCell ref="B10:D10"/>
    <mergeCell ref="B11:D11"/>
    <mergeCell ref="B13:D13"/>
    <mergeCell ref="K5:L5"/>
    <mergeCell ref="E7:F7"/>
    <mergeCell ref="G7:H7"/>
    <mergeCell ref="I7:J7"/>
    <mergeCell ref="K7:L7"/>
    <mergeCell ref="M7:N7"/>
    <mergeCell ref="B3:I3"/>
    <mergeCell ref="B4:C4"/>
    <mergeCell ref="E5:F5"/>
    <mergeCell ref="G5:H6"/>
    <mergeCell ref="I5:J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ignoredErrors>
    <ignoredError sqref="E11 F11:J11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U50"/>
  <sheetViews>
    <sheetView zoomScaleNormal="100" workbookViewId="0"/>
  </sheetViews>
  <sheetFormatPr defaultColWidth="9.140625" defaultRowHeight="15"/>
  <cols>
    <col min="1" max="1" width="2.7109375" customWidth="1"/>
    <col min="4" max="4" width="8.5703125" customWidth="1"/>
    <col min="5" max="14" width="10" customWidth="1"/>
  </cols>
  <sheetData>
    <row r="3" spans="2:21" ht="15.75">
      <c r="B3" s="331" t="s">
        <v>161</v>
      </c>
      <c r="C3" s="331"/>
      <c r="D3" s="331"/>
      <c r="E3" s="331"/>
      <c r="F3" s="331"/>
      <c r="G3" s="331"/>
      <c r="H3" s="331"/>
      <c r="I3" s="331"/>
      <c r="J3" s="8"/>
      <c r="K3" s="8"/>
      <c r="L3" s="8"/>
      <c r="M3" s="8"/>
      <c r="N3" s="8"/>
    </row>
    <row r="4" spans="2:21" ht="5.25" customHeight="1">
      <c r="B4" s="331"/>
      <c r="C4" s="331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1" ht="15.75">
      <c r="B5" s="9" t="s">
        <v>60</v>
      </c>
      <c r="C5" s="26"/>
      <c r="D5" s="26"/>
      <c r="E5" s="379" t="s">
        <v>34</v>
      </c>
      <c r="F5" s="380"/>
      <c r="G5" s="381" t="s">
        <v>150</v>
      </c>
      <c r="H5" s="382"/>
      <c r="I5" s="379" t="s">
        <v>35</v>
      </c>
      <c r="J5" s="380"/>
      <c r="K5" s="379" t="s">
        <v>151</v>
      </c>
      <c r="L5" s="380"/>
      <c r="M5" s="379" t="s">
        <v>152</v>
      </c>
      <c r="N5" s="385"/>
      <c r="O5" s="27"/>
      <c r="P5" s="27"/>
      <c r="Q5" s="27"/>
      <c r="R5" s="27"/>
      <c r="S5" s="27"/>
      <c r="T5" s="27"/>
      <c r="U5" s="27"/>
    </row>
    <row r="6" spans="2:21" ht="15" customHeight="1">
      <c r="B6" s="20"/>
      <c r="C6" s="108"/>
      <c r="D6" s="108"/>
      <c r="E6" s="20"/>
      <c r="F6" s="28"/>
      <c r="G6" s="383"/>
      <c r="H6" s="384"/>
      <c r="I6" s="32"/>
      <c r="J6" s="29"/>
      <c r="K6" s="32"/>
      <c r="L6" s="29"/>
      <c r="M6" s="32"/>
      <c r="N6" s="30"/>
      <c r="O6" s="27"/>
      <c r="P6" s="27"/>
      <c r="Q6" s="27"/>
      <c r="R6" s="27"/>
      <c r="S6" s="27"/>
      <c r="T6" s="27"/>
      <c r="U6" s="27"/>
    </row>
    <row r="7" spans="2:21" ht="15" customHeight="1">
      <c r="B7" s="6"/>
      <c r="C7" s="106"/>
      <c r="D7" s="106"/>
      <c r="E7" s="31" t="s">
        <v>26</v>
      </c>
      <c r="F7" s="31" t="s">
        <v>27</v>
      </c>
      <c r="G7" s="31" t="s">
        <v>26</v>
      </c>
      <c r="H7" s="31" t="s">
        <v>27</v>
      </c>
      <c r="I7" s="31" t="s">
        <v>26</v>
      </c>
      <c r="J7" s="31" t="s">
        <v>27</v>
      </c>
      <c r="K7" s="31" t="s">
        <v>26</v>
      </c>
      <c r="L7" s="31" t="s">
        <v>27</v>
      </c>
      <c r="M7" s="31" t="s">
        <v>26</v>
      </c>
      <c r="N7" s="33" t="s">
        <v>27</v>
      </c>
      <c r="O7" s="27"/>
      <c r="P7" s="27"/>
      <c r="Q7" s="27"/>
      <c r="R7" s="27"/>
      <c r="S7" s="27"/>
      <c r="T7" s="27"/>
      <c r="U7" s="27"/>
    </row>
    <row r="8" spans="2:21" ht="15" customHeight="1">
      <c r="B8" s="12"/>
      <c r="C8" s="107"/>
      <c r="D8" s="107"/>
      <c r="E8" s="34"/>
      <c r="F8" s="34"/>
      <c r="G8" s="34"/>
      <c r="H8" s="34"/>
      <c r="I8" s="34"/>
      <c r="J8" s="34"/>
      <c r="K8" s="34"/>
      <c r="L8" s="34"/>
      <c r="M8" s="34"/>
      <c r="N8" s="35"/>
      <c r="O8" s="27"/>
      <c r="P8" s="27"/>
      <c r="Q8" s="27"/>
      <c r="R8" s="27"/>
      <c r="S8" s="27"/>
      <c r="T8" s="27"/>
      <c r="U8" s="27"/>
    </row>
    <row r="9" spans="2:21" ht="15" customHeight="1">
      <c r="B9" s="386" t="s">
        <v>61</v>
      </c>
      <c r="C9" s="387"/>
      <c r="D9" s="387"/>
      <c r="E9" s="36">
        <v>16473</v>
      </c>
      <c r="F9" s="36">
        <v>17362</v>
      </c>
      <c r="G9" s="36">
        <v>37040</v>
      </c>
      <c r="H9" s="36">
        <v>32739</v>
      </c>
      <c r="I9" s="36">
        <v>0</v>
      </c>
      <c r="J9" s="36">
        <v>106</v>
      </c>
      <c r="K9" s="36"/>
      <c r="L9" s="36"/>
      <c r="M9" s="36">
        <f>E9+G9+I9+K9</f>
        <v>53513</v>
      </c>
      <c r="N9" s="37">
        <f>F9+H9+J9+L9</f>
        <v>50207</v>
      </c>
      <c r="O9" s="27"/>
      <c r="P9" s="27"/>
      <c r="Q9" s="27"/>
      <c r="R9" s="27"/>
      <c r="S9" s="27"/>
      <c r="T9" s="27"/>
      <c r="U9" s="27"/>
    </row>
    <row r="10" spans="2:21" ht="15" customHeight="1">
      <c r="B10" s="386" t="s">
        <v>62</v>
      </c>
      <c r="C10" s="387"/>
      <c r="D10" s="387"/>
      <c r="E10" s="36">
        <v>40885</v>
      </c>
      <c r="F10" s="36">
        <v>38365</v>
      </c>
      <c r="G10" s="36">
        <v>62739</v>
      </c>
      <c r="H10" s="36">
        <v>51825</v>
      </c>
      <c r="I10" s="36">
        <v>0</v>
      </c>
      <c r="J10" s="36">
        <v>862</v>
      </c>
      <c r="K10" s="36"/>
      <c r="L10" s="36"/>
      <c r="M10" s="36">
        <f>E10+G10+I10+K10</f>
        <v>103624</v>
      </c>
      <c r="N10" s="37">
        <f>F10+H10+J10+L10</f>
        <v>91052</v>
      </c>
      <c r="O10" s="27"/>
      <c r="P10" s="27"/>
      <c r="Q10" s="27"/>
      <c r="R10" s="27"/>
      <c r="S10" s="27"/>
      <c r="T10" s="27"/>
      <c r="U10" s="27"/>
    </row>
    <row r="11" spans="2:21" ht="15" customHeight="1">
      <c r="B11" s="388" t="s">
        <v>154</v>
      </c>
      <c r="C11" s="389"/>
      <c r="D11" s="389"/>
      <c r="E11" s="95">
        <f t="shared" ref="E11:J11" si="0">SUM(E9:E10)</f>
        <v>57358</v>
      </c>
      <c r="F11" s="95">
        <f t="shared" si="0"/>
        <v>55727</v>
      </c>
      <c r="G11" s="95">
        <f t="shared" si="0"/>
        <v>99779</v>
      </c>
      <c r="H11" s="95">
        <f t="shared" si="0"/>
        <v>84564</v>
      </c>
      <c r="I11" s="95">
        <f t="shared" si="0"/>
        <v>0</v>
      </c>
      <c r="J11" s="95">
        <f t="shared" si="0"/>
        <v>968</v>
      </c>
      <c r="K11" s="95"/>
      <c r="L11" s="95"/>
      <c r="M11" s="95">
        <f>SUM(M9:M10)</f>
        <v>157137</v>
      </c>
      <c r="N11" s="96">
        <f>SUM(N9:N10)</f>
        <v>141259</v>
      </c>
      <c r="O11" s="27"/>
      <c r="P11" s="27"/>
      <c r="Q11" s="27"/>
      <c r="R11" s="27"/>
      <c r="S11" s="27"/>
      <c r="T11" s="27"/>
      <c r="U11" s="27"/>
    </row>
    <row r="12" spans="2:21" ht="6" customHeight="1">
      <c r="B12" s="326"/>
      <c r="C12" s="309"/>
      <c r="D12" s="309"/>
      <c r="E12" s="89"/>
      <c r="F12" s="89"/>
      <c r="G12" s="89"/>
      <c r="H12" s="89"/>
      <c r="I12" s="89"/>
      <c r="J12" s="89"/>
      <c r="K12" s="89"/>
      <c r="L12" s="89"/>
      <c r="M12" s="89"/>
      <c r="N12" s="97"/>
      <c r="O12" s="27"/>
      <c r="P12" s="27"/>
      <c r="Q12" s="27"/>
      <c r="R12" s="27"/>
      <c r="S12" s="27"/>
      <c r="T12" s="27"/>
      <c r="U12" s="27"/>
    </row>
    <row r="13" spans="2:21" ht="15" customHeight="1">
      <c r="B13" s="386" t="s">
        <v>30</v>
      </c>
      <c r="C13" s="387"/>
      <c r="D13" s="387"/>
      <c r="E13" s="36">
        <v>0</v>
      </c>
      <c r="F13" s="36">
        <v>0</v>
      </c>
      <c r="G13" s="36">
        <v>2</v>
      </c>
      <c r="H13" s="36">
        <v>0</v>
      </c>
      <c r="I13" s="36">
        <v>48331</v>
      </c>
      <c r="J13" s="36">
        <v>54571</v>
      </c>
      <c r="K13" s="36"/>
      <c r="L13" s="36"/>
      <c r="M13" s="36">
        <f>E13+G13+I13+K13</f>
        <v>48333</v>
      </c>
      <c r="N13" s="37">
        <f>F13+H13+J13+L13</f>
        <v>54571</v>
      </c>
      <c r="O13" s="27"/>
      <c r="P13" s="27"/>
      <c r="Q13" s="27"/>
      <c r="R13" s="27"/>
      <c r="S13" s="27"/>
      <c r="T13" s="27"/>
      <c r="U13" s="27"/>
    </row>
    <row r="14" spans="2:21" ht="15" customHeight="1">
      <c r="B14" s="386" t="s">
        <v>31</v>
      </c>
      <c r="C14" s="387"/>
      <c r="D14" s="387"/>
      <c r="E14" s="36">
        <v>131</v>
      </c>
      <c r="F14" s="36">
        <v>146</v>
      </c>
      <c r="G14" s="36">
        <v>7</v>
      </c>
      <c r="H14" s="36">
        <v>1</v>
      </c>
      <c r="I14" s="36">
        <v>22</v>
      </c>
      <c r="J14" s="36">
        <v>7</v>
      </c>
      <c r="K14" s="36"/>
      <c r="L14" s="36"/>
      <c r="M14" s="36">
        <f>E14+G14+I14+K14</f>
        <v>160</v>
      </c>
      <c r="N14" s="37">
        <f>F14+H14+J14+L14</f>
        <v>154</v>
      </c>
      <c r="O14" s="27"/>
      <c r="P14" s="27"/>
      <c r="Q14" s="27"/>
      <c r="R14" s="27"/>
      <c r="S14" s="27"/>
      <c r="T14" s="27"/>
      <c r="U14" s="27"/>
    </row>
    <row r="15" spans="2:21" ht="15" customHeight="1">
      <c r="B15" s="395" t="s">
        <v>63</v>
      </c>
      <c r="C15" s="396"/>
      <c r="D15" s="396"/>
      <c r="E15" s="38">
        <f t="shared" ref="E15:J15" si="1">SUM(E11:E14)</f>
        <v>57489</v>
      </c>
      <c r="F15" s="38">
        <f t="shared" si="1"/>
        <v>55873</v>
      </c>
      <c r="G15" s="38">
        <f t="shared" si="1"/>
        <v>99788</v>
      </c>
      <c r="H15" s="38">
        <f t="shared" si="1"/>
        <v>84565</v>
      </c>
      <c r="I15" s="38">
        <f t="shared" si="1"/>
        <v>48353</v>
      </c>
      <c r="J15" s="38">
        <f t="shared" si="1"/>
        <v>55546</v>
      </c>
      <c r="K15" s="38"/>
      <c r="L15" s="38"/>
      <c r="M15" s="38">
        <f>SUM(M11:M14)</f>
        <v>205630</v>
      </c>
      <c r="N15" s="39">
        <f>SUM(N11:N14)</f>
        <v>195984</v>
      </c>
      <c r="O15" s="27"/>
      <c r="P15" s="27"/>
      <c r="Q15" s="27"/>
      <c r="R15" s="27"/>
      <c r="S15" s="27"/>
      <c r="T15" s="27"/>
      <c r="U15" s="27"/>
    </row>
    <row r="16" spans="2:21" ht="6" customHeight="1">
      <c r="B16" s="326"/>
      <c r="C16" s="309"/>
      <c r="D16" s="309"/>
      <c r="E16" s="89"/>
      <c r="F16" s="89"/>
      <c r="G16" s="89"/>
      <c r="H16" s="89"/>
      <c r="I16" s="89"/>
      <c r="J16" s="89"/>
      <c r="K16" s="89"/>
      <c r="L16" s="89"/>
      <c r="M16" s="89"/>
      <c r="N16" s="97"/>
      <c r="O16" s="27"/>
      <c r="P16" s="27"/>
      <c r="Q16" s="27"/>
      <c r="R16" s="27"/>
      <c r="S16" s="27"/>
      <c r="T16" s="27"/>
      <c r="U16" s="27"/>
    </row>
    <row r="17" spans="2:21" ht="15" customHeight="1">
      <c r="B17" s="386" t="s">
        <v>64</v>
      </c>
      <c r="C17" s="387"/>
      <c r="D17" s="387"/>
      <c r="E17" s="36">
        <v>-3283</v>
      </c>
      <c r="F17" s="36">
        <v>-2861</v>
      </c>
      <c r="G17" s="36">
        <v>-6539</v>
      </c>
      <c r="H17" s="36">
        <v>-5467</v>
      </c>
      <c r="I17" s="36">
        <f>-39458+1</f>
        <v>-39457</v>
      </c>
      <c r="J17" s="36">
        <v>-48110</v>
      </c>
      <c r="K17" s="36">
        <v>-4776</v>
      </c>
      <c r="L17" s="36">
        <v>-6441</v>
      </c>
      <c r="M17" s="36">
        <f>E17+G17+I17+K17</f>
        <v>-54055</v>
      </c>
      <c r="N17" s="37">
        <f>F17+H17+J17+L17</f>
        <v>-62879</v>
      </c>
      <c r="O17" s="27"/>
      <c r="P17" s="27"/>
      <c r="Q17" s="27"/>
      <c r="R17" s="27"/>
      <c r="S17" s="27"/>
      <c r="T17" s="27"/>
      <c r="U17" s="27"/>
    </row>
    <row r="18" spans="2:21" ht="15" customHeight="1">
      <c r="B18" s="395" t="s">
        <v>65</v>
      </c>
      <c r="C18" s="396"/>
      <c r="D18" s="396"/>
      <c r="E18" s="38">
        <f t="shared" ref="E18:N18" si="2">SUM(E15:E17)</f>
        <v>54206</v>
      </c>
      <c r="F18" s="38">
        <f t="shared" si="2"/>
        <v>53012</v>
      </c>
      <c r="G18" s="38">
        <f t="shared" si="2"/>
        <v>93249</v>
      </c>
      <c r="H18" s="38">
        <f t="shared" si="2"/>
        <v>79098</v>
      </c>
      <c r="I18" s="38">
        <f t="shared" si="2"/>
        <v>8896</v>
      </c>
      <c r="J18" s="38">
        <f t="shared" si="2"/>
        <v>7436</v>
      </c>
      <c r="K18" s="38">
        <f t="shared" si="2"/>
        <v>-4776</v>
      </c>
      <c r="L18" s="38">
        <f t="shared" si="2"/>
        <v>-6441</v>
      </c>
      <c r="M18" s="38">
        <f t="shared" si="2"/>
        <v>151575</v>
      </c>
      <c r="N18" s="39">
        <f t="shared" si="2"/>
        <v>133105</v>
      </c>
      <c r="O18" s="27"/>
      <c r="P18" s="27"/>
      <c r="Q18" s="27"/>
      <c r="R18" s="27"/>
      <c r="S18" s="27"/>
      <c r="T18" s="27"/>
      <c r="U18" s="27"/>
    </row>
    <row r="19" spans="2:21" ht="6" customHeight="1">
      <c r="B19" s="326"/>
      <c r="C19" s="309"/>
      <c r="D19" s="309"/>
      <c r="E19" s="89"/>
      <c r="F19" s="89"/>
      <c r="G19" s="89"/>
      <c r="H19" s="89"/>
      <c r="I19" s="89"/>
      <c r="J19" s="89"/>
      <c r="K19" s="89"/>
      <c r="L19" s="89"/>
      <c r="M19" s="89"/>
      <c r="N19" s="97"/>
      <c r="O19" s="27"/>
      <c r="P19" s="27"/>
      <c r="Q19" s="27"/>
      <c r="R19" s="27"/>
      <c r="S19" s="27"/>
      <c r="T19" s="27"/>
      <c r="U19" s="27"/>
    </row>
    <row r="20" spans="2:21" ht="15.75">
      <c r="B20" s="386" t="s">
        <v>67</v>
      </c>
      <c r="C20" s="387"/>
      <c r="D20" s="387"/>
      <c r="E20" s="36">
        <v>-8309</v>
      </c>
      <c r="F20" s="36">
        <v>-8845</v>
      </c>
      <c r="G20" s="36">
        <v>-52331</v>
      </c>
      <c r="H20" s="36">
        <v>-45448</v>
      </c>
      <c r="I20" s="36">
        <v>-5055</v>
      </c>
      <c r="J20" s="36">
        <v>-5925</v>
      </c>
      <c r="K20" s="36">
        <v>-4640</v>
      </c>
      <c r="L20" s="36">
        <v>-4002</v>
      </c>
      <c r="M20" s="36">
        <f>E20+G20+I20+K20</f>
        <v>-70335</v>
      </c>
      <c r="N20" s="37">
        <f>F20+H20+J20+L20</f>
        <v>-64220</v>
      </c>
      <c r="O20" s="27"/>
      <c r="P20" s="27"/>
      <c r="Q20" s="27"/>
      <c r="R20" s="27"/>
      <c r="S20" s="27"/>
      <c r="T20" s="27"/>
      <c r="U20" s="27"/>
    </row>
    <row r="21" spans="2:21" ht="15" customHeight="1">
      <c r="B21" s="388" t="s">
        <v>155</v>
      </c>
      <c r="C21" s="389"/>
      <c r="D21" s="389"/>
      <c r="E21" s="95">
        <f t="shared" ref="E21:N21" si="3">SUM(E18:E20)</f>
        <v>45897</v>
      </c>
      <c r="F21" s="95">
        <f t="shared" si="3"/>
        <v>44167</v>
      </c>
      <c r="G21" s="95">
        <f t="shared" si="3"/>
        <v>40918</v>
      </c>
      <c r="H21" s="95">
        <f t="shared" si="3"/>
        <v>33650</v>
      </c>
      <c r="I21" s="95">
        <f t="shared" si="3"/>
        <v>3841</v>
      </c>
      <c r="J21" s="95">
        <f t="shared" si="3"/>
        <v>1511</v>
      </c>
      <c r="K21" s="95">
        <f t="shared" si="3"/>
        <v>-9416</v>
      </c>
      <c r="L21" s="95">
        <f t="shared" si="3"/>
        <v>-10443</v>
      </c>
      <c r="M21" s="95">
        <f t="shared" si="3"/>
        <v>81240</v>
      </c>
      <c r="N21" s="96">
        <f t="shared" si="3"/>
        <v>68885</v>
      </c>
      <c r="O21" s="27"/>
      <c r="P21" s="27"/>
      <c r="Q21" s="27"/>
      <c r="R21" s="27"/>
      <c r="S21" s="27"/>
      <c r="T21" s="27"/>
      <c r="U21" s="27"/>
    </row>
    <row r="22" spans="2:21" ht="6" customHeight="1">
      <c r="B22" s="326"/>
      <c r="C22" s="309"/>
      <c r="D22" s="309"/>
      <c r="E22" s="89"/>
      <c r="F22" s="89"/>
      <c r="G22" s="89"/>
      <c r="H22" s="89"/>
      <c r="I22" s="89"/>
      <c r="J22" s="89"/>
      <c r="K22" s="89"/>
      <c r="L22" s="89"/>
      <c r="M22" s="89"/>
      <c r="N22" s="97"/>
      <c r="O22" s="27"/>
      <c r="P22" s="27"/>
      <c r="Q22" s="27"/>
      <c r="R22" s="27"/>
      <c r="S22" s="27"/>
      <c r="T22" s="27"/>
      <c r="U22" s="27"/>
    </row>
    <row r="23" spans="2:21" ht="30" customHeight="1">
      <c r="B23" s="401" t="s">
        <v>156</v>
      </c>
      <c r="C23" s="387"/>
      <c r="D23" s="387"/>
      <c r="E23" s="36">
        <v>-5332</v>
      </c>
      <c r="F23" s="36">
        <v>-6276</v>
      </c>
      <c r="G23" s="36">
        <v>-21503</v>
      </c>
      <c r="H23" s="36">
        <v>-20373</v>
      </c>
      <c r="I23" s="36">
        <v>0</v>
      </c>
      <c r="J23" s="36">
        <v>0</v>
      </c>
      <c r="K23" s="36">
        <v>0</v>
      </c>
      <c r="L23" s="36">
        <v>0</v>
      </c>
      <c r="M23" s="36">
        <f>E23+G23+I23+K23</f>
        <v>-26835</v>
      </c>
      <c r="N23" s="37">
        <f>F23+H23+J23+L23</f>
        <v>-26649</v>
      </c>
      <c r="O23" s="27"/>
      <c r="P23" s="27"/>
      <c r="Q23" s="27"/>
      <c r="R23" s="27"/>
      <c r="S23" s="27"/>
      <c r="T23" s="27"/>
      <c r="U23" s="27"/>
    </row>
    <row r="24" spans="2:21" ht="15" customHeight="1">
      <c r="B24" s="388" t="s">
        <v>157</v>
      </c>
      <c r="C24" s="389"/>
      <c r="D24" s="389"/>
      <c r="E24" s="95">
        <f t="shared" ref="E24:N24" si="4">SUM(E21:E23)</f>
        <v>40565</v>
      </c>
      <c r="F24" s="95">
        <f t="shared" si="4"/>
        <v>37891</v>
      </c>
      <c r="G24" s="95">
        <f t="shared" si="4"/>
        <v>19415</v>
      </c>
      <c r="H24" s="95">
        <f t="shared" si="4"/>
        <v>13277</v>
      </c>
      <c r="I24" s="95">
        <f t="shared" si="4"/>
        <v>3841</v>
      </c>
      <c r="J24" s="95">
        <f t="shared" si="4"/>
        <v>1511</v>
      </c>
      <c r="K24" s="95">
        <f t="shared" si="4"/>
        <v>-9416</v>
      </c>
      <c r="L24" s="95">
        <f t="shared" si="4"/>
        <v>-10443</v>
      </c>
      <c r="M24" s="38">
        <f t="shared" si="4"/>
        <v>54405</v>
      </c>
      <c r="N24" s="39">
        <f t="shared" si="4"/>
        <v>42236</v>
      </c>
      <c r="O24" s="27"/>
      <c r="P24" s="27"/>
      <c r="Q24" s="27"/>
      <c r="R24" s="27"/>
      <c r="S24" s="27"/>
      <c r="T24" s="27"/>
      <c r="U24" s="27"/>
    </row>
    <row r="25" spans="2:21" ht="5.25" customHeight="1">
      <c r="B25" s="326"/>
      <c r="C25" s="309"/>
      <c r="D25" s="309"/>
      <c r="E25" s="89"/>
      <c r="F25" s="91"/>
      <c r="G25" s="91"/>
      <c r="H25" s="91"/>
      <c r="I25" s="91"/>
      <c r="J25" s="91"/>
      <c r="K25" s="91"/>
      <c r="L25" s="91"/>
      <c r="M25" s="38"/>
      <c r="N25" s="39"/>
      <c r="O25" s="27"/>
      <c r="P25" s="27"/>
      <c r="Q25" s="27"/>
      <c r="R25" s="27"/>
      <c r="S25" s="27"/>
      <c r="T25" s="27"/>
      <c r="U25" s="27"/>
    </row>
    <row r="26" spans="2:21" ht="15" customHeight="1">
      <c r="B26" s="386" t="s">
        <v>68</v>
      </c>
      <c r="C26" s="387"/>
      <c r="D26" s="387"/>
      <c r="E26" s="36"/>
      <c r="F26" s="40"/>
      <c r="G26" s="40"/>
      <c r="H26" s="40"/>
      <c r="I26" s="40"/>
      <c r="J26" s="40"/>
      <c r="K26" s="40"/>
      <c r="L26" s="40"/>
      <c r="M26" s="36">
        <v>-18856</v>
      </c>
      <c r="N26" s="37">
        <v>-15924</v>
      </c>
      <c r="O26" s="27"/>
      <c r="P26" s="27"/>
      <c r="Q26" s="27"/>
      <c r="R26" s="27"/>
      <c r="S26" s="27"/>
      <c r="T26" s="27"/>
      <c r="U26" s="27"/>
    </row>
    <row r="27" spans="2:21" ht="15" customHeight="1">
      <c r="B27" s="386" t="s">
        <v>69</v>
      </c>
      <c r="C27" s="387"/>
      <c r="D27" s="387"/>
      <c r="E27" s="36"/>
      <c r="F27" s="40"/>
      <c r="G27" s="40"/>
      <c r="H27" s="40"/>
      <c r="I27" s="40"/>
      <c r="J27" s="40"/>
      <c r="K27" s="40"/>
      <c r="L27" s="40"/>
      <c r="M27" s="36">
        <v>-1330</v>
      </c>
      <c r="N27" s="37">
        <v>-2403</v>
      </c>
      <c r="O27" s="27"/>
      <c r="P27" s="27"/>
      <c r="Q27" s="27"/>
      <c r="R27" s="27"/>
      <c r="S27" s="27"/>
      <c r="T27" s="27"/>
      <c r="U27" s="27"/>
    </row>
    <row r="28" spans="2:21" ht="15" customHeight="1">
      <c r="B28" s="395" t="s">
        <v>70</v>
      </c>
      <c r="C28" s="396"/>
      <c r="D28" s="397"/>
      <c r="E28" s="36"/>
      <c r="F28" s="40"/>
      <c r="G28" s="40"/>
      <c r="H28" s="40"/>
      <c r="I28" s="40"/>
      <c r="J28" s="40"/>
      <c r="K28" s="40"/>
      <c r="L28" s="40"/>
      <c r="M28" s="38">
        <f>SUM(M24:M27)</f>
        <v>34219</v>
      </c>
      <c r="N28" s="39">
        <f>SUM(N24:N27)</f>
        <v>23909</v>
      </c>
      <c r="O28" s="27"/>
      <c r="P28" s="27"/>
      <c r="Q28" s="27"/>
      <c r="R28" s="27"/>
      <c r="S28" s="27"/>
      <c r="T28" s="27"/>
      <c r="U28" s="27"/>
    </row>
    <row r="29" spans="2:21" ht="15" customHeight="1">
      <c r="B29" s="386" t="s">
        <v>158</v>
      </c>
      <c r="C29" s="387"/>
      <c r="D29" s="387"/>
      <c r="E29" s="36"/>
      <c r="F29" s="40"/>
      <c r="G29" s="40"/>
      <c r="H29" s="40"/>
      <c r="I29" s="40"/>
      <c r="J29" s="40"/>
      <c r="K29" s="40"/>
      <c r="L29" s="40"/>
      <c r="M29" s="36">
        <v>-2364</v>
      </c>
      <c r="N29" s="37">
        <v>-1289</v>
      </c>
      <c r="O29" s="27"/>
      <c r="P29" s="27"/>
      <c r="Q29" s="27"/>
      <c r="R29" s="27"/>
      <c r="S29" s="27"/>
      <c r="T29" s="27"/>
      <c r="U29" s="27"/>
    </row>
    <row r="30" spans="2:21" ht="15" customHeight="1">
      <c r="B30" s="386" t="s">
        <v>159</v>
      </c>
      <c r="C30" s="387"/>
      <c r="D30" s="387"/>
      <c r="E30" s="36"/>
      <c r="F30" s="40"/>
      <c r="G30" s="40"/>
      <c r="H30" s="40"/>
      <c r="I30" s="40"/>
      <c r="J30" s="40"/>
      <c r="K30" s="40"/>
      <c r="L30" s="40"/>
      <c r="M30" s="36">
        <v>-1078</v>
      </c>
      <c r="N30" s="37">
        <v>-2629</v>
      </c>
      <c r="O30" s="27"/>
      <c r="P30" s="27"/>
      <c r="Q30" s="27"/>
      <c r="R30" s="27"/>
      <c r="S30" s="27"/>
      <c r="T30" s="27"/>
      <c r="U30" s="27"/>
    </row>
    <row r="31" spans="2:21" ht="15" customHeight="1">
      <c r="B31" s="395" t="s">
        <v>160</v>
      </c>
      <c r="C31" s="396"/>
      <c r="D31" s="397"/>
      <c r="E31" s="36"/>
      <c r="F31" s="40"/>
      <c r="G31" s="40"/>
      <c r="H31" s="40"/>
      <c r="I31" s="40"/>
      <c r="J31" s="40"/>
      <c r="K31" s="40"/>
      <c r="L31" s="40"/>
      <c r="M31" s="38">
        <f>SUM(M28:M30)</f>
        <v>30777</v>
      </c>
      <c r="N31" s="39">
        <f>SUM(N28:N30)</f>
        <v>19991</v>
      </c>
      <c r="O31" s="27"/>
      <c r="P31" s="27"/>
      <c r="Q31" s="27"/>
      <c r="R31" s="27"/>
      <c r="S31" s="27"/>
      <c r="T31" s="27"/>
      <c r="U31" s="27"/>
    </row>
    <row r="32" spans="2:21" ht="15" customHeight="1">
      <c r="B32" s="398" t="s">
        <v>75</v>
      </c>
      <c r="C32" s="399"/>
      <c r="D32" s="400"/>
      <c r="E32" s="36"/>
      <c r="F32" s="40"/>
      <c r="G32" s="40"/>
      <c r="H32" s="40"/>
      <c r="I32" s="40"/>
      <c r="J32" s="40"/>
      <c r="K32" s="40"/>
      <c r="L32" s="40"/>
      <c r="M32" s="92">
        <v>-10849</v>
      </c>
      <c r="N32" s="146">
        <v>-5836</v>
      </c>
      <c r="O32" s="27"/>
      <c r="P32" s="27"/>
      <c r="Q32" s="27"/>
      <c r="R32" s="27"/>
      <c r="S32" s="27"/>
      <c r="T32" s="27"/>
      <c r="U32" s="27"/>
    </row>
    <row r="33" spans="2:21" ht="18.75" customHeight="1">
      <c r="B33" s="386"/>
      <c r="C33" s="387"/>
      <c r="D33" s="387"/>
      <c r="E33" s="36"/>
      <c r="F33" s="40"/>
      <c r="G33" s="40"/>
      <c r="H33" s="40"/>
      <c r="I33" s="40"/>
      <c r="J33" s="40"/>
      <c r="K33" s="40"/>
      <c r="L33" s="40"/>
      <c r="M33" s="34"/>
      <c r="N33" s="35"/>
      <c r="O33" s="27"/>
      <c r="P33" s="27"/>
      <c r="Q33" s="27"/>
      <c r="R33" s="27"/>
      <c r="S33" s="27"/>
      <c r="T33" s="27"/>
      <c r="U33" s="27"/>
    </row>
    <row r="34" spans="2:21" ht="15" customHeight="1" thickBot="1">
      <c r="B34" s="392" t="s">
        <v>76</v>
      </c>
      <c r="C34" s="393"/>
      <c r="D34" s="393"/>
      <c r="E34" s="170"/>
      <c r="F34" s="41"/>
      <c r="G34" s="41"/>
      <c r="H34" s="41"/>
      <c r="I34" s="41"/>
      <c r="J34" s="41"/>
      <c r="K34" s="41"/>
      <c r="L34" s="41"/>
      <c r="M34" s="170">
        <f>SUM(M31:M33)</f>
        <v>19928</v>
      </c>
      <c r="N34" s="193">
        <f>SUM(N31:N33)</f>
        <v>14155</v>
      </c>
      <c r="O34" s="27"/>
      <c r="P34" s="27"/>
      <c r="Q34" s="27"/>
      <c r="R34" s="27"/>
      <c r="S34" s="27"/>
      <c r="T34" s="27"/>
      <c r="U34" s="27"/>
    </row>
    <row r="35" spans="2:21" ht="15" customHeight="1" thickTop="1">
      <c r="B35" s="5"/>
      <c r="C35" s="108"/>
      <c r="D35" s="108"/>
      <c r="E35" s="18"/>
      <c r="F35" s="18"/>
      <c r="G35" s="18"/>
      <c r="H35" s="17"/>
      <c r="I35" s="17"/>
      <c r="J35" s="17"/>
      <c r="K35" s="17"/>
      <c r="L35" s="17"/>
      <c r="M35" s="17"/>
      <c r="N35" s="17"/>
      <c r="O35" s="27"/>
      <c r="P35" s="27"/>
      <c r="Q35" s="27"/>
      <c r="R35" s="27"/>
      <c r="S35" s="27"/>
      <c r="T35" s="27"/>
      <c r="U35" s="27"/>
    </row>
    <row r="36" spans="2:21" ht="15" customHeight="1">
      <c r="B36" s="5"/>
      <c r="C36" s="108"/>
      <c r="D36" s="108"/>
      <c r="E36" s="18"/>
      <c r="F36" s="18"/>
      <c r="G36" s="18"/>
      <c r="H36" s="17"/>
      <c r="I36" s="17"/>
      <c r="J36" s="17"/>
      <c r="K36" s="17"/>
      <c r="L36" s="17"/>
      <c r="M36" s="17"/>
      <c r="N36" s="17"/>
      <c r="O36" s="27"/>
      <c r="P36" s="27"/>
      <c r="Q36" s="27"/>
      <c r="R36" s="27"/>
      <c r="S36" s="27"/>
      <c r="T36" s="27"/>
      <c r="U36" s="27"/>
    </row>
    <row r="37" spans="2:21" ht="1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2:21" ht="1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2:21" ht="1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2:21" ht="1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2:21" ht="15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2:21" ht="15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ht="15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ht="15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ht="15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2:21" ht="15.75">
      <c r="B46" s="27"/>
      <c r="C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2:21" ht="15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2:21" ht="15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2:21" ht="15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2:21" ht="15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</sheetData>
  <mergeCells count="28">
    <mergeCell ref="B31:D31"/>
    <mergeCell ref="B30:D30"/>
    <mergeCell ref="B15:D15"/>
    <mergeCell ref="B17:D17"/>
    <mergeCell ref="B18:D18"/>
    <mergeCell ref="B20:D20"/>
    <mergeCell ref="B14:D14"/>
    <mergeCell ref="B29:D29"/>
    <mergeCell ref="I5:J5"/>
    <mergeCell ref="K5:L5"/>
    <mergeCell ref="M5:N5"/>
    <mergeCell ref="G5:H6"/>
    <mergeCell ref="B3:I3"/>
    <mergeCell ref="B4:C4"/>
    <mergeCell ref="B32:D32"/>
    <mergeCell ref="B34:D34"/>
    <mergeCell ref="B33:D33"/>
    <mergeCell ref="E5:F5"/>
    <mergeCell ref="B21:D21"/>
    <mergeCell ref="B23:D23"/>
    <mergeCell ref="B24:D24"/>
    <mergeCell ref="B26:D26"/>
    <mergeCell ref="B27:D27"/>
    <mergeCell ref="B28:D28"/>
    <mergeCell ref="B9:D9"/>
    <mergeCell ref="B10:D10"/>
    <mergeCell ref="B11:D11"/>
    <mergeCell ref="B13:D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ignoredErrors>
    <ignoredError sqref="M11:N11 M23:N23 M17 M20:N21 M15:N15 M18:N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AA48"/>
  <sheetViews>
    <sheetView zoomScale="140" zoomScaleNormal="140" workbookViewId="0"/>
  </sheetViews>
  <sheetFormatPr defaultColWidth="9.140625" defaultRowHeight="15"/>
  <cols>
    <col min="1" max="1" width="2.7109375" customWidth="1"/>
    <col min="2" max="2" width="1.42578125" customWidth="1"/>
    <col min="3" max="3" width="17.42578125" bestFit="1" customWidth="1"/>
    <col min="4" max="4" width="1.42578125" customWidth="1"/>
    <col min="5" max="5" width="7.42578125" style="42" bestFit="1" customWidth="1"/>
    <col min="6" max="6" width="7.7109375" style="42" bestFit="1" customWidth="1"/>
    <col min="7" max="7" width="1.42578125" style="42" customWidth="1"/>
    <col min="8" max="8" width="5.28515625" style="42" bestFit="1" customWidth="1"/>
    <col min="9" max="9" width="1.42578125" style="42" customWidth="1"/>
    <col min="10" max="10" width="6.140625" style="42" bestFit="1" customWidth="1"/>
    <col min="11" max="11" width="1.42578125" style="42" customWidth="1"/>
    <col min="12" max="12" width="6.85546875" style="42" bestFit="1" customWidth="1"/>
    <col min="13" max="14" width="8.85546875" style="42" bestFit="1" customWidth="1"/>
    <col min="15" max="15" width="9.85546875" style="42" bestFit="1" customWidth="1"/>
    <col min="16" max="16" width="1.42578125" style="42" customWidth="1"/>
    <col min="17" max="17" width="6" style="42" bestFit="1" customWidth="1"/>
    <col min="18" max="18" width="1.42578125" style="42" customWidth="1"/>
    <col min="19" max="19" width="11.5703125" style="42" bestFit="1" customWidth="1"/>
    <col min="20" max="20" width="1.42578125" style="42" customWidth="1"/>
    <col min="21" max="21" width="8.42578125" style="42" bestFit="1" customWidth="1"/>
    <col min="22" max="22" width="1.42578125" style="42" customWidth="1"/>
    <col min="23" max="23" width="7.5703125" style="51" bestFit="1" customWidth="1"/>
    <col min="24" max="27" width="9.140625" style="42"/>
  </cols>
  <sheetData>
    <row r="3" spans="2:27" ht="15.75">
      <c r="B3" s="331" t="s">
        <v>162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2:27" ht="5.25" customHeight="1" thickBot="1">
      <c r="B4" s="331"/>
      <c r="C4" s="331"/>
      <c r="D4" s="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27" s="50" customFormat="1" ht="25.5" customHeight="1">
      <c r="B5" s="404" t="s">
        <v>60</v>
      </c>
      <c r="C5" s="405"/>
      <c r="D5" s="58"/>
      <c r="E5" s="59"/>
      <c r="F5" s="60" t="s">
        <v>163</v>
      </c>
      <c r="G5" s="61"/>
      <c r="H5" s="60" t="s">
        <v>164</v>
      </c>
      <c r="I5" s="61"/>
      <c r="J5" s="60" t="s">
        <v>165</v>
      </c>
      <c r="K5" s="62"/>
      <c r="L5" s="406" t="s">
        <v>112</v>
      </c>
      <c r="M5" s="406"/>
      <c r="N5" s="406"/>
      <c r="O5" s="406"/>
      <c r="P5" s="61"/>
      <c r="Q5" s="63" t="s">
        <v>166</v>
      </c>
      <c r="R5" s="64"/>
      <c r="S5" s="63" t="s">
        <v>167</v>
      </c>
      <c r="T5" s="64"/>
      <c r="U5" s="63" t="s">
        <v>168</v>
      </c>
      <c r="V5" s="64"/>
      <c r="W5" s="65" t="s">
        <v>169</v>
      </c>
      <c r="X5" s="45"/>
      <c r="Y5" s="45"/>
      <c r="Z5" s="45"/>
      <c r="AA5" s="45"/>
    </row>
    <row r="6" spans="2:27" s="50" customFormat="1" ht="60" customHeight="1">
      <c r="B6" s="66"/>
      <c r="C6" s="47"/>
      <c r="D6" s="47"/>
      <c r="E6" s="54" t="s">
        <v>170</v>
      </c>
      <c r="F6" s="52"/>
      <c r="G6" s="52"/>
      <c r="H6" s="52"/>
      <c r="I6" s="52"/>
      <c r="J6" s="52"/>
      <c r="K6" s="53"/>
      <c r="L6" s="55" t="s">
        <v>171</v>
      </c>
      <c r="M6" s="55" t="s">
        <v>172</v>
      </c>
      <c r="N6" s="55" t="s">
        <v>173</v>
      </c>
      <c r="O6" s="56" t="s">
        <v>174</v>
      </c>
      <c r="P6" s="52"/>
      <c r="Q6" s="52"/>
      <c r="R6" s="52"/>
      <c r="S6" s="52"/>
      <c r="T6" s="52"/>
      <c r="U6" s="52"/>
      <c r="V6" s="52"/>
      <c r="W6" s="67"/>
      <c r="X6" s="45"/>
      <c r="Y6" s="45"/>
      <c r="Z6" s="45"/>
      <c r="AA6" s="45"/>
    </row>
    <row r="7" spans="2:27" s="50" customFormat="1" ht="9" customHeight="1" thickBot="1">
      <c r="B7" s="68"/>
      <c r="C7" s="47"/>
      <c r="D7" s="47"/>
      <c r="E7" s="44"/>
      <c r="F7" s="44"/>
      <c r="G7" s="44"/>
      <c r="H7" s="44"/>
      <c r="I7" s="44"/>
      <c r="J7" s="46"/>
      <c r="K7" s="46"/>
      <c r="L7" s="46"/>
      <c r="M7" s="46"/>
      <c r="N7" s="46"/>
      <c r="O7" s="44"/>
      <c r="P7" s="44"/>
      <c r="Q7" s="44"/>
      <c r="R7" s="44"/>
      <c r="S7" s="44"/>
      <c r="T7" s="44"/>
      <c r="U7" s="44"/>
      <c r="V7" s="44"/>
      <c r="W7" s="69"/>
      <c r="X7" s="45"/>
      <c r="Y7" s="45"/>
      <c r="Z7" s="45"/>
      <c r="AA7" s="45"/>
    </row>
    <row r="8" spans="2:27" s="50" customFormat="1" ht="11.25" customHeight="1">
      <c r="B8" s="407" t="s">
        <v>175</v>
      </c>
      <c r="C8" s="408"/>
      <c r="D8" s="72"/>
      <c r="E8" s="265">
        <v>81513689</v>
      </c>
      <c r="F8" s="265">
        <v>86944</v>
      </c>
      <c r="G8" s="73"/>
      <c r="H8" s="265">
        <v>46144</v>
      </c>
      <c r="I8" s="73"/>
      <c r="J8" s="269">
        <v>1087328</v>
      </c>
      <c r="K8" s="73"/>
      <c r="L8" s="269">
        <v>-77111</v>
      </c>
      <c r="M8" s="269">
        <v>-2055</v>
      </c>
      <c r="N8" s="269">
        <v>-22945</v>
      </c>
      <c r="O8" s="269">
        <v>2031</v>
      </c>
      <c r="P8" s="73"/>
      <c r="Q8" s="265">
        <v>-155534</v>
      </c>
      <c r="R8" s="73"/>
      <c r="S8" s="265">
        <v>964802</v>
      </c>
      <c r="T8" s="73"/>
      <c r="U8" s="265">
        <v>793</v>
      </c>
      <c r="V8" s="73"/>
      <c r="W8" s="272">
        <f>S8+U8</f>
        <v>965595</v>
      </c>
      <c r="X8" s="45"/>
      <c r="Y8" s="45"/>
      <c r="Z8" s="45"/>
      <c r="AA8" s="45"/>
    </row>
    <row r="9" spans="2:27" s="50" customFormat="1" ht="11.25" customHeight="1">
      <c r="B9" s="84"/>
      <c r="C9" s="85"/>
      <c r="D9" s="74"/>
      <c r="E9" s="75"/>
      <c r="F9" s="75"/>
      <c r="G9" s="46"/>
      <c r="H9" s="75"/>
      <c r="I9" s="46"/>
      <c r="J9" s="46"/>
      <c r="K9" s="46"/>
      <c r="L9" s="46"/>
      <c r="M9" s="46"/>
      <c r="N9" s="46"/>
      <c r="O9" s="46"/>
      <c r="P9" s="46"/>
      <c r="Q9" s="75"/>
      <c r="R9" s="46"/>
      <c r="S9" s="75"/>
      <c r="T9" s="46"/>
      <c r="U9" s="75"/>
      <c r="V9" s="46"/>
      <c r="W9" s="82"/>
      <c r="X9" s="45"/>
      <c r="Y9" s="45"/>
      <c r="Z9" s="45"/>
      <c r="AA9" s="45"/>
    </row>
    <row r="10" spans="2:27" s="50" customFormat="1" ht="11.25" customHeight="1">
      <c r="B10" s="402" t="s">
        <v>176</v>
      </c>
      <c r="C10" s="403"/>
      <c r="D10" s="76"/>
      <c r="E10" s="49"/>
      <c r="F10" s="49"/>
      <c r="G10" s="46"/>
      <c r="H10" s="46"/>
      <c r="I10" s="46"/>
      <c r="J10" s="268">
        <v>32621</v>
      </c>
      <c r="K10" s="46"/>
      <c r="L10" s="271">
        <v>13863</v>
      </c>
      <c r="M10" s="271">
        <v>487</v>
      </c>
      <c r="N10" s="271">
        <v>81</v>
      </c>
      <c r="O10" s="271">
        <v>316</v>
      </c>
      <c r="P10" s="46"/>
      <c r="Q10" s="49"/>
      <c r="R10" s="46"/>
      <c r="S10" s="271">
        <f>SUM(H10:Q10)</f>
        <v>47368</v>
      </c>
      <c r="T10" s="46"/>
      <c r="U10" s="268">
        <v>101</v>
      </c>
      <c r="V10" s="46"/>
      <c r="W10" s="273">
        <f>SUM(S10:U10)</f>
        <v>47469</v>
      </c>
      <c r="X10" s="45"/>
      <c r="Y10" s="45"/>
      <c r="Z10" s="45"/>
      <c r="AA10" s="45"/>
    </row>
    <row r="11" spans="2:27" s="50" customFormat="1" ht="11.25" customHeight="1">
      <c r="B11" s="413" t="s">
        <v>177</v>
      </c>
      <c r="C11" s="414"/>
      <c r="D11" s="47"/>
      <c r="E11" s="46"/>
      <c r="F11" s="46"/>
      <c r="G11" s="46"/>
      <c r="H11" s="75"/>
      <c r="I11" s="46"/>
      <c r="J11" s="75"/>
      <c r="K11" s="46"/>
      <c r="L11" s="79"/>
      <c r="M11" s="79"/>
      <c r="N11" s="79"/>
      <c r="O11" s="79"/>
      <c r="P11" s="46"/>
      <c r="Q11" s="46"/>
      <c r="R11" s="46"/>
      <c r="S11" s="79"/>
      <c r="T11" s="46"/>
      <c r="U11" s="75"/>
      <c r="V11" s="46"/>
      <c r="W11" s="82"/>
      <c r="X11" s="45"/>
      <c r="Y11" s="45"/>
      <c r="Z11" s="45"/>
      <c r="AA11" s="45"/>
    </row>
    <row r="12" spans="2:27" s="50" customFormat="1" ht="11.25" customHeight="1">
      <c r="B12" s="77"/>
      <c r="C12" s="78" t="s">
        <v>178</v>
      </c>
      <c r="D12" s="78"/>
      <c r="E12" s="79"/>
      <c r="F12" s="79"/>
      <c r="G12" s="46"/>
      <c r="H12" s="79"/>
      <c r="I12" s="46"/>
      <c r="J12" s="270">
        <v>-36275</v>
      </c>
      <c r="K12" s="46"/>
      <c r="L12" s="79"/>
      <c r="M12" s="79"/>
      <c r="N12" s="79"/>
      <c r="O12" s="79"/>
      <c r="P12" s="46"/>
      <c r="Q12" s="75"/>
      <c r="R12" s="46"/>
      <c r="S12" s="271">
        <f>SUM(H12:Q12)</f>
        <v>-36275</v>
      </c>
      <c r="T12" s="46"/>
      <c r="U12" s="270">
        <v>-155</v>
      </c>
      <c r="V12" s="46"/>
      <c r="W12" s="274">
        <f>S12+U12</f>
        <v>-36430</v>
      </c>
      <c r="X12" s="45"/>
      <c r="Y12" s="45"/>
      <c r="Z12" s="45"/>
      <c r="AA12" s="45"/>
    </row>
    <row r="13" spans="2:27" s="50" customFormat="1" ht="11.25" customHeight="1">
      <c r="B13" s="77"/>
      <c r="C13" s="78" t="s">
        <v>179</v>
      </c>
      <c r="D13" s="78"/>
      <c r="E13" s="79"/>
      <c r="F13" s="79"/>
      <c r="G13" s="46"/>
      <c r="H13" s="46"/>
      <c r="I13" s="46"/>
      <c r="J13" s="75"/>
      <c r="K13" s="46"/>
      <c r="L13" s="79"/>
      <c r="M13" s="79"/>
      <c r="N13" s="79"/>
      <c r="O13" s="79"/>
      <c r="P13" s="46"/>
      <c r="Q13" s="75"/>
      <c r="R13" s="46"/>
      <c r="S13" s="79"/>
      <c r="T13" s="46"/>
      <c r="U13" s="79"/>
      <c r="V13" s="46"/>
      <c r="W13" s="83"/>
      <c r="X13" s="45"/>
      <c r="Y13" s="45"/>
      <c r="Z13" s="45"/>
      <c r="AA13" s="45"/>
    </row>
    <row r="14" spans="2:27" s="50" customFormat="1" ht="11.25" customHeight="1">
      <c r="B14" s="77"/>
      <c r="C14" s="78" t="s">
        <v>180</v>
      </c>
      <c r="D14" s="78"/>
      <c r="E14" s="79"/>
      <c r="F14" s="79"/>
      <c r="G14" s="46"/>
      <c r="H14" s="267">
        <v>1570</v>
      </c>
      <c r="I14" s="46"/>
      <c r="J14" s="75"/>
      <c r="K14" s="46"/>
      <c r="L14" s="79"/>
      <c r="M14" s="79"/>
      <c r="N14" s="79"/>
      <c r="O14" s="79"/>
      <c r="P14" s="46"/>
      <c r="Q14" s="79"/>
      <c r="R14" s="46"/>
      <c r="S14" s="271">
        <f>SUM(H14:Q14)</f>
        <v>1570</v>
      </c>
      <c r="T14" s="46"/>
      <c r="U14" s="46"/>
      <c r="V14" s="46"/>
      <c r="W14" s="275">
        <f>S14+U14</f>
        <v>1570</v>
      </c>
      <c r="X14" s="45"/>
      <c r="Y14" s="45"/>
      <c r="Z14" s="45"/>
      <c r="AA14" s="45"/>
    </row>
    <row r="15" spans="2:27" s="50" customFormat="1" ht="16.5">
      <c r="B15" s="77"/>
      <c r="C15" s="80" t="s">
        <v>181</v>
      </c>
      <c r="D15" s="78"/>
      <c r="E15" s="267">
        <v>59000</v>
      </c>
      <c r="F15" s="79"/>
      <c r="G15" s="46"/>
      <c r="H15" s="268">
        <v>-165</v>
      </c>
      <c r="I15" s="46"/>
      <c r="J15" s="79"/>
      <c r="K15" s="46"/>
      <c r="L15" s="79"/>
      <c r="M15" s="79"/>
      <c r="N15" s="79"/>
      <c r="O15" s="79"/>
      <c r="P15" s="46"/>
      <c r="Q15" s="268">
        <v>1650</v>
      </c>
      <c r="R15" s="46"/>
      <c r="S15" s="271">
        <f>SUM(H15:Q15)</f>
        <v>1485</v>
      </c>
      <c r="T15" s="46"/>
      <c r="U15" s="79"/>
      <c r="V15" s="46"/>
      <c r="W15" s="275">
        <f>S15+U15</f>
        <v>1485</v>
      </c>
      <c r="X15" s="45"/>
      <c r="Y15" s="45"/>
      <c r="Z15" s="45"/>
      <c r="AA15" s="45"/>
    </row>
    <row r="16" spans="2:27" s="50" customFormat="1" ht="11.25" customHeight="1">
      <c r="B16" s="77"/>
      <c r="C16" s="78" t="s">
        <v>182</v>
      </c>
      <c r="D16" s="78"/>
      <c r="E16" s="267">
        <v>-2653845</v>
      </c>
      <c r="F16" s="79"/>
      <c r="G16" s="46"/>
      <c r="H16" s="79"/>
      <c r="I16" s="46"/>
      <c r="J16" s="46"/>
      <c r="K16" s="46"/>
      <c r="L16" s="79"/>
      <c r="M16" s="79"/>
      <c r="N16" s="79"/>
      <c r="O16" s="79"/>
      <c r="P16" s="46"/>
      <c r="Q16" s="267">
        <v>-70582</v>
      </c>
      <c r="R16" s="46"/>
      <c r="S16" s="271">
        <f>SUM(H16:Q16)</f>
        <v>-70582</v>
      </c>
      <c r="T16" s="46"/>
      <c r="U16" s="46"/>
      <c r="V16" s="46"/>
      <c r="W16" s="273">
        <f>S16+U16</f>
        <v>-70582</v>
      </c>
      <c r="X16" s="45"/>
      <c r="Y16" s="45"/>
      <c r="Z16" s="45"/>
      <c r="AA16" s="45"/>
    </row>
    <row r="17" spans="2:27" s="50" customFormat="1" ht="11.25" customHeight="1">
      <c r="B17" s="77"/>
      <c r="C17" s="78" t="s">
        <v>183</v>
      </c>
      <c r="D17" s="78"/>
      <c r="E17" s="79"/>
      <c r="F17" s="79"/>
      <c r="G17" s="46"/>
      <c r="H17" s="79"/>
      <c r="I17" s="46"/>
      <c r="J17" s="79"/>
      <c r="K17" s="46"/>
      <c r="L17" s="79"/>
      <c r="M17" s="79"/>
      <c r="N17" s="79"/>
      <c r="O17" s="79"/>
      <c r="P17" s="46"/>
      <c r="Q17" s="46"/>
      <c r="R17" s="46"/>
      <c r="S17" s="271">
        <f>SUM(H17:Q17)</f>
        <v>0</v>
      </c>
      <c r="T17" s="46"/>
      <c r="U17" s="75"/>
      <c r="V17" s="46"/>
      <c r="W17" s="83"/>
      <c r="X17" s="45"/>
      <c r="Y17" s="45"/>
      <c r="Z17" s="45"/>
      <c r="AA17" s="45"/>
    </row>
    <row r="18" spans="2:27" s="50" customFormat="1" ht="16.5" customHeight="1">
      <c r="B18" s="409" t="s">
        <v>184</v>
      </c>
      <c r="C18" s="415"/>
      <c r="D18" s="47"/>
      <c r="E18" s="46"/>
      <c r="F18" s="46"/>
      <c r="G18" s="46"/>
      <c r="H18" s="79"/>
      <c r="I18" s="46"/>
      <c r="J18" s="81"/>
      <c r="K18" s="46"/>
      <c r="L18" s="81"/>
      <c r="M18" s="79"/>
      <c r="N18" s="79"/>
      <c r="O18" s="79"/>
      <c r="P18" s="46"/>
      <c r="Q18" s="79"/>
      <c r="R18" s="46"/>
      <c r="S18" s="271">
        <f>SUM(H18:Q18)</f>
        <v>0</v>
      </c>
      <c r="T18" s="46"/>
      <c r="U18" s="75"/>
      <c r="V18" s="46"/>
      <c r="W18" s="273">
        <f>S18+U18</f>
        <v>0</v>
      </c>
      <c r="X18" s="45"/>
      <c r="Y18" s="45"/>
      <c r="Z18" s="45"/>
      <c r="AA18" s="45"/>
    </row>
    <row r="19" spans="2:27" s="50" customFormat="1" ht="11.25" customHeight="1">
      <c r="B19" s="86"/>
      <c r="C19" s="87"/>
      <c r="D19" s="74"/>
      <c r="E19" s="75"/>
      <c r="F19" s="75"/>
      <c r="G19" s="46"/>
      <c r="H19" s="46"/>
      <c r="I19" s="46"/>
      <c r="J19" s="48"/>
      <c r="K19" s="46"/>
      <c r="L19" s="48"/>
      <c r="M19" s="46"/>
      <c r="N19" s="46"/>
      <c r="O19" s="46"/>
      <c r="P19" s="46"/>
      <c r="Q19" s="46"/>
      <c r="R19" s="46"/>
      <c r="S19" s="46"/>
      <c r="T19" s="46"/>
      <c r="U19" s="75"/>
      <c r="V19" s="46"/>
      <c r="W19" s="82"/>
      <c r="X19" s="45"/>
      <c r="Y19" s="45"/>
      <c r="Z19" s="45"/>
      <c r="AA19" s="45"/>
    </row>
    <row r="20" spans="2:27" s="50" customFormat="1" ht="11.25" customHeight="1" thickBot="1">
      <c r="B20" s="411" t="s">
        <v>185</v>
      </c>
      <c r="C20" s="412"/>
      <c r="D20" s="70"/>
      <c r="E20" s="266">
        <f>SUM(E8:E19)</f>
        <v>78918844</v>
      </c>
      <c r="F20" s="266">
        <f>SUM(F8:F19)</f>
        <v>86944</v>
      </c>
      <c r="G20" s="71"/>
      <c r="H20" s="266">
        <f>SUM(H8:H19)</f>
        <v>47549</v>
      </c>
      <c r="I20" s="71"/>
      <c r="J20" s="266">
        <f>SUM(J8:J19)</f>
        <v>1083674</v>
      </c>
      <c r="K20" s="71"/>
      <c r="L20" s="266">
        <f>SUM(L8:L19)</f>
        <v>-63248</v>
      </c>
      <c r="M20" s="266">
        <f>SUM(M8:M19)</f>
        <v>-1568</v>
      </c>
      <c r="N20" s="266">
        <f>SUM(N8:N19)</f>
        <v>-22864</v>
      </c>
      <c r="O20" s="266">
        <f>SUM(O8:O19)</f>
        <v>2347</v>
      </c>
      <c r="P20" s="71"/>
      <c r="Q20" s="266">
        <f>SUM(Q8:Q19)</f>
        <v>-224466</v>
      </c>
      <c r="R20" s="71"/>
      <c r="S20" s="266">
        <f>SUM(S8:S19)</f>
        <v>908368</v>
      </c>
      <c r="T20" s="71"/>
      <c r="U20" s="266">
        <f>SUM(U8:U19)</f>
        <v>739</v>
      </c>
      <c r="V20" s="71"/>
      <c r="W20" s="276">
        <f>S20+U20</f>
        <v>909107</v>
      </c>
      <c r="X20" s="45"/>
      <c r="Y20" s="45"/>
      <c r="Z20" s="45"/>
      <c r="AA20" s="45"/>
    </row>
    <row r="21" spans="2:27" s="50" customFormat="1" ht="12" customHeight="1" thickBot="1">
      <c r="B21" s="68"/>
      <c r="C21" s="47"/>
      <c r="D21" s="4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209"/>
      <c r="X21" s="45"/>
      <c r="Y21" s="45"/>
      <c r="Z21" s="45"/>
      <c r="AA21" s="45"/>
    </row>
    <row r="22" spans="2:27" s="50" customFormat="1" ht="11.25" customHeight="1">
      <c r="B22" s="416" t="s">
        <v>186</v>
      </c>
      <c r="C22" s="408"/>
      <c r="D22" s="72"/>
      <c r="E22" s="265">
        <v>78918844</v>
      </c>
      <c r="F22" s="265">
        <v>86944</v>
      </c>
      <c r="G22" s="73"/>
      <c r="H22" s="269">
        <v>43195</v>
      </c>
      <c r="I22" s="73"/>
      <c r="J22" s="265">
        <v>1161411</v>
      </c>
      <c r="K22" s="73"/>
      <c r="L22" s="269">
        <v>-32299</v>
      </c>
      <c r="M22" s="269">
        <v>-1365</v>
      </c>
      <c r="N22" s="269">
        <v>-27308</v>
      </c>
      <c r="O22" s="269">
        <v>6437</v>
      </c>
      <c r="P22" s="73"/>
      <c r="Q22" s="265">
        <v>-224466</v>
      </c>
      <c r="R22" s="73"/>
      <c r="S22" s="265">
        <v>1012549</v>
      </c>
      <c r="T22" s="73"/>
      <c r="U22" s="265">
        <v>831</v>
      </c>
      <c r="V22" s="73"/>
      <c r="W22" s="277">
        <f t="shared" ref="W22:W32" si="0">S22+U22</f>
        <v>1013380</v>
      </c>
      <c r="X22" s="45"/>
      <c r="Y22" s="45"/>
      <c r="Z22" s="45"/>
      <c r="AA22" s="45"/>
    </row>
    <row r="23" spans="2:27" s="50" customFormat="1" ht="11.25" customHeight="1">
      <c r="B23" s="88"/>
      <c r="C23" s="85"/>
      <c r="D23" s="74"/>
      <c r="E23" s="75"/>
      <c r="F23" s="75"/>
      <c r="G23" s="46"/>
      <c r="H23" s="46"/>
      <c r="I23" s="46"/>
      <c r="J23" s="75"/>
      <c r="K23" s="46"/>
      <c r="L23" s="46"/>
      <c r="M23" s="46"/>
      <c r="N23" s="46"/>
      <c r="O23" s="46"/>
      <c r="P23" s="46"/>
      <c r="Q23" s="75"/>
      <c r="R23" s="46"/>
      <c r="S23" s="75"/>
      <c r="T23" s="46"/>
      <c r="U23" s="75"/>
      <c r="V23" s="46"/>
      <c r="W23" s="278">
        <f t="shared" si="0"/>
        <v>0</v>
      </c>
      <c r="X23" s="45"/>
      <c r="Y23" s="45"/>
      <c r="Z23" s="45"/>
      <c r="AA23" s="45"/>
    </row>
    <row r="24" spans="2:27" s="50" customFormat="1" ht="11.25" customHeight="1">
      <c r="B24" s="402" t="s">
        <v>176</v>
      </c>
      <c r="C24" s="403"/>
      <c r="D24" s="76"/>
      <c r="E24" s="49"/>
      <c r="F24" s="49"/>
      <c r="G24" s="46"/>
      <c r="H24" s="46"/>
      <c r="I24" s="46"/>
      <c r="J24" s="271">
        <v>38549</v>
      </c>
      <c r="K24" s="46"/>
      <c r="L24" s="271">
        <v>49700</v>
      </c>
      <c r="M24" s="271">
        <v>1399</v>
      </c>
      <c r="N24" s="271">
        <v>0</v>
      </c>
      <c r="O24" s="271">
        <v>3132</v>
      </c>
      <c r="P24" s="46"/>
      <c r="Q24" s="46"/>
      <c r="R24" s="46"/>
      <c r="S24" s="268">
        <f>SUM(E24:Q24)</f>
        <v>92780</v>
      </c>
      <c r="T24" s="46"/>
      <c r="U24" s="268">
        <v>92</v>
      </c>
      <c r="V24" s="46"/>
      <c r="W24" s="278">
        <f t="shared" si="0"/>
        <v>92872</v>
      </c>
      <c r="X24" s="45"/>
      <c r="Y24" s="45"/>
      <c r="Z24" s="45"/>
      <c r="AA24" s="45"/>
    </row>
    <row r="25" spans="2:27" s="50" customFormat="1" ht="11.25" customHeight="1">
      <c r="B25" s="413" t="s">
        <v>177</v>
      </c>
      <c r="C25" s="414"/>
      <c r="D25" s="47"/>
      <c r="E25" s="46"/>
      <c r="F25" s="46"/>
      <c r="G25" s="46"/>
      <c r="H25" s="75"/>
      <c r="I25" s="46"/>
      <c r="J25" s="79"/>
      <c r="K25" s="46"/>
      <c r="L25" s="79"/>
      <c r="M25" s="79"/>
      <c r="N25" s="79"/>
      <c r="O25" s="79"/>
      <c r="P25" s="46"/>
      <c r="Q25" s="75"/>
      <c r="R25" s="46"/>
      <c r="S25" s="79"/>
      <c r="T25" s="46"/>
      <c r="U25" s="75"/>
      <c r="V25" s="46"/>
      <c r="W25" s="278">
        <f t="shared" si="0"/>
        <v>0</v>
      </c>
      <c r="X25" s="45"/>
      <c r="Y25" s="45"/>
      <c r="Z25" s="45"/>
      <c r="AA25" s="45"/>
    </row>
    <row r="26" spans="2:27" s="50" customFormat="1" ht="11.25" customHeight="1">
      <c r="B26" s="77"/>
      <c r="C26" s="78" t="s">
        <v>178</v>
      </c>
      <c r="D26" s="78"/>
      <c r="E26" s="79"/>
      <c r="F26" s="79"/>
      <c r="G26" s="46"/>
      <c r="H26" s="79"/>
      <c r="I26" s="46"/>
      <c r="J26" s="271">
        <v>-39459</v>
      </c>
      <c r="K26" s="46"/>
      <c r="L26" s="79"/>
      <c r="M26" s="79"/>
      <c r="N26" s="79"/>
      <c r="O26" s="79"/>
      <c r="P26" s="46"/>
      <c r="Q26" s="75"/>
      <c r="R26" s="46"/>
      <c r="S26" s="268">
        <f>SUM(E26:Q26)</f>
        <v>-39459</v>
      </c>
      <c r="T26" s="46"/>
      <c r="U26" s="79"/>
      <c r="V26" s="46"/>
      <c r="W26" s="278">
        <f t="shared" si="0"/>
        <v>-39459</v>
      </c>
      <c r="X26" s="45"/>
      <c r="Y26" s="45"/>
      <c r="Z26" s="45"/>
      <c r="AA26" s="45"/>
    </row>
    <row r="27" spans="2:27" s="50" customFormat="1" ht="11.25" customHeight="1">
      <c r="B27" s="77"/>
      <c r="C27" s="78" t="s">
        <v>179</v>
      </c>
      <c r="D27" s="78"/>
      <c r="E27" s="79"/>
      <c r="F27" s="79"/>
      <c r="G27" s="46"/>
      <c r="H27" s="79"/>
      <c r="I27" s="46"/>
      <c r="J27" s="46"/>
      <c r="K27" s="46"/>
      <c r="L27" s="79"/>
      <c r="M27" s="79"/>
      <c r="N27" s="79"/>
      <c r="O27" s="79"/>
      <c r="P27" s="46"/>
      <c r="Q27" s="79"/>
      <c r="R27" s="46"/>
      <c r="S27" s="79"/>
      <c r="T27" s="46"/>
      <c r="U27" s="46"/>
      <c r="V27" s="46"/>
      <c r="W27" s="278">
        <f t="shared" si="0"/>
        <v>0</v>
      </c>
      <c r="X27" s="45"/>
      <c r="Y27" s="45"/>
      <c r="Z27" s="45"/>
      <c r="AA27" s="45"/>
    </row>
    <row r="28" spans="2:27" s="50" customFormat="1" ht="11.25" customHeight="1">
      <c r="B28" s="77"/>
      <c r="C28" s="78" t="s">
        <v>180</v>
      </c>
      <c r="D28" s="78"/>
      <c r="E28" s="79"/>
      <c r="F28" s="79"/>
      <c r="G28" s="46"/>
      <c r="H28" s="267">
        <v>12341</v>
      </c>
      <c r="I28" s="46"/>
      <c r="J28" s="75"/>
      <c r="K28" s="46"/>
      <c r="L28" s="79"/>
      <c r="M28" s="79"/>
      <c r="N28" s="79"/>
      <c r="O28" s="79"/>
      <c r="P28" s="46"/>
      <c r="Q28" s="79"/>
      <c r="R28" s="46"/>
      <c r="S28" s="267">
        <f>SUM(E28:Q28)</f>
        <v>12341</v>
      </c>
      <c r="T28" s="46"/>
      <c r="U28" s="75"/>
      <c r="V28" s="46"/>
      <c r="W28" s="278">
        <f t="shared" si="0"/>
        <v>12341</v>
      </c>
      <c r="X28" s="45"/>
      <c r="Y28" s="45"/>
      <c r="Z28" s="45"/>
      <c r="AA28" s="45"/>
    </row>
    <row r="29" spans="2:27" s="50" customFormat="1" ht="16.5">
      <c r="B29" s="77"/>
      <c r="C29" s="80" t="s">
        <v>181</v>
      </c>
      <c r="D29" s="78"/>
      <c r="E29" s="79"/>
      <c r="F29" s="267">
        <v>-7944</v>
      </c>
      <c r="G29" s="46"/>
      <c r="H29" s="79"/>
      <c r="I29" s="46"/>
      <c r="J29" s="270">
        <v>-214252</v>
      </c>
      <c r="K29" s="46"/>
      <c r="L29" s="79"/>
      <c r="M29" s="79"/>
      <c r="N29" s="79"/>
      <c r="O29" s="79"/>
      <c r="P29" s="46"/>
      <c r="Q29" s="268">
        <v>222196</v>
      </c>
      <c r="R29" s="46"/>
      <c r="S29" s="267">
        <f>SUM(E29:Q29)</f>
        <v>0</v>
      </c>
      <c r="T29" s="46"/>
      <c r="U29" s="75"/>
      <c r="V29" s="46"/>
      <c r="W29" s="278">
        <f t="shared" si="0"/>
        <v>0</v>
      </c>
      <c r="X29" s="45"/>
      <c r="Y29" s="45"/>
      <c r="Z29" s="45"/>
      <c r="AA29" s="45"/>
    </row>
    <row r="30" spans="2:27" s="50" customFormat="1" ht="16.5">
      <c r="B30" s="77"/>
      <c r="C30" s="80" t="s">
        <v>187</v>
      </c>
      <c r="D30" s="78"/>
      <c r="E30" s="79"/>
      <c r="F30" s="79"/>
      <c r="G30" s="46"/>
      <c r="H30" s="79"/>
      <c r="I30" s="46"/>
      <c r="J30" s="79"/>
      <c r="K30" s="46"/>
      <c r="L30" s="79"/>
      <c r="M30" s="79"/>
      <c r="N30" s="79"/>
      <c r="O30" s="79"/>
      <c r="P30" s="46"/>
      <c r="Q30" s="75"/>
      <c r="R30" s="46"/>
      <c r="S30" s="267">
        <f>SUM(E30:Q30)</f>
        <v>0</v>
      </c>
      <c r="T30" s="46"/>
      <c r="U30" s="75"/>
      <c r="V30" s="46"/>
      <c r="W30" s="278">
        <f t="shared" si="0"/>
        <v>0</v>
      </c>
      <c r="X30" s="45"/>
      <c r="Y30" s="45"/>
      <c r="Z30" s="45"/>
      <c r="AA30" s="45"/>
    </row>
    <row r="31" spans="2:27" s="50" customFormat="1" ht="11.25" customHeight="1">
      <c r="B31" s="77"/>
      <c r="C31" s="78" t="s">
        <v>183</v>
      </c>
      <c r="D31" s="78"/>
      <c r="E31" s="79"/>
      <c r="F31" s="79"/>
      <c r="G31" s="46"/>
      <c r="H31" s="46"/>
      <c r="I31" s="46"/>
      <c r="J31" s="46"/>
      <c r="K31" s="46"/>
      <c r="L31" s="79"/>
      <c r="M31" s="79"/>
      <c r="N31" s="79"/>
      <c r="O31" s="79"/>
      <c r="P31" s="46"/>
      <c r="Q31" s="75"/>
      <c r="R31" s="46"/>
      <c r="S31" s="267">
        <f>SUM(E31:Q31)</f>
        <v>0</v>
      </c>
      <c r="T31" s="46"/>
      <c r="U31" s="270">
        <v>-1</v>
      </c>
      <c r="V31" s="46"/>
      <c r="W31" s="278">
        <f t="shared" si="0"/>
        <v>-1</v>
      </c>
      <c r="X31" s="45"/>
      <c r="Y31" s="45"/>
      <c r="Z31" s="45"/>
      <c r="AA31" s="45"/>
    </row>
    <row r="32" spans="2:27" s="50" customFormat="1" ht="16.5" customHeight="1">
      <c r="B32" s="409" t="s">
        <v>184</v>
      </c>
      <c r="C32" s="410"/>
      <c r="D32" s="47"/>
      <c r="E32" s="46"/>
      <c r="F32" s="46"/>
      <c r="G32" s="46"/>
      <c r="H32" s="75"/>
      <c r="I32" s="46"/>
      <c r="J32" s="79"/>
      <c r="K32" s="46"/>
      <c r="L32" s="79"/>
      <c r="M32" s="79"/>
      <c r="N32" s="79"/>
      <c r="O32" s="79"/>
      <c r="P32" s="46"/>
      <c r="Q32" s="75"/>
      <c r="R32" s="46"/>
      <c r="S32" s="267">
        <f>SUM(E32:Q32)</f>
        <v>0</v>
      </c>
      <c r="T32" s="46"/>
      <c r="U32" s="75"/>
      <c r="V32" s="46"/>
      <c r="W32" s="278">
        <f t="shared" si="0"/>
        <v>0</v>
      </c>
      <c r="X32" s="45"/>
      <c r="Y32" s="45"/>
      <c r="Z32" s="45"/>
      <c r="AA32" s="45"/>
    </row>
    <row r="33" spans="2:27" s="50" customFormat="1" ht="12" customHeight="1">
      <c r="B33" s="86"/>
      <c r="C33" s="85"/>
      <c r="D33" s="74"/>
      <c r="E33" s="75"/>
      <c r="F33" s="75"/>
      <c r="G33" s="46"/>
      <c r="H33" s="75"/>
      <c r="I33" s="46"/>
      <c r="J33" s="46"/>
      <c r="K33" s="46"/>
      <c r="L33" s="46"/>
      <c r="M33" s="46"/>
      <c r="N33" s="46"/>
      <c r="O33" s="46"/>
      <c r="P33" s="46"/>
      <c r="Q33" s="75"/>
      <c r="R33" s="46"/>
      <c r="S33" s="46"/>
      <c r="T33" s="46"/>
      <c r="U33" s="75"/>
      <c r="V33" s="46"/>
      <c r="W33" s="82"/>
      <c r="X33" s="45"/>
      <c r="Y33" s="45"/>
      <c r="Z33" s="45"/>
      <c r="AA33" s="45"/>
    </row>
    <row r="34" spans="2:27" s="50" customFormat="1" ht="11.25" customHeight="1" thickBot="1">
      <c r="B34" s="411" t="s">
        <v>188</v>
      </c>
      <c r="C34" s="412"/>
      <c r="D34" s="70"/>
      <c r="E34" s="266">
        <f>SUM(E22:E32)</f>
        <v>78918844</v>
      </c>
      <c r="F34" s="266">
        <f>SUM(F22:F32)</f>
        <v>79000</v>
      </c>
      <c r="G34" s="71"/>
      <c r="H34" s="266">
        <f>SUM(H22:H32)</f>
        <v>55536</v>
      </c>
      <c r="I34" s="71"/>
      <c r="J34" s="266">
        <f>SUM(J22:J32)</f>
        <v>946249</v>
      </c>
      <c r="K34" s="71"/>
      <c r="L34" s="266">
        <f>SUM(L22:L32)</f>
        <v>17401</v>
      </c>
      <c r="M34" s="266">
        <f>SUM(M22:M32)</f>
        <v>34</v>
      </c>
      <c r="N34" s="266">
        <f>SUM(N22:N32)</f>
        <v>-27308</v>
      </c>
      <c r="O34" s="266">
        <f>SUM(O22:O32)</f>
        <v>9569</v>
      </c>
      <c r="P34" s="71"/>
      <c r="Q34" s="266">
        <f>SUM(Q22:Q32)</f>
        <v>-2270</v>
      </c>
      <c r="R34" s="71"/>
      <c r="S34" s="266">
        <f>SUM(S22:S32)</f>
        <v>1078211</v>
      </c>
      <c r="T34" s="71"/>
      <c r="U34" s="266">
        <f>SUM(U22:U32)</f>
        <v>922</v>
      </c>
      <c r="V34" s="71"/>
      <c r="W34" s="276">
        <f>S34+U34</f>
        <v>1079133</v>
      </c>
      <c r="X34" s="45"/>
      <c r="Y34" s="45"/>
      <c r="Z34" s="45"/>
      <c r="AA34" s="45"/>
    </row>
    <row r="35" spans="2:27" s="50" customFormat="1" ht="11.25" customHeight="1">
      <c r="B35" s="47"/>
      <c r="C35" s="47"/>
      <c r="D35" s="47"/>
      <c r="E35" s="44"/>
      <c r="F35" s="44"/>
      <c r="G35" s="44"/>
      <c r="H35" s="44"/>
      <c r="I35" s="44"/>
      <c r="J35" s="46"/>
      <c r="K35" s="46"/>
      <c r="L35" s="46"/>
      <c r="M35" s="46"/>
      <c r="N35" s="46"/>
      <c r="O35" s="45"/>
      <c r="P35" s="45"/>
      <c r="Q35" s="45"/>
      <c r="R35" s="45"/>
      <c r="S35" s="45"/>
      <c r="T35" s="45"/>
      <c r="U35" s="45"/>
      <c r="V35" s="45"/>
      <c r="W35" s="51"/>
      <c r="X35" s="45"/>
      <c r="Y35" s="45"/>
      <c r="Z35" s="45"/>
      <c r="AA35" s="45"/>
    </row>
    <row r="36" spans="2:27" s="50" customFormat="1" ht="11.25" customHeight="1">
      <c r="B36" s="47"/>
      <c r="C36" s="47"/>
      <c r="D36" s="47"/>
      <c r="E36" s="44"/>
      <c r="F36" s="44"/>
      <c r="G36" s="44"/>
      <c r="H36" s="44"/>
      <c r="I36" s="44"/>
      <c r="J36" s="46"/>
      <c r="K36" s="46"/>
      <c r="L36" s="46"/>
      <c r="M36" s="46"/>
      <c r="N36" s="46"/>
      <c r="O36" s="45"/>
      <c r="P36" s="45"/>
      <c r="Q36" s="45"/>
      <c r="R36" s="45"/>
      <c r="S36" s="45"/>
      <c r="T36" s="45"/>
      <c r="U36" s="45"/>
      <c r="V36" s="45"/>
      <c r="W36" s="51"/>
      <c r="X36" s="45"/>
      <c r="Y36" s="45"/>
      <c r="Z36" s="45"/>
      <c r="AA36" s="45"/>
    </row>
    <row r="37" spans="2:27" s="50" customFormat="1" ht="11.25" customHeight="1">
      <c r="B37" s="47"/>
      <c r="C37" s="47"/>
      <c r="D37" s="47"/>
      <c r="E37" s="44"/>
      <c r="F37" s="44"/>
      <c r="G37" s="44"/>
      <c r="H37" s="44"/>
      <c r="I37" s="44"/>
      <c r="J37" s="44"/>
      <c r="K37" s="46"/>
      <c r="L37" s="46"/>
      <c r="M37" s="46"/>
      <c r="N37" s="46"/>
      <c r="O37" s="45"/>
      <c r="P37" s="45"/>
      <c r="Q37" s="45"/>
      <c r="R37" s="45"/>
      <c r="S37" s="45"/>
      <c r="T37" s="45"/>
      <c r="U37" s="45"/>
      <c r="V37" s="45"/>
      <c r="W37" s="51"/>
      <c r="X37" s="45"/>
      <c r="Y37" s="45"/>
      <c r="Z37" s="45"/>
      <c r="AA37" s="45"/>
    </row>
    <row r="38" spans="2:27" s="50" customFormat="1" ht="11.25" customHeight="1">
      <c r="B38" s="47"/>
      <c r="C38" s="47"/>
      <c r="D38" s="47"/>
      <c r="E38" s="44"/>
      <c r="F38" s="44"/>
      <c r="G38" s="44"/>
      <c r="H38" s="44"/>
      <c r="I38" s="44"/>
      <c r="J38" s="44"/>
      <c r="K38" s="46"/>
      <c r="L38" s="46"/>
      <c r="M38" s="46"/>
      <c r="N38" s="46"/>
      <c r="O38" s="45"/>
      <c r="P38" s="45"/>
      <c r="Q38" s="45"/>
      <c r="R38" s="45"/>
      <c r="S38" s="45"/>
      <c r="T38" s="45"/>
      <c r="U38" s="45"/>
      <c r="V38" s="45"/>
      <c r="W38" s="51"/>
      <c r="X38" s="45"/>
      <c r="Y38" s="45"/>
      <c r="Z38" s="45"/>
      <c r="AA38" s="45"/>
    </row>
    <row r="39" spans="2:27" s="50" customFormat="1" ht="11.25" customHeight="1">
      <c r="B39" s="47"/>
      <c r="C39" s="47"/>
      <c r="D39" s="47"/>
      <c r="E39" s="44"/>
      <c r="F39" s="44"/>
      <c r="G39" s="44"/>
      <c r="H39" s="44"/>
      <c r="I39" s="44"/>
      <c r="J39" s="44"/>
      <c r="K39" s="46"/>
      <c r="L39" s="46"/>
      <c r="M39" s="46"/>
      <c r="N39" s="46"/>
      <c r="O39" s="45"/>
      <c r="P39" s="45"/>
      <c r="Q39" s="45"/>
      <c r="R39" s="45"/>
      <c r="S39" s="45"/>
      <c r="T39" s="45"/>
      <c r="U39" s="45"/>
      <c r="V39" s="45"/>
      <c r="W39" s="51"/>
      <c r="X39" s="45"/>
      <c r="Y39" s="45"/>
      <c r="Z39" s="45"/>
      <c r="AA39" s="45"/>
    </row>
    <row r="40" spans="2:27" s="50" customFormat="1" ht="11.25" customHeight="1">
      <c r="B40" s="47"/>
      <c r="C40" s="47"/>
      <c r="D40" s="47"/>
      <c r="E40" s="44"/>
      <c r="F40" s="44"/>
      <c r="G40" s="44"/>
      <c r="H40" s="44"/>
      <c r="I40" s="44"/>
      <c r="J40" s="44"/>
      <c r="K40" s="46"/>
      <c r="L40" s="46"/>
      <c r="M40" s="46"/>
      <c r="N40" s="46"/>
      <c r="O40" s="45"/>
      <c r="P40" s="45"/>
      <c r="Q40" s="45"/>
      <c r="R40" s="45"/>
      <c r="S40" s="45"/>
      <c r="T40" s="45"/>
      <c r="U40" s="45"/>
      <c r="V40" s="45"/>
      <c r="W40" s="51"/>
      <c r="X40" s="45"/>
      <c r="Y40" s="45"/>
      <c r="Z40" s="45"/>
      <c r="AA40" s="45"/>
    </row>
    <row r="41" spans="2:27" s="50" customFormat="1" ht="11.25" customHeight="1">
      <c r="B41" s="47"/>
      <c r="C41" s="47"/>
      <c r="D41" s="47"/>
      <c r="E41" s="44"/>
      <c r="F41" s="44"/>
      <c r="G41" s="44"/>
      <c r="H41" s="44"/>
      <c r="I41" s="44"/>
      <c r="J41" s="44"/>
      <c r="K41" s="46"/>
      <c r="L41" s="46"/>
      <c r="M41" s="46"/>
      <c r="N41" s="46"/>
      <c r="O41" s="45"/>
      <c r="P41" s="45"/>
      <c r="Q41" s="45"/>
      <c r="R41" s="45"/>
      <c r="S41" s="45"/>
      <c r="T41" s="45"/>
      <c r="U41" s="45"/>
      <c r="V41" s="45"/>
      <c r="W41" s="51"/>
      <c r="X41" s="45"/>
      <c r="Y41" s="45"/>
      <c r="Z41" s="45"/>
      <c r="AA41" s="45"/>
    </row>
    <row r="42" spans="2:27" s="50" customFormat="1" ht="11.25" customHeight="1">
      <c r="B42" s="57"/>
      <c r="C42" s="57"/>
      <c r="D42" s="57"/>
      <c r="E42" s="44"/>
      <c r="F42" s="44"/>
      <c r="G42" s="44"/>
      <c r="H42" s="44"/>
      <c r="I42" s="44"/>
      <c r="J42" s="44"/>
      <c r="K42" s="46"/>
      <c r="L42" s="46"/>
      <c r="M42" s="46"/>
      <c r="N42" s="46"/>
      <c r="O42" s="45"/>
      <c r="P42" s="45"/>
      <c r="Q42" s="45"/>
      <c r="R42" s="45"/>
      <c r="S42" s="45"/>
      <c r="T42" s="45"/>
      <c r="U42" s="45"/>
      <c r="V42" s="45"/>
      <c r="W42" s="51"/>
      <c r="X42" s="45"/>
      <c r="Y42" s="45"/>
      <c r="Z42" s="45"/>
      <c r="AA42" s="45"/>
    </row>
    <row r="43" spans="2:27" ht="11.25" customHeight="1"/>
    <row r="44" spans="2:27" ht="11.25" customHeight="1"/>
    <row r="45" spans="2:27" ht="11.25" customHeight="1"/>
    <row r="46" spans="2:27" ht="11.25" customHeight="1"/>
    <row r="47" spans="2:27" ht="10.5" customHeight="1"/>
    <row r="48" spans="2:27" ht="15" customHeight="1"/>
  </sheetData>
  <mergeCells count="14">
    <mergeCell ref="B32:C32"/>
    <mergeCell ref="B34:C34"/>
    <mergeCell ref="B11:C11"/>
    <mergeCell ref="B18:C18"/>
    <mergeCell ref="B20:C20"/>
    <mergeCell ref="B22:C22"/>
    <mergeCell ref="B24:C24"/>
    <mergeCell ref="B25:C25"/>
    <mergeCell ref="B10:C10"/>
    <mergeCell ref="B3:O3"/>
    <mergeCell ref="B4:C4"/>
    <mergeCell ref="B5:C5"/>
    <mergeCell ref="L5:O5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Misheva-Jaeger, Polina</cp:lastModifiedBy>
  <cp:revision/>
  <dcterms:created xsi:type="dcterms:W3CDTF">2006-09-16T00:00:00Z</dcterms:created>
  <dcterms:modified xsi:type="dcterms:W3CDTF">2021-02-18T13:50:16Z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Q2 2015 Results deutsch IFRS.xlsx</vt:lpwstr>
  </property>
</Properties>
</file>