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Deckblatt" sheetId="1" r:id="rId1"/>
    <sheet name="Inhaltsverzeichnis" sheetId="11" r:id="rId2"/>
    <sheet name="Eckdaten" sheetId="3" r:id="rId3"/>
    <sheet name="GuV" sheetId="4" r:id="rId4"/>
    <sheet name="Konzernbilanz" sheetId="7" r:id="rId5"/>
    <sheet name="Kapitalflussrechnung" sheetId="10" r:id="rId6"/>
    <sheet name="Segmentbericht Quartal" sheetId="12" r:id="rId7"/>
    <sheet name="EK-Veränderung" sheetId="16" r:id="rId8"/>
    <sheet name="Im EK erfasste Erträge + Aufw." sheetId="14" r:id="rId9"/>
    <sheet name="IR Kontakt" sheetId="5" r:id="rId10"/>
    <sheet name="Schlussblatt" sheetId="6" r:id="rId11"/>
  </sheets>
  <externalReferences>
    <externalReference r:id="rId12"/>
  </externalReferences>
  <calcPr calcId="145621" iterate="1"/>
</workbook>
</file>

<file path=xl/calcChain.xml><?xml version="1.0" encoding="utf-8"?>
<calcChain xmlns="http://schemas.openxmlformats.org/spreadsheetml/2006/main">
  <c r="O29" i="4" l="1"/>
  <c r="M29" i="4"/>
  <c r="P29" i="4"/>
  <c r="O28" i="4"/>
  <c r="M28" i="4"/>
  <c r="L37" i="10" l="1"/>
  <c r="M37" i="10" l="1"/>
  <c r="W17" i="16" l="1"/>
  <c r="M14" i="14" l="1"/>
  <c r="L14" i="14"/>
  <c r="M12" i="14"/>
  <c r="M15" i="14" s="1"/>
  <c r="M17" i="14" s="1"/>
  <c r="M19" i="14" s="1"/>
  <c r="L11" i="14"/>
  <c r="L10" i="14"/>
  <c r="L9" i="14"/>
  <c r="U34" i="16"/>
  <c r="Q34" i="16"/>
  <c r="O34" i="16"/>
  <c r="N34" i="16"/>
  <c r="M34" i="16"/>
  <c r="L34" i="16"/>
  <c r="J34" i="16"/>
  <c r="H34" i="16"/>
  <c r="F34" i="16"/>
  <c r="E34" i="16"/>
  <c r="S31" i="16"/>
  <c r="W31" i="16" s="1"/>
  <c r="S30" i="16"/>
  <c r="W30" i="16" s="1"/>
  <c r="S29" i="16"/>
  <c r="W29" i="16" s="1"/>
  <c r="S28" i="16"/>
  <c r="W28" i="16" s="1"/>
  <c r="W27" i="16"/>
  <c r="S27" i="16"/>
  <c r="S26" i="16"/>
  <c r="S24" i="16"/>
  <c r="W24" i="16" s="1"/>
  <c r="M29" i="12"/>
  <c r="N23" i="12"/>
  <c r="G23" i="12"/>
  <c r="M23" i="12" s="1"/>
  <c r="N20" i="12"/>
  <c r="G20" i="12"/>
  <c r="M20" i="12" s="1"/>
  <c r="L18" i="12"/>
  <c r="L21" i="12" s="1"/>
  <c r="L24" i="12" s="1"/>
  <c r="K18" i="12"/>
  <c r="K21" i="12" s="1"/>
  <c r="K24" i="12" s="1"/>
  <c r="N17" i="12"/>
  <c r="M17" i="12"/>
  <c r="N14" i="12"/>
  <c r="M14" i="12"/>
  <c r="N13" i="12"/>
  <c r="M13" i="12"/>
  <c r="J11" i="12"/>
  <c r="J15" i="12" s="1"/>
  <c r="J18" i="12" s="1"/>
  <c r="J21" i="12" s="1"/>
  <c r="J24" i="12" s="1"/>
  <c r="I11" i="12"/>
  <c r="I15" i="12" s="1"/>
  <c r="I18" i="12" s="1"/>
  <c r="I21" i="12" s="1"/>
  <c r="I24" i="12" s="1"/>
  <c r="H11" i="12"/>
  <c r="H15" i="12" s="1"/>
  <c r="H18" i="12" s="1"/>
  <c r="H21" i="12" s="1"/>
  <c r="H24" i="12" s="1"/>
  <c r="G11" i="12"/>
  <c r="G15" i="12" s="1"/>
  <c r="G18" i="12" s="1"/>
  <c r="G21" i="12" s="1"/>
  <c r="G24" i="12" s="1"/>
  <c r="F11" i="12"/>
  <c r="F15" i="12" s="1"/>
  <c r="F18" i="12" s="1"/>
  <c r="F21" i="12" s="1"/>
  <c r="F24" i="12" s="1"/>
  <c r="E11" i="12"/>
  <c r="E15" i="12" s="1"/>
  <c r="E18" i="12" s="1"/>
  <c r="E21" i="12" s="1"/>
  <c r="E24" i="12" s="1"/>
  <c r="N10" i="12"/>
  <c r="M10" i="12"/>
  <c r="N9" i="12"/>
  <c r="N11" i="12" s="1"/>
  <c r="N15" i="12" s="1"/>
  <c r="N18" i="12" s="1"/>
  <c r="N21" i="12" s="1"/>
  <c r="N24" i="12" s="1"/>
  <c r="N28" i="12" s="1"/>
  <c r="N31" i="12" s="1"/>
  <c r="N34" i="12" s="1"/>
  <c r="M9" i="12"/>
  <c r="M11" i="12" s="1"/>
  <c r="M15" i="12" s="1"/>
  <c r="M18" i="12" s="1"/>
  <c r="L30" i="10"/>
  <c r="L26" i="10"/>
  <c r="L11" i="10"/>
  <c r="L17" i="10" s="1"/>
  <c r="H52" i="7"/>
  <c r="H54" i="7" s="1"/>
  <c r="H45" i="7"/>
  <c r="H37" i="7"/>
  <c r="H24" i="7"/>
  <c r="H14" i="7"/>
  <c r="H26" i="7" s="1"/>
  <c r="P30" i="3"/>
  <c r="O30" i="3"/>
  <c r="M14" i="4"/>
  <c r="M10" i="4"/>
  <c r="M12" i="4" s="1"/>
  <c r="M17" i="4" s="1"/>
  <c r="M21" i="4" s="1"/>
  <c r="M23" i="4" s="1"/>
  <c r="M25" i="4" s="1"/>
  <c r="M30" i="3"/>
  <c r="M17" i="3"/>
  <c r="N6" i="3"/>
  <c r="M6" i="3"/>
  <c r="M15" i="3" s="1"/>
  <c r="L12" i="14" l="1"/>
  <c r="L15" i="14" s="1"/>
  <c r="L17" i="14" s="1"/>
  <c r="L19" i="14" s="1"/>
  <c r="S34" i="16"/>
  <c r="W26" i="16"/>
  <c r="W34" i="16" s="1"/>
  <c r="M21" i="12"/>
  <c r="M24" i="12" s="1"/>
  <c r="M28" i="12" s="1"/>
  <c r="M31" i="12" s="1"/>
  <c r="M34" i="12" s="1"/>
  <c r="L31" i="10"/>
  <c r="L33" i="10" s="1"/>
  <c r="L35" i="10" s="1"/>
  <c r="H56" i="7"/>
  <c r="S17" i="16"/>
  <c r="U20" i="16"/>
  <c r="Q20" i="16"/>
  <c r="O20" i="16"/>
  <c r="N20" i="16"/>
  <c r="M20" i="16"/>
  <c r="L20" i="16"/>
  <c r="J20" i="16"/>
  <c r="H20" i="16"/>
  <c r="F20" i="16"/>
  <c r="E20" i="16"/>
  <c r="S16" i="16"/>
  <c r="W16" i="16" s="1"/>
  <c r="S15" i="16"/>
  <c r="W15" i="16" s="1"/>
  <c r="S14" i="16"/>
  <c r="W14" i="16" s="1"/>
  <c r="S13" i="16"/>
  <c r="W13" i="16" s="1"/>
  <c r="S12" i="16"/>
  <c r="W12" i="16" s="1"/>
  <c r="S10" i="16"/>
  <c r="M30" i="10"/>
  <c r="M26" i="10"/>
  <c r="M11" i="10"/>
  <c r="M17" i="10" s="1"/>
  <c r="J52" i="7"/>
  <c r="J54" i="7" s="1"/>
  <c r="J45" i="7"/>
  <c r="J37" i="7"/>
  <c r="M31" i="10" l="1"/>
  <c r="M33" i="10" s="1"/>
  <c r="M35" i="10" s="1"/>
  <c r="S20" i="16"/>
  <c r="W20" i="16"/>
  <c r="J56" i="7"/>
  <c r="J24" i="7"/>
  <c r="J14" i="7"/>
  <c r="P28" i="4"/>
  <c r="P22" i="4"/>
  <c r="O22" i="4"/>
  <c r="P17" i="4"/>
  <c r="P21" i="4" s="1"/>
  <c r="P23" i="4" s="1"/>
  <c r="P26" i="4" s="1"/>
  <c r="P14" i="4"/>
  <c r="O14" i="4"/>
  <c r="P12" i="4"/>
  <c r="O12" i="4"/>
  <c r="O17" i="4" s="1"/>
  <c r="O21" i="4" s="1"/>
  <c r="O23" i="4" s="1"/>
  <c r="O26" i="4" s="1"/>
  <c r="P10" i="4"/>
  <c r="O10" i="4"/>
  <c r="P6" i="3"/>
  <c r="P15" i="3" s="1"/>
  <c r="O6" i="3"/>
  <c r="O15" i="3" s="1"/>
  <c r="J26" i="7" l="1"/>
  <c r="O17" i="3"/>
  <c r="P17" i="3"/>
  <c r="Q25" i="4" l="1"/>
  <c r="Q22" i="4"/>
  <c r="Q20" i="4"/>
  <c r="Q19" i="4"/>
  <c r="Q18" i="4"/>
  <c r="Q16" i="4"/>
  <c r="Q15" i="4"/>
  <c r="Q14" i="4"/>
  <c r="Q13" i="4"/>
  <c r="Q11" i="4"/>
  <c r="Q9" i="4"/>
  <c r="Q8" i="4"/>
  <c r="Q7" i="4"/>
  <c r="Q6" i="4"/>
  <c r="Q28" i="4" l="1"/>
  <c r="Q29" i="4"/>
  <c r="Q10" i="4"/>
  <c r="Q12" i="4" l="1"/>
  <c r="Q17" i="4"/>
  <c r="Q23" i="4" l="1"/>
  <c r="Q21" i="4"/>
  <c r="Q20" i="3" l="1"/>
  <c r="Q19" i="3"/>
  <c r="Q18" i="3"/>
  <c r="Q16" i="3"/>
  <c r="Q14" i="3"/>
  <c r="Q13" i="3"/>
  <c r="Q12" i="3"/>
  <c r="Q11" i="3"/>
  <c r="Q8" i="3"/>
  <c r="Q7" i="3"/>
  <c r="Q6" i="3" l="1"/>
</calcChain>
</file>

<file path=xl/sharedStrings.xml><?xml version="1.0" encoding="utf-8"?>
<sst xmlns="http://schemas.openxmlformats.org/spreadsheetml/2006/main" count="266" uniqueCount="194">
  <si>
    <t>Umsatz</t>
  </si>
  <si>
    <t xml:space="preserve">Produktumsatz </t>
  </si>
  <si>
    <t>Dienstleistungen</t>
  </si>
  <si>
    <t>Sonstige</t>
  </si>
  <si>
    <t>Geschäftsbereich</t>
  </si>
  <si>
    <t>Digital Business Platform</t>
  </si>
  <si>
    <t>Adabas &amp; Natural</t>
  </si>
  <si>
    <t>Consulting</t>
  </si>
  <si>
    <t>EBIT*</t>
  </si>
  <si>
    <t>in % vom Umsatz</t>
  </si>
  <si>
    <t>Nettoergebnis</t>
  </si>
  <si>
    <t>Ergebnis je Aktie EURO (unverwässert)</t>
  </si>
  <si>
    <t>Ergebnis je Aktie EURO (verwässert)</t>
  </si>
  <si>
    <t>Free Cash Flow</t>
  </si>
  <si>
    <t>Mitarbeiter (Vollzeitäquivalent)</t>
  </si>
  <si>
    <t>davon in Deutschland</t>
  </si>
  <si>
    <t>F&amp;E</t>
  </si>
  <si>
    <t>Bilanz</t>
  </si>
  <si>
    <t>Bilanzsumme</t>
  </si>
  <si>
    <t>Zahlungsmittel und Zahlungsmitteläquivalente</t>
  </si>
  <si>
    <t>Nettoverschuldung</t>
  </si>
  <si>
    <t>Eigenkapital</t>
  </si>
  <si>
    <t>in % der Bilanzsumme</t>
  </si>
  <si>
    <t>*EBIT: Konzernüberschuss + Ertragsteuern + Sonstige Steuern + Finanzergebnis</t>
  </si>
  <si>
    <t>Software AG</t>
  </si>
  <si>
    <t>in Mio. EUR (soweit nicht anders vermerkt)</t>
  </si>
  <si>
    <t>31. Dez. 2014</t>
  </si>
  <si>
    <t>.</t>
  </si>
  <si>
    <t>in TEUR</t>
  </si>
  <si>
    <t>Lizenzen</t>
  </si>
  <si>
    <t>Wartung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</si>
  <si>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</si>
  <si>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</si>
  <si>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</si>
  <si>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</si>
  <si>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</si>
  <si>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</si>
  <si>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Sonstige Steuern</t>
  </si>
  <si>
    <t>Operatives Ergebnis</t>
  </si>
  <si>
    <t>Sonstige Erträge</t>
  </si>
  <si>
    <t>Sonstige Aufwendungen</t>
  </si>
  <si>
    <t>Finanzergebnis</t>
  </si>
  <si>
    <t>Ergebnis vor 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</si>
  <si>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</si>
  <si>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</si>
  <si>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</si>
  <si>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</si>
  <si>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</si>
  <si>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</si>
  <si>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</si>
  <si>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</si>
  <si>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-</t>
  </si>
  <si>
    <t>Investor Relations</t>
  </si>
  <si>
    <t>64297 Darmstadt</t>
  </si>
  <si>
    <t>Deutschland</t>
  </si>
  <si>
    <t>Uhlandstraße 12</t>
  </si>
  <si>
    <t>www.softwareag.com</t>
  </si>
  <si>
    <t xml:space="preserve">Telefon: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</si>
  <si>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</si>
  <si>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</si>
  <si>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</si>
  <si>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</si>
  <si>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</si>
  <si>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Aktiva (in TEUR)</t>
  </si>
  <si>
    <t>Kurzfristiges Vermögen</t>
  </si>
  <si>
    <t>Wertpapiere</t>
  </si>
  <si>
    <t>Vorräte</t>
  </si>
  <si>
    <t>Forderungen aus Lieferungen und Leistungen</t>
  </si>
  <si>
    <t>Übrige Forderungen und sonstige Vermögenswerte</t>
  </si>
  <si>
    <t>Ertragsteuererstattungsansprüche</t>
  </si>
  <si>
    <t>Langfristiges Vermögen</t>
  </si>
  <si>
    <t>Immaterielle Vermögenswerte</t>
  </si>
  <si>
    <t>Geschäfts- oder Firmenwerte</t>
  </si>
  <si>
    <t>Sachanlagen</t>
  </si>
  <si>
    <t>Finanzanlagen</t>
  </si>
  <si>
    <t>Latente Steuern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</si>
  <si>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</si>
  <si>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</si>
  <si>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</si>
  <si>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</si>
  <si>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</si>
  <si>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 xml:space="preserve">Ertragsteuerschulden </t>
  </si>
  <si>
    <t>Rechnungsabgrenzungsposten</t>
  </si>
  <si>
    <t>Langfristiges Fremdkapital</t>
  </si>
  <si>
    <t>Rückstellungen für Pensionen</t>
  </si>
  <si>
    <t xml:space="preserve">Gezeichnetes Kapital </t>
  </si>
  <si>
    <t>Kapitalrücklage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</si>
  <si>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</si>
  <si>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</si>
  <si>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</si>
  <si>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</si>
  <si>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</si>
  <si>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Passiva (in TEUR)</t>
  </si>
  <si>
    <t>Abschreibungen auf Gegenstände des Anlagevermögens</t>
  </si>
  <si>
    <t>Sonstige zahlungsunwirksame Aufwendungen und Erträge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</si>
  <si>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</si>
  <si>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</si>
  <si>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</si>
  <si>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/ Erhaltene Ertragsteuern</t>
  </si>
  <si>
    <t>Gezahlte Zinsen</t>
  </si>
  <si>
    <t>Erhaltene Zinsen</t>
  </si>
  <si>
    <t>Cashflow aus operativer Geschäftstätigkeit</t>
  </si>
  <si>
    <t>Investitionen in Sachanlagen/immaterielle Vermögenswerte</t>
  </si>
  <si>
    <t>Mittelzufluss aus dem Abgang von Finanzanlagen</t>
  </si>
  <si>
    <t>Investitionen in Finanzanlagen</t>
  </si>
  <si>
    <t>Mittelzufluss aus dem Abgang von Veräußerungsgruppen</t>
  </si>
  <si>
    <t>Nettoauszahlungen für Akquisitionen</t>
  </si>
  <si>
    <t>Cashflow aus Investitionstätigkeit</t>
  </si>
  <si>
    <t>Rückkauf eigener Aktien (inkl. gezahlter Optionsprämien)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</si>
  <si>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</si>
  <si>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</si>
  <si>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</si>
  <si>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</si>
  <si>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</si>
  <si>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</si>
  <si>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</si>
  <si>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</si>
  <si>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Produktumsätze</t>
  </si>
  <si>
    <t>Segmentbeitrag</t>
  </si>
  <si>
    <t>Segmentergebnis</t>
  </si>
  <si>
    <t>Sonstige Erträge, netto</t>
  </si>
  <si>
    <t>Finanzergebnis, netto</t>
  </si>
  <si>
    <t>Ergebnis vor Ertragsteuern</t>
  </si>
  <si>
    <t>Überleitung</t>
  </si>
  <si>
    <t>TOTAL</t>
  </si>
  <si>
    <t>Digital Business 
Platform</t>
  </si>
  <si>
    <t>Gesamt</t>
  </si>
  <si>
    <t>Gezeichnetes 
Kapital</t>
  </si>
  <si>
    <t>Stammaktien 
(Stücke)</t>
  </si>
  <si>
    <t>Eigenkapital zum 01. Januar 2014</t>
  </si>
  <si>
    <t>Gesamtergebnis</t>
  </si>
  <si>
    <t>Transaktionen mit Gesellschaftern</t>
  </si>
  <si>
    <t>Eigenkapital zum 01. Januar 2015</t>
  </si>
  <si>
    <t xml:space="preserve">Dividendenzahlung </t>
  </si>
  <si>
    <t>Ausgabe neuer Aktien</t>
  </si>
  <si>
    <t>Aktienoptionen</t>
  </si>
  <si>
    <t>Rückkauf eigener Aktien</t>
  </si>
  <si>
    <t>Sonstige Veränderungen</t>
  </si>
  <si>
    <t>Kapital-
rücklage</t>
  </si>
  <si>
    <t>Gewinn-
rücklage</t>
  </si>
  <si>
    <t>Differenzen aus der 
Währungs-
umrechung</t>
  </si>
  <si>
    <t xml:space="preserve">Marktbewertung
von Wertpapieren 
und Derivaten </t>
  </si>
  <si>
    <t>Eigene 
Aktien</t>
  </si>
  <si>
    <t>Aktionären 
der Software AG 
zurechenbarer Anteil</t>
  </si>
  <si>
    <t>Ausgabe und Verwendung 
eigener Aktien</t>
  </si>
  <si>
    <t>Transaktionen zwischen 
Gesellschaftern</t>
  </si>
  <si>
    <t>Nicht 
beherrschende 
Anteile</t>
  </si>
  <si>
    <t>Differenzen aus der Währungsumrechnung</t>
  </si>
  <si>
    <t>Anpassung aus der Marktbewertung von Finanzinstrumenten</t>
  </si>
  <si>
    <t>Anpassung aus der Bewertung von Pensionsverpflichtungen</t>
  </si>
  <si>
    <t>Im Eigenkapital direkt erfasste Wertänderungen</t>
  </si>
  <si>
    <t>Anpassung aus der Kursbewertung von Nettoinvestitionsdarlehen 
in ausländische Geschäftsbetriebe</t>
  </si>
  <si>
    <t>Posten die anschließend in den Gewinn oder Verlust umgegliedert werden, 
sofern bestimmte Bedingungen erfüllt sind</t>
  </si>
  <si>
    <t>Posten die anschließend nicht in den Gewinn oder Verlust umgegliedert werden</t>
  </si>
  <si>
    <t>Inhaltsverzeichnis</t>
  </si>
  <si>
    <t xml:space="preserve">   (nicht testiert)</t>
  </si>
  <si>
    <t>(IFRS, nicht testiert)</t>
  </si>
  <si>
    <t xml:space="preserve">Finanzinformationen </t>
  </si>
  <si>
    <t>Veränderung 
in %</t>
  </si>
  <si>
    <t>31. Dez. 
2014</t>
  </si>
  <si>
    <t>S. 3</t>
  </si>
  <si>
    <t>S. 4</t>
  </si>
  <si>
    <t>S. 5</t>
  </si>
  <si>
    <t>S. 6</t>
  </si>
  <si>
    <t>S. 7</t>
  </si>
  <si>
    <t>S. 8</t>
  </si>
  <si>
    <t>S. 9</t>
  </si>
  <si>
    <t>Q1 / 2015</t>
  </si>
  <si>
    <t>Konzerndaten im Überblick zum 31. März 2015</t>
  </si>
  <si>
    <t>Konzern Gewinn-und-Verlustrechnung für das 1. Quartal 2015</t>
  </si>
  <si>
    <t>Konzernbilanz zum 31. März 2015</t>
  </si>
  <si>
    <t>Kapitalflussrechnung für das 1. Quartal 2015</t>
  </si>
  <si>
    <t>Segmentbericht für das 1. Quartal 2015</t>
  </si>
  <si>
    <t>Eigenkapitalveränderungsrechnung für das 1. Quartal 2015</t>
  </si>
  <si>
    <t>Gesamtergebnisrechnung für das 1. Quartal 2015</t>
  </si>
  <si>
    <t>31. März 
2015</t>
  </si>
  <si>
    <t>Konzern Gewinn-und-Verlustrechnung für das 1. Quartal 2015 (IFRS, nicht testiert)</t>
  </si>
  <si>
    <t>Q1 2015</t>
  </si>
  <si>
    <t>Q1 2014</t>
  </si>
  <si>
    <t>Konzernbilanz zum 31. März 2015 (IFRS, nicht testiert)</t>
  </si>
  <si>
    <t>31. März 2015</t>
  </si>
  <si>
    <t>Kapitalflussrechnung für das 1. Quartal 2015 (IFRS, nicht testiert)</t>
  </si>
  <si>
    <t>Segmentbericht für das 1. Quartal 2015 (IFRS, nicht testiert)</t>
  </si>
  <si>
    <t>Eigenkapitalveränderungsrechnung für das 1. Quartal 2015 (IFRS, nicht testiert)</t>
  </si>
  <si>
    <t>Eigenkapital zum 31. März 2014</t>
  </si>
  <si>
    <t>Eigenkapital zum 31. März 2015</t>
  </si>
  <si>
    <t>Gesamtergebnisrechnung für das 1. Quartal 2015 (IFRS, nicht testiert)</t>
  </si>
  <si>
    <t>versicherungs-
mathematische
Gewinne und Verluste
aus leistungs-
orientierten Plänen</t>
  </si>
  <si>
    <t>Währungseffekte aus 
Nettoinvestitions-
darlehen 
in ausländische 
Geschäftsbetriebe</t>
  </si>
  <si>
    <t>Mittelzufluss aus dem Abgang von Sachanlagen/ immateriellen Vermögenswerten</t>
  </si>
  <si>
    <t>Einzahlungen aus dem Verkauf von kurzfristigen finanziellen Vermögenswerten</t>
  </si>
  <si>
    <t>Investitionen in kurzfristige finanzielle Vermögenswerte</t>
  </si>
  <si>
    <t>Summe Vermögenswerte:</t>
  </si>
  <si>
    <t>Summe Eigenkapital und Schulden: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</si>
</sst>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00%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name val="Arial"/>
      <family val="2"/>
    </font>
    <font>
      <sz val="10"/>
      <name val="Courier"/>
      <family val="3"/>
    </font>
    <font>
      <b/>
      <sz val="20"/>
      <color rgb="FF007096"/>
      <name val="Trebuchet MS"/>
      <family val="2"/>
    </font>
    <font>
      <b/>
      <sz val="28"/>
      <color rgb="FF007096"/>
      <name val="Trebuchet MS"/>
      <family val="2"/>
    </font>
    <font>
      <i/>
      <sz val="14"/>
      <color rgb="FF233356"/>
      <name val="Trebuchet MS"/>
      <family val="2"/>
    </font>
    <font>
      <b/>
      <sz val="10"/>
      <color rgb="FF233356"/>
      <name val="Trebuchet MS"/>
      <family val="2"/>
    </font>
    <font>
      <b/>
      <sz val="8"/>
      <color rgb="FF233356"/>
      <name val="Trebuchet MS"/>
      <family val="2"/>
    </font>
    <font>
      <sz val="10"/>
      <color rgb="FF233356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4"/>
      <color rgb="FF233356"/>
      <name val="Trebuchet MS"/>
      <family val="2"/>
    </font>
    <font>
      <sz val="14"/>
      <color rgb="FF233356"/>
      <name val="Trebuchet MS"/>
      <family val="2"/>
    </font>
    <font>
      <u/>
      <sz val="11"/>
      <color theme="10"/>
      <name val="Calibri"/>
      <family val="2"/>
      <scheme val="minor"/>
    </font>
    <font>
      <sz val="9"/>
      <color rgb="FF233356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233356"/>
      <name val="Trebuchet MS"/>
      <family val="2"/>
    </font>
    <font>
      <sz val="6"/>
      <color rgb="FF233356"/>
      <name val="Trebuchet MS"/>
      <family val="2"/>
    </font>
    <font>
      <b/>
      <sz val="6"/>
      <color rgb="FF233356"/>
      <name val="Trebuchet MS"/>
      <family val="2"/>
    </font>
    <font>
      <b/>
      <sz val="9"/>
      <color rgb="FF233356"/>
      <name val="Trebuchet MS"/>
      <family val="2"/>
    </font>
    <font>
      <sz val="8"/>
      <color rgb="FF233356"/>
      <name val="Trebuchet MS"/>
      <family val="2"/>
    </font>
    <font>
      <i/>
      <sz val="8"/>
      <color rgb="FF233356"/>
      <name val="Trebuchet MS"/>
      <family val="2"/>
    </font>
    <font>
      <b/>
      <sz val="9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4" fontId="4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9">
    <xf numFmtId="0" fontId="0" fillId="0" borderId="0" xfId="0"/>
    <xf numFmtId="0" fontId="5" fillId="0" borderId="0" xfId="0" applyFont="1"/>
    <xf numFmtId="14" fontId="7" fillId="0" borderId="0" xfId="0" applyNumberFormat="1" applyFont="1"/>
    <xf numFmtId="0" fontId="8" fillId="0" borderId="0" xfId="0" applyFont="1"/>
    <xf numFmtId="0" fontId="8" fillId="0" borderId="2" xfId="0" applyFont="1" applyBorder="1"/>
    <xf numFmtId="0" fontId="10" fillId="0" borderId="0" xfId="0" applyFont="1" applyBorder="1"/>
    <xf numFmtId="0" fontId="10" fillId="0" borderId="6" xfId="0" applyFont="1" applyBorder="1"/>
    <xf numFmtId="0" fontId="0" fillId="0" borderId="0" xfId="0" applyAlignment="1">
      <alignment horizontal="right" vertical="top"/>
    </xf>
    <xf numFmtId="0" fontId="9" fillId="0" borderId="0" xfId="0" applyFont="1" applyAlignme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1" xfId="0" applyFont="1" applyBorder="1"/>
    <xf numFmtId="0" fontId="14" fillId="0" borderId="0" xfId="0" applyFont="1"/>
    <xf numFmtId="0" fontId="14" fillId="0" borderId="0" xfId="4" applyFont="1"/>
    <xf numFmtId="0" fontId="13" fillId="0" borderId="0" xfId="0" applyFont="1"/>
    <xf numFmtId="0" fontId="0" fillId="0" borderId="0" xfId="0" applyFill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8" fillId="0" borderId="0" xfId="0" applyFont="1"/>
    <xf numFmtId="0" fontId="10" fillId="0" borderId="2" xfId="0" applyFont="1" applyBorder="1" applyAlignment="1">
      <alignment vertical="center"/>
    </xf>
    <xf numFmtId="0" fontId="10" fillId="0" borderId="0" xfId="0" applyFont="1"/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/>
    </xf>
    <xf numFmtId="0" fontId="20" fillId="0" borderId="32" xfId="0" applyFont="1" applyBorder="1" applyAlignment="1">
      <alignment vertical="top"/>
    </xf>
    <xf numFmtId="0" fontId="21" fillId="0" borderId="28" xfId="0" applyFont="1" applyBorder="1" applyAlignment="1">
      <alignment horizontal="center"/>
    </xf>
    <xf numFmtId="0" fontId="20" fillId="0" borderId="32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3" fontId="21" fillId="0" borderId="28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19" fillId="0" borderId="0" xfId="0" applyFont="1"/>
    <xf numFmtId="3" fontId="8" fillId="0" borderId="1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14" fontId="14" fillId="0" borderId="0" xfId="0" applyNumberFormat="1" applyFont="1"/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3" fillId="0" borderId="4" xfId="0" applyFont="1" applyBorder="1" applyAlignment="1"/>
    <xf numFmtId="0" fontId="23" fillId="0" borderId="0" xfId="0" applyFont="1" applyBorder="1" applyAlignment="1"/>
    <xf numFmtId="9" fontId="23" fillId="0" borderId="2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49" fontId="8" fillId="0" borderId="22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6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17" fillId="0" borderId="5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3" fontId="25" fillId="0" borderId="22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9" fontId="23" fillId="0" borderId="5" xfId="0" applyNumberFormat="1" applyFont="1" applyBorder="1" applyAlignment="1"/>
    <xf numFmtId="9" fontId="9" fillId="0" borderId="20" xfId="0" applyNumberFormat="1" applyFont="1" applyBorder="1" applyAlignment="1"/>
    <xf numFmtId="0" fontId="9" fillId="0" borderId="0" xfId="0" applyFont="1" applyBorder="1" applyAlignment="1"/>
    <xf numFmtId="9" fontId="9" fillId="0" borderId="8" xfId="0" applyNumberFormat="1" applyFont="1" applyBorder="1" applyAlignment="1"/>
    <xf numFmtId="9" fontId="23" fillId="0" borderId="20" xfId="0" applyNumberFormat="1" applyFont="1" applyBorder="1" applyAlignment="1"/>
    <xf numFmtId="9" fontId="23" fillId="0" borderId="8" xfId="0" applyNumberFormat="1" applyFont="1" applyBorder="1" applyAlignment="1"/>
    <xf numFmtId="0" fontId="8" fillId="0" borderId="22" xfId="0" applyFont="1" applyBorder="1" applyAlignment="1">
      <alignment horizontal="center" wrapText="1"/>
    </xf>
    <xf numFmtId="0" fontId="23" fillId="0" borderId="2" xfId="0" applyFont="1" applyBorder="1" applyAlignment="1"/>
    <xf numFmtId="9" fontId="23" fillId="0" borderId="3" xfId="0" applyNumberFormat="1" applyFont="1" applyBorder="1" applyAlignment="1"/>
    <xf numFmtId="0" fontId="23" fillId="0" borderId="6" xfId="0" applyFont="1" applyBorder="1" applyAlignment="1"/>
    <xf numFmtId="0" fontId="23" fillId="0" borderId="7" xfId="0" applyFont="1" applyBorder="1" applyAlignment="1"/>
    <xf numFmtId="0" fontId="23" fillId="0" borderId="8" xfId="0" applyFont="1" applyBorder="1" applyAlignment="1"/>
    <xf numFmtId="0" fontId="9" fillId="0" borderId="1" xfId="0" applyFont="1" applyBorder="1" applyAlignment="1"/>
    <xf numFmtId="165" fontId="23" fillId="0" borderId="3" xfId="0" applyNumberFormat="1" applyFont="1" applyBorder="1" applyAlignment="1"/>
    <xf numFmtId="0" fontId="23" fillId="0" borderId="3" xfId="0" applyFont="1" applyBorder="1" applyAlignment="1"/>
    <xf numFmtId="0" fontId="23" fillId="0" borderId="9" xfId="0" applyFont="1" applyBorder="1" applyAlignment="1"/>
    <xf numFmtId="0" fontId="23" fillId="0" borderId="10" xfId="0" applyFont="1" applyBorder="1" applyAlignment="1"/>
    <xf numFmtId="9" fontId="23" fillId="0" borderId="11" xfId="0" applyNumberFormat="1" applyFont="1" applyBorder="1" applyAlignment="1"/>
    <xf numFmtId="9" fontId="9" fillId="0" borderId="5" xfId="0" applyNumberFormat="1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23" fillId="0" borderId="11" xfId="0" applyFont="1" applyBorder="1" applyAlignment="1"/>
    <xf numFmtId="0" fontId="9" fillId="0" borderId="13" xfId="0" applyFont="1" applyBorder="1" applyAlignment="1"/>
    <xf numFmtId="9" fontId="9" fillId="0" borderId="14" xfId="0" applyNumberFormat="1" applyFont="1" applyBorder="1" applyAlignment="1"/>
    <xf numFmtId="0" fontId="9" fillId="0" borderId="16" xfId="0" applyFont="1" applyBorder="1" applyAlignment="1"/>
    <xf numFmtId="9" fontId="23" fillId="0" borderId="17" xfId="0" applyNumberFormat="1" applyFont="1" applyBorder="1" applyAlignment="1"/>
    <xf numFmtId="0" fontId="9" fillId="0" borderId="19" xfId="0" applyFont="1" applyBorder="1" applyAlignment="1"/>
    <xf numFmtId="0" fontId="23" fillId="0" borderId="19" xfId="0" applyFont="1" applyBorder="1" applyAlignment="1"/>
    <xf numFmtId="0" fontId="9" fillId="0" borderId="2" xfId="0" applyFont="1" applyBorder="1" applyAlignment="1"/>
    <xf numFmtId="0" fontId="23" fillId="0" borderId="5" xfId="0" applyFont="1" applyBorder="1" applyAlignment="1"/>
    <xf numFmtId="1" fontId="23" fillId="0" borderId="0" xfId="0" applyNumberFormat="1" applyFont="1" applyBorder="1" applyAlignment="1"/>
    <xf numFmtId="0" fontId="8" fillId="0" borderId="13" xfId="0" applyFont="1" applyBorder="1" applyAlignment="1"/>
    <xf numFmtId="0" fontId="9" fillId="0" borderId="14" xfId="0" applyFont="1" applyBorder="1" applyAlignment="1"/>
    <xf numFmtId="0" fontId="9" fillId="0" borderId="20" xfId="0" applyFont="1" applyBorder="1" applyAlignment="1"/>
    <xf numFmtId="0" fontId="9" fillId="0" borderId="18" xfId="0" applyFont="1" applyBorder="1" applyAlignment="1"/>
    <xf numFmtId="165" fontId="23" fillId="0" borderId="19" xfId="0" applyNumberFormat="1" applyFont="1" applyBorder="1" applyAlignment="1"/>
    <xf numFmtId="0" fontId="23" fillId="0" borderId="18" xfId="0" applyFont="1" applyBorder="1" applyAlignment="1"/>
    <xf numFmtId="0" fontId="9" fillId="0" borderId="5" xfId="0" applyFont="1" applyBorder="1" applyAlignment="1"/>
    <xf numFmtId="165" fontId="23" fillId="0" borderId="0" xfId="0" applyNumberFormat="1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8" fillId="0" borderId="25" xfId="0" applyFont="1" applyBorder="1" applyAlignment="1">
      <alignment horizontal="center" wrapText="1"/>
    </xf>
    <xf numFmtId="3" fontId="10" fillId="0" borderId="22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0" fontId="8" fillId="0" borderId="1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23" fillId="0" borderId="9" xfId="0" applyFont="1" applyBorder="1" applyAlignment="1">
      <alignment horizontal="left"/>
    </xf>
    <xf numFmtId="165" fontId="23" fillId="0" borderId="10" xfId="0" applyNumberFormat="1" applyFont="1" applyBorder="1" applyAlignment="1"/>
    <xf numFmtId="9" fontId="23" fillId="0" borderId="41" xfId="0" applyNumberFormat="1" applyFont="1" applyBorder="1" applyAlignment="1"/>
    <xf numFmtId="9" fontId="9" fillId="0" borderId="3" xfId="0" applyNumberFormat="1" applyFont="1" applyBorder="1" applyAlignment="1"/>
    <xf numFmtId="49" fontId="23" fillId="0" borderId="19" xfId="0" applyNumberFormat="1" applyFont="1" applyBorder="1" applyAlignment="1">
      <alignment horizontal="right"/>
    </xf>
    <xf numFmtId="3" fontId="23" fillId="0" borderId="19" xfId="0" applyNumberFormat="1" applyFont="1" applyBorder="1" applyAlignment="1">
      <alignment horizontal="right"/>
    </xf>
    <xf numFmtId="9" fontId="23" fillId="0" borderId="19" xfId="0" applyNumberFormat="1" applyFont="1" applyBorder="1" applyAlignment="1"/>
    <xf numFmtId="0" fontId="23" fillId="0" borderId="19" xfId="0" applyFont="1" applyBorder="1" applyAlignment="1">
      <alignment horizontal="right"/>
    </xf>
    <xf numFmtId="4" fontId="23" fillId="0" borderId="19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3" fontId="22" fillId="0" borderId="22" xfId="3" applyNumberFormat="1" applyFont="1" applyBorder="1" applyAlignment="1">
      <alignment horizontal="right" vertical="center"/>
    </xf>
    <xf numFmtId="3" fontId="25" fillId="0" borderId="23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8" fillId="0" borderId="19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65" fontId="22" fillId="0" borderId="7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3" fontId="25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8" fillId="0" borderId="26" xfId="0" applyNumberFormat="1" applyFont="1" applyBorder="1" applyAlignment="1">
      <alignment horizontal="right"/>
    </xf>
    <xf numFmtId="3" fontId="10" fillId="0" borderId="8" xfId="3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 vertical="center"/>
    </xf>
    <xf numFmtId="165" fontId="16" fillId="0" borderId="7" xfId="0" applyNumberFormat="1" applyFont="1" applyBorder="1" applyAlignment="1">
      <alignment horizontal="right" vertical="center"/>
    </xf>
    <xf numFmtId="165" fontId="16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10" fillId="0" borderId="3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25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wrapText="1"/>
    </xf>
    <xf numFmtId="165" fontId="23" fillId="0" borderId="11" xfId="0" applyNumberFormat="1" applyFont="1" applyBorder="1" applyAlignment="1"/>
    <xf numFmtId="9" fontId="23" fillId="0" borderId="0" xfId="0" applyNumberFormat="1" applyFont="1" applyBorder="1" applyAlignment="1"/>
    <xf numFmtId="165" fontId="9" fillId="0" borderId="0" xfId="0" applyNumberFormat="1" applyFont="1" applyBorder="1" applyAlignment="1"/>
    <xf numFmtId="9" fontId="9" fillId="0" borderId="0" xfId="0" applyNumberFormat="1" applyFont="1" applyBorder="1" applyAlignment="1"/>
    <xf numFmtId="49" fontId="8" fillId="0" borderId="19" xfId="0" applyNumberFormat="1" applyFont="1" applyBorder="1" applyAlignment="1">
      <alignment wrapText="1"/>
    </xf>
    <xf numFmtId="165" fontId="23" fillId="0" borderId="7" xfId="0" applyNumberFormat="1" applyFont="1" applyBorder="1" applyAlignment="1"/>
    <xf numFmtId="9" fontId="23" fillId="0" borderId="10" xfId="0" applyNumberFormat="1" applyFont="1" applyBorder="1" applyAlignment="1"/>
    <xf numFmtId="164" fontId="23" fillId="0" borderId="10" xfId="3" applyNumberFormat="1" applyFont="1" applyBorder="1" applyAlignment="1"/>
    <xf numFmtId="164" fontId="23" fillId="0" borderId="10" xfId="0" applyNumberFormat="1" applyFont="1" applyBorder="1" applyAlignment="1"/>
    <xf numFmtId="0" fontId="8" fillId="0" borderId="0" xfId="0" applyFont="1" applyBorder="1" applyAlignment="1"/>
    <xf numFmtId="1" fontId="23" fillId="0" borderId="10" xfId="0" applyNumberFormat="1" applyFont="1" applyBorder="1" applyAlignment="1"/>
    <xf numFmtId="0" fontId="0" fillId="0" borderId="7" xfId="0" applyBorder="1"/>
    <xf numFmtId="0" fontId="0" fillId="0" borderId="19" xfId="0" applyBorder="1"/>
    <xf numFmtId="3" fontId="23" fillId="0" borderId="0" xfId="0" applyNumberFormat="1" applyFont="1" applyBorder="1" applyAlignment="1"/>
    <xf numFmtId="3" fontId="9" fillId="0" borderId="0" xfId="0" applyNumberFormat="1" applyFont="1" applyBorder="1" applyAlignment="1"/>
    <xf numFmtId="3" fontId="23" fillId="0" borderId="0" xfId="3" applyNumberFormat="1" applyFont="1" applyBorder="1" applyAlignment="1"/>
    <xf numFmtId="49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/>
    <xf numFmtId="9" fontId="23" fillId="0" borderId="0" xfId="0" applyNumberFormat="1" applyFont="1" applyBorder="1" applyAlignment="1">
      <alignment horizontal="right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/>
    <xf numFmtId="3" fontId="9" fillId="0" borderId="19" xfId="0" applyNumberFormat="1" applyFont="1" applyBorder="1" applyAlignment="1"/>
    <xf numFmtId="9" fontId="9" fillId="0" borderId="19" xfId="0" applyNumberFormat="1" applyFont="1" applyBorder="1" applyAlignment="1"/>
    <xf numFmtId="4" fontId="23" fillId="0" borderId="19" xfId="0" applyNumberFormat="1" applyFont="1" applyBorder="1" applyAlignment="1"/>
    <xf numFmtId="3" fontId="23" fillId="0" borderId="19" xfId="0" applyNumberFormat="1" applyFont="1" applyBorder="1" applyAlignment="1"/>
    <xf numFmtId="9" fontId="23" fillId="0" borderId="19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right" vertical="center"/>
    </xf>
    <xf numFmtId="3" fontId="22" fillId="0" borderId="19" xfId="3" applyNumberFormat="1" applyFont="1" applyBorder="1" applyAlignment="1">
      <alignment horizontal="right" vertical="center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3" fontId="25" fillId="0" borderId="4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center" wrapText="1"/>
    </xf>
    <xf numFmtId="3" fontId="10" fillId="0" borderId="19" xfId="3" applyNumberFormat="1" applyFont="1" applyBorder="1" applyAlignment="1">
      <alignment horizontal="right"/>
    </xf>
    <xf numFmtId="3" fontId="10" fillId="0" borderId="22" xfId="3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 vertical="center"/>
    </xf>
    <xf numFmtId="3" fontId="22" fillId="0" borderId="5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 vertical="center"/>
    </xf>
    <xf numFmtId="3" fontId="21" fillId="0" borderId="27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21" fillId="0" borderId="39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1" fillId="0" borderId="28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3" fontId="21" fillId="0" borderId="4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/>
    <xf numFmtId="3" fontId="23" fillId="0" borderId="5" xfId="0" applyNumberFormat="1" applyFont="1" applyBorder="1" applyAlignment="1"/>
    <xf numFmtId="3" fontId="9" fillId="0" borderId="9" xfId="0" applyNumberFormat="1" applyFont="1" applyBorder="1" applyAlignment="1"/>
    <xf numFmtId="3" fontId="23" fillId="0" borderId="11" xfId="0" applyNumberFormat="1" applyFont="1" applyBorder="1" applyAlignment="1"/>
    <xf numFmtId="3" fontId="10" fillId="0" borderId="5" xfId="0" applyNumberFormat="1" applyFont="1" applyBorder="1" applyAlignment="1">
      <alignment horizontal="right" vertical="center"/>
    </xf>
    <xf numFmtId="3" fontId="22" fillId="0" borderId="8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vertical="center"/>
    </xf>
    <xf numFmtId="3" fontId="20" fillId="0" borderId="16" xfId="0" applyNumberFormat="1" applyFont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1" fillId="0" borderId="40" xfId="0" applyNumberFormat="1" applyFont="1" applyBorder="1" applyAlignment="1">
      <alignment vertical="center"/>
    </xf>
    <xf numFmtId="3" fontId="20" fillId="0" borderId="19" xfId="3" applyNumberFormat="1" applyFont="1" applyBorder="1" applyAlignment="1">
      <alignment vertical="center"/>
    </xf>
    <xf numFmtId="3" fontId="20" fillId="0" borderId="0" xfId="3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1" fillId="0" borderId="36" xfId="0" applyNumberFormat="1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left" vertical="center"/>
    </xf>
    <xf numFmtId="49" fontId="22" fillId="0" borderId="4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left" vertical="center"/>
    </xf>
    <xf numFmtId="3" fontId="10" fillId="0" borderId="8" xfId="0" applyNumberFormat="1" applyFont="1" applyBorder="1" applyAlignment="1">
      <alignment horizontal="left" vertical="center"/>
    </xf>
    <xf numFmtId="3" fontId="22" fillId="0" borderId="3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left" vertical="center"/>
    </xf>
    <xf numFmtId="3" fontId="16" fillId="0" borderId="3" xfId="3" applyNumberFormat="1" applyFont="1" applyBorder="1" applyAlignment="1">
      <alignment horizontal="right" vertical="center"/>
    </xf>
    <xf numFmtId="0" fontId="25" fillId="0" borderId="4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25" fillId="0" borderId="45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0" xfId="0" applyBorder="1"/>
    <xf numFmtId="166" fontId="23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right"/>
    </xf>
    <xf numFmtId="165" fontId="23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9" fontId="23" fillId="0" borderId="6" xfId="0" applyNumberFormat="1" applyFont="1" applyBorder="1" applyAlignment="1">
      <alignment horizontal="right"/>
    </xf>
    <xf numFmtId="9" fontId="23" fillId="0" borderId="8" xfId="0" applyNumberFormat="1" applyFont="1" applyBorder="1" applyAlignment="1">
      <alignment horizontal="right"/>
    </xf>
    <xf numFmtId="165" fontId="23" fillId="0" borderId="18" xfId="0" applyNumberFormat="1" applyFont="1" applyBorder="1" applyAlignment="1">
      <alignment horizontal="right"/>
    </xf>
    <xf numFmtId="165" fontId="23" fillId="0" borderId="20" xfId="0" applyNumberFormat="1" applyFont="1" applyBorder="1" applyAlignment="1">
      <alignment horizontal="right"/>
    </xf>
    <xf numFmtId="165" fontId="23" fillId="0" borderId="4" xfId="0" applyNumberFormat="1" applyFont="1" applyBorder="1" applyAlignment="1">
      <alignment horizontal="right"/>
    </xf>
    <xf numFmtId="165" fontId="23" fillId="0" borderId="5" xfId="0" applyNumberFormat="1" applyFont="1" applyBorder="1" applyAlignment="1">
      <alignment horizontal="right"/>
    </xf>
    <xf numFmtId="165" fontId="23" fillId="0" borderId="6" xfId="0" applyNumberFormat="1" applyFont="1" applyBorder="1" applyAlignment="1">
      <alignment horizontal="right"/>
    </xf>
    <xf numFmtId="165" fontId="23" fillId="0" borderId="8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right"/>
    </xf>
    <xf numFmtId="4" fontId="23" fillId="0" borderId="20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165" fontId="23" fillId="0" borderId="11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164" fontId="23" fillId="0" borderId="9" xfId="3" applyNumberFormat="1" applyFont="1" applyBorder="1" applyAlignment="1">
      <alignment horizontal="right"/>
    </xf>
    <xf numFmtId="164" fontId="23" fillId="0" borderId="11" xfId="3" applyNumberFormat="1" applyFont="1" applyBorder="1" applyAlignment="1">
      <alignment horizontal="right"/>
    </xf>
    <xf numFmtId="164" fontId="23" fillId="0" borderId="9" xfId="0" applyNumberFormat="1" applyFont="1" applyBorder="1" applyAlignment="1">
      <alignment horizontal="right"/>
    </xf>
    <xf numFmtId="164" fontId="23" fillId="0" borderId="11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right"/>
    </xf>
    <xf numFmtId="4" fontId="23" fillId="0" borderId="17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3" fontId="23" fillId="0" borderId="6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right"/>
    </xf>
    <xf numFmtId="3" fontId="23" fillId="0" borderId="4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23" fillId="0" borderId="4" xfId="3" applyNumberFormat="1" applyFont="1" applyBorder="1" applyAlignment="1">
      <alignment horizontal="right"/>
    </xf>
    <xf numFmtId="3" fontId="23" fillId="0" borderId="5" xfId="3" applyNumberFormat="1" applyFont="1" applyBorder="1" applyAlignment="1">
      <alignment horizontal="right"/>
    </xf>
    <xf numFmtId="4" fontId="23" fillId="0" borderId="6" xfId="0" applyNumberFormat="1" applyFont="1" applyBorder="1" applyAlignment="1">
      <alignment horizontal="right"/>
    </xf>
    <xf numFmtId="4" fontId="23" fillId="0" borderId="8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21" fillId="0" borderId="3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3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49" fontId="20" fillId="0" borderId="16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</cellXfs>
  <cellStyles count="5">
    <cellStyle name="Hyperlink" xfId="4" builtinId="8"/>
    <cellStyle name="Normal_Bil98koE" xfId="2"/>
    <cellStyle name="Prozent" xfId="3" builtinId="5"/>
    <cellStyle name="Standard" xfId="0" builtinId="0"/>
    <cellStyle name="Standard 2" xfId="1"/>
  </cellStyles>
  <dxfs count="0"/>
  <tableStyles count="0" defaultTableStyle="TableStyleMedium2" defaultPivotStyle="PivotStyleMedium9"/>
  <colors>
    <mruColors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ftware%20AG%20-%20Q1%202015%20Results%20english%20IF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Table of contents"/>
      <sheetName val="Key Figures"/>
      <sheetName val="Income Statement"/>
      <sheetName val="Balance Sheet"/>
      <sheetName val="Statement of Cash Flows"/>
      <sheetName val="Segment Report quarter"/>
      <sheetName val="Changes in Equity"/>
      <sheetName val="Comp. Income"/>
      <sheetName val="IR Contact"/>
      <sheetName val="Back Ba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L26">
            <v>64669</v>
          </cell>
          <cell r="M26">
            <v>895</v>
          </cell>
          <cell r="O26">
            <v>4729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1"/>
  <sheetViews>
    <sheetView tabSelected="1" workbookViewId="0">
      <selection activeCell="J20" sqref="J20"/>
    </sheetView>
  </sheetViews>
  <sheetFormatPr baseColWidth="10" defaultColWidth="9.140625" defaultRowHeight="15" x14ac:dyDescent="0.25"/>
  <cols>
    <col min="1" max="1" width="2.7109375" customWidth="1"/>
    <col min="2" max="2" width="15.85546875" bestFit="1" customWidth="1"/>
  </cols>
  <sheetData>
    <row r="5" spans="2:7" ht="36" x14ac:dyDescent="0.55000000000000004">
      <c r="B5" s="334" t="s">
        <v>24</v>
      </c>
      <c r="C5" s="334"/>
      <c r="D5" s="334"/>
      <c r="E5" s="334"/>
    </row>
    <row r="6" spans="2:7" ht="36" x14ac:dyDescent="0.55000000000000004">
      <c r="B6" s="334" t="s">
        <v>157</v>
      </c>
      <c r="C6" s="334"/>
      <c r="D6" s="334"/>
      <c r="E6" s="334"/>
      <c r="F6" s="334"/>
      <c r="G6" s="334"/>
    </row>
    <row r="7" spans="2:7" ht="36" customHeight="1" x14ac:dyDescent="0.55000000000000004">
      <c r="B7" s="334" t="s">
        <v>167</v>
      </c>
      <c r="C7" s="334"/>
      <c r="D7" s="334"/>
      <c r="E7" s="334"/>
    </row>
    <row r="8" spans="2:7" ht="15" customHeight="1" x14ac:dyDescent="0.45">
      <c r="B8" s="1"/>
    </row>
    <row r="20" spans="2:2" ht="18.75" x14ac:dyDescent="0.3">
      <c r="B20" s="2">
        <v>42123</v>
      </c>
    </row>
    <row r="21" spans="2:2" ht="18.75" x14ac:dyDescent="0.3">
      <c r="B21" s="97" t="s">
        <v>155</v>
      </c>
    </row>
  </sheetData>
  <mergeCells count="3">
    <mergeCell ref="B7:E7"/>
    <mergeCell ref="B6:G6"/>
    <mergeCell ref="B5:E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E20" sqref="E20"/>
    </sheetView>
  </sheetViews>
  <sheetFormatPr baseColWidth="10" defaultRowHeight="15" x14ac:dyDescent="0.25"/>
  <cols>
    <col min="1" max="1" width="2.7109375" customWidth="1"/>
  </cols>
  <sheetData>
    <row r="1" spans="2:11" x14ac:dyDescent="0.25">
      <c r="K1" s="7"/>
    </row>
    <row r="6" spans="2:11" x14ac:dyDescent="0.25">
      <c r="B6" s="16"/>
    </row>
    <row r="7" spans="2:11" ht="18.75" x14ac:dyDescent="0.3">
      <c r="B7" s="15" t="s">
        <v>52</v>
      </c>
    </row>
    <row r="8" spans="2:11" ht="18.75" x14ac:dyDescent="0.3">
      <c r="B8" s="13" t="s">
        <v>55</v>
      </c>
    </row>
    <row r="9" spans="2:11" ht="18.75" x14ac:dyDescent="0.3">
      <c r="B9" s="13" t="s">
        <v>53</v>
      </c>
    </row>
    <row r="10" spans="2:11" ht="18.75" x14ac:dyDescent="0.3">
      <c r="B10" s="13" t="s">
        <v>54</v>
      </c>
    </row>
    <row r="12" spans="2:11" ht="18.75" x14ac:dyDescent="0.3">
      <c r="B12" s="13"/>
    </row>
    <row r="13" spans="2:11" ht="15" customHeight="1" x14ac:dyDescent="0.3">
      <c r="B13" s="13"/>
    </row>
    <row r="14" spans="2:11" ht="18.75" x14ac:dyDescent="0.3">
      <c r="B14" s="13" t="s">
        <v>57</v>
      </c>
      <c r="C14" s="13" t="s">
        <v>58</v>
      </c>
    </row>
    <row r="15" spans="2:11" ht="18.75" x14ac:dyDescent="0.3">
      <c r="B15" s="13" t="s">
        <v>59</v>
      </c>
      <c r="C15" s="13" t="s">
        <v>60</v>
      </c>
    </row>
    <row r="16" spans="2:11" ht="18.75" x14ac:dyDescent="0.3">
      <c r="B16" s="13" t="s">
        <v>61</v>
      </c>
      <c r="C16" s="14" t="s">
        <v>62</v>
      </c>
    </row>
    <row r="18" spans="2:2" ht="18.75" x14ac:dyDescent="0.3">
      <c r="B18" s="13" t="s">
        <v>56</v>
      </c>
    </row>
  </sheetData>
  <hyperlinks>
    <hyperlink ref="C16" r:id="rId1"/>
  </hyperlinks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&amp;C&amp;G</oddHead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"/>
  <sheetViews>
    <sheetView workbookViewId="0">
      <selection activeCell="G16" sqref="G16"/>
    </sheetView>
  </sheetViews>
  <sheetFormatPr baseColWidth="10" defaultRowHeight="15" x14ac:dyDescent="0.25"/>
  <sheetData>
    <row r="1" spans="11:11" x14ac:dyDescent="0.25">
      <c r="K1" s="7" t="s">
        <v>27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7"/>
  <sheetViews>
    <sheetView workbookViewId="0">
      <selection activeCell="F42" sqref="F42"/>
    </sheetView>
  </sheetViews>
  <sheetFormatPr baseColWidth="10" defaultRowHeight="16.5" x14ac:dyDescent="0.3"/>
  <cols>
    <col min="1" max="1" width="2.7109375" style="88" customWidth="1"/>
    <col min="2" max="2" width="7.140625" style="88" customWidth="1"/>
    <col min="3" max="16384" width="11.42578125" style="88"/>
  </cols>
  <sheetData>
    <row r="6" spans="2:3" ht="18.75" x14ac:dyDescent="0.3">
      <c r="B6" s="15" t="s">
        <v>154</v>
      </c>
    </row>
    <row r="9" spans="2:3" x14ac:dyDescent="0.3">
      <c r="B9" s="30" t="s">
        <v>160</v>
      </c>
      <c r="C9" s="30" t="s">
        <v>168</v>
      </c>
    </row>
    <row r="10" spans="2:3" ht="7.5" customHeight="1" x14ac:dyDescent="0.3">
      <c r="B10" s="30"/>
      <c r="C10" s="30"/>
    </row>
    <row r="11" spans="2:3" x14ac:dyDescent="0.3">
      <c r="B11" s="30" t="s">
        <v>161</v>
      </c>
      <c r="C11" s="30" t="s">
        <v>169</v>
      </c>
    </row>
    <row r="12" spans="2:3" ht="7.5" customHeight="1" x14ac:dyDescent="0.3">
      <c r="B12" s="30"/>
      <c r="C12" s="30"/>
    </row>
    <row r="13" spans="2:3" x14ac:dyDescent="0.3">
      <c r="B13" s="30" t="s">
        <v>162</v>
      </c>
      <c r="C13" s="30" t="s">
        <v>170</v>
      </c>
    </row>
    <row r="14" spans="2:3" ht="7.5" customHeight="1" x14ac:dyDescent="0.3">
      <c r="B14" s="30"/>
      <c r="C14" s="30"/>
    </row>
    <row r="15" spans="2:3" x14ac:dyDescent="0.3">
      <c r="B15" s="30" t="s">
        <v>163</v>
      </c>
      <c r="C15" s="30" t="s">
        <v>171</v>
      </c>
    </row>
    <row r="16" spans="2:3" ht="7.5" customHeight="1" x14ac:dyDescent="0.3">
      <c r="B16" s="30"/>
      <c r="C16" s="30"/>
    </row>
    <row r="17" spans="2:5" x14ac:dyDescent="0.3">
      <c r="B17" s="30" t="s">
        <v>164</v>
      </c>
      <c r="C17" s="30" t="s">
        <v>172</v>
      </c>
    </row>
    <row r="18" spans="2:5" ht="7.5" customHeight="1" x14ac:dyDescent="0.3">
      <c r="B18" s="30"/>
      <c r="C18" s="30"/>
    </row>
    <row r="19" spans="2:5" x14ac:dyDescent="0.3">
      <c r="B19" s="30" t="s">
        <v>165</v>
      </c>
      <c r="C19" s="30" t="s">
        <v>173</v>
      </c>
    </row>
    <row r="20" spans="2:5" ht="7.5" customHeight="1" x14ac:dyDescent="0.3">
      <c r="B20" s="30"/>
      <c r="C20" s="30"/>
    </row>
    <row r="21" spans="2:5" x14ac:dyDescent="0.3">
      <c r="B21" s="30" t="s">
        <v>166</v>
      </c>
      <c r="C21" s="30" t="s">
        <v>174</v>
      </c>
      <c r="D21" s="30"/>
      <c r="E21" s="30"/>
    </row>
    <row r="22" spans="2:5" ht="7.5" customHeight="1" x14ac:dyDescent="0.3">
      <c r="B22" s="30"/>
      <c r="C22" s="30"/>
      <c r="D22" s="30"/>
      <c r="E22" s="30"/>
    </row>
    <row r="23" spans="2:5" x14ac:dyDescent="0.3">
      <c r="B23" s="30"/>
      <c r="D23" s="30"/>
      <c r="E23" s="30"/>
    </row>
    <row r="24" spans="2:5" x14ac:dyDescent="0.3">
      <c r="B24" s="30"/>
      <c r="C24" s="30"/>
      <c r="D24" s="30"/>
      <c r="E24" s="30"/>
    </row>
    <row r="25" spans="2:5" x14ac:dyDescent="0.3">
      <c r="B25" s="30"/>
      <c r="C25" s="30"/>
      <c r="D25" s="30"/>
      <c r="E25" s="30"/>
    </row>
    <row r="26" spans="2:5" x14ac:dyDescent="0.3">
      <c r="B26" s="30"/>
      <c r="D26" s="30"/>
      <c r="E26" s="30"/>
    </row>
    <row r="27" spans="2:5" x14ac:dyDescent="0.3">
      <c r="B27" s="30"/>
      <c r="C27" s="30"/>
      <c r="D27" s="30"/>
      <c r="E27" s="3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0"/>
  <sheetViews>
    <sheetView zoomScaleNormal="100" workbookViewId="0">
      <selection activeCell="M21" sqref="M21"/>
    </sheetView>
  </sheetViews>
  <sheetFormatPr baseColWidth="10" defaultColWidth="9.140625" defaultRowHeight="15" x14ac:dyDescent="0.25"/>
  <cols>
    <col min="1" max="1" width="2.7109375" customWidth="1"/>
    <col min="8" max="11" width="5.42578125" customWidth="1"/>
    <col min="12" max="12" width="17" customWidth="1"/>
    <col min="13" max="16" width="5.42578125" customWidth="1"/>
    <col min="17" max="17" width="12.85546875" customWidth="1"/>
  </cols>
  <sheetData>
    <row r="3" spans="2:17" ht="15.75" x14ac:dyDescent="0.3">
      <c r="B3" s="356" t="s">
        <v>168</v>
      </c>
      <c r="C3" s="356"/>
      <c r="D3" s="356"/>
      <c r="E3" s="356"/>
      <c r="F3" s="356"/>
      <c r="G3" s="356"/>
      <c r="H3" s="351" t="s">
        <v>23</v>
      </c>
      <c r="I3" s="351"/>
      <c r="J3" s="351"/>
      <c r="K3" s="351"/>
      <c r="L3" s="351"/>
      <c r="M3" s="351"/>
      <c r="N3" s="351"/>
      <c r="O3" s="351"/>
      <c r="P3" s="351"/>
      <c r="Q3" s="351"/>
    </row>
    <row r="4" spans="2:17" ht="15.75" x14ac:dyDescent="0.3">
      <c r="B4" s="357" t="s">
        <v>156</v>
      </c>
      <c r="C4" s="357"/>
      <c r="D4" s="357"/>
      <c r="E4" s="3"/>
      <c r="F4" s="3"/>
      <c r="G4" s="3"/>
      <c r="H4" s="3"/>
      <c r="I4" s="3"/>
      <c r="J4" s="3"/>
      <c r="K4" s="3"/>
      <c r="L4" s="3"/>
    </row>
    <row r="5" spans="2:17" ht="29.25" customHeight="1" x14ac:dyDescent="0.3">
      <c r="B5" s="9" t="s">
        <v>25</v>
      </c>
      <c r="C5" s="10"/>
      <c r="D5" s="10"/>
      <c r="E5" s="10"/>
      <c r="F5" s="10"/>
      <c r="G5" s="10"/>
      <c r="H5" s="236"/>
      <c r="I5" s="236"/>
      <c r="J5" s="236"/>
      <c r="K5" s="236"/>
      <c r="L5" s="231"/>
      <c r="M5" s="352" t="s">
        <v>177</v>
      </c>
      <c r="N5" s="353"/>
      <c r="O5" s="352" t="s">
        <v>178</v>
      </c>
      <c r="P5" s="353"/>
      <c r="Q5" s="172" t="s">
        <v>158</v>
      </c>
    </row>
    <row r="6" spans="2:17" ht="15" customHeight="1" x14ac:dyDescent="0.3">
      <c r="B6" s="349" t="s">
        <v>0</v>
      </c>
      <c r="C6" s="350"/>
      <c r="D6" s="138"/>
      <c r="E6" s="138"/>
      <c r="F6" s="138"/>
      <c r="G6" s="138"/>
      <c r="H6" s="169"/>
      <c r="I6" s="169"/>
      <c r="J6" s="169"/>
      <c r="K6" s="169"/>
      <c r="L6" s="233"/>
      <c r="M6" s="354">
        <f>SUM(M7:M9)</f>
        <v>194.09999999999997</v>
      </c>
      <c r="N6" s="355">
        <f>SUM(N7:N9)</f>
        <v>0</v>
      </c>
      <c r="O6" s="354">
        <f>SUM(O7:O9)</f>
        <v>208.89999999999998</v>
      </c>
      <c r="P6" s="355">
        <f>SUM(P7:P9)</f>
        <v>208.89999999999998</v>
      </c>
      <c r="Q6" s="139">
        <f>(M6-O6)/O6</f>
        <v>-7.0847295356630022E-2</v>
      </c>
    </row>
    <row r="7" spans="2:17" ht="15" customHeight="1" x14ac:dyDescent="0.3">
      <c r="B7" s="109"/>
      <c r="C7" s="344" t="s">
        <v>1</v>
      </c>
      <c r="D7" s="344"/>
      <c r="E7" s="344"/>
      <c r="F7" s="112"/>
      <c r="G7" s="110"/>
      <c r="H7" s="169"/>
      <c r="I7" s="169"/>
      <c r="J7" s="169"/>
      <c r="K7" s="169"/>
      <c r="L7" s="233"/>
      <c r="M7" s="362">
        <v>146.19999999999999</v>
      </c>
      <c r="N7" s="363"/>
      <c r="O7" s="362">
        <v>147.4</v>
      </c>
      <c r="P7" s="363">
        <v>147.4</v>
      </c>
      <c r="Q7" s="131">
        <f>(M7-O7)/O7</f>
        <v>-8.1411126187246746E-3</v>
      </c>
    </row>
    <row r="8" spans="2:17" ht="15" customHeight="1" x14ac:dyDescent="0.3">
      <c r="B8" s="109"/>
      <c r="C8" s="344" t="s">
        <v>2</v>
      </c>
      <c r="D8" s="344"/>
      <c r="E8" s="344"/>
      <c r="F8" s="112"/>
      <c r="G8" s="110"/>
      <c r="H8" s="169"/>
      <c r="I8" s="169"/>
      <c r="J8" s="169"/>
      <c r="K8" s="169"/>
      <c r="L8" s="233"/>
      <c r="M8" s="362">
        <v>47.7</v>
      </c>
      <c r="N8" s="363"/>
      <c r="O8" s="362">
        <v>61.3</v>
      </c>
      <c r="P8" s="363">
        <v>61.3</v>
      </c>
      <c r="Q8" s="131">
        <f>(M8-O8)/O8</f>
        <v>-0.22185970636215327</v>
      </c>
    </row>
    <row r="9" spans="2:17" ht="15" customHeight="1" x14ac:dyDescent="0.3">
      <c r="B9" s="140"/>
      <c r="C9" s="335" t="s">
        <v>3</v>
      </c>
      <c r="D9" s="335"/>
      <c r="E9" s="335"/>
      <c r="F9" s="113"/>
      <c r="G9" s="141"/>
      <c r="H9" s="237"/>
      <c r="I9" s="237"/>
      <c r="J9" s="237"/>
      <c r="K9" s="237"/>
      <c r="L9" s="141"/>
      <c r="M9" s="364">
        <v>0.2</v>
      </c>
      <c r="N9" s="365"/>
      <c r="O9" s="364">
        <v>0.2</v>
      </c>
      <c r="P9" s="365">
        <v>0.2</v>
      </c>
      <c r="Q9" s="142"/>
    </row>
    <row r="10" spans="2:17" ht="15" customHeight="1" x14ac:dyDescent="0.3">
      <c r="B10" s="349" t="s">
        <v>4</v>
      </c>
      <c r="C10" s="350"/>
      <c r="D10" s="138"/>
      <c r="E10" s="138"/>
      <c r="F10" s="138"/>
      <c r="G10" s="138"/>
      <c r="H10" s="133"/>
      <c r="I10" s="169"/>
      <c r="J10" s="133"/>
      <c r="K10" s="169"/>
      <c r="L10" s="110"/>
      <c r="M10" s="143"/>
      <c r="N10" s="144"/>
      <c r="O10" s="143"/>
      <c r="P10" s="144"/>
      <c r="Q10" s="145"/>
    </row>
    <row r="11" spans="2:17" ht="15" customHeight="1" x14ac:dyDescent="0.3">
      <c r="B11" s="109"/>
      <c r="C11" s="344" t="s">
        <v>5</v>
      </c>
      <c r="D11" s="344"/>
      <c r="E11" s="344"/>
      <c r="F11" s="112"/>
      <c r="G11" s="110"/>
      <c r="H11" s="169"/>
      <c r="I11" s="169"/>
      <c r="J11" s="169"/>
      <c r="K11" s="169"/>
      <c r="L11" s="233"/>
      <c r="M11" s="362">
        <v>91</v>
      </c>
      <c r="N11" s="363"/>
      <c r="O11" s="362">
        <v>95.3</v>
      </c>
      <c r="P11" s="363">
        <v>95.3</v>
      </c>
      <c r="Q11" s="131">
        <f>(M11-O11)/O11</f>
        <v>-4.5120671563483705E-2</v>
      </c>
    </row>
    <row r="12" spans="2:17" ht="15" customHeight="1" x14ac:dyDescent="0.3">
      <c r="B12" s="109"/>
      <c r="C12" s="344" t="s">
        <v>6</v>
      </c>
      <c r="D12" s="344"/>
      <c r="E12" s="344"/>
      <c r="F12" s="112"/>
      <c r="G12" s="110"/>
      <c r="H12" s="169"/>
      <c r="I12" s="169"/>
      <c r="J12" s="169"/>
      <c r="K12" s="169"/>
      <c r="L12" s="233"/>
      <c r="M12" s="362">
        <v>55.4</v>
      </c>
      <c r="N12" s="363"/>
      <c r="O12" s="362">
        <v>51.1</v>
      </c>
      <c r="P12" s="363">
        <v>51.1</v>
      </c>
      <c r="Q12" s="131">
        <f>(M12-O12)/O12</f>
        <v>8.4148727984344363E-2</v>
      </c>
    </row>
    <row r="13" spans="2:17" ht="15" customHeight="1" thickBot="1" x14ac:dyDescent="0.35">
      <c r="B13" s="146"/>
      <c r="C13" s="336" t="s">
        <v>7</v>
      </c>
      <c r="D13" s="336"/>
      <c r="E13" s="336"/>
      <c r="F13" s="114"/>
      <c r="G13" s="147"/>
      <c r="H13" s="178"/>
      <c r="I13" s="178"/>
      <c r="J13" s="178"/>
      <c r="K13" s="178"/>
      <c r="L13" s="238"/>
      <c r="M13" s="372">
        <v>47.7</v>
      </c>
      <c r="N13" s="373"/>
      <c r="O13" s="372">
        <v>62.5</v>
      </c>
      <c r="P13" s="373">
        <v>62.5</v>
      </c>
      <c r="Q13" s="148">
        <f>(M13-O13)/O13</f>
        <v>-0.23679999999999995</v>
      </c>
    </row>
    <row r="14" spans="2:17" ht="15" customHeight="1" x14ac:dyDescent="0.3">
      <c r="B14" s="345" t="s">
        <v>8</v>
      </c>
      <c r="C14" s="346"/>
      <c r="D14" s="133"/>
      <c r="E14" s="133"/>
      <c r="F14" s="133"/>
      <c r="G14" s="133"/>
      <c r="H14" s="234"/>
      <c r="I14" s="234"/>
      <c r="J14" s="234"/>
      <c r="K14" s="234"/>
      <c r="L14" s="235"/>
      <c r="M14" s="374">
        <v>29.3</v>
      </c>
      <c r="N14" s="375"/>
      <c r="O14" s="374">
        <v>30.5</v>
      </c>
      <c r="P14" s="375">
        <v>30.5</v>
      </c>
      <c r="Q14" s="149">
        <f>(M14-O14)/O14</f>
        <v>-3.9344262295081943E-2</v>
      </c>
    </row>
    <row r="15" spans="2:17" ht="15" customHeight="1" thickBot="1" x14ac:dyDescent="0.35">
      <c r="B15" s="150"/>
      <c r="C15" s="336" t="s">
        <v>9</v>
      </c>
      <c r="D15" s="336"/>
      <c r="E15" s="336"/>
      <c r="F15" s="114"/>
      <c r="G15" s="151"/>
      <c r="H15" s="239"/>
      <c r="I15" s="239"/>
      <c r="J15" s="239"/>
      <c r="K15" s="239"/>
      <c r="L15" s="147"/>
      <c r="M15" s="376">
        <f>M14/M6</f>
        <v>0.15095311695002578</v>
      </c>
      <c r="N15" s="377"/>
      <c r="O15" s="376">
        <f>+O14/O6</f>
        <v>0.1460028721876496</v>
      </c>
      <c r="P15" s="377">
        <f>+P14/P6</f>
        <v>0.1460028721876496</v>
      </c>
      <c r="Q15" s="152"/>
    </row>
    <row r="16" spans="2:17" ht="15" customHeight="1" x14ac:dyDescent="0.3">
      <c r="B16" s="347" t="s">
        <v>10</v>
      </c>
      <c r="C16" s="348"/>
      <c r="D16" s="153"/>
      <c r="E16" s="153"/>
      <c r="F16" s="153"/>
      <c r="G16" s="153"/>
      <c r="H16" s="234"/>
      <c r="I16" s="234"/>
      <c r="J16" s="234"/>
      <c r="K16" s="234"/>
      <c r="L16" s="235"/>
      <c r="M16" s="374">
        <v>18.7</v>
      </c>
      <c r="N16" s="375"/>
      <c r="O16" s="374">
        <v>18.600000000000001</v>
      </c>
      <c r="P16" s="375">
        <v>18.600000000000001</v>
      </c>
      <c r="Q16" s="154">
        <f>(M16-O16)/O16</f>
        <v>5.3763440860213904E-3</v>
      </c>
    </row>
    <row r="17" spans="2:17" ht="15" customHeight="1" thickBot="1" x14ac:dyDescent="0.35">
      <c r="B17" s="150"/>
      <c r="C17" s="336" t="s">
        <v>9</v>
      </c>
      <c r="D17" s="336"/>
      <c r="E17" s="336"/>
      <c r="F17" s="114"/>
      <c r="G17" s="151"/>
      <c r="H17" s="240"/>
      <c r="I17" s="240"/>
      <c r="J17" s="240"/>
      <c r="K17" s="240"/>
      <c r="L17" s="147"/>
      <c r="M17" s="378">
        <f>M16/M6</f>
        <v>9.6342091705306554E-2</v>
      </c>
      <c r="N17" s="379"/>
      <c r="O17" s="378">
        <f>O16/O6</f>
        <v>8.903781713738633E-2</v>
      </c>
      <c r="P17" s="379">
        <f>P16/P6</f>
        <v>8.903781713738633E-2</v>
      </c>
      <c r="Q17" s="152"/>
    </row>
    <row r="18" spans="2:17" ht="15" customHeight="1" x14ac:dyDescent="0.3">
      <c r="B18" s="337" t="s">
        <v>11</v>
      </c>
      <c r="C18" s="338"/>
      <c r="D18" s="338"/>
      <c r="E18" s="338"/>
      <c r="F18" s="115"/>
      <c r="G18" s="155"/>
      <c r="H18" s="169"/>
      <c r="I18" s="169"/>
      <c r="J18" s="169"/>
      <c r="K18" s="169"/>
      <c r="L18" s="233"/>
      <c r="M18" s="380">
        <v>0.24</v>
      </c>
      <c r="N18" s="381"/>
      <c r="O18" s="380">
        <v>0.23</v>
      </c>
      <c r="P18" s="381">
        <v>0.23</v>
      </c>
      <c r="Q18" s="156">
        <f>(M18-O18)/O18</f>
        <v>4.3478260869565133E-2</v>
      </c>
    </row>
    <row r="19" spans="2:17" ht="15" customHeight="1" x14ac:dyDescent="0.3">
      <c r="B19" s="339" t="s">
        <v>12</v>
      </c>
      <c r="C19" s="340"/>
      <c r="D19" s="340"/>
      <c r="E19" s="340"/>
      <c r="F19" s="116"/>
      <c r="G19" s="157"/>
      <c r="H19" s="166"/>
      <c r="I19" s="166"/>
      <c r="J19" s="166"/>
      <c r="K19" s="166"/>
      <c r="L19" s="183"/>
      <c r="M19" s="370">
        <v>0.24</v>
      </c>
      <c r="N19" s="371"/>
      <c r="O19" s="370">
        <v>0.23</v>
      </c>
      <c r="P19" s="371">
        <v>0.23</v>
      </c>
      <c r="Q19" s="135">
        <f>(M19-O19)/O19</f>
        <v>4.3478260869565133E-2</v>
      </c>
    </row>
    <row r="20" spans="2:17" ht="15" customHeight="1" x14ac:dyDescent="0.3">
      <c r="B20" s="341" t="s">
        <v>13</v>
      </c>
      <c r="C20" s="342"/>
      <c r="D20" s="138"/>
      <c r="E20" s="159"/>
      <c r="F20" s="159"/>
      <c r="G20" s="159"/>
      <c r="H20" s="169"/>
      <c r="I20" s="169"/>
      <c r="J20" s="169"/>
      <c r="K20" s="169"/>
      <c r="L20" s="233"/>
      <c r="M20" s="354">
        <v>60.3</v>
      </c>
      <c r="N20" s="355"/>
      <c r="O20" s="354">
        <v>47.8</v>
      </c>
      <c r="P20" s="355">
        <v>47.8</v>
      </c>
      <c r="Q20" s="139">
        <f>(M20-O20)/O20</f>
        <v>0.2615062761506276</v>
      </c>
    </row>
    <row r="21" spans="2:17" ht="5.25" customHeight="1" thickBot="1" x14ac:dyDescent="0.35">
      <c r="B21" s="177"/>
      <c r="C21" s="114"/>
      <c r="D21" s="147"/>
      <c r="E21" s="151"/>
      <c r="F21" s="151"/>
      <c r="G21" s="151"/>
      <c r="H21" s="151"/>
      <c r="I21" s="178"/>
      <c r="J21" s="151"/>
      <c r="K21" s="178"/>
      <c r="L21" s="238"/>
      <c r="M21" s="150"/>
      <c r="N21" s="232"/>
      <c r="O21" s="150"/>
      <c r="P21" s="178"/>
      <c r="Q21" s="179"/>
    </row>
    <row r="22" spans="2:17" ht="15" customHeight="1" x14ac:dyDescent="0.3">
      <c r="B22" s="343" t="s">
        <v>14</v>
      </c>
      <c r="C22" s="344"/>
      <c r="D22" s="344"/>
      <c r="E22" s="344"/>
      <c r="F22" s="112"/>
      <c r="G22" s="133"/>
      <c r="H22" s="161"/>
      <c r="I22" s="161"/>
      <c r="J22" s="161"/>
      <c r="K22" s="161"/>
      <c r="L22" s="110"/>
      <c r="M22" s="287"/>
      <c r="N22" s="288">
        <v>4367</v>
      </c>
      <c r="O22" s="287"/>
      <c r="P22" s="288">
        <v>5108</v>
      </c>
      <c r="Q22" s="160"/>
    </row>
    <row r="23" spans="2:17" ht="15" customHeight="1" x14ac:dyDescent="0.3">
      <c r="B23" s="109"/>
      <c r="C23" s="344" t="s">
        <v>15</v>
      </c>
      <c r="D23" s="344"/>
      <c r="E23" s="344"/>
      <c r="F23" s="112"/>
      <c r="G23" s="133"/>
      <c r="H23" s="161"/>
      <c r="I23" s="161"/>
      <c r="J23" s="161"/>
      <c r="K23" s="161"/>
      <c r="L23" s="110"/>
      <c r="M23" s="287"/>
      <c r="N23" s="288">
        <v>1188</v>
      </c>
      <c r="O23" s="287"/>
      <c r="P23" s="288">
        <v>1663</v>
      </c>
      <c r="Q23" s="160"/>
    </row>
    <row r="24" spans="2:17" ht="15" customHeight="1" thickBot="1" x14ac:dyDescent="0.35">
      <c r="B24" s="109"/>
      <c r="C24" s="112" t="s">
        <v>16</v>
      </c>
      <c r="D24" s="112"/>
      <c r="E24" s="112"/>
      <c r="F24" s="112"/>
      <c r="G24" s="151"/>
      <c r="H24" s="242"/>
      <c r="I24" s="242"/>
      <c r="J24" s="242"/>
      <c r="K24" s="242"/>
      <c r="L24" s="147"/>
      <c r="M24" s="289"/>
      <c r="N24" s="290">
        <v>962</v>
      </c>
      <c r="O24" s="287"/>
      <c r="P24" s="288">
        <v>995</v>
      </c>
      <c r="Q24" s="160"/>
    </row>
    <row r="25" spans="2:17" ht="30.75" customHeight="1" x14ac:dyDescent="0.3">
      <c r="B25" s="108" t="s">
        <v>17</v>
      </c>
      <c r="C25" s="162"/>
      <c r="D25" s="162"/>
      <c r="E25" s="162"/>
      <c r="F25" s="162"/>
      <c r="G25" s="241"/>
      <c r="L25" s="168"/>
      <c r="M25" s="366" t="s">
        <v>175</v>
      </c>
      <c r="N25" s="367"/>
      <c r="O25" s="368" t="s">
        <v>159</v>
      </c>
      <c r="P25" s="369"/>
      <c r="Q25" s="163"/>
    </row>
    <row r="26" spans="2:17" ht="15" customHeight="1" x14ac:dyDescent="0.3">
      <c r="B26" s="339" t="s">
        <v>18</v>
      </c>
      <c r="C26" s="340"/>
      <c r="D26" s="158"/>
      <c r="E26" s="158"/>
      <c r="F26" s="158"/>
      <c r="G26" s="157"/>
      <c r="H26" s="244"/>
      <c r="I26" s="244"/>
      <c r="J26" s="244"/>
      <c r="K26" s="244"/>
      <c r="L26" s="164"/>
      <c r="M26" s="360">
        <v>1964.3</v>
      </c>
      <c r="N26" s="361"/>
      <c r="O26" s="360">
        <v>1848.9</v>
      </c>
      <c r="P26" s="361">
        <v>1935.9</v>
      </c>
      <c r="Q26" s="164"/>
    </row>
    <row r="27" spans="2:17" ht="15" customHeight="1" x14ac:dyDescent="0.3">
      <c r="B27" s="339" t="s">
        <v>19</v>
      </c>
      <c r="C27" s="340"/>
      <c r="D27" s="340"/>
      <c r="E27" s="340"/>
      <c r="F27" s="340"/>
      <c r="G27" s="340"/>
      <c r="L27" s="164"/>
      <c r="M27" s="360">
        <v>403.1</v>
      </c>
      <c r="N27" s="361"/>
      <c r="O27" s="360">
        <v>318.39999999999998</v>
      </c>
      <c r="P27" s="361">
        <v>421.4</v>
      </c>
      <c r="Q27" s="164"/>
    </row>
    <row r="28" spans="2:17" ht="15" customHeight="1" x14ac:dyDescent="0.3">
      <c r="B28" s="339" t="s">
        <v>20</v>
      </c>
      <c r="C28" s="340"/>
      <c r="D28" s="340"/>
      <c r="E28" s="158"/>
      <c r="F28" s="158"/>
      <c r="G28" s="157"/>
      <c r="H28" s="244"/>
      <c r="I28" s="244"/>
      <c r="J28" s="244"/>
      <c r="K28" s="244"/>
      <c r="L28" s="164"/>
      <c r="M28" s="360">
        <v>46.4</v>
      </c>
      <c r="N28" s="361"/>
      <c r="O28" s="360">
        <v>125.7</v>
      </c>
      <c r="P28" s="361">
        <v>191.5</v>
      </c>
      <c r="Q28" s="164"/>
    </row>
    <row r="29" spans="2:17" ht="15" customHeight="1" x14ac:dyDescent="0.3">
      <c r="B29" s="343" t="s">
        <v>21</v>
      </c>
      <c r="C29" s="344"/>
      <c r="D29" s="110"/>
      <c r="E29" s="110"/>
      <c r="F29" s="110"/>
      <c r="G29" s="133"/>
      <c r="L29" s="168"/>
      <c r="M29" s="354">
        <v>1105.9000000000001</v>
      </c>
      <c r="N29" s="355"/>
      <c r="O29" s="354">
        <v>1013.4</v>
      </c>
      <c r="P29" s="355">
        <v>916.6</v>
      </c>
      <c r="Q29" s="168"/>
    </row>
    <row r="30" spans="2:17" ht="15" customHeight="1" x14ac:dyDescent="0.3">
      <c r="B30" s="140"/>
      <c r="C30" s="335" t="s">
        <v>22</v>
      </c>
      <c r="D30" s="335"/>
      <c r="E30" s="335"/>
      <c r="F30" s="113"/>
      <c r="G30" s="170"/>
      <c r="H30" s="243"/>
      <c r="I30" s="243"/>
      <c r="J30" s="243"/>
      <c r="K30" s="243"/>
      <c r="L30" s="171"/>
      <c r="M30" s="358">
        <f>M29/M26</f>
        <v>0.56299954182151413</v>
      </c>
      <c r="N30" s="359"/>
      <c r="O30" s="358">
        <f>O29/O26</f>
        <v>0.54810968684082428</v>
      </c>
      <c r="P30" s="359">
        <f>P29/P26</f>
        <v>0.47347486956970919</v>
      </c>
      <c r="Q30" s="171"/>
    </row>
  </sheetData>
  <mergeCells count="67">
    <mergeCell ref="O20:P20"/>
    <mergeCell ref="M18:N18"/>
    <mergeCell ref="M19:N19"/>
    <mergeCell ref="M20:N20"/>
    <mergeCell ref="O6:P6"/>
    <mergeCell ref="O7:P7"/>
    <mergeCell ref="O8:P8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M7:N7"/>
    <mergeCell ref="M8:N8"/>
    <mergeCell ref="O26:P26"/>
    <mergeCell ref="O27:P27"/>
    <mergeCell ref="O28:P28"/>
    <mergeCell ref="M9:N9"/>
    <mergeCell ref="M11:N11"/>
    <mergeCell ref="M12:N12"/>
    <mergeCell ref="M25:N25"/>
    <mergeCell ref="O25:P25"/>
    <mergeCell ref="O19:P19"/>
    <mergeCell ref="M13:N13"/>
    <mergeCell ref="M14:N14"/>
    <mergeCell ref="M15:N15"/>
    <mergeCell ref="M16:N16"/>
    <mergeCell ref="M17:N17"/>
    <mergeCell ref="O29:P29"/>
    <mergeCell ref="O30:P30"/>
    <mergeCell ref="M26:N26"/>
    <mergeCell ref="M27:N27"/>
    <mergeCell ref="M28:N28"/>
    <mergeCell ref="M29:N29"/>
    <mergeCell ref="M30:N30"/>
    <mergeCell ref="H3:Q3"/>
    <mergeCell ref="M5:N5"/>
    <mergeCell ref="O5:P5"/>
    <mergeCell ref="M6:N6"/>
    <mergeCell ref="B3:G3"/>
    <mergeCell ref="B4:D4"/>
    <mergeCell ref="B14:C14"/>
    <mergeCell ref="C15:E15"/>
    <mergeCell ref="B16:C16"/>
    <mergeCell ref="B6:C6"/>
    <mergeCell ref="B10:C10"/>
    <mergeCell ref="C7:E7"/>
    <mergeCell ref="C8:E8"/>
    <mergeCell ref="C9:E9"/>
    <mergeCell ref="C11:E11"/>
    <mergeCell ref="C12:E12"/>
    <mergeCell ref="C13:E13"/>
    <mergeCell ref="C30:E30"/>
    <mergeCell ref="C17:E17"/>
    <mergeCell ref="B18:E18"/>
    <mergeCell ref="B19:E19"/>
    <mergeCell ref="B20:C20"/>
    <mergeCell ref="B22:E22"/>
    <mergeCell ref="C23:E23"/>
    <mergeCell ref="B26:C26"/>
    <mergeCell ref="B27:G27"/>
    <mergeCell ref="B28:D28"/>
    <mergeCell ref="B29:C2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7"/>
  <sheetViews>
    <sheetView zoomScaleNormal="100" workbookViewId="0">
      <selection activeCell="M26" sqref="M26:N26"/>
    </sheetView>
  </sheetViews>
  <sheetFormatPr baseColWidth="10" defaultColWidth="9.140625" defaultRowHeight="15" x14ac:dyDescent="0.25"/>
  <cols>
    <col min="1" max="1" width="2.7109375" customWidth="1"/>
    <col min="5" max="5" width="9.140625" customWidth="1"/>
    <col min="8" max="11" width="5.42578125" customWidth="1"/>
    <col min="12" max="12" width="17" customWidth="1"/>
    <col min="13" max="16" width="5.42578125" customWidth="1"/>
    <col min="17" max="17" width="12.85546875" customWidth="1"/>
  </cols>
  <sheetData>
    <row r="3" spans="2:17" ht="15.75" x14ac:dyDescent="0.3">
      <c r="B3" s="356" t="s">
        <v>176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2:17" ht="5.25" customHeight="1" x14ac:dyDescent="0.3">
      <c r="B4" s="356"/>
      <c r="C4" s="356"/>
      <c r="D4" s="3"/>
      <c r="E4" s="3"/>
      <c r="F4" s="3"/>
      <c r="G4" s="3"/>
      <c r="H4" s="3"/>
      <c r="I4" s="3"/>
      <c r="J4" s="3"/>
      <c r="K4" s="3"/>
      <c r="L4" s="3"/>
    </row>
    <row r="5" spans="2:17" ht="30" x14ac:dyDescent="0.3">
      <c r="B5" s="176" t="s">
        <v>28</v>
      </c>
      <c r="C5" s="11"/>
      <c r="D5" s="11"/>
      <c r="E5" s="11"/>
      <c r="F5" s="11"/>
      <c r="G5" s="11"/>
      <c r="H5" s="252"/>
      <c r="I5" s="253"/>
      <c r="J5" s="252"/>
      <c r="K5" s="253"/>
      <c r="L5" s="231"/>
      <c r="M5" s="352" t="s">
        <v>177</v>
      </c>
      <c r="N5" s="353"/>
      <c r="O5" s="385" t="s">
        <v>178</v>
      </c>
      <c r="P5" s="385"/>
      <c r="Q5" s="137" t="s">
        <v>158</v>
      </c>
    </row>
    <row r="6" spans="2:17" ht="15" customHeight="1" x14ac:dyDescent="0.3">
      <c r="B6" s="341" t="s">
        <v>29</v>
      </c>
      <c r="C6" s="342"/>
      <c r="D6" s="342"/>
      <c r="E6" s="342"/>
      <c r="F6" s="342"/>
      <c r="G6" s="342"/>
      <c r="H6" s="245"/>
      <c r="I6" s="245"/>
      <c r="J6" s="245"/>
      <c r="K6" s="245"/>
      <c r="L6" s="233"/>
      <c r="M6" s="392">
        <v>46541</v>
      </c>
      <c r="N6" s="393"/>
      <c r="O6" s="392">
        <v>57104</v>
      </c>
      <c r="P6" s="393">
        <v>57104</v>
      </c>
      <c r="Q6" s="131">
        <f t="shared" ref="Q6:Q23" si="0">(M6-O6)/O6</f>
        <v>-0.18497828523395909</v>
      </c>
    </row>
    <row r="7" spans="2:17" ht="15" customHeight="1" x14ac:dyDescent="0.3">
      <c r="B7" s="343" t="s">
        <v>30</v>
      </c>
      <c r="C7" s="344"/>
      <c r="D7" s="344"/>
      <c r="E7" s="344"/>
      <c r="F7" s="344"/>
      <c r="G7" s="344"/>
      <c r="H7" s="245"/>
      <c r="I7" s="245"/>
      <c r="J7" s="245"/>
      <c r="K7" s="245"/>
      <c r="L7" s="233"/>
      <c r="M7" s="394">
        <v>99702</v>
      </c>
      <c r="N7" s="395"/>
      <c r="O7" s="394">
        <v>90304</v>
      </c>
      <c r="P7" s="395">
        <v>90304</v>
      </c>
      <c r="Q7" s="131">
        <f t="shared" si="0"/>
        <v>0.10407069454287739</v>
      </c>
    </row>
    <row r="8" spans="2:17" ht="15" customHeight="1" x14ac:dyDescent="0.3">
      <c r="B8" s="343" t="s">
        <v>2</v>
      </c>
      <c r="C8" s="344"/>
      <c r="D8" s="344"/>
      <c r="E8" s="344"/>
      <c r="F8" s="344"/>
      <c r="G8" s="344"/>
      <c r="H8" s="245"/>
      <c r="I8" s="245"/>
      <c r="J8" s="245"/>
      <c r="K8" s="245"/>
      <c r="L8" s="233"/>
      <c r="M8" s="394">
        <v>47636</v>
      </c>
      <c r="N8" s="395"/>
      <c r="O8" s="394">
        <v>61293</v>
      </c>
      <c r="P8" s="395">
        <v>61293</v>
      </c>
      <c r="Q8" s="131">
        <f t="shared" si="0"/>
        <v>-0.22281500334459073</v>
      </c>
    </row>
    <row r="9" spans="2:17" ht="15" customHeight="1" x14ac:dyDescent="0.3">
      <c r="B9" s="384" t="s">
        <v>3</v>
      </c>
      <c r="C9" s="335"/>
      <c r="D9" s="335"/>
      <c r="E9" s="335"/>
      <c r="F9" s="335"/>
      <c r="G9" s="335"/>
      <c r="H9" s="245"/>
      <c r="I9" s="245"/>
      <c r="J9" s="245"/>
      <c r="K9" s="245"/>
      <c r="L9" s="233"/>
      <c r="M9" s="390">
        <v>178</v>
      </c>
      <c r="N9" s="391"/>
      <c r="O9" s="390">
        <v>185</v>
      </c>
      <c r="P9" s="391">
        <v>185</v>
      </c>
      <c r="Q9" s="131">
        <f t="shared" si="0"/>
        <v>-3.783783783783784E-2</v>
      </c>
    </row>
    <row r="10" spans="2:17" ht="15" customHeight="1" x14ac:dyDescent="0.3">
      <c r="B10" s="386" t="s">
        <v>31</v>
      </c>
      <c r="C10" s="387"/>
      <c r="D10" s="387"/>
      <c r="E10" s="387"/>
      <c r="F10" s="387"/>
      <c r="G10" s="387"/>
      <c r="H10" s="254"/>
      <c r="I10" s="254"/>
      <c r="J10" s="254"/>
      <c r="K10" s="254"/>
      <c r="L10" s="255"/>
      <c r="M10" s="398">
        <f>SUM(M6:N9)</f>
        <v>194057</v>
      </c>
      <c r="N10" s="399"/>
      <c r="O10" s="398">
        <f>SUM(O6:O9)</f>
        <v>208886</v>
      </c>
      <c r="P10" s="399">
        <f>SUM(P6:P9)</f>
        <v>208886</v>
      </c>
      <c r="Q10" s="132">
        <f t="shared" si="0"/>
        <v>-7.09908754057237E-2</v>
      </c>
    </row>
    <row r="11" spans="2:17" ht="15" customHeight="1" x14ac:dyDescent="0.3">
      <c r="B11" s="339" t="s">
        <v>32</v>
      </c>
      <c r="C11" s="340"/>
      <c r="D11" s="340"/>
      <c r="E11" s="340"/>
      <c r="F11" s="340"/>
      <c r="G11" s="340"/>
      <c r="H11" s="245"/>
      <c r="I11" s="245"/>
      <c r="J11" s="245"/>
      <c r="K11" s="245"/>
      <c r="L11" s="233"/>
      <c r="M11" s="396">
        <v>-54768</v>
      </c>
      <c r="N11" s="397"/>
      <c r="O11" s="396">
        <v>-68025</v>
      </c>
      <c r="P11" s="397">
        <v>-68025</v>
      </c>
      <c r="Q11" s="131">
        <f t="shared" si="0"/>
        <v>-0.19488423373759647</v>
      </c>
    </row>
    <row r="12" spans="2:17" ht="15" customHeight="1" x14ac:dyDescent="0.3">
      <c r="B12" s="386" t="s">
        <v>33</v>
      </c>
      <c r="C12" s="387"/>
      <c r="D12" s="387"/>
      <c r="E12" s="387"/>
      <c r="F12" s="387"/>
      <c r="G12" s="387"/>
      <c r="H12" s="254"/>
      <c r="I12" s="254"/>
      <c r="J12" s="254"/>
      <c r="K12" s="254"/>
      <c r="L12" s="255"/>
      <c r="M12" s="398">
        <f>SUM(M10:N11)</f>
        <v>139289</v>
      </c>
      <c r="N12" s="399"/>
      <c r="O12" s="398">
        <f>O10+O11</f>
        <v>140861</v>
      </c>
      <c r="P12" s="399">
        <f>P10+P11</f>
        <v>140861</v>
      </c>
      <c r="Q12" s="132">
        <f t="shared" si="0"/>
        <v>-1.1159937811033572E-2</v>
      </c>
    </row>
    <row r="13" spans="2:17" ht="15" customHeight="1" x14ac:dyDescent="0.3">
      <c r="B13" s="341" t="s">
        <v>34</v>
      </c>
      <c r="C13" s="342"/>
      <c r="D13" s="342"/>
      <c r="E13" s="342"/>
      <c r="F13" s="342"/>
      <c r="G13" s="342"/>
      <c r="H13" s="245"/>
      <c r="I13" s="245"/>
      <c r="J13" s="245"/>
      <c r="K13" s="245"/>
      <c r="L13" s="233"/>
      <c r="M13" s="392">
        <v>-27392</v>
      </c>
      <c r="N13" s="393"/>
      <c r="O13" s="392">
        <v>-27152</v>
      </c>
      <c r="P13" s="393">
        <v>-27152</v>
      </c>
      <c r="Q13" s="131">
        <f t="shared" si="0"/>
        <v>8.8391278727165592E-3</v>
      </c>
    </row>
    <row r="14" spans="2:17" ht="15" customHeight="1" x14ac:dyDescent="0.3">
      <c r="B14" s="343" t="s">
        <v>35</v>
      </c>
      <c r="C14" s="344"/>
      <c r="D14" s="344"/>
      <c r="E14" s="344"/>
      <c r="F14" s="344"/>
      <c r="G14" s="344"/>
      <c r="H14" s="245"/>
      <c r="I14" s="245"/>
      <c r="J14" s="245"/>
      <c r="K14" s="245"/>
      <c r="L14" s="233"/>
      <c r="M14" s="394">
        <f>-50602-4842-8688</f>
        <v>-64132</v>
      </c>
      <c r="N14" s="395"/>
      <c r="O14" s="394">
        <f>-52562-7204-9656</f>
        <v>-69422</v>
      </c>
      <c r="P14" s="395">
        <f>-52562-7204-9656</f>
        <v>-69422</v>
      </c>
      <c r="Q14" s="131">
        <f t="shared" si="0"/>
        <v>-7.6200628042983498E-2</v>
      </c>
    </row>
    <row r="15" spans="2:17" ht="15" customHeight="1" x14ac:dyDescent="0.3">
      <c r="B15" s="343" t="s">
        <v>36</v>
      </c>
      <c r="C15" s="344"/>
      <c r="D15" s="344"/>
      <c r="E15" s="344"/>
      <c r="F15" s="344"/>
      <c r="G15" s="344"/>
      <c r="H15" s="247"/>
      <c r="I15" s="247"/>
      <c r="J15" s="247"/>
      <c r="K15" s="247"/>
      <c r="L15" s="233"/>
      <c r="M15" s="400">
        <v>-20088</v>
      </c>
      <c r="N15" s="401"/>
      <c r="O15" s="400">
        <v>-19088</v>
      </c>
      <c r="P15" s="401">
        <v>-19088</v>
      </c>
      <c r="Q15" s="131">
        <f t="shared" si="0"/>
        <v>5.2388935456831515E-2</v>
      </c>
    </row>
    <row r="16" spans="2:17" ht="15" customHeight="1" x14ac:dyDescent="0.3">
      <c r="B16" s="384" t="s">
        <v>37</v>
      </c>
      <c r="C16" s="335"/>
      <c r="D16" s="335"/>
      <c r="E16" s="335"/>
      <c r="F16" s="335"/>
      <c r="G16" s="335"/>
      <c r="H16" s="245"/>
      <c r="I16" s="245"/>
      <c r="J16" s="245"/>
      <c r="K16" s="245"/>
      <c r="L16" s="233"/>
      <c r="M16" s="390">
        <v>-1571</v>
      </c>
      <c r="N16" s="391"/>
      <c r="O16" s="390">
        <v>-1638</v>
      </c>
      <c r="P16" s="391">
        <v>-1638</v>
      </c>
      <c r="Q16" s="131">
        <f t="shared" si="0"/>
        <v>-4.0903540903540904E-2</v>
      </c>
    </row>
    <row r="17" spans="2:26" ht="15" customHeight="1" x14ac:dyDescent="0.3">
      <c r="B17" s="386" t="s">
        <v>38</v>
      </c>
      <c r="C17" s="387"/>
      <c r="D17" s="387"/>
      <c r="E17" s="387"/>
      <c r="F17" s="387"/>
      <c r="G17" s="387"/>
      <c r="H17" s="254"/>
      <c r="I17" s="254"/>
      <c r="J17" s="254"/>
      <c r="K17" s="254"/>
      <c r="L17" s="255"/>
      <c r="M17" s="398">
        <f>SUM(M12:N16)</f>
        <v>26106</v>
      </c>
      <c r="N17" s="399"/>
      <c r="O17" s="398">
        <f>SUM(O12:O16)</f>
        <v>23561</v>
      </c>
      <c r="P17" s="399">
        <f>SUM(P12:P16)</f>
        <v>23561</v>
      </c>
      <c r="Q17" s="132">
        <f t="shared" si="0"/>
        <v>0.10801748652434107</v>
      </c>
    </row>
    <row r="18" spans="2:26" ht="15" customHeight="1" x14ac:dyDescent="0.3">
      <c r="B18" s="341" t="s">
        <v>39</v>
      </c>
      <c r="C18" s="342"/>
      <c r="D18" s="342"/>
      <c r="E18" s="342"/>
      <c r="F18" s="342"/>
      <c r="G18" s="342"/>
      <c r="H18" s="245"/>
      <c r="I18" s="245"/>
      <c r="J18" s="245"/>
      <c r="K18" s="245"/>
      <c r="L18" s="233"/>
      <c r="M18" s="392">
        <v>15927</v>
      </c>
      <c r="N18" s="393"/>
      <c r="O18" s="392">
        <v>11741</v>
      </c>
      <c r="P18" s="393">
        <v>11741</v>
      </c>
      <c r="Q18" s="131">
        <f t="shared" si="0"/>
        <v>0.35652840473554209</v>
      </c>
    </row>
    <row r="19" spans="2:26" ht="15" customHeight="1" x14ac:dyDescent="0.3">
      <c r="B19" s="343" t="s">
        <v>40</v>
      </c>
      <c r="C19" s="344"/>
      <c r="D19" s="344"/>
      <c r="E19" s="344"/>
      <c r="F19" s="344"/>
      <c r="G19" s="344"/>
      <c r="H19" s="245"/>
      <c r="I19" s="245"/>
      <c r="J19" s="245"/>
      <c r="K19" s="245"/>
      <c r="L19" s="233"/>
      <c r="M19" s="394">
        <v>-14276</v>
      </c>
      <c r="N19" s="395"/>
      <c r="O19" s="394">
        <v>-6461</v>
      </c>
      <c r="P19" s="395">
        <v>-6461</v>
      </c>
      <c r="Q19" s="131">
        <f t="shared" si="0"/>
        <v>1.2095650828045195</v>
      </c>
    </row>
    <row r="20" spans="2:26" ht="15" customHeight="1" x14ac:dyDescent="0.3">
      <c r="B20" s="384" t="s">
        <v>41</v>
      </c>
      <c r="C20" s="335"/>
      <c r="D20" s="335"/>
      <c r="E20" s="335"/>
      <c r="F20" s="335"/>
      <c r="G20" s="335"/>
      <c r="H20" s="245"/>
      <c r="I20" s="245"/>
      <c r="J20" s="245"/>
      <c r="K20" s="245"/>
      <c r="L20" s="233"/>
      <c r="M20" s="390">
        <v>-1361</v>
      </c>
      <c r="N20" s="391"/>
      <c r="O20" s="390">
        <v>-2847</v>
      </c>
      <c r="P20" s="391">
        <v>-2847</v>
      </c>
      <c r="Q20" s="131">
        <f t="shared" si="0"/>
        <v>-0.52195293291183698</v>
      </c>
    </row>
    <row r="21" spans="2:26" ht="15" customHeight="1" x14ac:dyDescent="0.3">
      <c r="B21" s="386" t="s">
        <v>42</v>
      </c>
      <c r="C21" s="387"/>
      <c r="D21" s="387"/>
      <c r="E21" s="387"/>
      <c r="F21" s="387"/>
      <c r="G21" s="387"/>
      <c r="H21" s="254"/>
      <c r="I21" s="254"/>
      <c r="J21" s="254"/>
      <c r="K21" s="254"/>
      <c r="L21" s="255"/>
      <c r="M21" s="398">
        <f>SUM(M17:N20)</f>
        <v>26396</v>
      </c>
      <c r="N21" s="399"/>
      <c r="O21" s="398">
        <f>SUM(O17:O20)</f>
        <v>25994</v>
      </c>
      <c r="P21" s="399">
        <f>SUM(P17:P20)</f>
        <v>25994</v>
      </c>
      <c r="Q21" s="132">
        <f t="shared" si="0"/>
        <v>1.5465107332461337E-2</v>
      </c>
    </row>
    <row r="22" spans="2:26" ht="15" customHeight="1" x14ac:dyDescent="0.3">
      <c r="B22" s="339" t="s">
        <v>43</v>
      </c>
      <c r="C22" s="340"/>
      <c r="D22" s="340"/>
      <c r="E22" s="340"/>
      <c r="F22" s="340"/>
      <c r="G22" s="340"/>
      <c r="H22" s="245"/>
      <c r="I22" s="245"/>
      <c r="J22" s="245"/>
      <c r="K22" s="245"/>
      <c r="L22" s="233"/>
      <c r="M22" s="396">
        <v>-7683</v>
      </c>
      <c r="N22" s="397"/>
      <c r="O22" s="396">
        <f>-6848-579</f>
        <v>-7427</v>
      </c>
      <c r="P22" s="397">
        <f>-6848-579</f>
        <v>-7427</v>
      </c>
      <c r="Q22" s="131">
        <f t="shared" si="0"/>
        <v>3.4468829944796012E-2</v>
      </c>
    </row>
    <row r="23" spans="2:26" ht="15" customHeight="1" x14ac:dyDescent="0.3">
      <c r="B23" s="382" t="s">
        <v>44</v>
      </c>
      <c r="C23" s="383"/>
      <c r="D23" s="383"/>
      <c r="E23" s="383"/>
      <c r="F23" s="383"/>
      <c r="G23" s="383"/>
      <c r="H23" s="254"/>
      <c r="I23" s="254"/>
      <c r="J23" s="254"/>
      <c r="K23" s="254"/>
      <c r="L23" s="255"/>
      <c r="M23" s="398">
        <f>SUM(M21:N22)</f>
        <v>18713</v>
      </c>
      <c r="N23" s="399"/>
      <c r="O23" s="404">
        <f>SUM(O21:O22)</f>
        <v>18567</v>
      </c>
      <c r="P23" s="405">
        <f>SUM(P21:P22)</f>
        <v>18567</v>
      </c>
      <c r="Q23" s="180">
        <f t="shared" si="0"/>
        <v>7.8634135832390799E-3</v>
      </c>
    </row>
    <row r="24" spans="2:26" ht="15" customHeight="1" x14ac:dyDescent="0.3">
      <c r="B24" s="165"/>
      <c r="C24" s="157"/>
      <c r="D24" s="157"/>
      <c r="E24" s="157"/>
      <c r="F24" s="157"/>
      <c r="G24" s="157"/>
      <c r="H24" s="248"/>
      <c r="I24" s="249"/>
      <c r="J24" s="248"/>
      <c r="K24" s="249"/>
      <c r="L24" s="233"/>
      <c r="M24" s="181"/>
      <c r="N24" s="182"/>
      <c r="O24" s="181"/>
      <c r="P24" s="182"/>
      <c r="Q24" s="135"/>
    </row>
    <row r="25" spans="2:26" ht="15" customHeight="1" x14ac:dyDescent="0.3">
      <c r="B25" s="388" t="s">
        <v>45</v>
      </c>
      <c r="C25" s="389"/>
      <c r="D25" s="389"/>
      <c r="E25" s="389"/>
      <c r="F25" s="389"/>
      <c r="G25" s="389"/>
      <c r="H25" s="254"/>
      <c r="I25" s="254"/>
      <c r="J25" s="254"/>
      <c r="K25" s="254"/>
      <c r="L25" s="255"/>
      <c r="M25" s="398">
        <f>+M23-M26</f>
        <v>18670</v>
      </c>
      <c r="N25" s="399"/>
      <c r="O25" s="406">
        <v>18558</v>
      </c>
      <c r="P25" s="407">
        <v>18558</v>
      </c>
      <c r="Q25" s="134">
        <f>(M25-O25)/O25</f>
        <v>6.0351330962388188E-3</v>
      </c>
    </row>
    <row r="26" spans="2:26" ht="15" customHeight="1" x14ac:dyDescent="0.3">
      <c r="B26" s="345" t="s">
        <v>46</v>
      </c>
      <c r="C26" s="346"/>
      <c r="D26" s="346"/>
      <c r="E26" s="346"/>
      <c r="F26" s="346"/>
      <c r="G26" s="346"/>
      <c r="H26" s="246"/>
      <c r="I26" s="246"/>
      <c r="J26" s="246"/>
      <c r="K26" s="246"/>
      <c r="L26" s="235"/>
      <c r="M26" s="398">
        <v>43</v>
      </c>
      <c r="N26" s="399"/>
      <c r="O26" s="404">
        <f>+O23-O25</f>
        <v>9</v>
      </c>
      <c r="P26" s="405">
        <f>+P23-P25</f>
        <v>9</v>
      </c>
      <c r="Q26" s="149"/>
    </row>
    <row r="27" spans="2:26" ht="15.75" customHeight="1" x14ac:dyDescent="0.3">
      <c r="B27" s="167"/>
      <c r="C27" s="158"/>
      <c r="D27" s="158"/>
      <c r="E27" s="158"/>
      <c r="F27" s="158"/>
      <c r="G27" s="157"/>
      <c r="H27" s="184"/>
      <c r="I27" s="185"/>
      <c r="J27" s="184"/>
      <c r="K27" s="185"/>
      <c r="L27" s="183"/>
      <c r="M27" s="184"/>
      <c r="N27" s="185"/>
      <c r="O27" s="184"/>
      <c r="P27" s="185"/>
      <c r="Q27" s="135"/>
    </row>
    <row r="28" spans="2:26" ht="15" customHeight="1" x14ac:dyDescent="0.3">
      <c r="B28" s="384" t="s">
        <v>47</v>
      </c>
      <c r="C28" s="335"/>
      <c r="D28" s="335"/>
      <c r="E28" s="335"/>
      <c r="F28" s="335"/>
      <c r="G28" s="335"/>
      <c r="H28" s="250"/>
      <c r="I28" s="250"/>
      <c r="J28" s="250"/>
      <c r="K28" s="250"/>
      <c r="L28" s="233"/>
      <c r="M28" s="370">
        <f>ROUND((M25/M30*1000),2)</f>
        <v>0.24</v>
      </c>
      <c r="N28" s="371"/>
      <c r="O28" s="402">
        <f>ROUND((O25/O30*1000),2)</f>
        <v>0.23</v>
      </c>
      <c r="P28" s="403">
        <f>P25/P30*1000</f>
        <v>0.23143469545292927</v>
      </c>
      <c r="Q28" s="136">
        <f>(M28-O28)/O28</f>
        <v>4.3478260869565133E-2</v>
      </c>
      <c r="T28" s="332"/>
      <c r="U28" s="332"/>
      <c r="V28" s="332"/>
      <c r="W28" s="332"/>
      <c r="X28" s="333"/>
      <c r="Y28" s="233"/>
      <c r="Z28" s="332"/>
    </row>
    <row r="29" spans="2:26" ht="15" customHeight="1" x14ac:dyDescent="0.3">
      <c r="B29" s="339" t="s">
        <v>48</v>
      </c>
      <c r="C29" s="340"/>
      <c r="D29" s="340"/>
      <c r="E29" s="340"/>
      <c r="F29" s="340"/>
      <c r="G29" s="340"/>
      <c r="H29" s="256"/>
      <c r="I29" s="256"/>
      <c r="J29" s="256"/>
      <c r="K29" s="256"/>
      <c r="L29" s="183"/>
      <c r="M29" s="370">
        <f>ROUND((M25/M31*1000),2)</f>
        <v>0.24</v>
      </c>
      <c r="N29" s="371"/>
      <c r="O29" s="402">
        <f>ROUND((O25/O31*1000),2)</f>
        <v>0.23</v>
      </c>
      <c r="P29" s="403">
        <f>P26/P31*1000</f>
        <v>1.1197225655934411E-4</v>
      </c>
      <c r="Q29" s="136">
        <f>(M29-O29)/O29</f>
        <v>4.3478260869565133E-2</v>
      </c>
    </row>
    <row r="30" spans="2:26" ht="15" customHeight="1" x14ac:dyDescent="0.3">
      <c r="B30" s="339" t="s">
        <v>49</v>
      </c>
      <c r="C30" s="340"/>
      <c r="D30" s="340"/>
      <c r="E30" s="340"/>
      <c r="F30" s="340"/>
      <c r="G30" s="340"/>
      <c r="H30" s="245"/>
      <c r="I30" s="245"/>
      <c r="J30" s="245"/>
      <c r="K30" s="245"/>
      <c r="L30" s="251"/>
      <c r="M30" s="396">
        <v>78918844</v>
      </c>
      <c r="N30" s="397"/>
      <c r="O30" s="396">
        <v>80186767</v>
      </c>
      <c r="P30" s="397">
        <v>80186767</v>
      </c>
      <c r="Q30" s="111" t="s">
        <v>51</v>
      </c>
    </row>
    <row r="31" spans="2:26" ht="15" customHeight="1" x14ac:dyDescent="0.3">
      <c r="B31" s="339" t="s">
        <v>50</v>
      </c>
      <c r="C31" s="340"/>
      <c r="D31" s="340"/>
      <c r="E31" s="340"/>
      <c r="F31" s="340"/>
      <c r="G31" s="340"/>
      <c r="H31" s="257"/>
      <c r="I31" s="257"/>
      <c r="J31" s="257"/>
      <c r="K31" s="257"/>
      <c r="L31" s="258"/>
      <c r="M31" s="396">
        <v>78918844</v>
      </c>
      <c r="N31" s="397"/>
      <c r="O31" s="396">
        <v>80377053</v>
      </c>
      <c r="P31" s="397">
        <v>80377053</v>
      </c>
      <c r="Q31" s="111" t="s">
        <v>51</v>
      </c>
    </row>
    <row r="32" spans="2:2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76">
    <mergeCell ref="O28:P28"/>
    <mergeCell ref="O29:P29"/>
    <mergeCell ref="O30:P30"/>
    <mergeCell ref="O31:P31"/>
    <mergeCell ref="O21:P21"/>
    <mergeCell ref="O22:P22"/>
    <mergeCell ref="O23:P23"/>
    <mergeCell ref="O25:P25"/>
    <mergeCell ref="O26:P26"/>
    <mergeCell ref="M17:N17"/>
    <mergeCell ref="M18:N18"/>
    <mergeCell ref="M19:N19"/>
    <mergeCell ref="O6:P6"/>
    <mergeCell ref="O7:P7"/>
    <mergeCell ref="O8:P8"/>
    <mergeCell ref="O9:P9"/>
    <mergeCell ref="O10:P10"/>
    <mergeCell ref="M12:N12"/>
    <mergeCell ref="M13:N13"/>
    <mergeCell ref="M14:N14"/>
    <mergeCell ref="M15:N15"/>
    <mergeCell ref="M16:N16"/>
    <mergeCell ref="O16:P16"/>
    <mergeCell ref="O17:P17"/>
    <mergeCell ref="O18:P18"/>
    <mergeCell ref="O19:P19"/>
    <mergeCell ref="O20:P20"/>
    <mergeCell ref="O11:P11"/>
    <mergeCell ref="O12:P12"/>
    <mergeCell ref="O13:P13"/>
    <mergeCell ref="O14:P14"/>
    <mergeCell ref="O15:P15"/>
    <mergeCell ref="B3:M3"/>
    <mergeCell ref="M6:N6"/>
    <mergeCell ref="M7:N7"/>
    <mergeCell ref="M8:N8"/>
    <mergeCell ref="M31:N31"/>
    <mergeCell ref="M20:N20"/>
    <mergeCell ref="M21:N21"/>
    <mergeCell ref="M22:N22"/>
    <mergeCell ref="M23:N23"/>
    <mergeCell ref="M25:N25"/>
    <mergeCell ref="M26:N26"/>
    <mergeCell ref="M28:N28"/>
    <mergeCell ref="M29:N29"/>
    <mergeCell ref="M30:N30"/>
    <mergeCell ref="M10:N10"/>
    <mergeCell ref="M11:N11"/>
    <mergeCell ref="M9:N9"/>
    <mergeCell ref="M5:N5"/>
    <mergeCell ref="B4:C4"/>
    <mergeCell ref="B8:G8"/>
    <mergeCell ref="B9:G9"/>
    <mergeCell ref="B6:G6"/>
    <mergeCell ref="B7:G7"/>
    <mergeCell ref="B28:G28"/>
    <mergeCell ref="O5:P5"/>
    <mergeCell ref="B30:G30"/>
    <mergeCell ref="B31:G31"/>
    <mergeCell ref="B17:G17"/>
    <mergeCell ref="B18:G18"/>
    <mergeCell ref="B19:G19"/>
    <mergeCell ref="B20:G20"/>
    <mergeCell ref="B21:G21"/>
    <mergeCell ref="B22:G22"/>
    <mergeCell ref="B10:G10"/>
    <mergeCell ref="B11:G11"/>
    <mergeCell ref="B25:G25"/>
    <mergeCell ref="B26:G26"/>
    <mergeCell ref="B12:G12"/>
    <mergeCell ref="B29:G29"/>
    <mergeCell ref="B23:G23"/>
    <mergeCell ref="B13:G13"/>
    <mergeCell ref="B14:G14"/>
    <mergeCell ref="B15:G15"/>
    <mergeCell ref="B16:G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topLeftCell="A10" workbookViewId="0">
      <selection activeCell="O40" sqref="O40"/>
    </sheetView>
  </sheetViews>
  <sheetFormatPr baseColWidth="10" defaultColWidth="9.140625" defaultRowHeight="15" x14ac:dyDescent="0.25"/>
  <cols>
    <col min="1" max="1" width="2.7109375" style="120" customWidth="1"/>
    <col min="2" max="5" width="9.140625" style="120"/>
    <col min="6" max="6" width="5.85546875" style="120" customWidth="1"/>
    <col min="7" max="7" width="9.140625" style="120"/>
    <col min="8" max="8" width="10.7109375" style="120" customWidth="1"/>
    <col min="9" max="9" width="9.140625" style="120"/>
    <col min="10" max="10" width="10.7109375" style="120" bestFit="1" customWidth="1"/>
    <col min="11" max="16384" width="9.140625" style="120"/>
  </cols>
  <sheetData>
    <row r="2" spans="2:10" ht="22.5" customHeight="1" x14ac:dyDescent="0.25"/>
    <row r="3" spans="2:10" x14ac:dyDescent="0.25">
      <c r="B3" s="410" t="s">
        <v>179</v>
      </c>
      <c r="C3" s="410"/>
      <c r="D3" s="410"/>
      <c r="E3" s="410"/>
      <c r="F3" s="410"/>
      <c r="G3" s="410"/>
      <c r="H3" s="213"/>
      <c r="I3" s="213"/>
      <c r="J3" s="213"/>
    </row>
    <row r="4" spans="2:10" ht="5.25" customHeight="1" x14ac:dyDescent="0.25">
      <c r="B4" s="410"/>
      <c r="C4" s="410"/>
      <c r="D4" s="214"/>
      <c r="E4" s="214"/>
      <c r="F4" s="214"/>
      <c r="G4" s="214"/>
      <c r="H4" s="214"/>
      <c r="I4" s="214"/>
      <c r="J4" s="214"/>
    </row>
    <row r="5" spans="2:10" x14ac:dyDescent="0.25">
      <c r="B5" s="9" t="s">
        <v>63</v>
      </c>
      <c r="C5" s="10"/>
      <c r="D5" s="10"/>
      <c r="E5" s="10"/>
      <c r="F5" s="10"/>
      <c r="G5" s="411" t="s">
        <v>180</v>
      </c>
      <c r="H5" s="412"/>
      <c r="I5" s="413" t="s">
        <v>26</v>
      </c>
      <c r="J5" s="414"/>
    </row>
    <row r="6" spans="2:10" ht="7.5" customHeight="1" x14ac:dyDescent="0.25">
      <c r="B6" s="21"/>
      <c r="C6" s="105"/>
      <c r="D6" s="105"/>
      <c r="E6" s="105"/>
      <c r="F6" s="105"/>
      <c r="G6" s="21"/>
      <c r="H6" s="322"/>
      <c r="I6" s="105"/>
      <c r="J6" s="215"/>
    </row>
    <row r="7" spans="2:10" s="217" customFormat="1" ht="13.5" customHeight="1" x14ac:dyDescent="0.25">
      <c r="B7" s="408" t="s">
        <v>64</v>
      </c>
      <c r="C7" s="409"/>
      <c r="D7" s="409"/>
      <c r="E7" s="409"/>
      <c r="F7" s="409"/>
      <c r="G7" s="317"/>
      <c r="H7" s="323"/>
      <c r="I7" s="104"/>
      <c r="J7" s="216"/>
    </row>
    <row r="8" spans="2:10" s="218" customFormat="1" ht="12" customHeight="1" x14ac:dyDescent="0.25">
      <c r="B8" s="415" t="s">
        <v>19</v>
      </c>
      <c r="C8" s="416"/>
      <c r="D8" s="416"/>
      <c r="E8" s="416"/>
      <c r="F8" s="416"/>
      <c r="G8" s="309"/>
      <c r="H8" s="119">
        <v>403113</v>
      </c>
      <c r="I8" s="210"/>
      <c r="J8" s="119">
        <v>318396</v>
      </c>
    </row>
    <row r="9" spans="2:10" s="218" customFormat="1" ht="12" customHeight="1" x14ac:dyDescent="0.25">
      <c r="B9" s="415" t="s">
        <v>65</v>
      </c>
      <c r="C9" s="416"/>
      <c r="D9" s="416"/>
      <c r="E9" s="416"/>
      <c r="F9" s="416"/>
      <c r="G9" s="314"/>
      <c r="H9" s="119">
        <v>51204</v>
      </c>
      <c r="I9" s="204"/>
      <c r="J9" s="119">
        <v>55311</v>
      </c>
    </row>
    <row r="10" spans="2:10" s="218" customFormat="1" ht="12" customHeight="1" x14ac:dyDescent="0.25">
      <c r="B10" s="415" t="s">
        <v>66</v>
      </c>
      <c r="C10" s="416"/>
      <c r="D10" s="416"/>
      <c r="E10" s="416"/>
      <c r="F10" s="416"/>
      <c r="G10" s="309"/>
      <c r="H10" s="119">
        <v>79</v>
      </c>
      <c r="I10" s="210"/>
      <c r="J10" s="119">
        <v>85</v>
      </c>
    </row>
    <row r="11" spans="2:10" s="218" customFormat="1" ht="12" customHeight="1" x14ac:dyDescent="0.25">
      <c r="B11" s="415" t="s">
        <v>67</v>
      </c>
      <c r="C11" s="416"/>
      <c r="D11" s="416"/>
      <c r="E11" s="416"/>
      <c r="F11" s="416"/>
      <c r="G11" s="314"/>
      <c r="H11" s="119">
        <v>214184</v>
      </c>
      <c r="I11" s="204"/>
      <c r="J11" s="119">
        <v>211178</v>
      </c>
    </row>
    <row r="12" spans="2:10" s="218" customFormat="1" ht="12" customHeight="1" x14ac:dyDescent="0.25">
      <c r="B12" s="415" t="s">
        <v>68</v>
      </c>
      <c r="C12" s="416"/>
      <c r="D12" s="416"/>
      <c r="E12" s="416"/>
      <c r="F12" s="416"/>
      <c r="G12" s="309"/>
      <c r="H12" s="119">
        <v>23846</v>
      </c>
      <c r="I12" s="210"/>
      <c r="J12" s="119">
        <v>20689</v>
      </c>
    </row>
    <row r="13" spans="2:10" s="218" customFormat="1" ht="12" customHeight="1" x14ac:dyDescent="0.25">
      <c r="B13" s="419" t="s">
        <v>69</v>
      </c>
      <c r="C13" s="420"/>
      <c r="D13" s="420"/>
      <c r="E13" s="420"/>
      <c r="F13" s="420"/>
      <c r="G13" s="310"/>
      <c r="H13" s="271">
        <v>31605</v>
      </c>
      <c r="I13" s="211"/>
      <c r="J13" s="271">
        <v>29725</v>
      </c>
    </row>
    <row r="14" spans="2:10" s="218" customFormat="1" ht="13.5" customHeight="1" x14ac:dyDescent="0.25">
      <c r="B14" s="197"/>
      <c r="C14" s="198"/>
      <c r="D14" s="198"/>
      <c r="E14" s="198"/>
      <c r="F14" s="198"/>
      <c r="G14" s="309"/>
      <c r="H14" s="272">
        <f>SUM(H7:H13)</f>
        <v>724031</v>
      </c>
      <c r="I14" s="210"/>
      <c r="J14" s="272">
        <f>SUM(J8:J13)</f>
        <v>635384</v>
      </c>
    </row>
    <row r="15" spans="2:10" s="217" customFormat="1" ht="13.5" customHeight="1" x14ac:dyDescent="0.25">
      <c r="B15" s="408" t="s">
        <v>70</v>
      </c>
      <c r="C15" s="409"/>
      <c r="D15" s="409"/>
      <c r="E15" s="409"/>
      <c r="F15" s="409"/>
      <c r="G15" s="317"/>
      <c r="H15" s="273"/>
      <c r="I15" s="129"/>
      <c r="J15" s="273"/>
    </row>
    <row r="16" spans="2:10" s="218" customFormat="1" ht="12" customHeight="1" x14ac:dyDescent="0.25">
      <c r="B16" s="415" t="s">
        <v>71</v>
      </c>
      <c r="C16" s="416"/>
      <c r="D16" s="416"/>
      <c r="E16" s="416"/>
      <c r="F16" s="416"/>
      <c r="G16" s="314"/>
      <c r="H16" s="119">
        <v>183875</v>
      </c>
      <c r="I16" s="204"/>
      <c r="J16" s="121">
        <v>180196</v>
      </c>
    </row>
    <row r="17" spans="2:10" s="218" customFormat="1" ht="12" customHeight="1" x14ac:dyDescent="0.25">
      <c r="B17" s="415" t="s">
        <v>72</v>
      </c>
      <c r="C17" s="416"/>
      <c r="D17" s="416"/>
      <c r="E17" s="416"/>
      <c r="F17" s="416"/>
      <c r="G17" s="309"/>
      <c r="H17" s="119">
        <v>904074</v>
      </c>
      <c r="I17" s="210"/>
      <c r="J17" s="119">
        <v>857279</v>
      </c>
    </row>
    <row r="18" spans="2:10" s="218" customFormat="1" ht="12" customHeight="1" x14ac:dyDescent="0.25">
      <c r="B18" s="415" t="s">
        <v>73</v>
      </c>
      <c r="C18" s="416"/>
      <c r="D18" s="416"/>
      <c r="E18" s="416"/>
      <c r="F18" s="416"/>
      <c r="G18" s="309"/>
      <c r="H18" s="119">
        <v>60183</v>
      </c>
      <c r="I18" s="210"/>
      <c r="J18" s="119">
        <v>61171</v>
      </c>
    </row>
    <row r="19" spans="2:10" s="218" customFormat="1" ht="12" customHeight="1" x14ac:dyDescent="0.25">
      <c r="B19" s="415" t="s">
        <v>74</v>
      </c>
      <c r="C19" s="416"/>
      <c r="D19" s="416"/>
      <c r="E19" s="416"/>
      <c r="F19" s="416"/>
      <c r="G19" s="309"/>
      <c r="H19" s="119">
        <v>7351</v>
      </c>
      <c r="I19" s="210"/>
      <c r="J19" s="119">
        <v>7103</v>
      </c>
    </row>
    <row r="20" spans="2:10" s="218" customFormat="1" ht="12" customHeight="1" x14ac:dyDescent="0.25">
      <c r="B20" s="415" t="s">
        <v>67</v>
      </c>
      <c r="C20" s="416"/>
      <c r="D20" s="416"/>
      <c r="E20" s="416"/>
      <c r="F20" s="416"/>
      <c r="G20" s="314"/>
      <c r="H20" s="119">
        <v>59690</v>
      </c>
      <c r="I20" s="204"/>
      <c r="J20" s="119">
        <v>87447</v>
      </c>
    </row>
    <row r="21" spans="2:10" s="218" customFormat="1" ht="12" customHeight="1" x14ac:dyDescent="0.25">
      <c r="B21" s="415" t="s">
        <v>68</v>
      </c>
      <c r="C21" s="416"/>
      <c r="D21" s="416"/>
      <c r="E21" s="416"/>
      <c r="F21" s="416"/>
      <c r="G21" s="309"/>
      <c r="H21" s="119">
        <v>6268</v>
      </c>
      <c r="I21" s="210"/>
      <c r="J21" s="119">
        <v>4996</v>
      </c>
    </row>
    <row r="22" spans="2:10" s="218" customFormat="1" ht="12" customHeight="1" x14ac:dyDescent="0.25">
      <c r="B22" s="415" t="s">
        <v>69</v>
      </c>
      <c r="C22" s="416"/>
      <c r="D22" s="416"/>
      <c r="E22" s="416"/>
      <c r="F22" s="416"/>
      <c r="G22" s="314"/>
      <c r="H22" s="119">
        <v>5410</v>
      </c>
      <c r="I22" s="204"/>
      <c r="J22" s="119">
        <v>4423</v>
      </c>
    </row>
    <row r="23" spans="2:10" s="218" customFormat="1" ht="12" customHeight="1" x14ac:dyDescent="0.25">
      <c r="B23" s="419" t="s">
        <v>75</v>
      </c>
      <c r="C23" s="420"/>
      <c r="D23" s="420"/>
      <c r="E23" s="420"/>
      <c r="F23" s="420"/>
      <c r="G23" s="318"/>
      <c r="H23" s="119">
        <v>13436</v>
      </c>
      <c r="I23" s="211"/>
      <c r="J23" s="271">
        <v>10937</v>
      </c>
    </row>
    <row r="24" spans="2:10" s="218" customFormat="1" ht="13.5" customHeight="1" x14ac:dyDescent="0.25">
      <c r="B24" s="201"/>
      <c r="C24" s="202"/>
      <c r="D24" s="202"/>
      <c r="E24" s="202"/>
      <c r="F24" s="202"/>
      <c r="G24" s="319"/>
      <c r="H24" s="324">
        <f>SUM(H16:H23)</f>
        <v>1240287</v>
      </c>
      <c r="I24" s="204"/>
      <c r="J24" s="272">
        <f>SUM(J16:J23)</f>
        <v>1213552</v>
      </c>
    </row>
    <row r="25" spans="2:10" ht="11.25" customHeight="1" x14ac:dyDescent="0.25">
      <c r="B25" s="199"/>
      <c r="C25" s="200"/>
      <c r="D25" s="200"/>
      <c r="E25" s="200"/>
      <c r="F25" s="200"/>
      <c r="G25" s="199"/>
      <c r="H25" s="274"/>
      <c r="I25" s="130"/>
      <c r="J25" s="274"/>
    </row>
    <row r="26" spans="2:10" s="218" customFormat="1" ht="13.5" customHeight="1" x14ac:dyDescent="0.25">
      <c r="B26" s="417" t="s">
        <v>192</v>
      </c>
      <c r="C26" s="418"/>
      <c r="D26" s="418"/>
      <c r="E26" s="418"/>
      <c r="F26" s="418"/>
      <c r="G26" s="309"/>
      <c r="H26" s="272">
        <f>+H14+H24</f>
        <v>1964318</v>
      </c>
      <c r="I26" s="210"/>
      <c r="J26" s="272">
        <f>+J14+J24</f>
        <v>1848936</v>
      </c>
    </row>
    <row r="27" spans="2:10" ht="15" customHeight="1" x14ac:dyDescent="0.25">
      <c r="B27" s="24"/>
      <c r="C27" s="106"/>
      <c r="D27" s="106"/>
      <c r="E27" s="106"/>
      <c r="F27" s="106"/>
      <c r="G27" s="24"/>
      <c r="H27" s="325"/>
      <c r="I27" s="106"/>
      <c r="J27" s="219"/>
    </row>
    <row r="28" spans="2:10" x14ac:dyDescent="0.25">
      <c r="B28" s="9" t="s">
        <v>92</v>
      </c>
      <c r="C28" s="10"/>
      <c r="D28" s="10"/>
      <c r="E28" s="10"/>
      <c r="F28" s="10"/>
      <c r="G28" s="423" t="s">
        <v>180</v>
      </c>
      <c r="H28" s="414"/>
      <c r="I28" s="413" t="s">
        <v>26</v>
      </c>
      <c r="J28" s="414"/>
    </row>
    <row r="29" spans="2:10" ht="7.5" customHeight="1" x14ac:dyDescent="0.25">
      <c r="B29" s="9"/>
      <c r="C29" s="10"/>
      <c r="D29" s="10"/>
      <c r="E29" s="10"/>
      <c r="F29" s="10"/>
      <c r="G29" s="312"/>
      <c r="H29" s="313"/>
      <c r="I29" s="26"/>
      <c r="J29" s="196"/>
    </row>
    <row r="30" spans="2:10" ht="13.5" customHeight="1" x14ac:dyDescent="0.25">
      <c r="B30" s="408" t="s">
        <v>76</v>
      </c>
      <c r="C30" s="409"/>
      <c r="D30" s="409"/>
      <c r="E30" s="409"/>
      <c r="F30" s="409"/>
      <c r="G30" s="317"/>
      <c r="H30" s="323"/>
      <c r="I30" s="104"/>
      <c r="J30" s="216"/>
    </row>
    <row r="31" spans="2:10" s="218" customFormat="1" ht="12" customHeight="1" x14ac:dyDescent="0.25">
      <c r="B31" s="415" t="s">
        <v>77</v>
      </c>
      <c r="C31" s="416"/>
      <c r="D31" s="416"/>
      <c r="E31" s="416"/>
      <c r="F31" s="416"/>
      <c r="G31" s="309"/>
      <c r="H31" s="119">
        <v>102771</v>
      </c>
      <c r="I31" s="210"/>
      <c r="J31" s="119">
        <v>103646</v>
      </c>
    </row>
    <row r="32" spans="2:10" s="218" customFormat="1" ht="12" customHeight="1" x14ac:dyDescent="0.25">
      <c r="B32" s="415" t="s">
        <v>78</v>
      </c>
      <c r="C32" s="416"/>
      <c r="D32" s="416"/>
      <c r="E32" s="416"/>
      <c r="F32" s="416"/>
      <c r="G32" s="309"/>
      <c r="H32" s="119">
        <v>29565</v>
      </c>
      <c r="I32" s="210"/>
      <c r="J32" s="119">
        <v>32600</v>
      </c>
    </row>
    <row r="33" spans="2:10" s="218" customFormat="1" ht="12" customHeight="1" x14ac:dyDescent="0.25">
      <c r="B33" s="415" t="s">
        <v>79</v>
      </c>
      <c r="C33" s="416"/>
      <c r="D33" s="416"/>
      <c r="E33" s="416"/>
      <c r="F33" s="416"/>
      <c r="G33" s="309"/>
      <c r="H33" s="119">
        <v>61404</v>
      </c>
      <c r="I33" s="210"/>
      <c r="J33" s="119">
        <v>56049</v>
      </c>
    </row>
    <row r="34" spans="2:10" s="218" customFormat="1" ht="12" customHeight="1" x14ac:dyDescent="0.25">
      <c r="B34" s="415" t="s">
        <v>80</v>
      </c>
      <c r="C34" s="416"/>
      <c r="D34" s="416"/>
      <c r="E34" s="416"/>
      <c r="F34" s="416"/>
      <c r="G34" s="309"/>
      <c r="H34" s="119">
        <v>52890</v>
      </c>
      <c r="I34" s="210"/>
      <c r="J34" s="119">
        <v>78849</v>
      </c>
    </row>
    <row r="35" spans="2:10" s="218" customFormat="1" ht="12" customHeight="1" x14ac:dyDescent="0.25">
      <c r="B35" s="415" t="s">
        <v>81</v>
      </c>
      <c r="C35" s="416"/>
      <c r="D35" s="416"/>
      <c r="E35" s="416"/>
      <c r="F35" s="416"/>
      <c r="G35" s="309"/>
      <c r="H35" s="119">
        <v>22530</v>
      </c>
      <c r="I35" s="210"/>
      <c r="J35" s="119">
        <v>32605</v>
      </c>
    </row>
    <row r="36" spans="2:10" s="218" customFormat="1" ht="12" customHeight="1" x14ac:dyDescent="0.25">
      <c r="B36" s="419" t="s">
        <v>82</v>
      </c>
      <c r="C36" s="420"/>
      <c r="D36" s="420"/>
      <c r="E36" s="420"/>
      <c r="F36" s="420"/>
      <c r="G36" s="310"/>
      <c r="H36" s="271">
        <v>162453</v>
      </c>
      <c r="I36" s="211"/>
      <c r="J36" s="271">
        <v>111348</v>
      </c>
    </row>
    <row r="37" spans="2:10" s="218" customFormat="1" ht="13.5" customHeight="1" x14ac:dyDescent="0.25">
      <c r="B37" s="197"/>
      <c r="C37" s="198"/>
      <c r="D37" s="198"/>
      <c r="E37" s="198"/>
      <c r="F37" s="198"/>
      <c r="G37" s="309"/>
      <c r="H37" s="272">
        <f t="shared" ref="H37" si="0">SUM(H30:H36)</f>
        <v>431613</v>
      </c>
      <c r="I37" s="204"/>
      <c r="J37" s="272">
        <f>SUM(J31:J36)</f>
        <v>415097</v>
      </c>
    </row>
    <row r="38" spans="2:10" ht="13.5" customHeight="1" x14ac:dyDescent="0.25">
      <c r="B38" s="417" t="s">
        <v>83</v>
      </c>
      <c r="C38" s="418"/>
      <c r="D38" s="418"/>
      <c r="E38" s="418"/>
      <c r="F38" s="418"/>
      <c r="G38" s="24"/>
      <c r="H38" s="291"/>
      <c r="I38" s="128"/>
      <c r="J38" s="291"/>
    </row>
    <row r="39" spans="2:10" s="218" customFormat="1" ht="12" customHeight="1" x14ac:dyDescent="0.25">
      <c r="B39" s="421" t="s">
        <v>77</v>
      </c>
      <c r="C39" s="422"/>
      <c r="D39" s="422"/>
      <c r="E39" s="422"/>
      <c r="F39" s="422"/>
      <c r="G39" s="316"/>
      <c r="H39" s="326">
        <v>346776</v>
      </c>
      <c r="I39" s="212"/>
      <c r="J39" s="121">
        <v>340499</v>
      </c>
    </row>
    <row r="40" spans="2:10" s="218" customFormat="1" ht="12" customHeight="1" x14ac:dyDescent="0.25">
      <c r="B40" s="415" t="s">
        <v>79</v>
      </c>
      <c r="C40" s="416"/>
      <c r="D40" s="416"/>
      <c r="E40" s="416"/>
      <c r="F40" s="416"/>
      <c r="G40" s="309"/>
      <c r="H40" s="119">
        <v>2366</v>
      </c>
      <c r="I40" s="210"/>
      <c r="J40" s="119">
        <v>6320</v>
      </c>
    </row>
    <row r="41" spans="2:10" s="218" customFormat="1" ht="12" customHeight="1" x14ac:dyDescent="0.25">
      <c r="B41" s="415" t="s">
        <v>84</v>
      </c>
      <c r="C41" s="416"/>
      <c r="D41" s="416"/>
      <c r="E41" s="416"/>
      <c r="F41" s="416"/>
      <c r="G41" s="309"/>
      <c r="H41" s="119">
        <v>43697</v>
      </c>
      <c r="I41" s="210"/>
      <c r="J41" s="119">
        <v>42566</v>
      </c>
    </row>
    <row r="42" spans="2:10" s="218" customFormat="1" ht="12" customHeight="1" x14ac:dyDescent="0.25">
      <c r="B42" s="415" t="s">
        <v>80</v>
      </c>
      <c r="C42" s="416"/>
      <c r="D42" s="416"/>
      <c r="E42" s="416"/>
      <c r="F42" s="416"/>
      <c r="G42" s="309"/>
      <c r="H42" s="119">
        <v>11166</v>
      </c>
      <c r="I42" s="210"/>
      <c r="J42" s="119">
        <v>13205</v>
      </c>
    </row>
    <row r="43" spans="2:10" s="218" customFormat="1" ht="12" customHeight="1" x14ac:dyDescent="0.25">
      <c r="B43" s="415" t="s">
        <v>75</v>
      </c>
      <c r="C43" s="416"/>
      <c r="D43" s="416"/>
      <c r="E43" s="416"/>
      <c r="F43" s="416"/>
      <c r="G43" s="309"/>
      <c r="H43" s="119">
        <v>22005</v>
      </c>
      <c r="I43" s="210"/>
      <c r="J43" s="119">
        <v>17131</v>
      </c>
    </row>
    <row r="44" spans="2:10" s="218" customFormat="1" ht="12" customHeight="1" x14ac:dyDescent="0.25">
      <c r="B44" s="419" t="s">
        <v>82</v>
      </c>
      <c r="C44" s="420"/>
      <c r="D44" s="420"/>
      <c r="E44" s="420"/>
      <c r="F44" s="420"/>
      <c r="G44" s="310"/>
      <c r="H44" s="271">
        <v>800</v>
      </c>
      <c r="I44" s="211"/>
      <c r="J44" s="271">
        <v>738</v>
      </c>
    </row>
    <row r="45" spans="2:10" s="218" customFormat="1" ht="13.5" customHeight="1" x14ac:dyDescent="0.25">
      <c r="B45" s="197"/>
      <c r="C45" s="198"/>
      <c r="D45" s="198"/>
      <c r="E45" s="198"/>
      <c r="F45" s="198"/>
      <c r="G45" s="309"/>
      <c r="H45" s="272">
        <f>SUM(H39:H44)</f>
        <v>426810</v>
      </c>
      <c r="I45" s="204"/>
      <c r="J45" s="272">
        <f>SUM(J39:J44)</f>
        <v>420459</v>
      </c>
    </row>
    <row r="46" spans="2:10" ht="13.5" customHeight="1" x14ac:dyDescent="0.25">
      <c r="B46" s="417" t="s">
        <v>21</v>
      </c>
      <c r="C46" s="418"/>
      <c r="D46" s="418"/>
      <c r="E46" s="418"/>
      <c r="F46" s="418"/>
      <c r="G46" s="24"/>
      <c r="H46" s="291"/>
      <c r="I46" s="128"/>
      <c r="J46" s="291"/>
    </row>
    <row r="47" spans="2:10" s="218" customFormat="1" ht="12" customHeight="1" x14ac:dyDescent="0.25">
      <c r="B47" s="421" t="s">
        <v>85</v>
      </c>
      <c r="C47" s="422"/>
      <c r="D47" s="422"/>
      <c r="E47" s="422"/>
      <c r="F47" s="422"/>
      <c r="G47" s="320"/>
      <c r="H47" s="121">
        <v>86944</v>
      </c>
      <c r="I47" s="212"/>
      <c r="J47" s="121">
        <v>86944</v>
      </c>
    </row>
    <row r="48" spans="2:10" s="218" customFormat="1" ht="12" customHeight="1" x14ac:dyDescent="0.25">
      <c r="B48" s="415" t="s">
        <v>86</v>
      </c>
      <c r="C48" s="416"/>
      <c r="D48" s="416"/>
      <c r="E48" s="416"/>
      <c r="F48" s="416"/>
      <c r="G48" s="321"/>
      <c r="H48" s="119">
        <v>46705</v>
      </c>
      <c r="I48" s="210"/>
      <c r="J48" s="119">
        <v>43195</v>
      </c>
    </row>
    <row r="49" spans="2:10" s="218" customFormat="1" ht="12" customHeight="1" x14ac:dyDescent="0.25">
      <c r="B49" s="415" t="s">
        <v>87</v>
      </c>
      <c r="C49" s="416"/>
      <c r="D49" s="416"/>
      <c r="E49" s="416"/>
      <c r="F49" s="416"/>
      <c r="G49" s="309"/>
      <c r="H49" s="119">
        <v>1180080</v>
      </c>
      <c r="I49" s="210"/>
      <c r="J49" s="119">
        <v>1161411</v>
      </c>
    </row>
    <row r="50" spans="2:10" s="218" customFormat="1" ht="12" customHeight="1" x14ac:dyDescent="0.25">
      <c r="B50" s="415" t="s">
        <v>88</v>
      </c>
      <c r="C50" s="416"/>
      <c r="D50" s="416"/>
      <c r="E50" s="416"/>
      <c r="F50" s="416"/>
      <c r="G50" s="309"/>
      <c r="H50" s="119">
        <v>15758</v>
      </c>
      <c r="I50" s="210"/>
      <c r="J50" s="119">
        <v>-54535</v>
      </c>
    </row>
    <row r="51" spans="2:10" s="218" customFormat="1" ht="12" customHeight="1" x14ac:dyDescent="0.25">
      <c r="B51" s="415" t="s">
        <v>89</v>
      </c>
      <c r="C51" s="416"/>
      <c r="D51" s="416"/>
      <c r="E51" s="416"/>
      <c r="F51" s="416"/>
      <c r="G51" s="309"/>
      <c r="H51" s="119">
        <v>-224466</v>
      </c>
      <c r="I51" s="210"/>
      <c r="J51" s="119">
        <v>-224466</v>
      </c>
    </row>
    <row r="52" spans="2:10" s="218" customFormat="1" ht="13.5" customHeight="1" x14ac:dyDescent="0.25">
      <c r="B52" s="417" t="s">
        <v>90</v>
      </c>
      <c r="C52" s="418"/>
      <c r="D52" s="418"/>
      <c r="E52" s="418"/>
      <c r="F52" s="418"/>
      <c r="G52" s="314"/>
      <c r="H52" s="272">
        <f>SUM(H47:H51)</f>
        <v>1105021</v>
      </c>
      <c r="I52" s="204"/>
      <c r="J52" s="272">
        <f>SUM(J47:J51)</f>
        <v>1012549</v>
      </c>
    </row>
    <row r="53" spans="2:10" s="218" customFormat="1" ht="13.5" customHeight="1" x14ac:dyDescent="0.25">
      <c r="B53" s="408" t="s">
        <v>91</v>
      </c>
      <c r="C53" s="409"/>
      <c r="D53" s="409"/>
      <c r="E53" s="409"/>
      <c r="F53" s="409"/>
      <c r="G53" s="311"/>
      <c r="H53" s="292">
        <v>874</v>
      </c>
      <c r="I53" s="203"/>
      <c r="J53" s="292">
        <v>831</v>
      </c>
    </row>
    <row r="54" spans="2:10" s="218" customFormat="1" ht="13.5" customHeight="1" x14ac:dyDescent="0.25">
      <c r="B54" s="220"/>
      <c r="C54" s="221"/>
      <c r="D54" s="221"/>
      <c r="E54" s="221"/>
      <c r="F54" s="221"/>
      <c r="G54" s="220"/>
      <c r="H54" s="272">
        <f>SUM(H52:H53)</f>
        <v>1105895</v>
      </c>
      <c r="I54" s="222"/>
      <c r="J54" s="272">
        <f>SUM(J52:J53)</f>
        <v>1013380</v>
      </c>
    </row>
    <row r="55" spans="2:10" ht="11.25" customHeight="1" x14ac:dyDescent="0.25">
      <c r="B55" s="223"/>
      <c r="C55" s="224"/>
      <c r="D55" s="224"/>
      <c r="E55" s="224"/>
      <c r="F55" s="224"/>
      <c r="G55" s="223"/>
      <c r="H55" s="293"/>
      <c r="I55" s="225"/>
      <c r="J55" s="293"/>
    </row>
    <row r="56" spans="2:10" s="218" customFormat="1" ht="13.5" customHeight="1" x14ac:dyDescent="0.25">
      <c r="B56" s="417" t="s">
        <v>193</v>
      </c>
      <c r="C56" s="418"/>
      <c r="D56" s="418"/>
      <c r="E56" s="418"/>
      <c r="F56" s="418"/>
      <c r="G56" s="327"/>
      <c r="H56" s="190">
        <f>+H37+H45+H54</f>
        <v>1964318</v>
      </c>
      <c r="I56" s="222"/>
      <c r="J56" s="190">
        <f>+J37+J45+J54</f>
        <v>1848936</v>
      </c>
    </row>
    <row r="57" spans="2:10" ht="6" customHeight="1" x14ac:dyDescent="0.25">
      <c r="B57" s="226"/>
      <c r="C57" s="227"/>
      <c r="D57" s="227"/>
      <c r="E57" s="227"/>
      <c r="F57" s="227"/>
      <c r="G57" s="226"/>
      <c r="H57" s="229"/>
      <c r="I57" s="228"/>
      <c r="J57" s="229"/>
    </row>
  </sheetData>
  <mergeCells count="46">
    <mergeCell ref="B3:G3"/>
    <mergeCell ref="B21:F21"/>
    <mergeCell ref="B22:F22"/>
    <mergeCell ref="B23:F23"/>
    <mergeCell ref="B8:F8"/>
    <mergeCell ref="B9:F9"/>
    <mergeCell ref="B10:F10"/>
    <mergeCell ref="B11:F11"/>
    <mergeCell ref="B17:F17"/>
    <mergeCell ref="B18:F18"/>
    <mergeCell ref="B19:F19"/>
    <mergeCell ref="B20:F20"/>
    <mergeCell ref="B12:F12"/>
    <mergeCell ref="B13:F13"/>
    <mergeCell ref="B15:F15"/>
    <mergeCell ref="B7:F7"/>
    <mergeCell ref="B56:F56"/>
    <mergeCell ref="G28:H28"/>
    <mergeCell ref="I28:J28"/>
    <mergeCell ref="B30:F30"/>
    <mergeCell ref="B42:F42"/>
    <mergeCell ref="B34:F34"/>
    <mergeCell ref="B35:F35"/>
    <mergeCell ref="B43:F43"/>
    <mergeCell ref="B48:F48"/>
    <mergeCell ref="B39:F39"/>
    <mergeCell ref="B40:F40"/>
    <mergeCell ref="B41:F41"/>
    <mergeCell ref="B51:F51"/>
    <mergeCell ref="B52:F52"/>
    <mergeCell ref="B31:F31"/>
    <mergeCell ref="B32:F32"/>
    <mergeCell ref="B53:F53"/>
    <mergeCell ref="B4:C4"/>
    <mergeCell ref="G5:H5"/>
    <mergeCell ref="I5:J5"/>
    <mergeCell ref="B16:F16"/>
    <mergeCell ref="B26:F26"/>
    <mergeCell ref="B33:F33"/>
    <mergeCell ref="B38:F38"/>
    <mergeCell ref="B44:F44"/>
    <mergeCell ref="B46:F46"/>
    <mergeCell ref="B47:F47"/>
    <mergeCell ref="B36:F36"/>
    <mergeCell ref="B49:F49"/>
    <mergeCell ref="B50:F5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  <oddFooter>Seite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3"/>
  <sheetViews>
    <sheetView workbookViewId="0">
      <selection activeCell="B23" sqref="B23:I23"/>
    </sheetView>
  </sheetViews>
  <sheetFormatPr baseColWidth="10" defaultColWidth="9.140625" defaultRowHeight="15" x14ac:dyDescent="0.25"/>
  <cols>
    <col min="1" max="1" width="2.7109375" customWidth="1"/>
    <col min="9" max="9" width="20.7109375" customWidth="1"/>
    <col min="10" max="13" width="10.85546875" customWidth="1"/>
  </cols>
  <sheetData>
    <row r="3" spans="2:13" ht="15.75" x14ac:dyDescent="0.3">
      <c r="B3" s="356" t="s">
        <v>181</v>
      </c>
      <c r="C3" s="356"/>
      <c r="D3" s="356"/>
      <c r="E3" s="356"/>
      <c r="F3" s="356"/>
      <c r="G3" s="356"/>
      <c r="H3" s="356"/>
      <c r="I3" s="356"/>
      <c r="J3" s="8"/>
      <c r="K3" s="8"/>
    </row>
    <row r="4" spans="2:13" ht="5.25" customHeight="1" x14ac:dyDescent="0.3">
      <c r="B4" s="356"/>
      <c r="C4" s="356"/>
      <c r="D4" s="3"/>
      <c r="E4" s="3"/>
      <c r="F4" s="3"/>
      <c r="G4" s="3"/>
      <c r="H4" s="3"/>
      <c r="I4" s="3"/>
      <c r="J4" s="3"/>
      <c r="K4" s="3"/>
    </row>
    <row r="5" spans="2:13" ht="30" customHeight="1" x14ac:dyDescent="0.3">
      <c r="B5" s="175" t="s">
        <v>28</v>
      </c>
      <c r="C5" s="10"/>
      <c r="D5" s="10"/>
      <c r="E5" s="10"/>
      <c r="F5" s="10"/>
      <c r="G5" s="4"/>
      <c r="H5" s="4"/>
      <c r="I5" s="10"/>
      <c r="J5" s="261"/>
      <c r="K5" s="261"/>
      <c r="L5" s="117" t="s">
        <v>177</v>
      </c>
      <c r="M5" s="117" t="s">
        <v>178</v>
      </c>
    </row>
    <row r="6" spans="2:13" s="120" customFormat="1" ht="12" customHeight="1" x14ac:dyDescent="0.25">
      <c r="B6" s="421" t="s">
        <v>44</v>
      </c>
      <c r="C6" s="422"/>
      <c r="D6" s="422"/>
      <c r="E6" s="422"/>
      <c r="F6" s="422"/>
      <c r="G6" s="422"/>
      <c r="H6" s="422"/>
      <c r="I6" s="422"/>
      <c r="J6" s="259"/>
      <c r="K6" s="259"/>
      <c r="L6" s="124">
        <v>18713</v>
      </c>
      <c r="M6" s="121">
        <v>18567</v>
      </c>
    </row>
    <row r="7" spans="2:13" s="120" customFormat="1" ht="12" customHeight="1" x14ac:dyDescent="0.25">
      <c r="B7" s="415" t="s">
        <v>43</v>
      </c>
      <c r="C7" s="416"/>
      <c r="D7" s="416"/>
      <c r="E7" s="416"/>
      <c r="F7" s="416"/>
      <c r="G7" s="416"/>
      <c r="H7" s="416"/>
      <c r="I7" s="416"/>
      <c r="J7" s="259"/>
      <c r="K7" s="259"/>
      <c r="L7" s="125">
        <v>7683</v>
      </c>
      <c r="M7" s="119">
        <v>7427</v>
      </c>
    </row>
    <row r="8" spans="2:13" s="120" customFormat="1" ht="12" customHeight="1" x14ac:dyDescent="0.25">
      <c r="B8" s="415" t="s">
        <v>41</v>
      </c>
      <c r="C8" s="416"/>
      <c r="D8" s="416"/>
      <c r="E8" s="416"/>
      <c r="F8" s="416"/>
      <c r="G8" s="416"/>
      <c r="H8" s="416"/>
      <c r="I8" s="416"/>
      <c r="J8" s="259"/>
      <c r="K8" s="259"/>
      <c r="L8" s="125">
        <v>1361</v>
      </c>
      <c r="M8" s="119">
        <v>2847</v>
      </c>
    </row>
    <row r="9" spans="2:13" s="120" customFormat="1" ht="12" customHeight="1" x14ac:dyDescent="0.25">
      <c r="B9" s="415" t="s">
        <v>93</v>
      </c>
      <c r="C9" s="416"/>
      <c r="D9" s="416"/>
      <c r="E9" s="416"/>
      <c r="F9" s="416"/>
      <c r="G9" s="416"/>
      <c r="H9" s="416"/>
      <c r="I9" s="416"/>
      <c r="J9" s="259"/>
      <c r="K9" s="259"/>
      <c r="L9" s="125">
        <v>13643</v>
      </c>
      <c r="M9" s="119">
        <v>14009</v>
      </c>
    </row>
    <row r="10" spans="2:13" s="120" customFormat="1" ht="12" customHeight="1" x14ac:dyDescent="0.25">
      <c r="B10" s="415" t="s">
        <v>94</v>
      </c>
      <c r="C10" s="416"/>
      <c r="D10" s="416"/>
      <c r="E10" s="416"/>
      <c r="F10" s="416"/>
      <c r="G10" s="416"/>
      <c r="H10" s="416"/>
      <c r="I10" s="416"/>
      <c r="J10" s="259"/>
      <c r="K10" s="259"/>
      <c r="L10" s="125">
        <v>6904</v>
      </c>
      <c r="M10" s="119">
        <v>799</v>
      </c>
    </row>
    <row r="11" spans="2:13" s="122" customFormat="1" ht="12" customHeight="1" x14ac:dyDescent="0.25">
      <c r="B11" s="424" t="s">
        <v>95</v>
      </c>
      <c r="C11" s="425"/>
      <c r="D11" s="425"/>
      <c r="E11" s="425"/>
      <c r="F11" s="425"/>
      <c r="G11" s="425"/>
      <c r="H11" s="425"/>
      <c r="I11" s="425"/>
      <c r="J11" s="262"/>
      <c r="K11" s="262"/>
      <c r="L11" s="186">
        <f>SUM(L6:L10)</f>
        <v>48304</v>
      </c>
      <c r="M11" s="187">
        <f>SUM(M6:M10)</f>
        <v>43649</v>
      </c>
    </row>
    <row r="12" spans="2:13" s="120" customFormat="1" ht="12" customHeight="1" x14ac:dyDescent="0.25">
      <c r="B12" s="415" t="s">
        <v>96</v>
      </c>
      <c r="C12" s="416"/>
      <c r="D12" s="416"/>
      <c r="E12" s="416"/>
      <c r="F12" s="416"/>
      <c r="G12" s="416"/>
      <c r="H12" s="416"/>
      <c r="I12" s="416"/>
      <c r="J12" s="259"/>
      <c r="K12" s="259"/>
      <c r="L12" s="124">
        <v>11987</v>
      </c>
      <c r="M12" s="121">
        <v>24380</v>
      </c>
    </row>
    <row r="13" spans="2:13" s="120" customFormat="1" ht="12" customHeight="1" x14ac:dyDescent="0.25">
      <c r="B13" s="415" t="s">
        <v>97</v>
      </c>
      <c r="C13" s="416"/>
      <c r="D13" s="416"/>
      <c r="E13" s="416"/>
      <c r="F13" s="416"/>
      <c r="G13" s="416"/>
      <c r="H13" s="416"/>
      <c r="I13" s="416"/>
      <c r="J13" s="259"/>
      <c r="K13" s="259"/>
      <c r="L13" s="125">
        <v>20392</v>
      </c>
      <c r="M13" s="119">
        <v>-2128</v>
      </c>
    </row>
    <row r="14" spans="2:13" s="120" customFormat="1" ht="12" customHeight="1" x14ac:dyDescent="0.25">
      <c r="B14" s="415" t="s">
        <v>98</v>
      </c>
      <c r="C14" s="416"/>
      <c r="D14" s="416"/>
      <c r="E14" s="416"/>
      <c r="F14" s="416"/>
      <c r="G14" s="416"/>
      <c r="H14" s="416"/>
      <c r="I14" s="416"/>
      <c r="J14" s="259"/>
      <c r="K14" s="259"/>
      <c r="L14" s="125">
        <v>-18249</v>
      </c>
      <c r="M14" s="119">
        <v>-14422</v>
      </c>
    </row>
    <row r="15" spans="2:13" s="120" customFormat="1" ht="12" customHeight="1" x14ac:dyDescent="0.25">
      <c r="B15" s="415" t="s">
        <v>99</v>
      </c>
      <c r="C15" s="416"/>
      <c r="D15" s="416"/>
      <c r="E15" s="416"/>
      <c r="F15" s="416"/>
      <c r="G15" s="416"/>
      <c r="H15" s="416"/>
      <c r="I15" s="416"/>
      <c r="J15" s="259"/>
      <c r="K15" s="259"/>
      <c r="L15" s="125">
        <v>-2879</v>
      </c>
      <c r="M15" s="119">
        <v>-3545</v>
      </c>
    </row>
    <row r="16" spans="2:13" s="120" customFormat="1" ht="12" customHeight="1" x14ac:dyDescent="0.25">
      <c r="B16" s="415" t="s">
        <v>100</v>
      </c>
      <c r="C16" s="416"/>
      <c r="D16" s="416"/>
      <c r="E16" s="416"/>
      <c r="F16" s="416"/>
      <c r="G16" s="416"/>
      <c r="H16" s="416"/>
      <c r="I16" s="416"/>
      <c r="J16" s="259"/>
      <c r="K16" s="259"/>
      <c r="L16" s="125">
        <v>1945</v>
      </c>
      <c r="M16" s="119">
        <v>2147</v>
      </c>
    </row>
    <row r="17" spans="2:13" s="122" customFormat="1" ht="12" customHeight="1" x14ac:dyDescent="0.25">
      <c r="B17" s="424" t="s">
        <v>101</v>
      </c>
      <c r="C17" s="425"/>
      <c r="D17" s="425"/>
      <c r="E17" s="425"/>
      <c r="F17" s="425"/>
      <c r="G17" s="425"/>
      <c r="H17" s="425"/>
      <c r="I17" s="425"/>
      <c r="J17" s="263"/>
      <c r="K17" s="262"/>
      <c r="L17" s="188">
        <f>SUM(L11:L16)</f>
        <v>61500</v>
      </c>
      <c r="M17" s="187">
        <f>SUM(M11:M16)</f>
        <v>50081</v>
      </c>
    </row>
    <row r="18" spans="2:13" s="120" customFormat="1" ht="12" customHeight="1" x14ac:dyDescent="0.25">
      <c r="B18" s="415" t="s">
        <v>189</v>
      </c>
      <c r="C18" s="416"/>
      <c r="D18" s="416"/>
      <c r="E18" s="416"/>
      <c r="F18" s="416"/>
      <c r="G18" s="416"/>
      <c r="H18" s="416"/>
      <c r="I18" s="416"/>
      <c r="J18" s="259"/>
      <c r="K18" s="259"/>
      <c r="L18" s="124">
        <v>203</v>
      </c>
      <c r="M18" s="121">
        <v>966</v>
      </c>
    </row>
    <row r="19" spans="2:13" s="120" customFormat="1" ht="12" customHeight="1" x14ac:dyDescent="0.25">
      <c r="B19" s="415" t="s">
        <v>102</v>
      </c>
      <c r="C19" s="416"/>
      <c r="D19" s="416"/>
      <c r="E19" s="416"/>
      <c r="F19" s="416"/>
      <c r="G19" s="416"/>
      <c r="H19" s="416"/>
      <c r="I19" s="416"/>
      <c r="J19" s="259"/>
      <c r="K19" s="259"/>
      <c r="L19" s="125">
        <v>-1550</v>
      </c>
      <c r="M19" s="119">
        <v>-3314</v>
      </c>
    </row>
    <row r="20" spans="2:13" s="120" customFormat="1" ht="12" customHeight="1" x14ac:dyDescent="0.25">
      <c r="B20" s="415" t="s">
        <v>103</v>
      </c>
      <c r="C20" s="416"/>
      <c r="D20" s="416"/>
      <c r="E20" s="416"/>
      <c r="F20" s="416"/>
      <c r="G20" s="416"/>
      <c r="H20" s="416"/>
      <c r="I20" s="416"/>
      <c r="J20" s="259"/>
      <c r="K20" s="259"/>
      <c r="L20" s="125">
        <v>138</v>
      </c>
      <c r="M20" s="119">
        <v>106</v>
      </c>
    </row>
    <row r="21" spans="2:13" s="120" customFormat="1" ht="12" customHeight="1" x14ac:dyDescent="0.25">
      <c r="B21" s="415" t="s">
        <v>104</v>
      </c>
      <c r="C21" s="416"/>
      <c r="D21" s="416"/>
      <c r="E21" s="416"/>
      <c r="F21" s="416"/>
      <c r="G21" s="416"/>
      <c r="H21" s="416"/>
      <c r="I21" s="416"/>
      <c r="J21" s="259"/>
      <c r="K21" s="259"/>
      <c r="L21" s="125">
        <v>-21</v>
      </c>
      <c r="M21" s="119">
        <v>-14</v>
      </c>
    </row>
    <row r="22" spans="2:13" s="120" customFormat="1" ht="12" customHeight="1" x14ac:dyDescent="0.25">
      <c r="B22" s="415" t="s">
        <v>190</v>
      </c>
      <c r="C22" s="416"/>
      <c r="D22" s="416"/>
      <c r="E22" s="416"/>
      <c r="F22" s="416"/>
      <c r="G22" s="416"/>
      <c r="H22" s="416"/>
      <c r="I22" s="416"/>
      <c r="J22" s="259"/>
      <c r="K22" s="259"/>
      <c r="L22" s="125">
        <v>4216</v>
      </c>
      <c r="M22" s="119">
        <v>0</v>
      </c>
    </row>
    <row r="23" spans="2:13" s="120" customFormat="1" ht="12" customHeight="1" x14ac:dyDescent="0.25">
      <c r="B23" s="415" t="s">
        <v>191</v>
      </c>
      <c r="C23" s="416"/>
      <c r="D23" s="416"/>
      <c r="E23" s="416"/>
      <c r="F23" s="416"/>
      <c r="G23" s="416"/>
      <c r="H23" s="416"/>
      <c r="I23" s="416"/>
      <c r="J23" s="259"/>
      <c r="K23" s="259"/>
      <c r="L23" s="125">
        <v>-3</v>
      </c>
      <c r="M23" s="119">
        <v>-2813</v>
      </c>
    </row>
    <row r="24" spans="2:13" s="120" customFormat="1" ht="12" customHeight="1" x14ac:dyDescent="0.25">
      <c r="B24" s="415" t="s">
        <v>105</v>
      </c>
      <c r="C24" s="416"/>
      <c r="D24" s="416"/>
      <c r="E24" s="416"/>
      <c r="F24" s="416"/>
      <c r="G24" s="416"/>
      <c r="H24" s="416"/>
      <c r="I24" s="416"/>
      <c r="J24" s="259"/>
      <c r="K24" s="259"/>
      <c r="L24" s="125">
        <v>-1000</v>
      </c>
      <c r="M24" s="119">
        <v>0</v>
      </c>
    </row>
    <row r="25" spans="2:13" s="120" customFormat="1" ht="12" customHeight="1" x14ac:dyDescent="0.25">
      <c r="B25" s="415" t="s">
        <v>106</v>
      </c>
      <c r="C25" s="416"/>
      <c r="D25" s="416"/>
      <c r="E25" s="416"/>
      <c r="F25" s="416"/>
      <c r="G25" s="416"/>
      <c r="H25" s="416"/>
      <c r="I25" s="416"/>
      <c r="J25" s="259"/>
      <c r="K25" s="259"/>
      <c r="L25" s="125">
        <v>0</v>
      </c>
      <c r="M25" s="119">
        <v>-1000</v>
      </c>
    </row>
    <row r="26" spans="2:13" s="122" customFormat="1" ht="12" customHeight="1" x14ac:dyDescent="0.25">
      <c r="B26" s="424" t="s">
        <v>107</v>
      </c>
      <c r="C26" s="425"/>
      <c r="D26" s="425"/>
      <c r="E26" s="425"/>
      <c r="F26" s="425"/>
      <c r="G26" s="425"/>
      <c r="H26" s="425"/>
      <c r="I26" s="425"/>
      <c r="J26" s="262"/>
      <c r="K26" s="262"/>
      <c r="L26" s="186">
        <f>SUM(L18:L25)</f>
        <v>1983</v>
      </c>
      <c r="M26" s="187">
        <f>SUM(M18:M25)</f>
        <v>-6069</v>
      </c>
    </row>
    <row r="27" spans="2:13" s="120" customFormat="1" ht="12" customHeight="1" x14ac:dyDescent="0.25">
      <c r="B27" s="415" t="s">
        <v>108</v>
      </c>
      <c r="C27" s="416"/>
      <c r="D27" s="416"/>
      <c r="E27" s="416"/>
      <c r="F27" s="416"/>
      <c r="G27" s="416"/>
      <c r="H27" s="416"/>
      <c r="I27" s="416"/>
      <c r="J27" s="259"/>
      <c r="K27" s="259"/>
      <c r="L27" s="125">
        <v>0</v>
      </c>
      <c r="M27" s="119">
        <v>-70582</v>
      </c>
    </row>
    <row r="28" spans="2:13" s="120" customFormat="1" ht="12" customHeight="1" x14ac:dyDescent="0.25">
      <c r="B28" s="415" t="s">
        <v>109</v>
      </c>
      <c r="C28" s="416"/>
      <c r="D28" s="416"/>
      <c r="E28" s="416"/>
      <c r="F28" s="416"/>
      <c r="G28" s="416"/>
      <c r="H28" s="416"/>
      <c r="I28" s="416"/>
      <c r="J28" s="259"/>
      <c r="K28" s="259"/>
      <c r="L28" s="125">
        <v>2137</v>
      </c>
      <c r="M28" s="119">
        <v>0</v>
      </c>
    </row>
    <row r="29" spans="2:13" s="120" customFormat="1" ht="12" customHeight="1" x14ac:dyDescent="0.25">
      <c r="B29" s="415" t="s">
        <v>110</v>
      </c>
      <c r="C29" s="416"/>
      <c r="D29" s="416"/>
      <c r="E29" s="416"/>
      <c r="F29" s="416"/>
      <c r="G29" s="416"/>
      <c r="H29" s="416"/>
      <c r="I29" s="416"/>
      <c r="J29" s="259"/>
      <c r="K29" s="259"/>
      <c r="L29" s="125">
        <v>-819</v>
      </c>
      <c r="M29" s="119">
        <v>-1916</v>
      </c>
    </row>
    <row r="30" spans="2:13" s="122" customFormat="1" ht="12" customHeight="1" x14ac:dyDescent="0.25">
      <c r="B30" s="424" t="s">
        <v>111</v>
      </c>
      <c r="C30" s="425"/>
      <c r="D30" s="425"/>
      <c r="E30" s="425"/>
      <c r="F30" s="425"/>
      <c r="G30" s="425"/>
      <c r="H30" s="425"/>
      <c r="I30" s="425"/>
      <c r="J30" s="264"/>
      <c r="K30" s="264"/>
      <c r="L30" s="127">
        <f>SUM(L27:L29)</f>
        <v>1318</v>
      </c>
      <c r="M30" s="118">
        <f>SUM(M27:M29)</f>
        <v>-72498</v>
      </c>
    </row>
    <row r="31" spans="2:13" s="120" customFormat="1" ht="12" customHeight="1" x14ac:dyDescent="0.25">
      <c r="B31" s="415" t="s">
        <v>112</v>
      </c>
      <c r="C31" s="416"/>
      <c r="D31" s="416"/>
      <c r="E31" s="416"/>
      <c r="F31" s="416"/>
      <c r="G31" s="416"/>
      <c r="H31" s="416"/>
      <c r="I31" s="416"/>
      <c r="J31" s="259"/>
      <c r="K31" s="259"/>
      <c r="L31" s="125">
        <f>+L17+L26+L30</f>
        <v>64801</v>
      </c>
      <c r="M31" s="119">
        <f>+M17+M26+M30</f>
        <v>-28486</v>
      </c>
    </row>
    <row r="32" spans="2:13" s="120" customFormat="1" ht="12" customHeight="1" x14ac:dyDescent="0.25">
      <c r="B32" s="415" t="s">
        <v>113</v>
      </c>
      <c r="C32" s="416"/>
      <c r="D32" s="416"/>
      <c r="E32" s="416"/>
      <c r="F32" s="416"/>
      <c r="G32" s="416"/>
      <c r="H32" s="416"/>
      <c r="I32" s="416"/>
      <c r="J32" s="260"/>
      <c r="K32" s="260"/>
      <c r="L32" s="126">
        <v>19916</v>
      </c>
      <c r="M32" s="123">
        <v>-82</v>
      </c>
    </row>
    <row r="33" spans="2:13" s="122" customFormat="1" ht="12" customHeight="1" x14ac:dyDescent="0.25">
      <c r="B33" s="424" t="s">
        <v>114</v>
      </c>
      <c r="C33" s="425"/>
      <c r="D33" s="425"/>
      <c r="E33" s="425"/>
      <c r="F33" s="425"/>
      <c r="G33" s="425"/>
      <c r="H33" s="425"/>
      <c r="I33" s="425"/>
      <c r="J33" s="264"/>
      <c r="K33" s="264"/>
      <c r="L33" s="127">
        <f>SUM(L31:L32)</f>
        <v>84717</v>
      </c>
      <c r="M33" s="118">
        <f>SUM(M31:M32)</f>
        <v>-28568</v>
      </c>
    </row>
    <row r="34" spans="2:13" s="120" customFormat="1" ht="12" customHeight="1" x14ac:dyDescent="0.25">
      <c r="B34" s="415" t="s">
        <v>115</v>
      </c>
      <c r="C34" s="416"/>
      <c r="D34" s="416"/>
      <c r="E34" s="416"/>
      <c r="F34" s="416"/>
      <c r="G34" s="416"/>
      <c r="H34" s="416"/>
      <c r="I34" s="416"/>
      <c r="J34" s="260"/>
      <c r="K34" s="260"/>
      <c r="L34" s="126">
        <v>318396</v>
      </c>
      <c r="M34" s="123">
        <v>449984</v>
      </c>
    </row>
    <row r="35" spans="2:13" s="122" customFormat="1" ht="12" customHeight="1" x14ac:dyDescent="0.25">
      <c r="B35" s="417" t="s">
        <v>116</v>
      </c>
      <c r="C35" s="418"/>
      <c r="D35" s="418"/>
      <c r="E35" s="418"/>
      <c r="F35" s="418"/>
      <c r="G35" s="418"/>
      <c r="H35" s="418"/>
      <c r="I35" s="418"/>
      <c r="J35" s="328"/>
      <c r="K35" s="190"/>
      <c r="L35" s="189">
        <f>SUM(L33:L34)</f>
        <v>403113</v>
      </c>
      <c r="M35" s="190">
        <f>SUM(M33:M34)</f>
        <v>421416</v>
      </c>
    </row>
    <row r="36" spans="2:13" s="122" customFormat="1" ht="9" customHeight="1" thickBot="1" x14ac:dyDescent="0.3">
      <c r="B36" s="330"/>
      <c r="C36" s="315"/>
      <c r="D36" s="315"/>
      <c r="E36" s="315"/>
      <c r="F36" s="315"/>
      <c r="G36" s="315"/>
      <c r="H36" s="315"/>
      <c r="I36" s="315"/>
      <c r="J36" s="265"/>
      <c r="K36" s="265"/>
      <c r="L36" s="189"/>
      <c r="M36" s="329"/>
    </row>
    <row r="37" spans="2:13" s="206" customFormat="1" ht="14.25" customHeight="1" thickTop="1" thickBot="1" x14ac:dyDescent="0.3">
      <c r="B37" s="426" t="s">
        <v>13</v>
      </c>
      <c r="C37" s="427"/>
      <c r="D37" s="427"/>
      <c r="E37" s="427"/>
      <c r="F37" s="427"/>
      <c r="G37" s="427"/>
      <c r="H37" s="427"/>
      <c r="I37" s="427"/>
      <c r="J37" s="266"/>
      <c r="K37" s="266"/>
      <c r="L37" s="205">
        <f>SUM(L17:L21)</f>
        <v>60270</v>
      </c>
      <c r="M37" s="205">
        <f>SUM(M17:M21)</f>
        <v>47825</v>
      </c>
    </row>
    <row r="38" spans="2:13" s="120" customFormat="1" ht="15" customHeight="1" thickTop="1" x14ac:dyDescent="0.25"/>
    <row r="39" spans="2:13" s="120" customFormat="1" ht="15" customHeight="1" x14ac:dyDescent="0.25">
      <c r="M39" s="331"/>
    </row>
    <row r="40" spans="2:13" s="120" customFormat="1" ht="15" customHeight="1" x14ac:dyDescent="0.25"/>
    <row r="41" spans="2:13" ht="15" customHeight="1" x14ac:dyDescent="0.25"/>
    <row r="42" spans="2:13" ht="15" customHeight="1" x14ac:dyDescent="0.25"/>
    <row r="43" spans="2:13" ht="15" customHeight="1" x14ac:dyDescent="0.25"/>
  </sheetData>
  <mergeCells count="33">
    <mergeCell ref="B37:I37"/>
    <mergeCell ref="B31:I31"/>
    <mergeCell ref="B32:I32"/>
    <mergeCell ref="B33:I33"/>
    <mergeCell ref="B34:I34"/>
    <mergeCell ref="B35:I35"/>
    <mergeCell ref="B28:I28"/>
    <mergeCell ref="B29:I29"/>
    <mergeCell ref="B30:I30"/>
    <mergeCell ref="B6:I6"/>
    <mergeCell ref="B15:I15"/>
    <mergeCell ref="B24:I24"/>
    <mergeCell ref="B22:I22"/>
    <mergeCell ref="B23:I23"/>
    <mergeCell ref="B25:I25"/>
    <mergeCell ref="B26:I26"/>
    <mergeCell ref="B27:I27"/>
    <mergeCell ref="B16:I16"/>
    <mergeCell ref="B17:I17"/>
    <mergeCell ref="B18:I18"/>
    <mergeCell ref="B20:I20"/>
    <mergeCell ref="B21:I21"/>
    <mergeCell ref="B19:I19"/>
    <mergeCell ref="B14:I14"/>
    <mergeCell ref="B8:I8"/>
    <mergeCell ref="B3:I3"/>
    <mergeCell ref="B4:C4"/>
    <mergeCell ref="B7:I7"/>
    <mergeCell ref="B9:I9"/>
    <mergeCell ref="B10:I10"/>
    <mergeCell ref="B11:I11"/>
    <mergeCell ref="B12:I12"/>
    <mergeCell ref="B13:I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0"/>
  <sheetViews>
    <sheetView workbookViewId="0">
      <selection activeCell="J28" sqref="J28"/>
    </sheetView>
  </sheetViews>
  <sheetFormatPr baseColWidth="10" defaultColWidth="9.140625" defaultRowHeight="15" x14ac:dyDescent="0.25"/>
  <cols>
    <col min="1" max="1" width="2.7109375" customWidth="1"/>
    <col min="4" max="4" width="18.42578125" customWidth="1"/>
    <col min="5" max="8" width="9.140625" customWidth="1"/>
  </cols>
  <sheetData>
    <row r="3" spans="2:21" ht="15.75" x14ac:dyDescent="0.3">
      <c r="B3" s="356" t="s">
        <v>182</v>
      </c>
      <c r="C3" s="356"/>
      <c r="D3" s="356"/>
      <c r="E3" s="356"/>
      <c r="F3" s="356"/>
      <c r="G3" s="356"/>
      <c r="H3" s="356"/>
      <c r="I3" s="356"/>
      <c r="J3" s="8"/>
      <c r="K3" s="8"/>
      <c r="L3" s="8"/>
      <c r="M3" s="8"/>
      <c r="N3" s="8"/>
    </row>
    <row r="4" spans="2:21" ht="5.25" customHeight="1" x14ac:dyDescent="0.3">
      <c r="B4" s="356"/>
      <c r="C4" s="356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21" ht="15.75" x14ac:dyDescent="0.3">
      <c r="B5" s="9" t="s">
        <v>28</v>
      </c>
      <c r="C5" s="29"/>
      <c r="D5" s="29"/>
      <c r="E5" s="433" t="s">
        <v>6</v>
      </c>
      <c r="F5" s="434"/>
      <c r="G5" s="436" t="s">
        <v>125</v>
      </c>
      <c r="H5" s="437"/>
      <c r="I5" s="433" t="s">
        <v>7</v>
      </c>
      <c r="J5" s="434"/>
      <c r="K5" s="433" t="s">
        <v>123</v>
      </c>
      <c r="L5" s="434"/>
      <c r="M5" s="433" t="s">
        <v>124</v>
      </c>
      <c r="N5" s="435"/>
      <c r="O5" s="30"/>
      <c r="P5" s="30"/>
      <c r="Q5" s="30"/>
      <c r="R5" s="30"/>
      <c r="S5" s="30"/>
      <c r="T5" s="30"/>
      <c r="U5" s="30"/>
    </row>
    <row r="6" spans="2:21" ht="15" customHeight="1" x14ac:dyDescent="0.3">
      <c r="B6" s="24"/>
      <c r="C6" s="17"/>
      <c r="D6" s="17"/>
      <c r="E6" s="24"/>
      <c r="F6" s="31"/>
      <c r="G6" s="438"/>
      <c r="H6" s="439"/>
      <c r="I6" s="35"/>
      <c r="J6" s="32"/>
      <c r="K6" s="35"/>
      <c r="L6" s="32"/>
      <c r="M6" s="35"/>
      <c r="N6" s="33"/>
      <c r="O6" s="30"/>
      <c r="P6" s="30"/>
      <c r="Q6" s="30"/>
      <c r="R6" s="30"/>
      <c r="S6" s="30"/>
      <c r="T6" s="30"/>
      <c r="U6" s="30"/>
    </row>
    <row r="7" spans="2:21" ht="15" customHeight="1" x14ac:dyDescent="0.3">
      <c r="B7" s="6"/>
      <c r="C7" s="25"/>
      <c r="D7" s="25"/>
      <c r="E7" s="34" t="s">
        <v>177</v>
      </c>
      <c r="F7" s="34" t="s">
        <v>178</v>
      </c>
      <c r="G7" s="34" t="s">
        <v>177</v>
      </c>
      <c r="H7" s="34" t="s">
        <v>178</v>
      </c>
      <c r="I7" s="34" t="s">
        <v>177</v>
      </c>
      <c r="J7" s="34" t="s">
        <v>178</v>
      </c>
      <c r="K7" s="34" t="s">
        <v>177</v>
      </c>
      <c r="L7" s="34" t="s">
        <v>178</v>
      </c>
      <c r="M7" s="34" t="s">
        <v>177</v>
      </c>
      <c r="N7" s="36" t="s">
        <v>178</v>
      </c>
      <c r="O7" s="30"/>
      <c r="P7" s="30"/>
      <c r="Q7" s="30"/>
      <c r="R7" s="30"/>
      <c r="S7" s="30"/>
      <c r="T7" s="30"/>
      <c r="U7" s="30"/>
    </row>
    <row r="8" spans="2:21" ht="15" customHeight="1" x14ac:dyDescent="0.3">
      <c r="B8" s="12"/>
      <c r="C8" s="22"/>
      <c r="D8" s="22"/>
      <c r="E8" s="37"/>
      <c r="F8" s="37"/>
      <c r="G8" s="37"/>
      <c r="H8" s="37"/>
      <c r="I8" s="37"/>
      <c r="J8" s="37"/>
      <c r="K8" s="37"/>
      <c r="L8" s="37"/>
      <c r="M8" s="37"/>
      <c r="N8" s="38"/>
      <c r="O8" s="30"/>
      <c r="P8" s="30"/>
      <c r="Q8" s="30"/>
      <c r="R8" s="30"/>
      <c r="S8" s="30"/>
      <c r="T8" s="30"/>
      <c r="U8" s="30"/>
    </row>
    <row r="9" spans="2:21" ht="15" customHeight="1" x14ac:dyDescent="0.3">
      <c r="B9" s="431" t="s">
        <v>29</v>
      </c>
      <c r="C9" s="432"/>
      <c r="D9" s="432"/>
      <c r="E9" s="39">
        <v>15477</v>
      </c>
      <c r="F9" s="39">
        <v>13300</v>
      </c>
      <c r="G9" s="39">
        <v>31064</v>
      </c>
      <c r="H9" s="39">
        <v>43718</v>
      </c>
      <c r="I9" s="39">
        <v>0</v>
      </c>
      <c r="J9" s="39">
        <v>86</v>
      </c>
      <c r="K9" s="39"/>
      <c r="L9" s="39"/>
      <c r="M9" s="39">
        <f>E9+G9+I9+K9</f>
        <v>46541</v>
      </c>
      <c r="N9" s="40">
        <f>F9+H9+J9+L9</f>
        <v>57104</v>
      </c>
      <c r="O9" s="30"/>
      <c r="P9" s="30"/>
      <c r="Q9" s="30"/>
      <c r="R9" s="30"/>
      <c r="S9" s="30"/>
      <c r="T9" s="30"/>
      <c r="U9" s="30"/>
    </row>
    <row r="10" spans="2:21" ht="15" customHeight="1" x14ac:dyDescent="0.3">
      <c r="B10" s="431" t="s">
        <v>30</v>
      </c>
      <c r="C10" s="432"/>
      <c r="D10" s="432"/>
      <c r="E10" s="39">
        <v>39767</v>
      </c>
      <c r="F10" s="39">
        <v>37649</v>
      </c>
      <c r="G10" s="39">
        <v>59935</v>
      </c>
      <c r="H10" s="39">
        <v>51562</v>
      </c>
      <c r="I10" s="39">
        <v>0</v>
      </c>
      <c r="J10" s="39">
        <v>1093</v>
      </c>
      <c r="K10" s="39"/>
      <c r="L10" s="39"/>
      <c r="M10" s="39">
        <f>E10+G10+I10+K10</f>
        <v>99702</v>
      </c>
      <c r="N10" s="40">
        <f>F10+H10+J10+L10</f>
        <v>90304</v>
      </c>
      <c r="O10" s="30"/>
      <c r="P10" s="30"/>
      <c r="Q10" s="30"/>
      <c r="R10" s="30"/>
      <c r="S10" s="30"/>
      <c r="T10" s="30"/>
      <c r="U10" s="30"/>
    </row>
    <row r="11" spans="2:21" ht="15" customHeight="1" x14ac:dyDescent="0.3">
      <c r="B11" s="445" t="s">
        <v>117</v>
      </c>
      <c r="C11" s="446"/>
      <c r="D11" s="446"/>
      <c r="E11" s="89">
        <f t="shared" ref="E11:J11" si="0">SUM(E9:E10)</f>
        <v>55244</v>
      </c>
      <c r="F11" s="89">
        <f t="shared" ref="F11" si="1">SUM(F9:F10)</f>
        <v>50949</v>
      </c>
      <c r="G11" s="89">
        <f t="shared" si="0"/>
        <v>90999</v>
      </c>
      <c r="H11" s="89">
        <f t="shared" si="0"/>
        <v>95280</v>
      </c>
      <c r="I11" s="89">
        <f t="shared" si="0"/>
        <v>0</v>
      </c>
      <c r="J11" s="89">
        <f t="shared" si="0"/>
        <v>1179</v>
      </c>
      <c r="K11" s="89"/>
      <c r="L11" s="89"/>
      <c r="M11" s="89">
        <f>SUM(M9:M10)</f>
        <v>146243</v>
      </c>
      <c r="N11" s="90">
        <f>SUM(N9:N10)</f>
        <v>147408</v>
      </c>
      <c r="O11" s="30"/>
      <c r="P11" s="30"/>
      <c r="Q11" s="30"/>
      <c r="R11" s="30"/>
      <c r="S11" s="30"/>
      <c r="T11" s="30"/>
      <c r="U11" s="30"/>
    </row>
    <row r="12" spans="2:21" ht="6" customHeight="1" x14ac:dyDescent="0.3">
      <c r="B12" s="98"/>
      <c r="C12" s="99"/>
      <c r="D12" s="99"/>
      <c r="E12" s="83"/>
      <c r="F12" s="83"/>
      <c r="G12" s="83"/>
      <c r="H12" s="83"/>
      <c r="I12" s="83"/>
      <c r="J12" s="83"/>
      <c r="K12" s="83"/>
      <c r="L12" s="83"/>
      <c r="M12" s="83"/>
      <c r="N12" s="91"/>
      <c r="O12" s="30"/>
      <c r="P12" s="30"/>
      <c r="Q12" s="30"/>
      <c r="R12" s="30"/>
      <c r="S12" s="30"/>
      <c r="T12" s="30"/>
      <c r="U12" s="30"/>
    </row>
    <row r="13" spans="2:21" ht="15" customHeight="1" x14ac:dyDescent="0.3">
      <c r="B13" s="431" t="s">
        <v>2</v>
      </c>
      <c r="C13" s="432"/>
      <c r="D13" s="432"/>
      <c r="E13" s="39">
        <v>0</v>
      </c>
      <c r="F13" s="39">
        <v>0</v>
      </c>
      <c r="G13" s="39">
        <v>0</v>
      </c>
      <c r="H13" s="39">
        <v>0</v>
      </c>
      <c r="I13" s="39">
        <v>47636</v>
      </c>
      <c r="J13" s="39">
        <v>61293</v>
      </c>
      <c r="K13" s="39"/>
      <c r="L13" s="39"/>
      <c r="M13" s="39">
        <f>E13+G13+I13+K13</f>
        <v>47636</v>
      </c>
      <c r="N13" s="40">
        <f>F13+H13+J13+L13</f>
        <v>61293</v>
      </c>
      <c r="O13" s="30"/>
      <c r="P13" s="30"/>
      <c r="Q13" s="30"/>
      <c r="R13" s="30"/>
      <c r="S13" s="30"/>
      <c r="T13" s="30"/>
      <c r="U13" s="30"/>
    </row>
    <row r="14" spans="2:21" ht="15" customHeight="1" x14ac:dyDescent="0.3">
      <c r="B14" s="431" t="s">
        <v>3</v>
      </c>
      <c r="C14" s="432"/>
      <c r="D14" s="432"/>
      <c r="E14" s="39">
        <v>159</v>
      </c>
      <c r="F14" s="39">
        <v>182</v>
      </c>
      <c r="G14" s="39">
        <v>0</v>
      </c>
      <c r="H14" s="39">
        <v>0</v>
      </c>
      <c r="I14" s="39">
        <v>19</v>
      </c>
      <c r="J14" s="39">
        <v>3</v>
      </c>
      <c r="K14" s="39"/>
      <c r="L14" s="39"/>
      <c r="M14" s="39">
        <f>E14+G14+I14+K14</f>
        <v>178</v>
      </c>
      <c r="N14" s="40">
        <f>F14+H14+J14+L14</f>
        <v>185</v>
      </c>
      <c r="O14" s="30"/>
      <c r="P14" s="30"/>
      <c r="Q14" s="30"/>
      <c r="R14" s="30"/>
      <c r="S14" s="30"/>
      <c r="T14" s="30"/>
      <c r="U14" s="30"/>
    </row>
    <row r="15" spans="2:21" ht="15" customHeight="1" x14ac:dyDescent="0.3">
      <c r="B15" s="428" t="s">
        <v>31</v>
      </c>
      <c r="C15" s="429"/>
      <c r="D15" s="429"/>
      <c r="E15" s="41">
        <f t="shared" ref="E15:J15" si="2">SUM(E11:E14)</f>
        <v>55403</v>
      </c>
      <c r="F15" s="41">
        <f t="shared" si="2"/>
        <v>51131</v>
      </c>
      <c r="G15" s="41">
        <f t="shared" si="2"/>
        <v>90999</v>
      </c>
      <c r="H15" s="41">
        <f t="shared" si="2"/>
        <v>95280</v>
      </c>
      <c r="I15" s="41">
        <f t="shared" si="2"/>
        <v>47655</v>
      </c>
      <c r="J15" s="41">
        <f t="shared" si="2"/>
        <v>62475</v>
      </c>
      <c r="K15" s="41"/>
      <c r="L15" s="41"/>
      <c r="M15" s="41">
        <f>SUM(M11:M14)</f>
        <v>194057</v>
      </c>
      <c r="N15" s="42">
        <f>SUM(N11:N14)</f>
        <v>208886</v>
      </c>
      <c r="O15" s="30"/>
      <c r="P15" s="30"/>
      <c r="Q15" s="30"/>
      <c r="R15" s="30"/>
      <c r="S15" s="30"/>
      <c r="T15" s="30"/>
      <c r="U15" s="30"/>
    </row>
    <row r="16" spans="2:21" ht="6" customHeight="1" x14ac:dyDescent="0.3">
      <c r="B16" s="98"/>
      <c r="C16" s="99"/>
      <c r="D16" s="99"/>
      <c r="E16" s="83"/>
      <c r="F16" s="83"/>
      <c r="G16" s="83"/>
      <c r="H16" s="83"/>
      <c r="I16" s="83"/>
      <c r="J16" s="83"/>
      <c r="K16" s="83"/>
      <c r="L16" s="83"/>
      <c r="M16" s="83"/>
      <c r="N16" s="91"/>
      <c r="O16" s="30"/>
      <c r="P16" s="30"/>
      <c r="Q16" s="30"/>
      <c r="R16" s="30"/>
      <c r="S16" s="30"/>
      <c r="T16" s="30"/>
      <c r="U16" s="30"/>
    </row>
    <row r="17" spans="2:21" ht="15" customHeight="1" x14ac:dyDescent="0.3">
      <c r="B17" s="431" t="s">
        <v>32</v>
      </c>
      <c r="C17" s="432"/>
      <c r="D17" s="432"/>
      <c r="E17" s="39">
        <v>-3381</v>
      </c>
      <c r="F17" s="39">
        <v>-3355</v>
      </c>
      <c r="G17" s="39">
        <v>-7023</v>
      </c>
      <c r="H17" s="39">
        <v>-5709</v>
      </c>
      <c r="I17" s="39">
        <v>-39127</v>
      </c>
      <c r="J17" s="39">
        <v>-51905</v>
      </c>
      <c r="K17" s="39">
        <v>-5237</v>
      </c>
      <c r="L17" s="39">
        <v>-7056</v>
      </c>
      <c r="M17" s="39">
        <f>E17+G17+I17+K17</f>
        <v>-54768</v>
      </c>
      <c r="N17" s="40">
        <f>F17+H17+J17+L17</f>
        <v>-68025</v>
      </c>
      <c r="O17" s="30"/>
      <c r="P17" s="30"/>
      <c r="Q17" s="30"/>
      <c r="R17" s="30"/>
      <c r="S17" s="30"/>
      <c r="T17" s="30"/>
      <c r="U17" s="30"/>
    </row>
    <row r="18" spans="2:21" ht="15" customHeight="1" x14ac:dyDescent="0.3">
      <c r="B18" s="428" t="s">
        <v>33</v>
      </c>
      <c r="C18" s="429"/>
      <c r="D18" s="429"/>
      <c r="E18" s="41">
        <f t="shared" ref="E18:N18" si="3">SUM(E15:E17)</f>
        <v>52022</v>
      </c>
      <c r="F18" s="41">
        <f t="shared" si="3"/>
        <v>47776</v>
      </c>
      <c r="G18" s="41">
        <f t="shared" si="3"/>
        <v>83976</v>
      </c>
      <c r="H18" s="41">
        <f t="shared" si="3"/>
        <v>89571</v>
      </c>
      <c r="I18" s="41">
        <f t="shared" si="3"/>
        <v>8528</v>
      </c>
      <c r="J18" s="41">
        <f t="shared" si="3"/>
        <v>10570</v>
      </c>
      <c r="K18" s="41">
        <f t="shared" si="3"/>
        <v>-5237</v>
      </c>
      <c r="L18" s="41">
        <f t="shared" si="3"/>
        <v>-7056</v>
      </c>
      <c r="M18" s="41">
        <f t="shared" si="3"/>
        <v>139289</v>
      </c>
      <c r="N18" s="42">
        <f t="shared" si="3"/>
        <v>140861</v>
      </c>
      <c r="O18" s="30"/>
      <c r="P18" s="30"/>
      <c r="Q18" s="30"/>
      <c r="R18" s="30"/>
      <c r="S18" s="30"/>
      <c r="T18" s="30"/>
      <c r="U18" s="30"/>
    </row>
    <row r="19" spans="2:21" ht="6" customHeight="1" x14ac:dyDescent="0.3">
      <c r="B19" s="98"/>
      <c r="C19" s="99"/>
      <c r="D19" s="99"/>
      <c r="E19" s="83"/>
      <c r="F19" s="83"/>
      <c r="G19" s="83"/>
      <c r="H19" s="83"/>
      <c r="I19" s="83"/>
      <c r="J19" s="83"/>
      <c r="K19" s="83"/>
      <c r="L19" s="83"/>
      <c r="M19" s="83"/>
      <c r="N19" s="91"/>
      <c r="O19" s="30"/>
      <c r="P19" s="30"/>
      <c r="Q19" s="30"/>
      <c r="R19" s="30"/>
      <c r="S19" s="30"/>
      <c r="T19" s="30"/>
      <c r="U19" s="30"/>
    </row>
    <row r="20" spans="2:21" ht="15.75" x14ac:dyDescent="0.3">
      <c r="B20" s="431" t="s">
        <v>35</v>
      </c>
      <c r="C20" s="432"/>
      <c r="D20" s="432"/>
      <c r="E20" s="39">
        <v>-8732</v>
      </c>
      <c r="F20" s="39">
        <v>-9089</v>
      </c>
      <c r="G20" s="39">
        <f>-46077-1</f>
        <v>-46078</v>
      </c>
      <c r="H20" s="39">
        <v>-49067</v>
      </c>
      <c r="I20" s="39">
        <v>-4763</v>
      </c>
      <c r="J20" s="39">
        <v>-7254</v>
      </c>
      <c r="K20" s="39">
        <v>-4559</v>
      </c>
      <c r="L20" s="39">
        <v>-4012</v>
      </c>
      <c r="M20" s="39">
        <f>E20+G20+I20+K20</f>
        <v>-64132</v>
      </c>
      <c r="N20" s="40">
        <f>F20+H20+J20+L20</f>
        <v>-69422</v>
      </c>
      <c r="O20" s="30"/>
      <c r="P20" s="30"/>
      <c r="Q20" s="30"/>
      <c r="R20" s="30"/>
      <c r="S20" s="30"/>
      <c r="T20" s="30"/>
      <c r="U20" s="30"/>
    </row>
    <row r="21" spans="2:21" ht="15" customHeight="1" x14ac:dyDescent="0.3">
      <c r="B21" s="445" t="s">
        <v>118</v>
      </c>
      <c r="C21" s="446"/>
      <c r="D21" s="446"/>
      <c r="E21" s="89">
        <f t="shared" ref="E21:N21" si="4">SUM(E18:E20)</f>
        <v>43290</v>
      </c>
      <c r="F21" s="89">
        <f t="shared" si="4"/>
        <v>38687</v>
      </c>
      <c r="G21" s="89">
        <f t="shared" si="4"/>
        <v>37898</v>
      </c>
      <c r="H21" s="89">
        <f t="shared" si="4"/>
        <v>40504</v>
      </c>
      <c r="I21" s="89">
        <f t="shared" si="4"/>
        <v>3765</v>
      </c>
      <c r="J21" s="89">
        <f t="shared" si="4"/>
        <v>3316</v>
      </c>
      <c r="K21" s="89">
        <f t="shared" si="4"/>
        <v>-9796</v>
      </c>
      <c r="L21" s="89">
        <f t="shared" si="4"/>
        <v>-11068</v>
      </c>
      <c r="M21" s="89">
        <f t="shared" si="4"/>
        <v>75157</v>
      </c>
      <c r="N21" s="90">
        <f t="shared" si="4"/>
        <v>71439</v>
      </c>
      <c r="O21" s="30"/>
      <c r="P21" s="30"/>
      <c r="Q21" s="30"/>
      <c r="R21" s="30"/>
      <c r="S21" s="30"/>
      <c r="T21" s="30"/>
      <c r="U21" s="30"/>
    </row>
    <row r="22" spans="2:21" ht="6" customHeight="1" x14ac:dyDescent="0.3">
      <c r="B22" s="98"/>
      <c r="C22" s="99"/>
      <c r="D22" s="99"/>
      <c r="E22" s="83"/>
      <c r="F22" s="83"/>
      <c r="G22" s="83"/>
      <c r="H22" s="83"/>
      <c r="I22" s="83"/>
      <c r="J22" s="83"/>
      <c r="K22" s="83"/>
      <c r="L22" s="83"/>
      <c r="M22" s="83"/>
      <c r="N22" s="91"/>
      <c r="O22" s="30"/>
      <c r="P22" s="30"/>
      <c r="Q22" s="30"/>
      <c r="R22" s="30"/>
      <c r="S22" s="30"/>
      <c r="T22" s="30"/>
      <c r="U22" s="30"/>
    </row>
    <row r="23" spans="2:21" ht="15.75" x14ac:dyDescent="0.3">
      <c r="B23" s="440" t="s">
        <v>34</v>
      </c>
      <c r="C23" s="441"/>
      <c r="D23" s="442"/>
      <c r="E23" s="39">
        <v>-5439</v>
      </c>
      <c r="F23" s="39">
        <v>-6208</v>
      </c>
      <c r="G23" s="39">
        <f>-21952-1</f>
        <v>-21953</v>
      </c>
      <c r="H23" s="39">
        <v>-20944</v>
      </c>
      <c r="I23" s="39">
        <v>0</v>
      </c>
      <c r="J23" s="39">
        <v>0</v>
      </c>
      <c r="K23" s="39">
        <v>0</v>
      </c>
      <c r="L23" s="39">
        <v>0</v>
      </c>
      <c r="M23" s="39">
        <f>E23+G23+I23+K23</f>
        <v>-27392</v>
      </c>
      <c r="N23" s="40">
        <f>F23+H23+J23+L23</f>
        <v>-27152</v>
      </c>
      <c r="O23" s="30"/>
      <c r="P23" s="30"/>
      <c r="Q23" s="30"/>
      <c r="R23" s="30"/>
      <c r="S23" s="30"/>
      <c r="T23" s="30"/>
      <c r="U23" s="30"/>
    </row>
    <row r="24" spans="2:21" ht="15" customHeight="1" x14ac:dyDescent="0.3">
      <c r="B24" s="445" t="s">
        <v>119</v>
      </c>
      <c r="C24" s="446"/>
      <c r="D24" s="446"/>
      <c r="E24" s="89">
        <f t="shared" ref="E24:N24" si="5">SUM(E21:E23)</f>
        <v>37851</v>
      </c>
      <c r="F24" s="89">
        <f t="shared" si="5"/>
        <v>32479</v>
      </c>
      <c r="G24" s="89">
        <f t="shared" si="5"/>
        <v>15945</v>
      </c>
      <c r="H24" s="89">
        <f t="shared" si="5"/>
        <v>19560</v>
      </c>
      <c r="I24" s="89">
        <f t="shared" si="5"/>
        <v>3765</v>
      </c>
      <c r="J24" s="89">
        <f t="shared" si="5"/>
        <v>3316</v>
      </c>
      <c r="K24" s="89">
        <f t="shared" si="5"/>
        <v>-9796</v>
      </c>
      <c r="L24" s="89">
        <f t="shared" si="5"/>
        <v>-11068</v>
      </c>
      <c r="M24" s="41">
        <f t="shared" si="5"/>
        <v>47765</v>
      </c>
      <c r="N24" s="42">
        <f t="shared" si="5"/>
        <v>44287</v>
      </c>
      <c r="O24" s="30"/>
      <c r="P24" s="30"/>
      <c r="Q24" s="30"/>
      <c r="R24" s="30"/>
      <c r="S24" s="30"/>
      <c r="T24" s="30"/>
      <c r="U24" s="30"/>
    </row>
    <row r="25" spans="2:21" ht="5.25" customHeight="1" x14ac:dyDescent="0.3">
      <c r="B25" s="98"/>
      <c r="C25" s="99"/>
      <c r="D25" s="99"/>
      <c r="E25" s="83"/>
      <c r="F25" s="85"/>
      <c r="G25" s="85"/>
      <c r="H25" s="85"/>
      <c r="I25" s="85"/>
      <c r="J25" s="85"/>
      <c r="K25" s="85"/>
      <c r="L25" s="85"/>
      <c r="M25" s="41"/>
      <c r="N25" s="42"/>
      <c r="O25" s="30"/>
      <c r="P25" s="30"/>
      <c r="Q25" s="30"/>
      <c r="R25" s="30"/>
      <c r="S25" s="30"/>
      <c r="T25" s="30"/>
      <c r="U25" s="30"/>
    </row>
    <row r="26" spans="2:21" ht="15" customHeight="1" x14ac:dyDescent="0.3">
      <c r="B26" s="431" t="s">
        <v>36</v>
      </c>
      <c r="C26" s="432"/>
      <c r="D26" s="432"/>
      <c r="E26" s="39"/>
      <c r="F26" s="43"/>
      <c r="G26" s="43"/>
      <c r="H26" s="43"/>
      <c r="I26" s="43"/>
      <c r="J26" s="43"/>
      <c r="K26" s="43"/>
      <c r="L26" s="43"/>
      <c r="M26" s="39">
        <v>-20088</v>
      </c>
      <c r="N26" s="40">
        <v>-19088</v>
      </c>
      <c r="O26" s="30"/>
      <c r="P26" s="30"/>
      <c r="Q26" s="30"/>
      <c r="R26" s="30"/>
      <c r="S26" s="30"/>
      <c r="T26" s="30"/>
      <c r="U26" s="30"/>
    </row>
    <row r="27" spans="2:21" ht="15" customHeight="1" x14ac:dyDescent="0.3">
      <c r="B27" s="431" t="s">
        <v>37</v>
      </c>
      <c r="C27" s="432"/>
      <c r="D27" s="432"/>
      <c r="E27" s="39"/>
      <c r="F27" s="43"/>
      <c r="G27" s="43"/>
      <c r="H27" s="43"/>
      <c r="I27" s="43"/>
      <c r="J27" s="43"/>
      <c r="K27" s="43"/>
      <c r="L27" s="43"/>
      <c r="M27" s="39">
        <v>-1571</v>
      </c>
      <c r="N27" s="40">
        <v>-1638</v>
      </c>
      <c r="O27" s="30"/>
      <c r="P27" s="30"/>
      <c r="Q27" s="30"/>
      <c r="R27" s="30"/>
      <c r="S27" s="30"/>
      <c r="T27" s="30"/>
      <c r="U27" s="30"/>
    </row>
    <row r="28" spans="2:21" ht="15" customHeight="1" x14ac:dyDescent="0.3">
      <c r="B28" s="428" t="s">
        <v>38</v>
      </c>
      <c r="C28" s="429"/>
      <c r="D28" s="430"/>
      <c r="E28" s="39"/>
      <c r="F28" s="43"/>
      <c r="G28" s="43"/>
      <c r="H28" s="43"/>
      <c r="I28" s="43"/>
      <c r="J28" s="43"/>
      <c r="K28" s="43"/>
      <c r="L28" s="43"/>
      <c r="M28" s="41">
        <f>SUM(M24:M27)</f>
        <v>26106</v>
      </c>
      <c r="N28" s="42">
        <f>SUM(N24:N27)</f>
        <v>23561</v>
      </c>
      <c r="O28" s="30"/>
      <c r="P28" s="30"/>
      <c r="Q28" s="30"/>
      <c r="R28" s="30"/>
      <c r="S28" s="30"/>
      <c r="T28" s="30"/>
      <c r="U28" s="30"/>
    </row>
    <row r="29" spans="2:21" ht="15" customHeight="1" x14ac:dyDescent="0.3">
      <c r="B29" s="431" t="s">
        <v>120</v>
      </c>
      <c r="C29" s="432"/>
      <c r="D29" s="432"/>
      <c r="E29" s="39"/>
      <c r="F29" s="43"/>
      <c r="G29" s="43"/>
      <c r="H29" s="43"/>
      <c r="I29" s="43"/>
      <c r="J29" s="43"/>
      <c r="K29" s="43"/>
      <c r="L29" s="43"/>
      <c r="M29" s="39">
        <f>15927-14276</f>
        <v>1651</v>
      </c>
      <c r="N29" s="40">
        <v>5280</v>
      </c>
      <c r="O29" s="30"/>
      <c r="P29" s="30"/>
      <c r="Q29" s="30"/>
      <c r="R29" s="30"/>
      <c r="S29" s="30"/>
      <c r="T29" s="30"/>
      <c r="U29" s="30"/>
    </row>
    <row r="30" spans="2:21" ht="15" customHeight="1" x14ac:dyDescent="0.3">
      <c r="B30" s="431" t="s">
        <v>121</v>
      </c>
      <c r="C30" s="432"/>
      <c r="D30" s="432"/>
      <c r="E30" s="39"/>
      <c r="F30" s="43"/>
      <c r="G30" s="43"/>
      <c r="H30" s="43"/>
      <c r="I30" s="43"/>
      <c r="J30" s="43"/>
      <c r="K30" s="43"/>
      <c r="L30" s="43"/>
      <c r="M30" s="39">
        <v>-1361</v>
      </c>
      <c r="N30" s="40">
        <v>-2847</v>
      </c>
      <c r="O30" s="30"/>
      <c r="P30" s="30"/>
      <c r="Q30" s="30"/>
      <c r="R30" s="30"/>
      <c r="S30" s="30"/>
      <c r="T30" s="30"/>
      <c r="U30" s="30"/>
    </row>
    <row r="31" spans="2:21" ht="15" customHeight="1" x14ac:dyDescent="0.3">
      <c r="B31" s="428" t="s">
        <v>122</v>
      </c>
      <c r="C31" s="429"/>
      <c r="D31" s="430"/>
      <c r="E31" s="39"/>
      <c r="F31" s="43"/>
      <c r="G31" s="43"/>
      <c r="H31" s="43"/>
      <c r="I31" s="43"/>
      <c r="J31" s="43"/>
      <c r="K31" s="43"/>
      <c r="L31" s="43"/>
      <c r="M31" s="41">
        <f>SUM(M28:M30)</f>
        <v>26396</v>
      </c>
      <c r="N31" s="42">
        <f>SUM(N28:N30)</f>
        <v>25994</v>
      </c>
      <c r="O31" s="30"/>
      <c r="P31" s="30"/>
      <c r="Q31" s="30"/>
      <c r="R31" s="30"/>
      <c r="S31" s="30"/>
      <c r="T31" s="30"/>
      <c r="U31" s="30"/>
    </row>
    <row r="32" spans="2:21" ht="15" customHeight="1" x14ac:dyDescent="0.3">
      <c r="B32" s="440" t="s">
        <v>43</v>
      </c>
      <c r="C32" s="441"/>
      <c r="D32" s="442"/>
      <c r="E32" s="39"/>
      <c r="F32" s="43"/>
      <c r="G32" s="43"/>
      <c r="H32" s="43"/>
      <c r="I32" s="43"/>
      <c r="J32" s="43"/>
      <c r="K32" s="43"/>
      <c r="L32" s="43"/>
      <c r="M32" s="86">
        <v>-7683</v>
      </c>
      <c r="N32" s="174">
        <v>-7427</v>
      </c>
      <c r="O32" s="30"/>
      <c r="P32" s="30"/>
      <c r="Q32" s="30"/>
      <c r="R32" s="30"/>
      <c r="S32" s="30"/>
      <c r="T32" s="30"/>
      <c r="U32" s="30"/>
    </row>
    <row r="33" spans="2:21" ht="18.75" customHeight="1" x14ac:dyDescent="0.3">
      <c r="B33" s="431"/>
      <c r="C33" s="432"/>
      <c r="D33" s="432"/>
      <c r="E33" s="39"/>
      <c r="F33" s="43"/>
      <c r="G33" s="43"/>
      <c r="H33" s="43"/>
      <c r="I33" s="43"/>
      <c r="J33" s="43"/>
      <c r="K33" s="43"/>
      <c r="L33" s="43"/>
      <c r="M33" s="37"/>
      <c r="N33" s="38"/>
      <c r="O33" s="30"/>
      <c r="P33" s="30"/>
      <c r="Q33" s="30"/>
      <c r="R33" s="30"/>
      <c r="S33" s="30"/>
      <c r="T33" s="30"/>
      <c r="U33" s="30"/>
    </row>
    <row r="34" spans="2:21" ht="15" customHeight="1" thickBot="1" x14ac:dyDescent="0.35">
      <c r="B34" s="443" t="s">
        <v>44</v>
      </c>
      <c r="C34" s="444"/>
      <c r="D34" s="444"/>
      <c r="E34" s="207"/>
      <c r="F34" s="44"/>
      <c r="G34" s="44"/>
      <c r="H34" s="44"/>
      <c r="I34" s="44"/>
      <c r="J34" s="44"/>
      <c r="K34" s="44"/>
      <c r="L34" s="44"/>
      <c r="M34" s="207">
        <f>SUM(M31:M33)</f>
        <v>18713</v>
      </c>
      <c r="N34" s="230">
        <f>SUM(N31:N33)</f>
        <v>18567</v>
      </c>
      <c r="O34" s="30"/>
      <c r="P34" s="30"/>
      <c r="Q34" s="30"/>
      <c r="R34" s="30"/>
      <c r="S34" s="30"/>
      <c r="T34" s="30"/>
      <c r="U34" s="30"/>
    </row>
    <row r="35" spans="2:21" ht="15" customHeight="1" thickTop="1" x14ac:dyDescent="0.3">
      <c r="B35" s="5"/>
      <c r="C35" s="17"/>
      <c r="D35" s="17"/>
      <c r="E35" s="20"/>
      <c r="F35" s="20"/>
      <c r="G35" s="20"/>
      <c r="H35" s="19"/>
      <c r="I35" s="19"/>
      <c r="J35" s="19"/>
      <c r="K35" s="19"/>
      <c r="L35" s="19"/>
      <c r="M35" s="19"/>
      <c r="N35" s="19"/>
      <c r="O35" s="30"/>
      <c r="P35" s="30"/>
      <c r="Q35" s="30"/>
      <c r="R35" s="30"/>
      <c r="S35" s="30"/>
      <c r="T35" s="30"/>
      <c r="U35" s="30"/>
    </row>
    <row r="36" spans="2:21" ht="15" customHeight="1" x14ac:dyDescent="0.3">
      <c r="B36" s="5"/>
      <c r="C36" s="17"/>
      <c r="D36" s="17"/>
      <c r="E36" s="20"/>
      <c r="F36" s="20"/>
      <c r="G36" s="20"/>
      <c r="H36" s="19"/>
      <c r="I36" s="19"/>
      <c r="J36" s="19"/>
      <c r="K36" s="19"/>
      <c r="L36" s="19"/>
      <c r="M36" s="19"/>
      <c r="N36" s="19"/>
      <c r="O36" s="30"/>
      <c r="P36" s="30"/>
      <c r="Q36" s="30"/>
      <c r="R36" s="30"/>
      <c r="S36" s="30"/>
      <c r="T36" s="30"/>
      <c r="U36" s="30"/>
    </row>
    <row r="37" spans="2:21" ht="15" customHeight="1" x14ac:dyDescent="0.3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2:21" ht="15" customHeight="1" x14ac:dyDescent="0.3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2:21" ht="15" customHeight="1" x14ac:dyDescent="0.3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2:21" ht="15" customHeight="1" x14ac:dyDescent="0.3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2:21" ht="15" customHeight="1" x14ac:dyDescent="0.3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2:21" ht="15.75" x14ac:dyDescent="0.3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2:21" ht="15.75" x14ac:dyDescent="0.3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2:21" ht="15.75" x14ac:dyDescent="0.3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2:21" ht="15.75" x14ac:dyDescent="0.3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2:21" ht="15.75" x14ac:dyDescent="0.3">
      <c r="B46" s="30"/>
      <c r="C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2:21" ht="15.75" x14ac:dyDescent="0.3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2:21" ht="15.75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2:21" ht="15.75" x14ac:dyDescent="0.3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2:21" ht="15.75" x14ac:dyDescent="0.3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</sheetData>
  <mergeCells count="28">
    <mergeCell ref="B3:I3"/>
    <mergeCell ref="B4:C4"/>
    <mergeCell ref="B32:D32"/>
    <mergeCell ref="B34:D34"/>
    <mergeCell ref="B33:D33"/>
    <mergeCell ref="E5:F5"/>
    <mergeCell ref="B21:D21"/>
    <mergeCell ref="B23:D23"/>
    <mergeCell ref="B24:D24"/>
    <mergeCell ref="B26:D26"/>
    <mergeCell ref="B27:D27"/>
    <mergeCell ref="B28:D28"/>
    <mergeCell ref="B9:D9"/>
    <mergeCell ref="B10:D10"/>
    <mergeCell ref="B11:D11"/>
    <mergeCell ref="B13:D13"/>
    <mergeCell ref="B14:D14"/>
    <mergeCell ref="B29:D29"/>
    <mergeCell ref="I5:J5"/>
    <mergeCell ref="K5:L5"/>
    <mergeCell ref="M5:N5"/>
    <mergeCell ref="G5:H6"/>
    <mergeCell ref="B31:D31"/>
    <mergeCell ref="B30:D30"/>
    <mergeCell ref="B15:D15"/>
    <mergeCell ref="B17:D17"/>
    <mergeCell ref="B18:D18"/>
    <mergeCell ref="B20:D2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8"/>
  <sheetViews>
    <sheetView topLeftCell="A4" zoomScale="140" zoomScaleNormal="140" workbookViewId="0">
      <selection activeCell="J32" sqref="J32"/>
    </sheetView>
  </sheetViews>
  <sheetFormatPr baseColWidth="10" defaultColWidth="9.140625" defaultRowHeight="15" x14ac:dyDescent="0.25"/>
  <cols>
    <col min="1" max="1" width="2.7109375" customWidth="1"/>
    <col min="2" max="2" width="1.42578125" customWidth="1"/>
    <col min="3" max="3" width="21.7109375" customWidth="1"/>
    <col min="4" max="4" width="1.42578125" customWidth="1"/>
    <col min="5" max="5" width="7.42578125" style="45" bestFit="1" customWidth="1"/>
    <col min="6" max="6" width="7.7109375" style="45" bestFit="1" customWidth="1"/>
    <col min="7" max="7" width="1.42578125" style="45" customWidth="1"/>
    <col min="8" max="8" width="5.28515625" style="45" bestFit="1" customWidth="1"/>
    <col min="9" max="9" width="1.42578125" style="45" customWidth="1"/>
    <col min="10" max="10" width="5.85546875" style="45" customWidth="1"/>
    <col min="11" max="11" width="1.42578125" style="45" customWidth="1"/>
    <col min="12" max="12" width="6.85546875" style="45" bestFit="1" customWidth="1"/>
    <col min="13" max="13" width="8.85546875" style="45" bestFit="1" customWidth="1"/>
    <col min="14" max="14" width="8.5703125" style="45" bestFit="1" customWidth="1"/>
    <col min="15" max="15" width="9.85546875" style="45" bestFit="1" customWidth="1"/>
    <col min="16" max="16" width="1.42578125" style="45" customWidth="1"/>
    <col min="17" max="17" width="6" style="45" bestFit="1" customWidth="1"/>
    <col min="18" max="18" width="1.42578125" style="45" customWidth="1"/>
    <col min="19" max="19" width="11.85546875" style="45" customWidth="1"/>
    <col min="20" max="20" width="1.42578125" style="45" customWidth="1"/>
    <col min="21" max="21" width="8.42578125" style="45" bestFit="1" customWidth="1"/>
    <col min="22" max="22" width="1.42578125" style="45" customWidth="1"/>
    <col min="23" max="23" width="6.85546875" style="52" customWidth="1"/>
    <col min="24" max="27" width="9.140625" style="45"/>
  </cols>
  <sheetData>
    <row r="3" spans="2:27" ht="15.75" x14ac:dyDescent="0.3">
      <c r="B3" s="356" t="s">
        <v>183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2:27" ht="5.25" customHeight="1" thickBot="1" x14ac:dyDescent="0.35">
      <c r="B4" s="457"/>
      <c r="C4" s="457"/>
      <c r="D4" s="3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2:27" s="51" customFormat="1" ht="25.5" customHeight="1" x14ac:dyDescent="0.15">
      <c r="B5" s="458" t="s">
        <v>28</v>
      </c>
      <c r="C5" s="459"/>
      <c r="D5" s="59"/>
      <c r="E5" s="60"/>
      <c r="F5" s="61" t="s">
        <v>127</v>
      </c>
      <c r="G5" s="62"/>
      <c r="H5" s="61" t="s">
        <v>138</v>
      </c>
      <c r="I5" s="62"/>
      <c r="J5" s="61" t="s">
        <v>139</v>
      </c>
      <c r="K5" s="63"/>
      <c r="L5" s="460" t="s">
        <v>88</v>
      </c>
      <c r="M5" s="460"/>
      <c r="N5" s="460"/>
      <c r="O5" s="460"/>
      <c r="P5" s="62"/>
      <c r="Q5" s="64" t="s">
        <v>142</v>
      </c>
      <c r="R5" s="65"/>
      <c r="S5" s="64" t="s">
        <v>143</v>
      </c>
      <c r="T5" s="65"/>
      <c r="U5" s="64" t="s">
        <v>146</v>
      </c>
      <c r="V5" s="65"/>
      <c r="W5" s="66" t="s">
        <v>126</v>
      </c>
      <c r="X5" s="48"/>
      <c r="Y5" s="48"/>
      <c r="Z5" s="48"/>
      <c r="AA5" s="48"/>
    </row>
    <row r="6" spans="2:27" s="51" customFormat="1" ht="60" customHeight="1" x14ac:dyDescent="0.15">
      <c r="B6" s="67"/>
      <c r="C6" s="50"/>
      <c r="D6" s="50"/>
      <c r="E6" s="55" t="s">
        <v>128</v>
      </c>
      <c r="F6" s="53"/>
      <c r="G6" s="53"/>
      <c r="H6" s="53"/>
      <c r="I6" s="53"/>
      <c r="J6" s="53"/>
      <c r="K6" s="54"/>
      <c r="L6" s="56" t="s">
        <v>140</v>
      </c>
      <c r="M6" s="56" t="s">
        <v>141</v>
      </c>
      <c r="N6" s="56" t="s">
        <v>187</v>
      </c>
      <c r="O6" s="57" t="s">
        <v>188</v>
      </c>
      <c r="P6" s="53"/>
      <c r="Q6" s="53"/>
      <c r="R6" s="53"/>
      <c r="S6" s="53"/>
      <c r="T6" s="53"/>
      <c r="U6" s="53"/>
      <c r="V6" s="53"/>
      <c r="W6" s="68"/>
      <c r="X6" s="48"/>
      <c r="Y6" s="48"/>
      <c r="Z6" s="48"/>
      <c r="AA6" s="48"/>
    </row>
    <row r="7" spans="2:27" s="51" customFormat="1" ht="9" customHeight="1" thickBot="1" x14ac:dyDescent="0.2">
      <c r="B7" s="69"/>
      <c r="C7" s="50"/>
      <c r="D7" s="50"/>
      <c r="E7" s="47"/>
      <c r="F7" s="47"/>
      <c r="G7" s="47"/>
      <c r="H7" s="47"/>
      <c r="I7" s="47"/>
      <c r="J7" s="49"/>
      <c r="K7" s="49"/>
      <c r="L7" s="49"/>
      <c r="M7" s="49"/>
      <c r="N7" s="49"/>
      <c r="O7" s="47"/>
      <c r="P7" s="47"/>
      <c r="Q7" s="47"/>
      <c r="R7" s="47"/>
      <c r="S7" s="47"/>
      <c r="T7" s="47"/>
      <c r="U7" s="47"/>
      <c r="V7" s="47"/>
      <c r="W7" s="70"/>
      <c r="X7" s="48"/>
      <c r="Y7" s="48"/>
      <c r="Z7" s="48"/>
      <c r="AA7" s="48"/>
    </row>
    <row r="8" spans="2:27" s="51" customFormat="1" ht="11.25" customHeight="1" x14ac:dyDescent="0.15">
      <c r="B8" s="453" t="s">
        <v>129</v>
      </c>
      <c r="C8" s="454"/>
      <c r="D8" s="73"/>
      <c r="E8" s="295">
        <v>81513689</v>
      </c>
      <c r="F8" s="295">
        <v>86944</v>
      </c>
      <c r="G8" s="295"/>
      <c r="H8" s="295">
        <v>46144</v>
      </c>
      <c r="I8" s="295"/>
      <c r="J8" s="296">
        <v>1087328</v>
      </c>
      <c r="K8" s="295"/>
      <c r="L8" s="296">
        <v>-77111</v>
      </c>
      <c r="M8" s="296">
        <v>-2055</v>
      </c>
      <c r="N8" s="296">
        <v>-22945</v>
      </c>
      <c r="O8" s="296">
        <v>2031</v>
      </c>
      <c r="P8" s="295"/>
      <c r="Q8" s="295">
        <v>-155534</v>
      </c>
      <c r="R8" s="295"/>
      <c r="S8" s="295">
        <v>964802</v>
      </c>
      <c r="T8" s="295"/>
      <c r="U8" s="295">
        <v>793</v>
      </c>
      <c r="V8" s="295"/>
      <c r="W8" s="297">
        <v>965595</v>
      </c>
      <c r="X8" s="48"/>
      <c r="Y8" s="48"/>
      <c r="Z8" s="48"/>
      <c r="AA8" s="48"/>
    </row>
    <row r="9" spans="2:27" s="51" customFormat="1" ht="11.25" customHeight="1" x14ac:dyDescent="0.15">
      <c r="B9" s="78"/>
      <c r="C9" s="79"/>
      <c r="D9" s="74"/>
      <c r="E9" s="298"/>
      <c r="F9" s="298"/>
      <c r="G9" s="299"/>
      <c r="H9" s="298"/>
      <c r="I9" s="299"/>
      <c r="J9" s="299"/>
      <c r="K9" s="299"/>
      <c r="L9" s="299"/>
      <c r="M9" s="299"/>
      <c r="N9" s="299"/>
      <c r="O9" s="299"/>
      <c r="P9" s="299"/>
      <c r="Q9" s="298"/>
      <c r="R9" s="299"/>
      <c r="S9" s="298"/>
      <c r="T9" s="299"/>
      <c r="U9" s="298"/>
      <c r="V9" s="299"/>
      <c r="W9" s="300"/>
      <c r="X9" s="48"/>
      <c r="Y9" s="48"/>
      <c r="Z9" s="48"/>
      <c r="AA9" s="48"/>
    </row>
    <row r="10" spans="2:27" s="51" customFormat="1" ht="11.25" customHeight="1" x14ac:dyDescent="0.15">
      <c r="B10" s="455" t="s">
        <v>130</v>
      </c>
      <c r="C10" s="456"/>
      <c r="D10" s="75"/>
      <c r="E10" s="301"/>
      <c r="F10" s="301"/>
      <c r="G10" s="299"/>
      <c r="H10" s="299"/>
      <c r="I10" s="299"/>
      <c r="J10" s="299">
        <v>18558</v>
      </c>
      <c r="K10" s="299"/>
      <c r="L10" s="301">
        <v>2506</v>
      </c>
      <c r="M10" s="301">
        <v>134</v>
      </c>
      <c r="N10" s="301">
        <v>0</v>
      </c>
      <c r="O10" s="301">
        <v>8</v>
      </c>
      <c r="P10" s="299"/>
      <c r="Q10" s="301"/>
      <c r="R10" s="299"/>
      <c r="S10" s="301">
        <f>SUM(F10:Q10)</f>
        <v>21206</v>
      </c>
      <c r="T10" s="299"/>
      <c r="U10" s="299">
        <v>9</v>
      </c>
      <c r="V10" s="299"/>
      <c r="W10" s="302">
        <v>21215</v>
      </c>
      <c r="X10" s="48"/>
      <c r="Y10" s="48"/>
      <c r="Z10" s="48"/>
      <c r="AA10" s="48"/>
    </row>
    <row r="11" spans="2:27" s="51" customFormat="1" ht="11.25" customHeight="1" x14ac:dyDescent="0.15">
      <c r="B11" s="451" t="s">
        <v>131</v>
      </c>
      <c r="C11" s="452"/>
      <c r="D11" s="50"/>
      <c r="E11" s="299"/>
      <c r="F11" s="299"/>
      <c r="G11" s="299"/>
      <c r="H11" s="298"/>
      <c r="I11" s="299"/>
      <c r="J11" s="298"/>
      <c r="K11" s="299"/>
      <c r="L11" s="303"/>
      <c r="M11" s="303"/>
      <c r="N11" s="303"/>
      <c r="O11" s="303"/>
      <c r="P11" s="299"/>
      <c r="Q11" s="299"/>
      <c r="R11" s="299"/>
      <c r="S11" s="303"/>
      <c r="T11" s="299"/>
      <c r="U11" s="298"/>
      <c r="V11" s="299"/>
      <c r="W11" s="300"/>
      <c r="X11" s="48"/>
      <c r="Y11" s="48"/>
      <c r="Z11" s="48"/>
      <c r="AA11" s="48"/>
    </row>
    <row r="12" spans="2:27" s="51" customFormat="1" ht="11.25" customHeight="1" x14ac:dyDescent="0.15">
      <c r="B12" s="76"/>
      <c r="C12" s="77" t="s">
        <v>133</v>
      </c>
      <c r="D12" s="77"/>
      <c r="E12" s="303"/>
      <c r="F12" s="303"/>
      <c r="G12" s="299"/>
      <c r="H12" s="303"/>
      <c r="I12" s="299"/>
      <c r="J12" s="298"/>
      <c r="K12" s="299"/>
      <c r="L12" s="303"/>
      <c r="M12" s="303"/>
      <c r="N12" s="303"/>
      <c r="O12" s="303"/>
      <c r="P12" s="299"/>
      <c r="Q12" s="298"/>
      <c r="R12" s="299"/>
      <c r="S12" s="303">
        <f t="shared" ref="S12:S17" si="0">SUM(F12:Q12)</f>
        <v>0</v>
      </c>
      <c r="T12" s="299"/>
      <c r="U12" s="298"/>
      <c r="V12" s="299"/>
      <c r="W12" s="300">
        <f t="shared" ref="W12" si="1">SUM(S12:U12)</f>
        <v>0</v>
      </c>
      <c r="X12" s="48"/>
      <c r="Y12" s="48"/>
      <c r="Z12" s="48"/>
      <c r="AA12" s="48"/>
    </row>
    <row r="13" spans="2:27" s="51" customFormat="1" ht="11.25" customHeight="1" x14ac:dyDescent="0.15">
      <c r="B13" s="76"/>
      <c r="C13" s="77" t="s">
        <v>134</v>
      </c>
      <c r="D13" s="77"/>
      <c r="E13" s="303"/>
      <c r="F13" s="303"/>
      <c r="G13" s="299"/>
      <c r="H13" s="298"/>
      <c r="I13" s="299"/>
      <c r="J13" s="298"/>
      <c r="K13" s="299"/>
      <c r="L13" s="303"/>
      <c r="M13" s="303"/>
      <c r="N13" s="303"/>
      <c r="O13" s="303"/>
      <c r="P13" s="299"/>
      <c r="Q13" s="298"/>
      <c r="R13" s="299"/>
      <c r="S13" s="303">
        <f t="shared" si="0"/>
        <v>0</v>
      </c>
      <c r="T13" s="299"/>
      <c r="U13" s="303"/>
      <c r="V13" s="299"/>
      <c r="W13" s="304">
        <f>SUM(S13:U13)</f>
        <v>0</v>
      </c>
      <c r="X13" s="48"/>
      <c r="Y13" s="48"/>
      <c r="Z13" s="48"/>
      <c r="AA13" s="48"/>
    </row>
    <row r="14" spans="2:27" s="51" customFormat="1" ht="11.25" customHeight="1" x14ac:dyDescent="0.15">
      <c r="B14" s="76"/>
      <c r="C14" s="77" t="s">
        <v>135</v>
      </c>
      <c r="D14" s="77"/>
      <c r="E14" s="303"/>
      <c r="F14" s="303"/>
      <c r="G14" s="299"/>
      <c r="H14" s="298">
        <v>415</v>
      </c>
      <c r="I14" s="299"/>
      <c r="J14" s="298"/>
      <c r="K14" s="299"/>
      <c r="L14" s="303"/>
      <c r="M14" s="303"/>
      <c r="N14" s="303"/>
      <c r="O14" s="303"/>
      <c r="P14" s="299"/>
      <c r="Q14" s="298"/>
      <c r="R14" s="299"/>
      <c r="S14" s="303">
        <f t="shared" si="0"/>
        <v>415</v>
      </c>
      <c r="T14" s="299"/>
      <c r="U14" s="303"/>
      <c r="V14" s="299"/>
      <c r="W14" s="304">
        <f>SUM(S14:U14)</f>
        <v>415</v>
      </c>
      <c r="X14" s="48"/>
      <c r="Y14" s="48"/>
      <c r="Z14" s="48"/>
      <c r="AA14" s="48"/>
    </row>
    <row r="15" spans="2:27" s="51" customFormat="1" ht="11.25" customHeight="1" x14ac:dyDescent="0.15">
      <c r="B15" s="76"/>
      <c r="C15" s="77" t="s">
        <v>144</v>
      </c>
      <c r="D15" s="77"/>
      <c r="E15" s="303"/>
      <c r="F15" s="303"/>
      <c r="G15" s="299"/>
      <c r="H15" s="298"/>
      <c r="I15" s="299"/>
      <c r="J15" s="298"/>
      <c r="K15" s="299"/>
      <c r="L15" s="303"/>
      <c r="M15" s="303"/>
      <c r="N15" s="303"/>
      <c r="O15" s="303"/>
      <c r="P15" s="299"/>
      <c r="Q15" s="298"/>
      <c r="R15" s="299"/>
      <c r="S15" s="303">
        <f t="shared" si="0"/>
        <v>0</v>
      </c>
      <c r="T15" s="299"/>
      <c r="U15" s="303"/>
      <c r="V15" s="299"/>
      <c r="W15" s="304">
        <f>SUM(S15:U15)</f>
        <v>0</v>
      </c>
      <c r="X15" s="48"/>
      <c r="Y15" s="48"/>
      <c r="Z15" s="48"/>
      <c r="AA15" s="48"/>
    </row>
    <row r="16" spans="2:27" s="51" customFormat="1" ht="11.25" customHeight="1" x14ac:dyDescent="0.15">
      <c r="B16" s="76"/>
      <c r="C16" s="77" t="s">
        <v>136</v>
      </c>
      <c r="D16" s="77"/>
      <c r="E16" s="303">
        <v>-2653845</v>
      </c>
      <c r="F16" s="303"/>
      <c r="G16" s="299"/>
      <c r="H16" s="298"/>
      <c r="I16" s="299"/>
      <c r="J16" s="298"/>
      <c r="K16" s="299"/>
      <c r="L16" s="303"/>
      <c r="M16" s="303"/>
      <c r="N16" s="303"/>
      <c r="O16" s="303"/>
      <c r="P16" s="299"/>
      <c r="Q16" s="298">
        <v>-70582</v>
      </c>
      <c r="R16" s="299"/>
      <c r="S16" s="303">
        <f t="shared" si="0"/>
        <v>-70582</v>
      </c>
      <c r="T16" s="299"/>
      <c r="U16" s="303"/>
      <c r="V16" s="299"/>
      <c r="W16" s="304">
        <f>SUM(S16:U16)</f>
        <v>-70582</v>
      </c>
      <c r="X16" s="48"/>
      <c r="Y16" s="48"/>
      <c r="Z16" s="48"/>
      <c r="AA16" s="48"/>
    </row>
    <row r="17" spans="2:27" s="51" customFormat="1" ht="11.25" customHeight="1" x14ac:dyDescent="0.15">
      <c r="B17" s="76"/>
      <c r="C17" s="77" t="s">
        <v>137</v>
      </c>
      <c r="D17" s="77"/>
      <c r="E17" s="303"/>
      <c r="F17" s="303"/>
      <c r="G17" s="299"/>
      <c r="H17" s="298"/>
      <c r="I17" s="299"/>
      <c r="J17" s="298"/>
      <c r="K17" s="299"/>
      <c r="L17" s="303"/>
      <c r="M17" s="303"/>
      <c r="N17" s="303"/>
      <c r="O17" s="303"/>
      <c r="P17" s="299"/>
      <c r="Q17" s="298"/>
      <c r="R17" s="299"/>
      <c r="S17" s="303">
        <f t="shared" si="0"/>
        <v>0</v>
      </c>
      <c r="T17" s="299"/>
      <c r="U17" s="303"/>
      <c r="V17" s="299"/>
      <c r="W17" s="304">
        <f>SUM(S17:U17)</f>
        <v>0</v>
      </c>
      <c r="X17" s="48"/>
      <c r="Y17" s="48"/>
      <c r="Z17" s="48"/>
      <c r="AA17" s="48"/>
    </row>
    <row r="18" spans="2:27" s="51" customFormat="1" ht="16.5" customHeight="1" x14ac:dyDescent="0.15">
      <c r="B18" s="447" t="s">
        <v>145</v>
      </c>
      <c r="C18" s="448"/>
      <c r="D18" s="50"/>
      <c r="E18" s="299"/>
      <c r="F18" s="299"/>
      <c r="G18" s="299"/>
      <c r="H18" s="303"/>
      <c r="I18" s="299"/>
      <c r="J18" s="305"/>
      <c r="K18" s="299"/>
      <c r="L18" s="305"/>
      <c r="M18" s="303"/>
      <c r="N18" s="303"/>
      <c r="O18" s="303"/>
      <c r="P18" s="299"/>
      <c r="Q18" s="303"/>
      <c r="R18" s="299"/>
      <c r="S18" s="303"/>
      <c r="T18" s="299"/>
      <c r="U18" s="298"/>
      <c r="V18" s="299"/>
      <c r="W18" s="300"/>
      <c r="X18" s="48"/>
      <c r="Y18" s="48"/>
      <c r="Z18" s="48"/>
      <c r="AA18" s="48"/>
    </row>
    <row r="19" spans="2:27" s="51" customFormat="1" ht="11.25" customHeight="1" x14ac:dyDescent="0.15">
      <c r="B19" s="80"/>
      <c r="C19" s="81"/>
      <c r="D19" s="74"/>
      <c r="E19" s="298"/>
      <c r="F19" s="298"/>
      <c r="G19" s="299"/>
      <c r="H19" s="299"/>
      <c r="I19" s="299"/>
      <c r="J19" s="306"/>
      <c r="K19" s="299"/>
      <c r="L19" s="306"/>
      <c r="M19" s="299"/>
      <c r="N19" s="299"/>
      <c r="O19" s="299"/>
      <c r="P19" s="299"/>
      <c r="Q19" s="299"/>
      <c r="R19" s="299"/>
      <c r="S19" s="299"/>
      <c r="T19" s="299"/>
      <c r="U19" s="298"/>
      <c r="V19" s="299"/>
      <c r="W19" s="300"/>
      <c r="X19" s="48"/>
      <c r="Y19" s="48"/>
      <c r="Z19" s="48"/>
      <c r="AA19" s="48"/>
    </row>
    <row r="20" spans="2:27" s="51" customFormat="1" ht="11.25" customHeight="1" thickBot="1" x14ac:dyDescent="0.2">
      <c r="B20" s="449" t="s">
        <v>184</v>
      </c>
      <c r="C20" s="450"/>
      <c r="D20" s="71"/>
      <c r="E20" s="307">
        <f>SUM(E8:E18)</f>
        <v>78859844</v>
      </c>
      <c r="F20" s="307">
        <f t="shared" ref="F20:U20" si="2">SUM(F8:F18)</f>
        <v>86944</v>
      </c>
      <c r="G20" s="307"/>
      <c r="H20" s="307">
        <f t="shared" si="2"/>
        <v>46559</v>
      </c>
      <c r="I20" s="307"/>
      <c r="J20" s="307">
        <f t="shared" si="2"/>
        <v>1105886</v>
      </c>
      <c r="K20" s="307"/>
      <c r="L20" s="307">
        <f t="shared" si="2"/>
        <v>-74605</v>
      </c>
      <c r="M20" s="307">
        <f t="shared" si="2"/>
        <v>-1921</v>
      </c>
      <c r="N20" s="307">
        <f t="shared" si="2"/>
        <v>-22945</v>
      </c>
      <c r="O20" s="307">
        <f t="shared" si="2"/>
        <v>2039</v>
      </c>
      <c r="P20" s="307"/>
      <c r="Q20" s="307">
        <f t="shared" si="2"/>
        <v>-226116</v>
      </c>
      <c r="R20" s="307"/>
      <c r="S20" s="307">
        <f t="shared" si="2"/>
        <v>915841</v>
      </c>
      <c r="T20" s="307"/>
      <c r="U20" s="307">
        <f t="shared" si="2"/>
        <v>802</v>
      </c>
      <c r="V20" s="307"/>
      <c r="W20" s="308">
        <f>SUM(W8:W18)</f>
        <v>916643</v>
      </c>
      <c r="X20" s="48"/>
      <c r="Y20" s="48"/>
      <c r="Z20" s="48"/>
      <c r="AA20" s="48"/>
    </row>
    <row r="21" spans="2:27" s="51" customFormat="1" ht="12" customHeight="1" thickBot="1" x14ac:dyDescent="0.2">
      <c r="B21" s="69"/>
      <c r="C21" s="50"/>
      <c r="D21" s="5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72"/>
      <c r="X21" s="48"/>
      <c r="Y21" s="48"/>
      <c r="Z21" s="48"/>
      <c r="AA21" s="48"/>
    </row>
    <row r="22" spans="2:27" s="51" customFormat="1" ht="11.25" customHeight="1" x14ac:dyDescent="0.15">
      <c r="B22" s="453" t="s">
        <v>132</v>
      </c>
      <c r="C22" s="454"/>
      <c r="D22" s="73"/>
      <c r="E22" s="275">
        <v>78918844</v>
      </c>
      <c r="F22" s="275">
        <v>86944</v>
      </c>
      <c r="G22" s="275"/>
      <c r="H22" s="276">
        <v>43195</v>
      </c>
      <c r="I22" s="275"/>
      <c r="J22" s="275">
        <v>1161411</v>
      </c>
      <c r="K22" s="275"/>
      <c r="L22" s="276">
        <v>-32299</v>
      </c>
      <c r="M22" s="276">
        <v>-1365</v>
      </c>
      <c r="N22" s="276">
        <v>-27308</v>
      </c>
      <c r="O22" s="276">
        <v>6437</v>
      </c>
      <c r="P22" s="275"/>
      <c r="Q22" s="275">
        <v>-224466</v>
      </c>
      <c r="R22" s="275"/>
      <c r="S22" s="275">
        <v>1012549</v>
      </c>
      <c r="T22" s="275"/>
      <c r="U22" s="275">
        <v>831</v>
      </c>
      <c r="V22" s="275"/>
      <c r="W22" s="277">
        <v>1013380</v>
      </c>
      <c r="X22" s="48"/>
      <c r="Y22" s="48"/>
      <c r="Z22" s="48"/>
      <c r="AA22" s="48"/>
    </row>
    <row r="23" spans="2:27" s="51" customFormat="1" ht="11.25" customHeight="1" x14ac:dyDescent="0.15">
      <c r="B23" s="82"/>
      <c r="C23" s="79"/>
      <c r="D23" s="74"/>
      <c r="E23" s="278"/>
      <c r="F23" s="278"/>
      <c r="G23" s="279"/>
      <c r="H23" s="279"/>
      <c r="I23" s="279"/>
      <c r="J23" s="278"/>
      <c r="K23" s="279"/>
      <c r="L23" s="279"/>
      <c r="M23" s="279"/>
      <c r="N23" s="279"/>
      <c r="O23" s="279"/>
      <c r="P23" s="279"/>
      <c r="Q23" s="278"/>
      <c r="R23" s="279"/>
      <c r="S23" s="278"/>
      <c r="T23" s="279"/>
      <c r="U23" s="278"/>
      <c r="V23" s="279"/>
      <c r="W23" s="280"/>
      <c r="X23" s="48"/>
      <c r="Y23" s="48"/>
      <c r="Z23" s="48"/>
      <c r="AA23" s="48"/>
    </row>
    <row r="24" spans="2:27" s="51" customFormat="1" ht="11.25" customHeight="1" x14ac:dyDescent="0.15">
      <c r="B24" s="455" t="s">
        <v>130</v>
      </c>
      <c r="C24" s="456"/>
      <c r="D24" s="75"/>
      <c r="E24" s="281"/>
      <c r="F24" s="281"/>
      <c r="G24" s="279"/>
      <c r="H24" s="279"/>
      <c r="I24" s="279"/>
      <c r="J24" s="281">
        <v>18670</v>
      </c>
      <c r="K24" s="279"/>
      <c r="L24" s="281">
        <v>64669</v>
      </c>
      <c r="M24" s="281">
        <v>895</v>
      </c>
      <c r="N24" s="281">
        <v>0</v>
      </c>
      <c r="O24" s="281">
        <v>4729</v>
      </c>
      <c r="P24" s="279"/>
      <c r="Q24" s="279"/>
      <c r="R24" s="279"/>
      <c r="S24" s="279">
        <f>SUM(F24:Q24)</f>
        <v>88963</v>
      </c>
      <c r="T24" s="279"/>
      <c r="U24" s="279">
        <v>43</v>
      </c>
      <c r="V24" s="279"/>
      <c r="W24" s="294">
        <f t="shared" ref="W24:W26" si="3">SUM(S24:U24)</f>
        <v>89006</v>
      </c>
      <c r="X24" s="48"/>
      <c r="Y24" s="48"/>
      <c r="Z24" s="48"/>
      <c r="AA24" s="48"/>
    </row>
    <row r="25" spans="2:27" s="51" customFormat="1" ht="11.25" customHeight="1" x14ac:dyDescent="0.15">
      <c r="B25" s="451" t="s">
        <v>131</v>
      </c>
      <c r="C25" s="452"/>
      <c r="D25" s="50"/>
      <c r="E25" s="279"/>
      <c r="F25" s="279"/>
      <c r="G25" s="279"/>
      <c r="H25" s="283"/>
      <c r="I25" s="279"/>
      <c r="J25" s="283"/>
      <c r="K25" s="279"/>
      <c r="L25" s="283"/>
      <c r="M25" s="283"/>
      <c r="N25" s="283"/>
      <c r="O25" s="283"/>
      <c r="P25" s="279"/>
      <c r="Q25" s="278"/>
      <c r="R25" s="279"/>
      <c r="S25" s="278"/>
      <c r="T25" s="279"/>
      <c r="U25" s="278"/>
      <c r="V25" s="279"/>
      <c r="W25" s="282"/>
      <c r="X25" s="48"/>
      <c r="Y25" s="48"/>
      <c r="Z25" s="48"/>
      <c r="AA25" s="48"/>
    </row>
    <row r="26" spans="2:27" s="51" customFormat="1" ht="11.25" customHeight="1" x14ac:dyDescent="0.15">
      <c r="B26" s="76"/>
      <c r="C26" s="77" t="s">
        <v>133</v>
      </c>
      <c r="D26" s="77"/>
      <c r="E26" s="283"/>
      <c r="F26" s="283"/>
      <c r="G26" s="279"/>
      <c r="H26" s="278"/>
      <c r="I26" s="279"/>
      <c r="J26" s="278"/>
      <c r="K26" s="279"/>
      <c r="L26" s="283"/>
      <c r="M26" s="283"/>
      <c r="N26" s="283"/>
      <c r="O26" s="283"/>
      <c r="P26" s="279"/>
      <c r="Q26" s="278"/>
      <c r="R26" s="279"/>
      <c r="S26" s="283">
        <f t="shared" ref="S26:S31" si="4">SUM(F26:Q26)</f>
        <v>0</v>
      </c>
      <c r="T26" s="279"/>
      <c r="U26" s="283"/>
      <c r="V26" s="279"/>
      <c r="W26" s="284">
        <f t="shared" si="3"/>
        <v>0</v>
      </c>
      <c r="X26" s="48"/>
      <c r="Y26" s="48"/>
      <c r="Z26" s="48"/>
      <c r="AA26" s="48"/>
    </row>
    <row r="27" spans="2:27" s="51" customFormat="1" ht="11.25" customHeight="1" x14ac:dyDescent="0.15">
      <c r="B27" s="76"/>
      <c r="C27" s="77" t="s">
        <v>134</v>
      </c>
      <c r="D27" s="77"/>
      <c r="E27" s="283"/>
      <c r="F27" s="283"/>
      <c r="G27" s="279"/>
      <c r="H27" s="278"/>
      <c r="I27" s="279"/>
      <c r="J27" s="278"/>
      <c r="K27" s="279"/>
      <c r="L27" s="283"/>
      <c r="M27" s="283"/>
      <c r="N27" s="283"/>
      <c r="O27" s="283"/>
      <c r="P27" s="279"/>
      <c r="Q27" s="278"/>
      <c r="R27" s="279"/>
      <c r="S27" s="283">
        <f t="shared" si="4"/>
        <v>0</v>
      </c>
      <c r="T27" s="279"/>
      <c r="U27" s="283"/>
      <c r="V27" s="279"/>
      <c r="W27" s="284">
        <f>SUM(S27:U27)</f>
        <v>0</v>
      </c>
      <c r="X27" s="48"/>
      <c r="Y27" s="48"/>
      <c r="Z27" s="48"/>
      <c r="AA27" s="48"/>
    </row>
    <row r="28" spans="2:27" s="51" customFormat="1" ht="11.25" customHeight="1" x14ac:dyDescent="0.15">
      <c r="B28" s="76"/>
      <c r="C28" s="77" t="s">
        <v>135</v>
      </c>
      <c r="D28" s="77"/>
      <c r="E28" s="283"/>
      <c r="F28" s="283"/>
      <c r="G28" s="279"/>
      <c r="H28" s="278">
        <v>3510</v>
      </c>
      <c r="I28" s="279"/>
      <c r="J28" s="278"/>
      <c r="K28" s="279"/>
      <c r="L28" s="283"/>
      <c r="M28" s="283"/>
      <c r="N28" s="283"/>
      <c r="O28" s="283"/>
      <c r="P28" s="279"/>
      <c r="Q28" s="278"/>
      <c r="R28" s="279"/>
      <c r="S28" s="283">
        <f t="shared" si="4"/>
        <v>3510</v>
      </c>
      <c r="T28" s="279"/>
      <c r="U28" s="283"/>
      <c r="V28" s="279"/>
      <c r="W28" s="284">
        <f>SUM(S28:U28)</f>
        <v>3510</v>
      </c>
      <c r="X28" s="48"/>
      <c r="Y28" s="48"/>
      <c r="Z28" s="48"/>
      <c r="AA28" s="48"/>
    </row>
    <row r="29" spans="2:27" s="51" customFormat="1" ht="11.25" customHeight="1" x14ac:dyDescent="0.15">
      <c r="B29" s="76"/>
      <c r="C29" s="77" t="s">
        <v>144</v>
      </c>
      <c r="D29" s="77"/>
      <c r="E29" s="283"/>
      <c r="F29" s="283"/>
      <c r="G29" s="279"/>
      <c r="H29" s="278"/>
      <c r="I29" s="279"/>
      <c r="J29" s="278"/>
      <c r="K29" s="279"/>
      <c r="L29" s="283"/>
      <c r="M29" s="283"/>
      <c r="N29" s="283"/>
      <c r="O29" s="283"/>
      <c r="P29" s="279"/>
      <c r="Q29" s="278"/>
      <c r="R29" s="279"/>
      <c r="S29" s="283">
        <f t="shared" si="4"/>
        <v>0</v>
      </c>
      <c r="T29" s="279"/>
      <c r="U29" s="283"/>
      <c r="V29" s="279"/>
      <c r="W29" s="284">
        <f>SUM(S29:U29)</f>
        <v>0</v>
      </c>
      <c r="X29" s="48"/>
      <c r="Y29" s="48"/>
      <c r="Z29" s="48"/>
      <c r="AA29" s="48"/>
    </row>
    <row r="30" spans="2:27" s="51" customFormat="1" ht="11.25" customHeight="1" x14ac:dyDescent="0.15">
      <c r="B30" s="76"/>
      <c r="C30" s="77" t="s">
        <v>136</v>
      </c>
      <c r="D30" s="77"/>
      <c r="E30" s="283"/>
      <c r="F30" s="283"/>
      <c r="G30" s="279"/>
      <c r="H30" s="278"/>
      <c r="I30" s="279"/>
      <c r="J30" s="278"/>
      <c r="K30" s="279"/>
      <c r="L30" s="283"/>
      <c r="M30" s="283"/>
      <c r="N30" s="283"/>
      <c r="O30" s="283"/>
      <c r="P30" s="279"/>
      <c r="Q30" s="278"/>
      <c r="R30" s="279"/>
      <c r="S30" s="283">
        <f t="shared" si="4"/>
        <v>0</v>
      </c>
      <c r="T30" s="279"/>
      <c r="U30" s="283"/>
      <c r="V30" s="279"/>
      <c r="W30" s="284">
        <f>SUM(S30:U30)</f>
        <v>0</v>
      </c>
      <c r="X30" s="48"/>
      <c r="Y30" s="48"/>
      <c r="Z30" s="48"/>
      <c r="AA30" s="48"/>
    </row>
    <row r="31" spans="2:27" s="51" customFormat="1" ht="11.25" customHeight="1" x14ac:dyDescent="0.15">
      <c r="B31" s="76"/>
      <c r="C31" s="77" t="s">
        <v>137</v>
      </c>
      <c r="D31" s="77"/>
      <c r="E31" s="283"/>
      <c r="F31" s="283"/>
      <c r="G31" s="279"/>
      <c r="H31" s="278"/>
      <c r="I31" s="279"/>
      <c r="J31" s="278">
        <v>-1</v>
      </c>
      <c r="K31" s="279"/>
      <c r="L31" s="283"/>
      <c r="M31" s="283"/>
      <c r="N31" s="283"/>
      <c r="O31" s="283"/>
      <c r="P31" s="279"/>
      <c r="Q31" s="278"/>
      <c r="R31" s="279"/>
      <c r="S31" s="283">
        <f t="shared" si="4"/>
        <v>-1</v>
      </c>
      <c r="T31" s="279"/>
      <c r="U31" s="283"/>
      <c r="V31" s="279"/>
      <c r="W31" s="284">
        <f>SUM(S31:U31)</f>
        <v>-1</v>
      </c>
      <c r="X31" s="48"/>
      <c r="Y31" s="48"/>
      <c r="Z31" s="48"/>
      <c r="AA31" s="48"/>
    </row>
    <row r="32" spans="2:27" s="51" customFormat="1" ht="16.5" customHeight="1" x14ac:dyDescent="0.15">
      <c r="B32" s="447" t="s">
        <v>145</v>
      </c>
      <c r="C32" s="448"/>
      <c r="D32" s="50"/>
      <c r="E32" s="279"/>
      <c r="F32" s="279"/>
      <c r="G32" s="279"/>
      <c r="H32" s="278"/>
      <c r="I32" s="279"/>
      <c r="J32" s="283"/>
      <c r="K32" s="279"/>
      <c r="L32" s="283"/>
      <c r="M32" s="283"/>
      <c r="N32" s="283"/>
      <c r="O32" s="283"/>
      <c r="P32" s="279"/>
      <c r="Q32" s="278"/>
      <c r="R32" s="279"/>
      <c r="S32" s="283"/>
      <c r="T32" s="279"/>
      <c r="U32" s="278"/>
      <c r="V32" s="279"/>
      <c r="W32" s="282"/>
      <c r="X32" s="48"/>
      <c r="Y32" s="48"/>
      <c r="Z32" s="48"/>
      <c r="AA32" s="48"/>
    </row>
    <row r="33" spans="2:27" s="51" customFormat="1" ht="12" customHeight="1" x14ac:dyDescent="0.15">
      <c r="B33" s="80"/>
      <c r="C33" s="79"/>
      <c r="D33" s="74"/>
      <c r="E33" s="278"/>
      <c r="F33" s="278"/>
      <c r="G33" s="279"/>
      <c r="H33" s="278"/>
      <c r="I33" s="279"/>
      <c r="J33" s="279"/>
      <c r="K33" s="279"/>
      <c r="L33" s="279"/>
      <c r="M33" s="279"/>
      <c r="N33" s="279"/>
      <c r="O33" s="279"/>
      <c r="P33" s="279"/>
      <c r="Q33" s="278"/>
      <c r="R33" s="279"/>
      <c r="S33" s="279"/>
      <c r="T33" s="279"/>
      <c r="U33" s="278"/>
      <c r="V33" s="279"/>
      <c r="W33" s="280"/>
      <c r="X33" s="48"/>
      <c r="Y33" s="48"/>
      <c r="Z33" s="48"/>
      <c r="AA33" s="48"/>
    </row>
    <row r="34" spans="2:27" s="51" customFormat="1" ht="11.25" customHeight="1" thickBot="1" x14ac:dyDescent="0.2">
      <c r="B34" s="449" t="s">
        <v>185</v>
      </c>
      <c r="C34" s="450"/>
      <c r="D34" s="71"/>
      <c r="E34" s="285">
        <f>SUM(E22:E32)</f>
        <v>78918844</v>
      </c>
      <c r="F34" s="285">
        <f t="shared" ref="F34:U34" si="5">SUM(F22:F32)</f>
        <v>86944</v>
      </c>
      <c r="G34" s="285"/>
      <c r="H34" s="285">
        <f t="shared" si="5"/>
        <v>46705</v>
      </c>
      <c r="I34" s="285"/>
      <c r="J34" s="285">
        <f t="shared" si="5"/>
        <v>1180080</v>
      </c>
      <c r="K34" s="285"/>
      <c r="L34" s="285">
        <f t="shared" si="5"/>
        <v>32370</v>
      </c>
      <c r="M34" s="285">
        <f t="shared" si="5"/>
        <v>-470</v>
      </c>
      <c r="N34" s="285">
        <f t="shared" si="5"/>
        <v>-27308</v>
      </c>
      <c r="O34" s="285">
        <f t="shared" si="5"/>
        <v>11166</v>
      </c>
      <c r="P34" s="285"/>
      <c r="Q34" s="285">
        <f t="shared" si="5"/>
        <v>-224466</v>
      </c>
      <c r="R34" s="285"/>
      <c r="S34" s="285">
        <f t="shared" si="5"/>
        <v>1105021</v>
      </c>
      <c r="T34" s="285"/>
      <c r="U34" s="285">
        <f t="shared" si="5"/>
        <v>874</v>
      </c>
      <c r="V34" s="285"/>
      <c r="W34" s="286">
        <f>SUM(W22:W32)</f>
        <v>1105895</v>
      </c>
      <c r="X34" s="48"/>
      <c r="Y34" s="48"/>
      <c r="Z34" s="48"/>
      <c r="AA34" s="48"/>
    </row>
    <row r="35" spans="2:27" s="51" customFormat="1" ht="11.25" customHeight="1" x14ac:dyDescent="0.15">
      <c r="B35" s="50"/>
      <c r="C35" s="50"/>
      <c r="D35" s="50"/>
      <c r="E35" s="47"/>
      <c r="F35" s="47"/>
      <c r="G35" s="47"/>
      <c r="H35" s="47"/>
      <c r="I35" s="47"/>
      <c r="J35" s="49"/>
      <c r="K35" s="49"/>
      <c r="L35" s="49"/>
      <c r="M35" s="49"/>
      <c r="N35" s="49"/>
      <c r="O35" s="48"/>
      <c r="P35" s="48"/>
      <c r="Q35" s="48"/>
      <c r="R35" s="48"/>
      <c r="S35" s="48"/>
      <c r="T35" s="48"/>
      <c r="U35" s="48"/>
      <c r="V35" s="48"/>
      <c r="W35" s="52"/>
      <c r="X35" s="48"/>
      <c r="Y35" s="48"/>
      <c r="Z35" s="48"/>
      <c r="AA35" s="48"/>
    </row>
    <row r="36" spans="2:27" s="51" customFormat="1" ht="11.25" customHeight="1" x14ac:dyDescent="0.15">
      <c r="B36" s="50"/>
      <c r="C36" s="50"/>
      <c r="D36" s="50"/>
      <c r="E36" s="47"/>
      <c r="F36" s="47"/>
      <c r="G36" s="47"/>
      <c r="H36" s="47"/>
      <c r="I36" s="47"/>
      <c r="J36" s="49"/>
      <c r="K36" s="49"/>
      <c r="L36" s="49"/>
      <c r="M36" s="49"/>
      <c r="N36" s="49"/>
      <c r="O36" s="48"/>
      <c r="P36" s="48"/>
      <c r="Q36" s="48"/>
      <c r="R36" s="48"/>
      <c r="S36" s="48"/>
      <c r="T36" s="48"/>
      <c r="U36" s="48"/>
      <c r="V36" s="48"/>
      <c r="W36" s="52"/>
      <c r="X36" s="48"/>
      <c r="Y36" s="48"/>
      <c r="Z36" s="48"/>
      <c r="AA36" s="48"/>
    </row>
    <row r="37" spans="2:27" s="51" customFormat="1" ht="11.25" customHeight="1" x14ac:dyDescent="0.15">
      <c r="B37" s="50"/>
      <c r="C37" s="50"/>
      <c r="D37" s="50"/>
      <c r="E37" s="47"/>
      <c r="F37" s="47"/>
      <c r="G37" s="47"/>
      <c r="H37" s="47"/>
      <c r="I37" s="47"/>
      <c r="J37" s="47"/>
      <c r="K37" s="49"/>
      <c r="L37" s="49"/>
      <c r="M37" s="49"/>
      <c r="N37" s="49"/>
      <c r="O37" s="48"/>
      <c r="P37" s="48"/>
      <c r="Q37" s="48"/>
      <c r="R37" s="48"/>
      <c r="S37" s="48"/>
      <c r="T37" s="48"/>
      <c r="U37" s="48"/>
      <c r="V37" s="48"/>
      <c r="W37" s="52"/>
      <c r="X37" s="48"/>
      <c r="Y37" s="48"/>
      <c r="Z37" s="48"/>
      <c r="AA37" s="48"/>
    </row>
    <row r="38" spans="2:27" s="51" customFormat="1" ht="11.25" customHeight="1" x14ac:dyDescent="0.15">
      <c r="B38" s="50"/>
      <c r="C38" s="50"/>
      <c r="D38" s="50"/>
      <c r="E38" s="47"/>
      <c r="F38" s="47"/>
      <c r="G38" s="47"/>
      <c r="H38" s="47"/>
      <c r="I38" s="47"/>
      <c r="J38" s="47"/>
      <c r="K38" s="49"/>
      <c r="L38" s="49"/>
      <c r="M38" s="49"/>
      <c r="N38" s="49"/>
      <c r="O38" s="48"/>
      <c r="P38" s="48"/>
      <c r="Q38" s="48"/>
      <c r="R38" s="48"/>
      <c r="S38" s="48"/>
      <c r="T38" s="48"/>
      <c r="U38" s="48"/>
      <c r="V38" s="48"/>
      <c r="W38" s="52"/>
      <c r="X38" s="48"/>
      <c r="Y38" s="48"/>
      <c r="Z38" s="48"/>
      <c r="AA38" s="48"/>
    </row>
    <row r="39" spans="2:27" s="51" customFormat="1" ht="11.25" customHeight="1" x14ac:dyDescent="0.15">
      <c r="B39" s="50"/>
      <c r="C39" s="50"/>
      <c r="D39" s="50"/>
      <c r="E39" s="47"/>
      <c r="F39" s="47"/>
      <c r="G39" s="47"/>
      <c r="H39" s="47"/>
      <c r="I39" s="47"/>
      <c r="J39" s="47"/>
      <c r="K39" s="49"/>
      <c r="L39" s="49"/>
      <c r="M39" s="49"/>
      <c r="N39" s="49"/>
      <c r="O39" s="48"/>
      <c r="P39" s="48"/>
      <c r="Q39" s="48"/>
      <c r="R39" s="48"/>
      <c r="S39" s="48"/>
      <c r="T39" s="48"/>
      <c r="U39" s="48"/>
      <c r="V39" s="48"/>
      <c r="W39" s="52"/>
      <c r="X39" s="48"/>
      <c r="Y39" s="48"/>
      <c r="Z39" s="48"/>
      <c r="AA39" s="48"/>
    </row>
    <row r="40" spans="2:27" s="51" customFormat="1" ht="11.25" customHeight="1" x14ac:dyDescent="0.15">
      <c r="B40" s="50"/>
      <c r="C40" s="50"/>
      <c r="D40" s="50"/>
      <c r="E40" s="47"/>
      <c r="F40" s="47"/>
      <c r="G40" s="47"/>
      <c r="H40" s="47"/>
      <c r="I40" s="47"/>
      <c r="J40" s="47"/>
      <c r="K40" s="49"/>
      <c r="L40" s="49"/>
      <c r="M40" s="49"/>
      <c r="N40" s="49"/>
      <c r="O40" s="48"/>
      <c r="P40" s="48"/>
      <c r="Q40" s="48"/>
      <c r="R40" s="48"/>
      <c r="S40" s="48"/>
      <c r="T40" s="48"/>
      <c r="U40" s="48"/>
      <c r="V40" s="48"/>
      <c r="W40" s="52"/>
      <c r="X40" s="48"/>
      <c r="Y40" s="48"/>
      <c r="Z40" s="48"/>
      <c r="AA40" s="48"/>
    </row>
    <row r="41" spans="2:27" s="51" customFormat="1" ht="11.25" customHeight="1" x14ac:dyDescent="0.15">
      <c r="B41" s="50"/>
      <c r="C41" s="50"/>
      <c r="D41" s="50"/>
      <c r="E41" s="47"/>
      <c r="F41" s="47"/>
      <c r="G41" s="47"/>
      <c r="H41" s="47"/>
      <c r="I41" s="47"/>
      <c r="J41" s="47"/>
      <c r="K41" s="49"/>
      <c r="L41" s="49"/>
      <c r="M41" s="49"/>
      <c r="N41" s="49"/>
      <c r="O41" s="48"/>
      <c r="P41" s="48"/>
      <c r="Q41" s="48"/>
      <c r="R41" s="48"/>
      <c r="S41" s="48"/>
      <c r="T41" s="48"/>
      <c r="U41" s="48"/>
      <c r="V41" s="48"/>
      <c r="W41" s="52"/>
      <c r="X41" s="48"/>
      <c r="Y41" s="48"/>
      <c r="Z41" s="48"/>
      <c r="AA41" s="48"/>
    </row>
    <row r="42" spans="2:27" s="51" customFormat="1" ht="11.25" customHeight="1" x14ac:dyDescent="0.15">
      <c r="B42" s="58"/>
      <c r="C42" s="58"/>
      <c r="D42" s="58"/>
      <c r="E42" s="47"/>
      <c r="F42" s="47"/>
      <c r="G42" s="47"/>
      <c r="H42" s="47"/>
      <c r="I42" s="47"/>
      <c r="J42" s="47"/>
      <c r="K42" s="49"/>
      <c r="L42" s="49"/>
      <c r="M42" s="49"/>
      <c r="N42" s="49"/>
      <c r="O42" s="48"/>
      <c r="P42" s="48"/>
      <c r="Q42" s="48"/>
      <c r="R42" s="48"/>
      <c r="S42" s="48"/>
      <c r="T42" s="48"/>
      <c r="U42" s="48"/>
      <c r="V42" s="48"/>
      <c r="W42" s="52"/>
      <c r="X42" s="48"/>
      <c r="Y42" s="48"/>
      <c r="Z42" s="48"/>
      <c r="AA42" s="48"/>
    </row>
    <row r="43" spans="2:27" ht="11.25" customHeight="1" x14ac:dyDescent="0.25"/>
    <row r="44" spans="2:27" ht="11.25" customHeight="1" x14ac:dyDescent="0.25"/>
    <row r="45" spans="2:27" ht="11.25" customHeight="1" x14ac:dyDescent="0.25"/>
    <row r="46" spans="2:27" ht="11.25" customHeight="1" x14ac:dyDescent="0.25"/>
    <row r="47" spans="2:27" ht="10.5" customHeight="1" x14ac:dyDescent="0.25"/>
    <row r="48" spans="2:27" ht="15" customHeight="1" x14ac:dyDescent="0.25"/>
  </sheetData>
  <mergeCells count="14">
    <mergeCell ref="B10:C10"/>
    <mergeCell ref="B3:O3"/>
    <mergeCell ref="B4:C4"/>
    <mergeCell ref="B5:C5"/>
    <mergeCell ref="L5:O5"/>
    <mergeCell ref="B8:C8"/>
    <mergeCell ref="B32:C32"/>
    <mergeCell ref="B34:C34"/>
    <mergeCell ref="B11:C11"/>
    <mergeCell ref="B18:C18"/>
    <mergeCell ref="B20:C20"/>
    <mergeCell ref="B22:C22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6"/>
  <sheetViews>
    <sheetView workbookViewId="0">
      <selection activeCell="L20" sqref="L20"/>
    </sheetView>
  </sheetViews>
  <sheetFormatPr baseColWidth="10" defaultColWidth="9.140625" defaultRowHeight="15" x14ac:dyDescent="0.25"/>
  <cols>
    <col min="1" max="1" width="2.7109375" customWidth="1"/>
    <col min="9" max="9" width="20.7109375" customWidth="1"/>
    <col min="10" max="13" width="10.85546875" customWidth="1"/>
  </cols>
  <sheetData>
    <row r="3" spans="2:13" ht="15.75" x14ac:dyDescent="0.3">
      <c r="B3" s="356" t="s">
        <v>186</v>
      </c>
      <c r="C3" s="356"/>
      <c r="D3" s="356"/>
      <c r="E3" s="356"/>
      <c r="F3" s="356"/>
      <c r="G3" s="356"/>
      <c r="H3" s="356"/>
      <c r="I3" s="356"/>
      <c r="J3" s="8"/>
      <c r="K3" s="8"/>
    </row>
    <row r="4" spans="2:13" ht="5.25" customHeight="1" x14ac:dyDescent="0.3">
      <c r="B4" s="356"/>
      <c r="C4" s="356"/>
      <c r="D4" s="3"/>
      <c r="E4" s="3"/>
      <c r="F4" s="3"/>
      <c r="G4" s="3"/>
      <c r="H4" s="3"/>
      <c r="I4" s="3"/>
      <c r="J4" s="3"/>
      <c r="K4" s="3"/>
    </row>
    <row r="5" spans="2:13" ht="30" customHeight="1" x14ac:dyDescent="0.3">
      <c r="B5" s="175" t="s">
        <v>28</v>
      </c>
      <c r="C5" s="10"/>
      <c r="D5" s="10"/>
      <c r="E5" s="10"/>
      <c r="F5" s="10"/>
      <c r="G5" s="4"/>
      <c r="H5" s="4"/>
      <c r="I5" s="10"/>
      <c r="J5" s="268"/>
      <c r="K5" s="268"/>
      <c r="L5" s="117" t="s">
        <v>177</v>
      </c>
      <c r="M5" s="107" t="s">
        <v>178</v>
      </c>
    </row>
    <row r="6" spans="2:13" ht="15.75" customHeight="1" x14ac:dyDescent="0.3">
      <c r="B6" s="102"/>
      <c r="C6" s="103"/>
      <c r="D6" s="103"/>
      <c r="E6" s="103"/>
      <c r="F6" s="103"/>
      <c r="G6" s="103"/>
      <c r="H6" s="103"/>
      <c r="I6" s="103"/>
      <c r="J6" s="267"/>
      <c r="K6" s="267"/>
      <c r="L6" s="193"/>
      <c r="M6" s="194"/>
    </row>
    <row r="7" spans="2:13" ht="15.75" customHeight="1" x14ac:dyDescent="0.3">
      <c r="B7" s="461" t="s">
        <v>44</v>
      </c>
      <c r="C7" s="462"/>
      <c r="D7" s="462"/>
      <c r="E7" s="462"/>
      <c r="F7" s="462"/>
      <c r="G7" s="462"/>
      <c r="H7" s="462"/>
      <c r="I7" s="462"/>
      <c r="J7" s="94"/>
      <c r="K7" s="94"/>
      <c r="L7" s="90">
        <v>18713</v>
      </c>
      <c r="M7" s="84">
        <v>18567</v>
      </c>
    </row>
    <row r="8" spans="2:13" ht="15.75" customHeight="1" x14ac:dyDescent="0.3">
      <c r="B8" s="191"/>
      <c r="C8" s="192"/>
      <c r="D8" s="192"/>
      <c r="E8" s="192"/>
      <c r="F8" s="192"/>
      <c r="G8" s="192"/>
      <c r="H8" s="192"/>
      <c r="I8" s="192"/>
      <c r="J8" s="85"/>
      <c r="K8" s="85"/>
      <c r="L8" s="94"/>
      <c r="M8" s="93"/>
    </row>
    <row r="9" spans="2:13" ht="15.75" customHeight="1" x14ac:dyDescent="0.3">
      <c r="B9" s="440" t="s">
        <v>147</v>
      </c>
      <c r="C9" s="441"/>
      <c r="D9" s="441"/>
      <c r="E9" s="441"/>
      <c r="F9" s="441"/>
      <c r="G9" s="441"/>
      <c r="H9" s="441"/>
      <c r="I9" s="441"/>
      <c r="J9" s="96"/>
      <c r="K9" s="96"/>
      <c r="L9" s="173">
        <f>+'[1]Changes in Equity'!L26</f>
        <v>64669</v>
      </c>
      <c r="M9" s="87">
        <v>2506</v>
      </c>
    </row>
    <row r="10" spans="2:13" ht="15.75" customHeight="1" x14ac:dyDescent="0.3">
      <c r="B10" s="465" t="s">
        <v>148</v>
      </c>
      <c r="C10" s="466"/>
      <c r="D10" s="466"/>
      <c r="E10" s="466"/>
      <c r="F10" s="466"/>
      <c r="G10" s="466"/>
      <c r="H10" s="466"/>
      <c r="I10" s="466"/>
      <c r="J10" s="43"/>
      <c r="K10" s="43"/>
      <c r="L10" s="173">
        <f>+'[1]Changes in Equity'!M26</f>
        <v>895</v>
      </c>
      <c r="M10" s="95">
        <v>134</v>
      </c>
    </row>
    <row r="11" spans="2:13" ht="31.5" customHeight="1" x14ac:dyDescent="0.3">
      <c r="B11" s="467" t="s">
        <v>151</v>
      </c>
      <c r="C11" s="466"/>
      <c r="D11" s="466"/>
      <c r="E11" s="466"/>
      <c r="F11" s="466"/>
      <c r="G11" s="466"/>
      <c r="H11" s="466"/>
      <c r="I11" s="466"/>
      <c r="J11" s="96"/>
      <c r="K11" s="96"/>
      <c r="L11" s="173">
        <f>+'[1]Changes in Equity'!O26</f>
        <v>4729</v>
      </c>
      <c r="M11" s="95">
        <v>8</v>
      </c>
    </row>
    <row r="12" spans="2:13" s="27" customFormat="1" ht="31.5" customHeight="1" x14ac:dyDescent="0.3">
      <c r="B12" s="468" t="s">
        <v>152</v>
      </c>
      <c r="C12" s="446"/>
      <c r="D12" s="446"/>
      <c r="E12" s="446"/>
      <c r="F12" s="446"/>
      <c r="G12" s="446"/>
      <c r="H12" s="446"/>
      <c r="I12" s="446"/>
      <c r="J12" s="85"/>
      <c r="K12" s="85"/>
      <c r="L12" s="90">
        <f>SUM(L9:L11)</f>
        <v>70293</v>
      </c>
      <c r="M12" s="93">
        <f>SUM(M9:M11)</f>
        <v>2648</v>
      </c>
    </row>
    <row r="13" spans="2:13" ht="15.75" customHeight="1" x14ac:dyDescent="0.3">
      <c r="B13" s="465" t="s">
        <v>149</v>
      </c>
      <c r="C13" s="466"/>
      <c r="D13" s="466"/>
      <c r="E13" s="466"/>
      <c r="F13" s="466"/>
      <c r="G13" s="466"/>
      <c r="H13" s="466"/>
      <c r="I13" s="466"/>
      <c r="J13" s="96"/>
      <c r="K13" s="96"/>
      <c r="L13" s="173">
        <v>0</v>
      </c>
      <c r="M13" s="95">
        <v>0</v>
      </c>
    </row>
    <row r="14" spans="2:13" ht="15.75" customHeight="1" x14ac:dyDescent="0.3">
      <c r="B14" s="445" t="s">
        <v>153</v>
      </c>
      <c r="C14" s="446"/>
      <c r="D14" s="446"/>
      <c r="E14" s="446"/>
      <c r="F14" s="446"/>
      <c r="G14" s="446"/>
      <c r="H14" s="446"/>
      <c r="I14" s="446"/>
      <c r="J14" s="85"/>
      <c r="K14" s="85"/>
      <c r="L14" s="90">
        <f>SUM(L13)</f>
        <v>0</v>
      </c>
      <c r="M14" s="93">
        <f>SUM(M13)</f>
        <v>0</v>
      </c>
    </row>
    <row r="15" spans="2:13" ht="15.75" customHeight="1" x14ac:dyDescent="0.3">
      <c r="B15" s="428" t="s">
        <v>150</v>
      </c>
      <c r="C15" s="429"/>
      <c r="D15" s="429"/>
      <c r="E15" s="429"/>
      <c r="F15" s="429"/>
      <c r="G15" s="429"/>
      <c r="H15" s="429"/>
      <c r="I15" s="429"/>
      <c r="J15" s="94"/>
      <c r="K15" s="94"/>
      <c r="L15" s="90">
        <f>L12+L14</f>
        <v>70293</v>
      </c>
      <c r="M15" s="92">
        <f>M12+M14</f>
        <v>2648</v>
      </c>
    </row>
    <row r="16" spans="2:13" ht="15.75" customHeight="1" x14ac:dyDescent="0.3">
      <c r="B16" s="191"/>
      <c r="C16" s="192"/>
      <c r="D16" s="192"/>
      <c r="E16" s="192"/>
      <c r="F16" s="192"/>
      <c r="G16" s="192"/>
      <c r="H16" s="192"/>
      <c r="I16" s="192"/>
      <c r="J16" s="85"/>
      <c r="K16" s="85"/>
      <c r="L16" s="94"/>
      <c r="M16" s="93"/>
    </row>
    <row r="17" spans="2:13" ht="15.75" customHeight="1" x14ac:dyDescent="0.3">
      <c r="B17" s="461" t="s">
        <v>130</v>
      </c>
      <c r="C17" s="462"/>
      <c r="D17" s="462"/>
      <c r="E17" s="462"/>
      <c r="F17" s="462"/>
      <c r="G17" s="462"/>
      <c r="H17" s="462"/>
      <c r="I17" s="462"/>
      <c r="J17" s="94"/>
      <c r="K17" s="94"/>
      <c r="L17" s="90">
        <f>L7+L15</f>
        <v>89006</v>
      </c>
      <c r="M17" s="84">
        <f>M7+M15</f>
        <v>21215</v>
      </c>
    </row>
    <row r="18" spans="2:13" ht="15.75" customHeight="1" x14ac:dyDescent="0.3">
      <c r="B18" s="100"/>
      <c r="C18" s="101"/>
      <c r="D18" s="101"/>
      <c r="E18" s="101"/>
      <c r="F18" s="101"/>
      <c r="G18" s="101"/>
      <c r="H18" s="101"/>
      <c r="I18" s="101"/>
      <c r="J18" s="43"/>
      <c r="K18" s="43"/>
      <c r="L18" s="96"/>
      <c r="M18" s="95"/>
    </row>
    <row r="19" spans="2:13" s="27" customFormat="1" ht="15.75" customHeight="1" x14ac:dyDescent="0.3">
      <c r="B19" s="440" t="s">
        <v>45</v>
      </c>
      <c r="C19" s="441"/>
      <c r="D19" s="441"/>
      <c r="E19" s="441"/>
      <c r="F19" s="441"/>
      <c r="G19" s="441"/>
      <c r="H19" s="441"/>
      <c r="I19" s="441"/>
      <c r="J19" s="269"/>
      <c r="K19" s="269"/>
      <c r="L19" s="270">
        <f>L17-L20</f>
        <v>88963</v>
      </c>
      <c r="M19" s="208">
        <f>M17-M20</f>
        <v>21206</v>
      </c>
    </row>
    <row r="20" spans="2:13" ht="15.75" customHeight="1" x14ac:dyDescent="0.3">
      <c r="B20" s="463" t="s">
        <v>46</v>
      </c>
      <c r="C20" s="464"/>
      <c r="D20" s="464"/>
      <c r="E20" s="464"/>
      <c r="F20" s="464"/>
      <c r="G20" s="464"/>
      <c r="H20" s="464"/>
      <c r="I20" s="464"/>
      <c r="J20" s="96"/>
      <c r="K20" s="96"/>
      <c r="L20" s="173">
        <v>43</v>
      </c>
      <c r="M20" s="209">
        <v>9</v>
      </c>
    </row>
    <row r="21" spans="2:13" ht="15.75" customHeight="1" x14ac:dyDescent="0.3">
      <c r="B21" s="23"/>
      <c r="C21" s="23"/>
      <c r="D21" s="23"/>
      <c r="E21" s="23"/>
      <c r="F21" s="23"/>
      <c r="G21" s="23"/>
      <c r="H21" s="23"/>
      <c r="I21" s="23"/>
      <c r="J21" s="43"/>
      <c r="K21" s="43"/>
      <c r="L21" s="195"/>
      <c r="M21" s="195"/>
    </row>
    <row r="22" spans="2:13" ht="15.75" customHeight="1" x14ac:dyDescent="0.3">
      <c r="B22" s="17"/>
      <c r="C22" s="17"/>
      <c r="D22" s="17"/>
      <c r="E22" s="17"/>
      <c r="F22" s="17"/>
      <c r="G22" s="17"/>
      <c r="H22" s="17"/>
      <c r="I22" s="17"/>
      <c r="J22" s="19"/>
      <c r="K22" s="19"/>
    </row>
    <row r="23" spans="2:13" ht="15.75" customHeight="1" x14ac:dyDescent="0.3">
      <c r="B23" s="17"/>
      <c r="C23" s="17"/>
      <c r="D23" s="17"/>
      <c r="E23" s="17"/>
      <c r="F23" s="17"/>
      <c r="G23" s="17"/>
      <c r="H23" s="17"/>
      <c r="I23" s="17"/>
      <c r="J23" s="19"/>
      <c r="K23" s="19"/>
    </row>
    <row r="24" spans="2:13" ht="15.75" customHeight="1" x14ac:dyDescent="0.3">
      <c r="B24" s="17"/>
      <c r="C24" s="17"/>
      <c r="D24" s="17"/>
      <c r="E24" s="17"/>
      <c r="F24" s="17"/>
      <c r="G24" s="17"/>
      <c r="H24" s="17"/>
      <c r="I24" s="17"/>
      <c r="J24" s="19"/>
      <c r="K24" s="19"/>
    </row>
    <row r="25" spans="2:13" ht="15.75" customHeight="1" x14ac:dyDescent="0.25">
      <c r="B25" s="17"/>
      <c r="C25" s="17"/>
      <c r="D25" s="17"/>
      <c r="E25" s="17"/>
      <c r="F25" s="17"/>
      <c r="G25" s="17"/>
      <c r="H25" s="17"/>
      <c r="I25" s="17"/>
      <c r="J25" s="20"/>
      <c r="K25" s="20"/>
    </row>
    <row r="26" spans="2:13" ht="15.75" customHeight="1" x14ac:dyDescent="0.3">
      <c r="B26" s="17"/>
      <c r="C26" s="17"/>
      <c r="D26" s="17"/>
      <c r="E26" s="17"/>
      <c r="F26" s="17"/>
      <c r="G26" s="17"/>
      <c r="H26" s="17"/>
      <c r="I26" s="17"/>
      <c r="J26" s="19"/>
      <c r="K26" s="19"/>
    </row>
    <row r="27" spans="2:13" ht="15.75" customHeight="1" x14ac:dyDescent="0.3">
      <c r="B27" s="17"/>
      <c r="C27" s="17"/>
      <c r="D27" s="17"/>
      <c r="E27" s="17"/>
      <c r="F27" s="17"/>
      <c r="G27" s="17"/>
      <c r="H27" s="17"/>
      <c r="I27" s="17"/>
      <c r="J27" s="19"/>
      <c r="K27" s="19"/>
    </row>
    <row r="28" spans="2:13" s="27" customFormat="1" ht="15.75" customHeight="1" x14ac:dyDescent="0.3">
      <c r="B28" s="17"/>
      <c r="C28" s="17"/>
      <c r="D28" s="17"/>
      <c r="E28" s="17"/>
      <c r="F28" s="17"/>
      <c r="G28" s="17"/>
      <c r="H28" s="17"/>
      <c r="I28" s="17"/>
      <c r="J28" s="19"/>
      <c r="K28" s="19"/>
    </row>
    <row r="29" spans="2:13" ht="15.75" customHeight="1" x14ac:dyDescent="0.3">
      <c r="B29" s="17"/>
      <c r="C29" s="17"/>
      <c r="D29" s="17"/>
      <c r="E29" s="17"/>
      <c r="F29" s="17"/>
      <c r="G29" s="17"/>
      <c r="H29" s="17"/>
      <c r="I29" s="17"/>
      <c r="J29" s="19"/>
      <c r="K29" s="19"/>
    </row>
    <row r="30" spans="2:13" ht="15.75" customHeight="1" x14ac:dyDescent="0.3">
      <c r="B30" s="17"/>
      <c r="C30" s="17"/>
      <c r="D30" s="17"/>
      <c r="E30" s="17"/>
      <c r="F30" s="17"/>
      <c r="G30" s="17"/>
      <c r="H30" s="17"/>
      <c r="I30" s="17"/>
      <c r="J30" s="19"/>
      <c r="K30" s="19"/>
    </row>
    <row r="31" spans="2:13" ht="15.75" customHeight="1" x14ac:dyDescent="0.3">
      <c r="B31" s="17"/>
      <c r="C31" s="17"/>
      <c r="D31" s="17"/>
      <c r="E31" s="17"/>
      <c r="F31" s="17"/>
      <c r="G31" s="17"/>
      <c r="H31" s="17"/>
      <c r="I31" s="17"/>
      <c r="J31" s="19"/>
      <c r="K31" s="19"/>
    </row>
    <row r="32" spans="2:13" ht="15.75" customHeight="1" x14ac:dyDescent="0.3">
      <c r="B32" s="17"/>
      <c r="C32" s="17"/>
      <c r="D32" s="17"/>
      <c r="E32" s="17"/>
      <c r="F32" s="17"/>
      <c r="G32" s="17"/>
      <c r="H32" s="17"/>
      <c r="I32" s="17"/>
      <c r="J32" s="19"/>
      <c r="K32" s="19"/>
    </row>
    <row r="33" spans="2:11" ht="15.75" customHeight="1" x14ac:dyDescent="0.3">
      <c r="B33" s="17"/>
      <c r="C33" s="17"/>
      <c r="D33" s="17"/>
      <c r="E33" s="17"/>
      <c r="F33" s="17"/>
      <c r="G33" s="17"/>
      <c r="H33" s="17"/>
      <c r="I33" s="17"/>
      <c r="J33" s="19"/>
      <c r="K33" s="19"/>
    </row>
    <row r="34" spans="2:11" s="27" customFormat="1" ht="15.75" customHeight="1" x14ac:dyDescent="0.3">
      <c r="B34" s="17"/>
      <c r="C34" s="17"/>
      <c r="D34" s="17"/>
      <c r="E34" s="17"/>
      <c r="F34" s="17"/>
      <c r="G34" s="17"/>
      <c r="H34" s="17"/>
      <c r="I34" s="17"/>
      <c r="J34" s="19"/>
      <c r="K34" s="19"/>
    </row>
    <row r="35" spans="2:11" ht="15.75" customHeight="1" x14ac:dyDescent="0.3">
      <c r="B35" s="17"/>
      <c r="C35" s="17"/>
      <c r="D35" s="17"/>
      <c r="E35" s="17"/>
      <c r="F35" s="17"/>
      <c r="G35" s="17"/>
      <c r="H35" s="17"/>
      <c r="I35" s="17"/>
      <c r="J35" s="19"/>
      <c r="K35" s="19"/>
    </row>
    <row r="36" spans="2:11" ht="15.75" customHeight="1" x14ac:dyDescent="0.3">
      <c r="B36" s="17"/>
      <c r="C36" s="17"/>
      <c r="D36" s="17"/>
      <c r="E36" s="17"/>
      <c r="F36" s="17"/>
      <c r="G36" s="17"/>
      <c r="H36" s="17"/>
      <c r="I36" s="17"/>
      <c r="J36" s="19"/>
      <c r="K36" s="19"/>
    </row>
    <row r="37" spans="2:11" s="27" customFormat="1" ht="15.75" customHeight="1" x14ac:dyDescent="0.3">
      <c r="B37" s="17"/>
      <c r="C37" s="17"/>
      <c r="D37" s="17"/>
      <c r="E37" s="17"/>
      <c r="F37" s="17"/>
      <c r="G37" s="17"/>
      <c r="H37" s="17"/>
      <c r="I37" s="17"/>
      <c r="J37" s="19"/>
      <c r="K37" s="19"/>
    </row>
    <row r="38" spans="2:11" ht="15.75" customHeight="1" x14ac:dyDescent="0.3">
      <c r="B38" s="17"/>
      <c r="C38" s="17"/>
      <c r="D38" s="17"/>
      <c r="E38" s="17"/>
      <c r="F38" s="17"/>
      <c r="G38" s="17"/>
      <c r="H38" s="17"/>
      <c r="I38" s="17"/>
      <c r="J38" s="19"/>
      <c r="K38" s="19"/>
    </row>
    <row r="39" spans="2:11" s="27" customFormat="1" ht="15.75" customHeight="1" x14ac:dyDescent="0.3">
      <c r="B39" s="17"/>
      <c r="C39" s="17"/>
      <c r="D39" s="17"/>
      <c r="E39" s="17"/>
      <c r="F39" s="17"/>
      <c r="G39" s="17"/>
      <c r="H39" s="17"/>
      <c r="I39" s="17"/>
      <c r="J39" s="19"/>
      <c r="K39" s="19"/>
    </row>
    <row r="40" spans="2:11" s="28" customFormat="1" ht="15.75" customHeight="1" x14ac:dyDescent="0.3">
      <c r="B40" s="18"/>
      <c r="C40" s="18"/>
      <c r="D40" s="18"/>
      <c r="E40" s="18"/>
      <c r="F40" s="18"/>
      <c r="G40" s="18"/>
      <c r="H40" s="18"/>
      <c r="I40" s="18"/>
      <c r="J40" s="19"/>
      <c r="K40" s="19"/>
    </row>
    <row r="41" spans="2:11" ht="15.75" customHeight="1" x14ac:dyDescent="0.25"/>
    <row r="42" spans="2:11" ht="15.75" customHeight="1" x14ac:dyDescent="0.25"/>
    <row r="43" spans="2:11" ht="15.75" customHeight="1" x14ac:dyDescent="0.25"/>
    <row r="44" spans="2:11" ht="15.75" customHeight="1" x14ac:dyDescent="0.25"/>
    <row r="45" spans="2:11" ht="15.75" customHeight="1" x14ac:dyDescent="0.25"/>
    <row r="46" spans="2:11" ht="15" customHeight="1" x14ac:dyDescent="0.25"/>
  </sheetData>
  <mergeCells count="13">
    <mergeCell ref="B3:I3"/>
    <mergeCell ref="B4:C4"/>
    <mergeCell ref="B7:I7"/>
    <mergeCell ref="B20:I20"/>
    <mergeCell ref="B9:I9"/>
    <mergeCell ref="B10:I10"/>
    <mergeCell ref="B11:I11"/>
    <mergeCell ref="B12:I12"/>
    <mergeCell ref="B13:I13"/>
    <mergeCell ref="B14:I14"/>
    <mergeCell ref="B15:I15"/>
    <mergeCell ref="B17:I17"/>
    <mergeCell ref="B19:I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Deckblatt</vt:lpstr>
      <vt:lpstr>Inhaltsverzeichnis</vt:lpstr>
      <vt:lpstr>Eckdaten</vt:lpstr>
      <vt:lpstr>GuV</vt:lpstr>
      <vt:lpstr>Konzernbilanz</vt:lpstr>
      <vt:lpstr>Kapitalflussrechnung</vt:lpstr>
      <vt:lpstr>Segmentbericht Quartal</vt:lpstr>
      <vt:lpstr>EK-Veränderung</vt:lpstr>
      <vt:lpstr>Im EK erfasste Erträge + Aufw.</vt:lpstr>
      <vt:lpstr>IR Kontakt</vt:lpstr>
      <vt:lpstr>Schlussblatt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2015-04-28T11:18:21Z</dcterms:modified>
</cp:coreProperties>
</file>