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15"/>
  <workbookPr/>
  <xr:revisionPtr revIDLastSave="0" documentId="11_16078289CFF2366A343F34582D5DA0CA824B31A7" xr6:coauthVersionLast="46" xr6:coauthVersionMax="46" xr10:uidLastSave="{00000000-0000-0000-0000-000000000000}"/>
  <bookViews>
    <workbookView xWindow="-15" yWindow="-15" windowWidth="19170" windowHeight="5445" tabRatio="572" xr2:uid="{00000000-000D-0000-FFFF-FFFF00000000}"/>
  </bookViews>
  <sheets>
    <sheet name="Eckdaten" sheetId="36790" r:id="rId1"/>
    <sheet name="GuV" sheetId="36791" r:id="rId2"/>
    <sheet name="Konzernbilanz" sheetId="4388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0">Eckdaten!$A$1:$P$33</definedName>
    <definedName name="_xlnm.Print_Area" localSheetId="5">'EK-Veränderung'!$A$1:$W$31</definedName>
    <definedName name="_xlnm.Print_Area" localSheetId="1">GuV!$A$1:$M$32</definedName>
    <definedName name="_xlnm.Print_Area" localSheetId="6">'Im EK erfasste Erträge + Aufw.'!$A$1:$G$18</definedName>
    <definedName name="_xlnm.Print_Area" localSheetId="3">Kapitalflussrechnung!$A$1:$G$41</definedName>
    <definedName name="_xlnm.Print_Area" localSheetId="2">Konzernbilanz!$A$1:$E$60</definedName>
    <definedName name="_xlnm.Print_Area" localSheetId="4">Segmentbericht!$A$1:$M$60</definedName>
    <definedName name="wrn.Feb." localSheetId="0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6" hidden="1">{#N/A,#N/A,FALSE,"431"}</definedName>
    <definedName name="wrn.Feb." localSheetId="2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1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8" fullPrecision="0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6778" l="1"/>
  <c r="E12" i="36778"/>
  <c r="D12" i="36778"/>
  <c r="C12" i="36778"/>
  <c r="D10" i="36778"/>
  <c r="D13" i="36778" s="1"/>
  <c r="D14" i="36778" s="1"/>
  <c r="D16" i="36778" s="1"/>
  <c r="E10" i="36778"/>
  <c r="E13" i="36778" s="1"/>
  <c r="E14" i="36778" s="1"/>
  <c r="E16" i="36778" s="1"/>
  <c r="F10" i="36778"/>
  <c r="F13" i="36778" s="1"/>
  <c r="F14" i="36778" s="1"/>
  <c r="F16" i="36778" s="1"/>
  <c r="C10" i="36778"/>
  <c r="C13" i="36778" s="1"/>
  <c r="C14" i="36778" s="1"/>
  <c r="C16" i="36778" s="1"/>
  <c r="T30" i="36781"/>
  <c r="P30" i="36781"/>
  <c r="N30" i="36781"/>
  <c r="M30" i="36781"/>
  <c r="L30" i="36781"/>
  <c r="K30" i="36781"/>
  <c r="I30" i="36781"/>
  <c r="G30" i="36781"/>
  <c r="E30" i="36781"/>
  <c r="D30" i="36781"/>
  <c r="R28" i="36781"/>
  <c r="V28" i="36781" s="1"/>
  <c r="R27" i="36781"/>
  <c r="V27" i="36781" s="1"/>
  <c r="R26" i="36781"/>
  <c r="V26" i="36781" s="1"/>
  <c r="R25" i="36781"/>
  <c r="V25" i="36781" s="1"/>
  <c r="R24" i="36781"/>
  <c r="V24" i="36781" s="1"/>
  <c r="R23" i="36781"/>
  <c r="V23" i="36781" s="1"/>
  <c r="R22" i="36781"/>
  <c r="V21" i="36781"/>
  <c r="T19" i="36781"/>
  <c r="P19" i="36781"/>
  <c r="N19" i="36781"/>
  <c r="M19" i="36781"/>
  <c r="L19" i="36781"/>
  <c r="K19" i="36781"/>
  <c r="I19" i="36781"/>
  <c r="G19" i="36781"/>
  <c r="E19" i="36781"/>
  <c r="D19" i="36781"/>
  <c r="V17" i="36781"/>
  <c r="V16" i="36781"/>
  <c r="R15" i="36781"/>
  <c r="V15" i="36781" s="1"/>
  <c r="R14" i="36781"/>
  <c r="V14" i="36781" s="1"/>
  <c r="R13" i="36781"/>
  <c r="R19" i="36781" s="1"/>
  <c r="V11" i="36781"/>
  <c r="V10" i="36781"/>
  <c r="L50" i="36783"/>
  <c r="K50" i="36783"/>
  <c r="L48" i="36783"/>
  <c r="K48" i="36783"/>
  <c r="J47" i="36783"/>
  <c r="J49" i="36783" s="1"/>
  <c r="J51" i="36783" s="1"/>
  <c r="I47" i="36783"/>
  <c r="I49" i="36783" s="1"/>
  <c r="I51" i="36783" s="1"/>
  <c r="L46" i="36783"/>
  <c r="C46" i="36783"/>
  <c r="K46" i="36783" s="1"/>
  <c r="L44" i="36783"/>
  <c r="K44" i="36783"/>
  <c r="L43" i="36783"/>
  <c r="K43" i="36783"/>
  <c r="H42" i="36783"/>
  <c r="H45" i="36783" s="1"/>
  <c r="H47" i="36783" s="1"/>
  <c r="H49" i="36783" s="1"/>
  <c r="H51" i="36783" s="1"/>
  <c r="G42" i="36783"/>
  <c r="G45" i="36783" s="1"/>
  <c r="G47" i="36783" s="1"/>
  <c r="G49" i="36783" s="1"/>
  <c r="G51" i="36783" s="1"/>
  <c r="F42" i="36783"/>
  <c r="F45" i="36783" s="1"/>
  <c r="F47" i="36783" s="1"/>
  <c r="F49" i="36783" s="1"/>
  <c r="F51" i="36783" s="1"/>
  <c r="E42" i="36783"/>
  <c r="E45" i="36783" s="1"/>
  <c r="E47" i="36783" s="1"/>
  <c r="E49" i="36783" s="1"/>
  <c r="E51" i="36783" s="1"/>
  <c r="D42" i="36783"/>
  <c r="D45" i="36783" s="1"/>
  <c r="D47" i="36783" s="1"/>
  <c r="D49" i="36783" s="1"/>
  <c r="D51" i="36783" s="1"/>
  <c r="L41" i="36783"/>
  <c r="C41" i="36783"/>
  <c r="L40" i="36783"/>
  <c r="L42" i="36783" s="1"/>
  <c r="L45" i="36783" s="1"/>
  <c r="L47" i="36783" s="1"/>
  <c r="L49" i="36783" s="1"/>
  <c r="L51" i="36783" s="1"/>
  <c r="L54" i="36783" s="1"/>
  <c r="L57" i="36783" s="1"/>
  <c r="L59" i="36783" s="1"/>
  <c r="K40" i="36783"/>
  <c r="L19" i="36783"/>
  <c r="K19" i="36783"/>
  <c r="L17" i="36783"/>
  <c r="C17" i="36783"/>
  <c r="K17" i="36783" s="1"/>
  <c r="J16" i="36783"/>
  <c r="J18" i="36783" s="1"/>
  <c r="J20" i="36783" s="1"/>
  <c r="I16" i="36783"/>
  <c r="I18" i="36783" s="1"/>
  <c r="I20" i="36783" s="1"/>
  <c r="L15" i="36783"/>
  <c r="C15" i="36783"/>
  <c r="K15" i="36783" s="1"/>
  <c r="L13" i="36783"/>
  <c r="C13" i="36783"/>
  <c r="K13" i="36783" s="1"/>
  <c r="L12" i="36783"/>
  <c r="K12" i="36783"/>
  <c r="H11" i="36783"/>
  <c r="H14" i="36783" s="1"/>
  <c r="H16" i="36783" s="1"/>
  <c r="H18" i="36783" s="1"/>
  <c r="H20" i="36783" s="1"/>
  <c r="G11" i="36783"/>
  <c r="G14" i="36783" s="1"/>
  <c r="G16" i="36783" s="1"/>
  <c r="G18" i="36783" s="1"/>
  <c r="G20" i="36783" s="1"/>
  <c r="F11" i="36783"/>
  <c r="F14" i="36783" s="1"/>
  <c r="F16" i="36783" s="1"/>
  <c r="F18" i="36783" s="1"/>
  <c r="F20" i="36783" s="1"/>
  <c r="E11" i="36783"/>
  <c r="E14" i="36783" s="1"/>
  <c r="E16" i="36783" s="1"/>
  <c r="E18" i="36783" s="1"/>
  <c r="E20" i="36783" s="1"/>
  <c r="D11" i="36783"/>
  <c r="D14" i="36783" s="1"/>
  <c r="D16" i="36783" s="1"/>
  <c r="D18" i="36783" s="1"/>
  <c r="D20" i="36783" s="1"/>
  <c r="L10" i="36783"/>
  <c r="C10" i="36783"/>
  <c r="L9" i="36783"/>
  <c r="K9" i="36783"/>
  <c r="F36" i="2316"/>
  <c r="F38" i="2316" s="1"/>
  <c r="D36" i="2316"/>
  <c r="D38" i="2316" s="1"/>
  <c r="F33" i="2316"/>
  <c r="E33" i="2316"/>
  <c r="D33" i="2316"/>
  <c r="C33" i="2316"/>
  <c r="F26" i="2316"/>
  <c r="E26" i="2316"/>
  <c r="D26" i="2316"/>
  <c r="C26" i="2316"/>
  <c r="F11" i="2316"/>
  <c r="F17" i="2316" s="1"/>
  <c r="F40" i="2316" s="1"/>
  <c r="E11" i="2316"/>
  <c r="E17" i="2316" s="1"/>
  <c r="E34" i="2316" s="1"/>
  <c r="E36" i="2316" s="1"/>
  <c r="E38" i="2316" s="1"/>
  <c r="D11" i="2316"/>
  <c r="D17" i="2316" s="1"/>
  <c r="D40" i="2316" s="1"/>
  <c r="C11" i="2316"/>
  <c r="C17" i="2316" s="1"/>
  <c r="C34" i="2316" s="1"/>
  <c r="C36" i="2316" s="1"/>
  <c r="C38" i="2316" s="1"/>
  <c r="C55" i="4388"/>
  <c r="C57" i="4388" s="1"/>
  <c r="C48" i="4388"/>
  <c r="C39" i="4388"/>
  <c r="C27" i="4388"/>
  <c r="C17" i="4388"/>
  <c r="C29" i="4388" s="1"/>
  <c r="K29" i="36791"/>
  <c r="I29" i="36791"/>
  <c r="L29" i="36791" s="1"/>
  <c r="F29" i="36791"/>
  <c r="D29" i="36791"/>
  <c r="G29" i="36791" s="1"/>
  <c r="K28" i="36791"/>
  <c r="I28" i="36791"/>
  <c r="L28" i="36791" s="1"/>
  <c r="F28" i="36791"/>
  <c r="D28" i="36791"/>
  <c r="L25" i="36791"/>
  <c r="G25" i="36791"/>
  <c r="I22" i="36791"/>
  <c r="L22" i="36791" s="1"/>
  <c r="D22" i="36791"/>
  <c r="G22" i="36791" s="1"/>
  <c r="L20" i="36791"/>
  <c r="G20" i="36791"/>
  <c r="L19" i="36791"/>
  <c r="G19" i="36791"/>
  <c r="L18" i="36791"/>
  <c r="G18" i="36791"/>
  <c r="L16" i="36791"/>
  <c r="G16" i="36791"/>
  <c r="L15" i="36791"/>
  <c r="G15" i="36791"/>
  <c r="I14" i="36791"/>
  <c r="L14" i="36791" s="1"/>
  <c r="D14" i="36791"/>
  <c r="G14" i="36791" s="1"/>
  <c r="L13" i="36791"/>
  <c r="G13" i="36791"/>
  <c r="L11" i="36791"/>
  <c r="G11" i="36791"/>
  <c r="K10" i="36791"/>
  <c r="K12" i="36791" s="1"/>
  <c r="K17" i="36791" s="1"/>
  <c r="K21" i="36791" s="1"/>
  <c r="K23" i="36791" s="1"/>
  <c r="K26" i="36791" s="1"/>
  <c r="I10" i="36791"/>
  <c r="L10" i="36791" s="1"/>
  <c r="F10" i="36791"/>
  <c r="F12" i="36791" s="1"/>
  <c r="F17" i="36791" s="1"/>
  <c r="F21" i="36791" s="1"/>
  <c r="F23" i="36791" s="1"/>
  <c r="F26" i="36791" s="1"/>
  <c r="D10" i="36791"/>
  <c r="D12" i="36791" s="1"/>
  <c r="L9" i="36791"/>
  <c r="G9" i="36791"/>
  <c r="L8" i="36791"/>
  <c r="G8" i="36791"/>
  <c r="L7" i="36791"/>
  <c r="G7" i="36791"/>
  <c r="L6" i="36791"/>
  <c r="G6" i="36791"/>
  <c r="G31" i="36790"/>
  <c r="O21" i="36790"/>
  <c r="J21" i="36790"/>
  <c r="O20" i="36790"/>
  <c r="J20" i="36790"/>
  <c r="O19" i="36790"/>
  <c r="J19" i="36790"/>
  <c r="O17" i="36790"/>
  <c r="J17" i="36790"/>
  <c r="O15" i="36790"/>
  <c r="J15" i="36790"/>
  <c r="O14" i="36790"/>
  <c r="J14" i="36790"/>
  <c r="O13" i="36790"/>
  <c r="J13" i="36790"/>
  <c r="O12" i="36790"/>
  <c r="J12" i="36790"/>
  <c r="O9" i="36790"/>
  <c r="J9" i="36790"/>
  <c r="O8" i="36790"/>
  <c r="J8" i="36790"/>
  <c r="N7" i="36790"/>
  <c r="N16" i="36790" s="1"/>
  <c r="L7" i="36790"/>
  <c r="I7" i="36790"/>
  <c r="I18" i="36790" s="1"/>
  <c r="G7" i="36790"/>
  <c r="G18" i="36790" s="1"/>
  <c r="O7" i="36790" l="1"/>
  <c r="L16" i="36790"/>
  <c r="C59" i="4388"/>
  <c r="C11" i="36783"/>
  <c r="C14" i="36783" s="1"/>
  <c r="C16" i="36783" s="1"/>
  <c r="C18" i="36783" s="1"/>
  <c r="C20" i="36783" s="1"/>
  <c r="K10" i="36783"/>
  <c r="K11" i="36783" s="1"/>
  <c r="L11" i="36783"/>
  <c r="L14" i="36783" s="1"/>
  <c r="L16" i="36783" s="1"/>
  <c r="L18" i="36783" s="1"/>
  <c r="L20" i="36783" s="1"/>
  <c r="L23" i="36783" s="1"/>
  <c r="L26" i="36783" s="1"/>
  <c r="L28" i="36783" s="1"/>
  <c r="K41" i="36783"/>
  <c r="K42" i="36783" s="1"/>
  <c r="K45" i="36783" s="1"/>
  <c r="K47" i="36783" s="1"/>
  <c r="K49" i="36783" s="1"/>
  <c r="K51" i="36783" s="1"/>
  <c r="K54" i="36783" s="1"/>
  <c r="K57" i="36783" s="1"/>
  <c r="K59" i="36783" s="1"/>
  <c r="C42" i="36783"/>
  <c r="C45" i="36783" s="1"/>
  <c r="C47" i="36783" s="1"/>
  <c r="C49" i="36783" s="1"/>
  <c r="C51" i="36783" s="1"/>
  <c r="V22" i="36781"/>
  <c r="R30" i="36781"/>
  <c r="G28" i="36791"/>
  <c r="V30" i="36781"/>
  <c r="V13" i="36781"/>
  <c r="V19" i="36781" s="1"/>
  <c r="K14" i="36783"/>
  <c r="K16" i="36783" s="1"/>
  <c r="K18" i="36783" s="1"/>
  <c r="K20" i="36783" s="1"/>
  <c r="K23" i="36783" s="1"/>
  <c r="K26" i="36783" s="1"/>
  <c r="K28" i="36783" s="1"/>
  <c r="D17" i="36791"/>
  <c r="G12" i="36791"/>
  <c r="G10" i="36791"/>
  <c r="I12" i="36791"/>
  <c r="J7" i="36790"/>
  <c r="G16" i="36790"/>
  <c r="L18" i="36790"/>
  <c r="I16" i="36790"/>
  <c r="N18" i="36790"/>
  <c r="D21" i="36791" l="1"/>
  <c r="G17" i="36791"/>
  <c r="L12" i="36791"/>
  <c r="I17" i="36791"/>
  <c r="D23" i="36791" l="1"/>
  <c r="G21" i="36791"/>
  <c r="L17" i="36791"/>
  <c r="I21" i="36791"/>
  <c r="G23" i="36791" l="1"/>
  <c r="D26" i="36791"/>
  <c r="I23" i="36791"/>
  <c r="L21" i="36791"/>
  <c r="I26" i="36791" l="1"/>
  <c r="L23" i="36791"/>
  <c r="D55" i="4388" l="1"/>
  <c r="D57" i="4388" s="1"/>
  <c r="D48" i="4388"/>
  <c r="D39" i="4388"/>
  <c r="D27" i="4388"/>
  <c r="D17" i="4388"/>
  <c r="D29" i="4388" s="1"/>
  <c r="D59" i="4388" l="1"/>
</calcChain>
</file>

<file path=xl/sharedStrings.xml><?xml version="1.0" encoding="utf-8"?>
<sst xmlns="http://schemas.openxmlformats.org/spreadsheetml/2006/main" count="286" uniqueCount="164">
  <si>
    <t>Konzerndaten im Überblick, zum 30. September 2014</t>
  </si>
  <si>
    <t>IFRS, ungeprüft</t>
  </si>
  <si>
    <t>in Mio. EUR 
(soweit nicht anders vermerkt)</t>
  </si>
  <si>
    <t>Veränderung 
in %</t>
  </si>
  <si>
    <t>Q3 2014</t>
  </si>
  <si>
    <t>Q3 2013</t>
  </si>
  <si>
    <t>Umsatz</t>
  </si>
  <si>
    <t xml:space="preserve">Produktumsatz </t>
  </si>
  <si>
    <t>Dienstleistungen</t>
  </si>
  <si>
    <t>Sonstige</t>
  </si>
  <si>
    <t>Geschäftsbereich</t>
  </si>
  <si>
    <t>Business Process Excellence</t>
  </si>
  <si>
    <t>Enterprise Transaction Systems</t>
  </si>
  <si>
    <t>Consulting</t>
  </si>
  <si>
    <t>EBIT*</t>
  </si>
  <si>
    <t>in % vom Umsatz</t>
  </si>
  <si>
    <t>Nettoergebnis</t>
  </si>
  <si>
    <t>Ergebnis je Aktie EURO (unverwässert)</t>
  </si>
  <si>
    <t>Ergebnis je Aktie EURO (verwässert)</t>
  </si>
  <si>
    <t>Free Cash Flow</t>
  </si>
  <si>
    <t>Mitarbeiter (Vollzeitäquivalent)</t>
  </si>
  <si>
    <t>davon in Deutschland</t>
  </si>
  <si>
    <t>F&amp;E</t>
  </si>
  <si>
    <t>Bilanz</t>
  </si>
  <si>
    <t>Bilanzsumme</t>
  </si>
  <si>
    <t>Zahlungsmittel und Zahlungsmitteläquivalente</t>
  </si>
  <si>
    <t>Nettoverschuldung</t>
  </si>
  <si>
    <t>Eigenkapital</t>
  </si>
  <si>
    <t>in % der Bilanzsumme</t>
  </si>
  <si>
    <t>*EBIT: Konzernüberschuss + Ertragsteuern + Sonstige Steuern + Finanzergebnis</t>
  </si>
  <si>
    <t>Konzern Gewinn-und-Verlustrechnung für das Q1 bis Q3 2014</t>
  </si>
  <si>
    <t>in TEUR</t>
  </si>
  <si>
    <t>Q1 - Q3 2014</t>
  </si>
  <si>
    <t>Q1 - Q3 2013</t>
  </si>
  <si>
    <t>Veränderung in %</t>
  </si>
  <si>
    <t>Lizenzen</t>
  </si>
  <si>
    <t>Wartung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</si>
  <si>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</si>
  <si>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</si>
  <si>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</si>
  <si>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</si>
  <si>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</si>
  <si>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</si>
  <si>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Sonstige Steuern</t>
  </si>
  <si>
    <t>Operatives Ergebnis</t>
  </si>
  <si>
    <t>Sonstige Erträge</t>
  </si>
  <si>
    <t>Sonstige Aufwendungen</t>
  </si>
  <si>
    <t>Finanzergebnis</t>
  </si>
  <si>
    <t>Ergebnis vor 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</si>
  <si>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</si>
  <si>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</si>
  <si>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</si>
  <si>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</si>
  <si>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</si>
  <si>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</si>
  <si>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</si>
  <si>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</si>
  <si>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</si>
  <si>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Konzernbilanz zum 30. September 2014</t>
  </si>
  <si>
    <t>Aktiva</t>
  </si>
  <si>
    <t>Kurzfristiges Vermögen</t>
  </si>
  <si>
    <t>Wertpapiere</t>
  </si>
  <si>
    <t>Vorräte</t>
  </si>
  <si>
    <t>Forderungen aus Lieferungen und Leistungen</t>
  </si>
  <si>
    <t>Übrige Forderungen und sonstige Vermögenswerte</t>
  </si>
  <si>
    <t>Ertragsteuererstattungsansprüche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</si>
  <si>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</si>
  <si>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</si>
  <si>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</si>
  <si>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</si>
  <si>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</si>
  <si>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</si>
  <si>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</si>
  <si>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</si>
  <si>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</si>
  <si>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</si>
  <si>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</si>
  <si>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</si>
  <si>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 xml:space="preserve">Ertragsteuerschulden </t>
  </si>
  <si>
    <t>Rechnungsabgrenzungsposten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</si>
  <si>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</si>
  <si>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</si>
  <si>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</si>
  <si>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</si>
  <si>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</si>
  <si>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</si>
  <si>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</si>
  <si>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</si>
  <si>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</si>
  <si>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Kapitalflussrechnung für das Q1 bis Q3 2014</t>
  </si>
  <si>
    <t>Abschreibungen auf Gegenstände des Anlagevermögens</t>
  </si>
  <si>
    <t>Sonstige zahlungsunwirksame Aufwendungen und Erträge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</si>
  <si>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</si>
  <si>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</si>
  <si>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</si>
  <si>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</si>
  <si>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</si>
  <si>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</si>
  <si>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operativer Geschäftstätigkeit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</si>
  <si>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</si>
  <si>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</si>
  <si>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</si>
  <si>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</si>
  <si>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Einzahlungen aus dem Verkauf von Wertpapieren</t>
  </si>
  <si>
    <t>Auszahlungen für den Kauf von Wertpapieren</t>
  </si>
  <si>
    <t>Mittelzufluss aus dem Abgang von Veräußerungsgruppen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</si>
  <si>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</si>
  <si>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</si>
  <si>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</si>
  <si>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</si>
  <si>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Verwendung eigener Aktien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</si>
  <si>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</si>
  <si>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</si>
  <si>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</si>
  <si>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</si>
  <si>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</si>
  <si>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</si>
  <si>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</si>
  <si>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</si>
  <si>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</si>
  <si>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Segmentbericht für das 3. Quartal 2014</t>
  </si>
  <si>
    <t>ETS</t>
  </si>
  <si>
    <t>BPE</t>
  </si>
  <si>
    <t>Überleitung</t>
  </si>
  <si>
    <t>TOTAL</t>
  </si>
  <si>
    <t>Produktumsätze</t>
  </si>
  <si>
    <t>Segmentbeitrag</t>
  </si>
  <si>
    <t>Segmentergebnis</t>
  </si>
  <si>
    <t>Sonstige Erträge, netto</t>
  </si>
  <si>
    <t>Finanzergebnis, netto</t>
  </si>
  <si>
    <t>Ergebnis vor Ertragsteuern</t>
  </si>
  <si>
    <t>Segmentbericht für das Q1 - Q3 2014</t>
  </si>
  <si>
    <t>Eigenkapitalveränderungsrechnung vom 01. Januar bis 30. September 2014</t>
  </si>
  <si>
    <t>Gezeichnetes Kapital</t>
  </si>
  <si>
    <t>Kapital- rücklage</t>
  </si>
  <si>
    <t>Gewinn- rücklage</t>
  </si>
  <si>
    <t>Gezeichnetes</t>
  </si>
  <si>
    <t>Kapital</t>
  </si>
  <si>
    <t>Gesamt</t>
  </si>
  <si>
    <t>Im Umlauf befindliche 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</si>
  <si>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</si>
  <si>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</si>
  <si>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</si>
  <si>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</si>
  <si>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Eigenkapital zum 01. Januar 2013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</si>
  <si>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</si>
  <si>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</si>
  <si>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</si>
  <si>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</si>
  <si>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</si>
  <si>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Ausgabe und Verwendung eigener Aktien</t>
  </si>
  <si>
    <t>Rückkauf eigener Aktien</t>
  </si>
  <si>
    <t>Transaktionen zwischen Gesellschaftern</t>
  </si>
  <si>
    <t>Eigenkapital zum 30. September 2013</t>
  </si>
  <si>
    <t>Eigenkapital zum 01. Januar 2014</t>
  </si>
  <si>
    <t>Eigenkapital zum 30. September 2014</t>
  </si>
  <si>
    <t>Gesamtergebnisrechnung für Q1 bis Q3 2014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</si>
  <si>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</si>
  <si>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</si>
  <si>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</si>
  <si>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Posten die anschließend in den Gewinn oder Verlust umgegliedert werden, sofern bestimmte Bedingungen erfüllt sind</t>
  </si>
  <si>
    <t>Anpassung aus der Bewertung von Pensionsverpflichtungen</t>
  </si>
  <si>
    <t>Posten die anschließend nicht in den Gewinn oder Verlust umgegliedert werden.</t>
  </si>
  <si>
    <t>Im Eigenkapital direkt erfasste Wertänderungen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</si>
</sst>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#,##0.000000"/>
    <numFmt numFmtId="177" formatCode="0.000_)"/>
    <numFmt numFmtId="178" formatCode="#,##0\ \ "/>
  </numFmts>
  <fonts count="6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3" fillId="2" borderId="0"/>
    <xf numFmtId="0" fontId="17" fillId="0" borderId="0">
      <alignment vertical="center"/>
    </xf>
    <xf numFmtId="0" fontId="33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8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/>
    <xf numFmtId="0" fontId="32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0" fillId="22" borderId="0" applyNumberFormat="0" applyBorder="0" applyAlignment="0" applyProtection="0"/>
    <xf numFmtId="0" fontId="41" fillId="37" borderId="3" applyNumberFormat="0" applyAlignment="0" applyProtection="0"/>
    <xf numFmtId="0" fontId="31" fillId="23" borderId="4" applyNumberFormat="0" applyAlignment="0" applyProtection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173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38" fontId="3" fillId="2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3" applyNumberFormat="0" applyAlignment="0" applyProtection="0"/>
    <xf numFmtId="10" fontId="3" fillId="3" borderId="8" applyNumberFormat="0" applyBorder="0" applyAlignment="0" applyProtection="0"/>
    <xf numFmtId="0" fontId="47" fillId="34" borderId="9" applyNumberFormat="0" applyAlignment="0" applyProtection="0"/>
    <xf numFmtId="0" fontId="48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4" borderId="0" applyNumberFormat="0" applyBorder="0" applyAlignment="0" applyProtection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50" fillId="0" borderId="0"/>
    <xf numFmtId="4" fontId="6" fillId="0" borderId="0"/>
    <xf numFmtId="0" fontId="32" fillId="33" borderId="11" applyNumberFormat="0" applyFont="0" applyAlignment="0" applyProtection="0"/>
    <xf numFmtId="0" fontId="7" fillId="33" borderId="11" applyNumberFormat="0" applyFont="0" applyAlignment="0" applyProtection="0"/>
    <xf numFmtId="0" fontId="28" fillId="37" borderId="2" applyNumberFormat="0" applyAlignment="0" applyProtection="0"/>
    <xf numFmtId="10" fontId="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1" fillId="42" borderId="12" applyNumberFormat="0" applyProtection="0">
      <alignment vertical="center"/>
    </xf>
    <xf numFmtId="4" fontId="52" fillId="42" borderId="12" applyNumberFormat="0" applyProtection="0">
      <alignment vertical="center"/>
    </xf>
    <xf numFmtId="4" fontId="51" fillId="42" borderId="12" applyNumberFormat="0" applyProtection="0">
      <alignment horizontal="left" vertical="center" indent="1"/>
    </xf>
    <xf numFmtId="0" fontId="51" fillId="42" borderId="12" applyNumberFormat="0" applyProtection="0">
      <alignment horizontal="left" vertical="top" indent="1"/>
    </xf>
    <xf numFmtId="4" fontId="51" fillId="9" borderId="0" applyNumberFormat="0" applyProtection="0">
      <alignment horizontal="left" vertical="center" indent="1"/>
    </xf>
    <xf numFmtId="4" fontId="38" fillId="11" borderId="12" applyNumberFormat="0" applyProtection="0">
      <alignment horizontal="right" vertical="center"/>
    </xf>
    <xf numFmtId="4" fontId="38" fillId="8" borderId="12" applyNumberFormat="0" applyProtection="0">
      <alignment horizontal="right" vertical="center"/>
    </xf>
    <xf numFmtId="4" fontId="38" fillId="43" borderId="12" applyNumberFormat="0" applyProtection="0">
      <alignment horizontal="right" vertical="center"/>
    </xf>
    <xf numFmtId="4" fontId="38" fillId="44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8" fillId="36" borderId="12" applyNumberFormat="0" applyProtection="0">
      <alignment horizontal="right" vertical="center"/>
    </xf>
    <xf numFmtId="4" fontId="38" fillId="14" borderId="12" applyNumberFormat="0" applyProtection="0">
      <alignment horizontal="right" vertical="center"/>
    </xf>
    <xf numFmtId="4" fontId="38" fillId="46" borderId="12" applyNumberFormat="0" applyProtection="0">
      <alignment horizontal="right" vertical="center"/>
    </xf>
    <xf numFmtId="4" fontId="38" fillId="47" borderId="12" applyNumberFormat="0" applyProtection="0">
      <alignment horizontal="right" vertical="center"/>
    </xf>
    <xf numFmtId="4" fontId="51" fillId="48" borderId="13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62" fillId="13" borderId="0" applyNumberFormat="0" applyProtection="0">
      <alignment horizontal="left" vertical="center" indent="1"/>
    </xf>
    <xf numFmtId="4" fontId="38" fillId="9" borderId="12" applyNumberFormat="0" applyProtection="0">
      <alignment horizontal="right" vertical="center"/>
    </xf>
    <xf numFmtId="4" fontId="54" fillId="6" borderId="0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4" fillId="9" borderId="0" applyNumberFormat="0" applyProtection="0">
      <alignment horizontal="left" vertical="center" indent="1"/>
    </xf>
    <xf numFmtId="4" fontId="38" fillId="9" borderId="0" applyNumberFormat="0" applyProtection="0">
      <alignment horizontal="left" vertical="center" indent="1"/>
    </xf>
    <xf numFmtId="0" fontId="32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2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2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2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2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2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2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2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2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5" fillId="13" borderId="14" applyBorder="0"/>
    <xf numFmtId="4" fontId="38" fillId="10" borderId="12" applyNumberFormat="0" applyProtection="0">
      <alignment vertical="center"/>
    </xf>
    <xf numFmtId="4" fontId="56" fillId="10" borderId="12" applyNumberFormat="0" applyProtection="0">
      <alignment vertical="center"/>
    </xf>
    <xf numFmtId="4" fontId="38" fillId="10" borderId="12" applyNumberFormat="0" applyProtection="0">
      <alignment horizontal="left" vertical="center" indent="1"/>
    </xf>
    <xf numFmtId="0" fontId="38" fillId="10" borderId="12" applyNumberFormat="0" applyProtection="0">
      <alignment horizontal="left" vertical="top" indent="1"/>
    </xf>
    <xf numFmtId="4" fontId="38" fillId="6" borderId="12" applyNumberFormat="0" applyProtection="0">
      <alignment horizontal="right" vertical="center"/>
    </xf>
    <xf numFmtId="4" fontId="56" fillId="6" borderId="12" applyNumberFormat="0" applyProtection="0">
      <alignment horizontal="right" vertical="center"/>
    </xf>
    <xf numFmtId="4" fontId="38" fillId="9" borderId="12" applyNumberFormat="0" applyProtection="0">
      <alignment horizontal="left" vertical="center" indent="1"/>
    </xf>
    <xf numFmtId="0" fontId="38" fillId="9" borderId="12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63" fillId="49" borderId="0" applyNumberFormat="0" applyProtection="0">
      <alignment horizontal="left" vertical="center" indent="1"/>
    </xf>
    <xf numFmtId="0" fontId="3" fillId="50" borderId="8"/>
    <xf numFmtId="4" fontId="58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5" fillId="0" borderId="15" applyNumberFormat="0" applyFill="0" applyAlignment="0" applyProtection="0"/>
    <xf numFmtId="3" fontId="12" fillId="0" borderId="15" applyNumberFormat="0" applyFill="0" applyAlignment="0" applyProtection="0"/>
    <xf numFmtId="3" fontId="36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12" fillId="0" borderId="0">
      <alignment wrapText="1"/>
    </xf>
    <xf numFmtId="0" fontId="36" fillId="0" borderId="0">
      <alignment wrapText="1"/>
    </xf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7" fillId="0" borderId="0" applyFont="0" applyFill="0" applyBorder="0" applyProtection="0">
      <alignment horizontal="right"/>
    </xf>
    <xf numFmtId="0" fontId="30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78">
    <xf numFmtId="0" fontId="0" fillId="0" borderId="0" xfId="0"/>
    <xf numFmtId="0" fontId="2" fillId="0" borderId="0" xfId="0" applyFont="1"/>
    <xf numFmtId="0" fontId="7" fillId="0" borderId="0" xfId="0" applyFont="1"/>
    <xf numFmtId="3" fontId="2" fillId="0" borderId="0" xfId="0" applyNumberFormat="1" applyFont="1"/>
    <xf numFmtId="0" fontId="22" fillId="51" borderId="0" xfId="0" applyFont="1" applyFill="1" applyAlignment="1">
      <alignment vertical="center"/>
    </xf>
    <xf numFmtId="9" fontId="2" fillId="51" borderId="0" xfId="0" applyNumberFormat="1" applyFont="1" applyFill="1" applyBorder="1"/>
    <xf numFmtId="167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7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7" fontId="2" fillId="51" borderId="25" xfId="0" applyNumberFormat="1" applyFont="1" applyFill="1" applyBorder="1"/>
    <xf numFmtId="9" fontId="2" fillId="51" borderId="26" xfId="0" applyNumberFormat="1" applyFont="1" applyFill="1" applyBorder="1"/>
    <xf numFmtId="166" fontId="2" fillId="51" borderId="25" xfId="0" applyNumberFormat="1" applyFont="1" applyFill="1" applyBorder="1"/>
    <xf numFmtId="166" fontId="2" fillId="51" borderId="26" xfId="0" applyNumberFormat="1" applyFont="1" applyFill="1" applyBorder="1"/>
    <xf numFmtId="0" fontId="4" fillId="51" borderId="21" xfId="0" applyFont="1" applyFill="1" applyBorder="1"/>
    <xf numFmtId="167" fontId="4" fillId="51" borderId="0" xfId="0" applyNumberFormat="1" applyFont="1" applyFill="1" applyBorder="1"/>
    <xf numFmtId="9" fontId="4" fillId="51" borderId="27" xfId="0" applyNumberFormat="1" applyFont="1" applyFill="1" applyBorder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7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7" fontId="2" fillId="51" borderId="37" xfId="0" applyNumberFormat="1" applyFont="1" applyFill="1" applyBorder="1"/>
    <xf numFmtId="0" fontId="2" fillId="51" borderId="17" xfId="0" applyFont="1" applyFill="1" applyBorder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0" fontId="4" fillId="51" borderId="27" xfId="0" applyFont="1" applyFill="1" applyBorder="1" applyAlignment="1"/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6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44" xfId="0" applyNumberFormat="1" applyFont="1" applyFill="1" applyBorder="1" applyAlignment="1">
      <alignment horizontal="left"/>
    </xf>
    <xf numFmtId="174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3" fontId="4" fillId="51" borderId="25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6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0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1" fillId="0" borderId="0" xfId="0" applyFont="1"/>
    <xf numFmtId="0" fontId="2" fillId="51" borderId="27" xfId="0" applyFont="1" applyFill="1" applyBorder="1" applyAlignment="1"/>
    <xf numFmtId="3" fontId="4" fillId="51" borderId="21" xfId="231" applyNumberFormat="1" applyFont="1" applyFill="1" applyBorder="1" applyAlignment="1">
      <alignment horizontal="left" vertical="center"/>
    </xf>
    <xf numFmtId="3" fontId="2" fillId="51" borderId="23" xfId="231" applyNumberFormat="1" applyFont="1" applyFill="1" applyBorder="1" applyAlignment="1">
      <alignment horizontal="left" vertical="center"/>
    </xf>
    <xf numFmtId="3" fontId="4" fillId="51" borderId="58" xfId="231" applyNumberFormat="1" applyFont="1" applyFill="1" applyBorder="1" applyAlignment="1">
      <alignment horizontal="left" vertical="center"/>
    </xf>
    <xf numFmtId="0" fontId="13" fillId="51" borderId="0" xfId="0" applyFont="1" applyFill="1" applyAlignment="1"/>
    <xf numFmtId="167" fontId="2" fillId="51" borderId="21" xfId="0" applyNumberFormat="1" applyFont="1" applyFill="1" applyBorder="1" applyAlignment="1"/>
    <xf numFmtId="3" fontId="4" fillId="51" borderId="0" xfId="157" applyNumberFormat="1" applyFont="1" applyFill="1" applyBorder="1" applyAlignment="1">
      <alignment horizontal="right"/>
    </xf>
    <xf numFmtId="3" fontId="4" fillId="51" borderId="24" xfId="157" applyNumberFormat="1" applyFont="1" applyFill="1" applyBorder="1" applyAlignment="1">
      <alignment horizontal="right"/>
    </xf>
    <xf numFmtId="174" fontId="4" fillId="51" borderId="24" xfId="157" applyNumberFormat="1" applyFont="1" applyFill="1" applyBorder="1" applyAlignment="1">
      <alignment horizontal="center"/>
    </xf>
    <xf numFmtId="49" fontId="4" fillId="51" borderId="28" xfId="0" applyNumberFormat="1" applyFont="1" applyFill="1" applyBorder="1" applyAlignment="1">
      <alignment horizontal="center" vertical="center" wrapText="1"/>
    </xf>
    <xf numFmtId="0" fontId="4" fillId="51" borderId="8" xfId="0" applyFont="1" applyFill="1" applyBorder="1" applyAlignment="1">
      <alignment vertical="top" wrapText="1"/>
    </xf>
    <xf numFmtId="0" fontId="4" fillId="51" borderId="26" xfId="0" applyFont="1" applyFill="1" applyBorder="1" applyAlignment="1">
      <alignment vertical="center" wrapText="1"/>
    </xf>
    <xf numFmtId="0" fontId="2" fillId="51" borderId="26" xfId="0" applyFont="1" applyFill="1" applyBorder="1" applyAlignment="1">
      <alignment vertical="center" wrapText="1"/>
    </xf>
    <xf numFmtId="3" fontId="2" fillId="51" borderId="0" xfId="0" applyNumberFormat="1" applyFont="1" applyFill="1" applyBorder="1" applyProtection="1">
      <protection locked="0"/>
    </xf>
    <xf numFmtId="49" fontId="4" fillId="51" borderId="8" xfId="231" applyNumberFormat="1" applyFont="1" applyFill="1" applyBorder="1" applyAlignment="1">
      <alignment horizontal="center" vertical="center"/>
    </xf>
    <xf numFmtId="49" fontId="4" fillId="51" borderId="26" xfId="231" applyNumberFormat="1" applyFont="1" applyFill="1" applyBorder="1" applyAlignment="1">
      <alignment horizontal="center" vertical="center"/>
    </xf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174" fontId="4" fillId="51" borderId="28" xfId="229" quotePrefix="1" applyNumberFormat="1" applyFont="1" applyFill="1" applyBorder="1" applyAlignment="1">
      <alignment horizontal="center" vertical="center" wrapText="1"/>
    </xf>
    <xf numFmtId="174" fontId="2" fillId="51" borderId="43" xfId="229" applyNumberFormat="1" applyFont="1" applyFill="1" applyBorder="1" applyAlignment="1">
      <alignment horizontal="center" vertical="center" wrapText="1"/>
    </xf>
    <xf numFmtId="175" fontId="4" fillId="51" borderId="30" xfId="157" applyNumberFormat="1" applyFont="1" applyFill="1" applyBorder="1" applyAlignment="1">
      <alignment horizontal="center"/>
    </xf>
    <xf numFmtId="175" fontId="4" fillId="51" borderId="37" xfId="157" applyNumberFormat="1" applyFont="1" applyFill="1" applyBorder="1" applyAlignment="1">
      <alignment horizontal="center"/>
    </xf>
    <xf numFmtId="174" fontId="4" fillId="51" borderId="23" xfId="229" quotePrefix="1" applyNumberFormat="1" applyFont="1" applyFill="1" applyBorder="1" applyAlignment="1">
      <alignment horizontal="center" vertical="center" wrapText="1"/>
    </xf>
    <xf numFmtId="174" fontId="2" fillId="51" borderId="24" xfId="229" applyNumberFormat="1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1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1" fillId="51" borderId="0" xfId="0" applyFont="1" applyFill="1" applyAlignment="1"/>
    <xf numFmtId="0" fontId="1" fillId="51" borderId="0" xfId="0" applyFont="1" applyFill="1"/>
    <xf numFmtId="166" fontId="1" fillId="51" borderId="0" xfId="0" applyNumberFormat="1" applyFont="1" applyFill="1"/>
    <xf numFmtId="4" fontId="1" fillId="0" borderId="0" xfId="157" applyFont="1"/>
    <xf numFmtId="4" fontId="1" fillId="0" borderId="0" xfId="157" applyNumberFormat="1" applyFont="1" applyAlignment="1">
      <alignment horizontal="right"/>
    </xf>
    <xf numFmtId="3" fontId="1" fillId="0" borderId="0" xfId="0" applyNumberFormat="1" applyFont="1"/>
  </cellXfs>
  <cellStyles count="279">
    <cellStyle name="_Column1" xfId="1" xr:uid="{00000000-0005-0000-0000-000000000000}"/>
    <cellStyle name="_Column1 2" xfId="2" xr:uid="{00000000-0005-0000-0000-000001000000}"/>
    <cellStyle name="_Column1 2_Software AG - Q2 2012 Results deutsch IFRS" xfId="3" xr:uid="{00000000-0005-0000-0000-000002000000}"/>
    <cellStyle name="_Column1 3" xfId="4" xr:uid="{00000000-0005-0000-0000-000003000000}"/>
    <cellStyle name="_Column1_TARGET2" xfId="5" xr:uid="{00000000-0005-0000-0000-000004000000}"/>
    <cellStyle name="_Column1_TARGET2 2" xfId="6" xr:uid="{00000000-0005-0000-0000-000005000000}"/>
    <cellStyle name="_Column1_TARGET2 2_Software AG - Q2 2012 Results deutsch IFRS" xfId="7" xr:uid="{00000000-0005-0000-0000-000006000000}"/>
    <cellStyle name="_Column1_TARGET2 3" xfId="8" xr:uid="{00000000-0005-0000-0000-000007000000}"/>
    <cellStyle name="_Column2" xfId="9" xr:uid="{00000000-0005-0000-0000-000008000000}"/>
    <cellStyle name="_Column2_TARGET2" xfId="10" xr:uid="{00000000-0005-0000-0000-000009000000}"/>
    <cellStyle name="_Column3" xfId="11" xr:uid="{00000000-0005-0000-0000-00000A000000}"/>
    <cellStyle name="_Column3_TARGET2" xfId="12" xr:uid="{00000000-0005-0000-0000-00000B000000}"/>
    <cellStyle name="_Column4" xfId="13" xr:uid="{00000000-0005-0000-0000-00000C000000}"/>
    <cellStyle name="_Column4 2" xfId="14" xr:uid="{00000000-0005-0000-0000-00000D000000}"/>
    <cellStyle name="_Column4_TARGET2" xfId="15" xr:uid="{00000000-0005-0000-0000-00000E000000}"/>
    <cellStyle name="_Column4_TARGET2 2" xfId="16" xr:uid="{00000000-0005-0000-0000-00000F000000}"/>
    <cellStyle name="_Column5" xfId="17" xr:uid="{00000000-0005-0000-0000-000010000000}"/>
    <cellStyle name="_Column5_TARGET2" xfId="18" xr:uid="{00000000-0005-0000-0000-000011000000}"/>
    <cellStyle name="_Column6" xfId="19" xr:uid="{00000000-0005-0000-0000-000012000000}"/>
    <cellStyle name="_Column6_TARGET2" xfId="20" xr:uid="{00000000-0005-0000-0000-000013000000}"/>
    <cellStyle name="_Column7" xfId="21" xr:uid="{00000000-0005-0000-0000-000014000000}"/>
    <cellStyle name="_Column7_TARGET2" xfId="22" xr:uid="{00000000-0005-0000-0000-000015000000}"/>
    <cellStyle name="_Data" xfId="23" xr:uid="{00000000-0005-0000-0000-000016000000}"/>
    <cellStyle name="_Data_TARGET2" xfId="24" xr:uid="{00000000-0005-0000-0000-000017000000}"/>
    <cellStyle name="_Header" xfId="25" xr:uid="{00000000-0005-0000-0000-000018000000}"/>
    <cellStyle name="_Header_TARGET2" xfId="26" xr:uid="{00000000-0005-0000-0000-000019000000}"/>
    <cellStyle name="_Row1" xfId="27" xr:uid="{00000000-0005-0000-0000-00001A000000}"/>
    <cellStyle name="_Row1 2" xfId="28" xr:uid="{00000000-0005-0000-0000-00001B000000}"/>
    <cellStyle name="_Row1 2_Software AG - Q2 2012 Results deutsch IFRS" xfId="29" xr:uid="{00000000-0005-0000-0000-00001C000000}"/>
    <cellStyle name="_Row1 3" xfId="30" xr:uid="{00000000-0005-0000-0000-00001D000000}"/>
    <cellStyle name="_Row1_TARGET2" xfId="31" xr:uid="{00000000-0005-0000-0000-00001E000000}"/>
    <cellStyle name="_Row1_TARGET2 2" xfId="32" xr:uid="{00000000-0005-0000-0000-00001F000000}"/>
    <cellStyle name="_Row1_TARGET2 2_Software AG - Q2 2012 Results deutsch IFRS" xfId="33" xr:uid="{00000000-0005-0000-0000-000020000000}"/>
    <cellStyle name="_Row1_TARGET2 3" xfId="34" xr:uid="{00000000-0005-0000-0000-000021000000}"/>
    <cellStyle name="_Row2" xfId="35" xr:uid="{00000000-0005-0000-0000-000022000000}"/>
    <cellStyle name="_Row2_TARGET2" xfId="36" xr:uid="{00000000-0005-0000-0000-000023000000}"/>
    <cellStyle name="_Row3" xfId="37" xr:uid="{00000000-0005-0000-0000-000024000000}"/>
    <cellStyle name="_Row4" xfId="38" xr:uid="{00000000-0005-0000-0000-000025000000}"/>
    <cellStyle name="_Row5" xfId="39" xr:uid="{00000000-0005-0000-0000-000026000000}"/>
    <cellStyle name="_Row6" xfId="40" xr:uid="{00000000-0005-0000-0000-000027000000}"/>
    <cellStyle name="_Row7" xfId="41" xr:uid="{00000000-0005-0000-0000-000028000000}"/>
    <cellStyle name="20% - Accent1" xfId="42" xr:uid="{00000000-0005-0000-0000-000029000000}"/>
    <cellStyle name="20% - Accent2" xfId="43" xr:uid="{00000000-0005-0000-0000-00002A000000}"/>
    <cellStyle name="20% - Accent3" xfId="44" xr:uid="{00000000-0005-0000-0000-00002B000000}"/>
    <cellStyle name="20% - Accent4" xfId="45" xr:uid="{00000000-0005-0000-0000-00002C000000}"/>
    <cellStyle name="20% - Accent5" xfId="46" xr:uid="{00000000-0005-0000-0000-00002D000000}"/>
    <cellStyle name="20% - Accent6" xfId="47" xr:uid="{00000000-0005-0000-0000-00002E000000}"/>
    <cellStyle name="40% - Accent1" xfId="48" xr:uid="{00000000-0005-0000-0000-00002F000000}"/>
    <cellStyle name="40% - Accent2" xfId="49" xr:uid="{00000000-0005-0000-0000-000030000000}"/>
    <cellStyle name="40% - Accent3" xfId="50" xr:uid="{00000000-0005-0000-0000-000031000000}"/>
    <cellStyle name="40% - Accent4" xfId="51" xr:uid="{00000000-0005-0000-0000-000032000000}"/>
    <cellStyle name="40% - Accent5" xfId="52" xr:uid="{00000000-0005-0000-0000-000033000000}"/>
    <cellStyle name="40% - Accent6" xfId="53" xr:uid="{00000000-0005-0000-0000-000034000000}"/>
    <cellStyle name="60% - Accent1" xfId="54" xr:uid="{00000000-0005-0000-0000-000035000000}"/>
    <cellStyle name="60% - Accent2" xfId="55" xr:uid="{00000000-0005-0000-0000-000036000000}"/>
    <cellStyle name="60% - Accent3" xfId="56" xr:uid="{00000000-0005-0000-0000-000037000000}"/>
    <cellStyle name="60% - Accent4" xfId="57" xr:uid="{00000000-0005-0000-0000-000038000000}"/>
    <cellStyle name="60% - Accent5" xfId="58" xr:uid="{00000000-0005-0000-0000-000039000000}"/>
    <cellStyle name="60% - Accent6" xfId="59" xr:uid="{00000000-0005-0000-0000-00003A000000}"/>
    <cellStyle name="Accent1" xfId="60" xr:uid="{00000000-0005-0000-0000-00003B000000}"/>
    <cellStyle name="Accent1 - 20%" xfId="61" xr:uid="{00000000-0005-0000-0000-00003C000000}"/>
    <cellStyle name="Accent1 - 40%" xfId="62" xr:uid="{00000000-0005-0000-0000-00003D000000}"/>
    <cellStyle name="Accent1 - 60%" xfId="63" xr:uid="{00000000-0005-0000-0000-00003E000000}"/>
    <cellStyle name="Accent2" xfId="64" xr:uid="{00000000-0005-0000-0000-00003F000000}"/>
    <cellStyle name="Accent2 - 20%" xfId="65" xr:uid="{00000000-0005-0000-0000-000040000000}"/>
    <cellStyle name="Accent2 - 40%" xfId="66" xr:uid="{00000000-0005-0000-0000-000041000000}"/>
    <cellStyle name="Accent2 - 60%" xfId="67" xr:uid="{00000000-0005-0000-0000-000042000000}"/>
    <cellStyle name="Accent3" xfId="68" xr:uid="{00000000-0005-0000-0000-000043000000}"/>
    <cellStyle name="Accent3 - 20%" xfId="69" xr:uid="{00000000-0005-0000-0000-000044000000}"/>
    <cellStyle name="Accent3 - 40%" xfId="70" xr:uid="{00000000-0005-0000-0000-000045000000}"/>
    <cellStyle name="Accent3 - 60%" xfId="71" xr:uid="{00000000-0005-0000-0000-000046000000}"/>
    <cellStyle name="Accent3_Basis-Q1-09" xfId="72" xr:uid="{00000000-0005-0000-0000-000047000000}"/>
    <cellStyle name="Accent4" xfId="73" xr:uid="{00000000-0005-0000-0000-000048000000}"/>
    <cellStyle name="Accent4 - 20%" xfId="74" xr:uid="{00000000-0005-0000-0000-000049000000}"/>
    <cellStyle name="Accent4 - 40%" xfId="75" xr:uid="{00000000-0005-0000-0000-00004A000000}"/>
    <cellStyle name="Accent4 - 60%" xfId="76" xr:uid="{00000000-0005-0000-0000-00004B000000}"/>
    <cellStyle name="Accent4_Basis-Q1-09" xfId="77" xr:uid="{00000000-0005-0000-0000-00004C000000}"/>
    <cellStyle name="Accent5" xfId="78" xr:uid="{00000000-0005-0000-0000-00004D000000}"/>
    <cellStyle name="Accent5 - 20%" xfId="79" xr:uid="{00000000-0005-0000-0000-00004E000000}"/>
    <cellStyle name="Accent5 - 40%" xfId="80" xr:uid="{00000000-0005-0000-0000-00004F000000}"/>
    <cellStyle name="Accent5 - 60%" xfId="81" xr:uid="{00000000-0005-0000-0000-000050000000}"/>
    <cellStyle name="Accent5_Basis-Q1-09" xfId="82" xr:uid="{00000000-0005-0000-0000-000051000000}"/>
    <cellStyle name="Accent6" xfId="83" xr:uid="{00000000-0005-0000-0000-000052000000}"/>
    <cellStyle name="Accent6 - 20%" xfId="84" xr:uid="{00000000-0005-0000-0000-000053000000}"/>
    <cellStyle name="Accent6 - 40%" xfId="85" xr:uid="{00000000-0005-0000-0000-000054000000}"/>
    <cellStyle name="Accent6 - 60%" xfId="86" xr:uid="{00000000-0005-0000-0000-000055000000}"/>
    <cellStyle name="Accent6_Basis-Q1-09" xfId="87" xr:uid="{00000000-0005-0000-0000-000056000000}"/>
    <cellStyle name="Bad" xfId="88" xr:uid="{00000000-0005-0000-0000-000057000000}"/>
    <cellStyle name="Calculation" xfId="89" xr:uid="{00000000-0005-0000-0000-000058000000}"/>
    <cellStyle name="Check Cell" xfId="90" xr:uid="{00000000-0005-0000-0000-000059000000}"/>
    <cellStyle name="Comma  - Style1" xfId="91" xr:uid="{00000000-0005-0000-0000-00005A000000}"/>
    <cellStyle name="Comma  - Style2" xfId="92" xr:uid="{00000000-0005-0000-0000-00005B000000}"/>
    <cellStyle name="Comma  - Style3" xfId="93" xr:uid="{00000000-0005-0000-0000-00005C000000}"/>
    <cellStyle name="Comma  - Style4" xfId="94" xr:uid="{00000000-0005-0000-0000-00005D000000}"/>
    <cellStyle name="Comma  - Style5" xfId="95" xr:uid="{00000000-0005-0000-0000-00005E000000}"/>
    <cellStyle name="Comma  - Style6" xfId="96" xr:uid="{00000000-0005-0000-0000-00005F000000}"/>
    <cellStyle name="Comma  - Style7" xfId="97" xr:uid="{00000000-0005-0000-0000-000060000000}"/>
    <cellStyle name="Comma  - Style8" xfId="98" xr:uid="{00000000-0005-0000-0000-000061000000}"/>
    <cellStyle name="Datum" xfId="99" xr:uid="{00000000-0005-0000-0000-000062000000}"/>
    <cellStyle name="Emphasis 1" xfId="100" xr:uid="{00000000-0005-0000-0000-000063000000}"/>
    <cellStyle name="Emphasis 2" xfId="101" xr:uid="{00000000-0005-0000-0000-000064000000}"/>
    <cellStyle name="Emphasis 3" xfId="102" xr:uid="{00000000-0005-0000-0000-000065000000}"/>
    <cellStyle name="Euro" xfId="103" xr:uid="{00000000-0005-0000-0000-000066000000}"/>
    <cellStyle name="Euro 2" xfId="104" xr:uid="{00000000-0005-0000-0000-000067000000}"/>
    <cellStyle name="Euro 3" xfId="105" xr:uid="{00000000-0005-0000-0000-000068000000}"/>
    <cellStyle name="Explanatory Text" xfId="106" xr:uid="{00000000-0005-0000-0000-000069000000}"/>
    <cellStyle name="Good" xfId="107" xr:uid="{00000000-0005-0000-0000-00006A000000}"/>
    <cellStyle name="Grey" xfId="108" xr:uid="{00000000-0005-0000-0000-00006B000000}"/>
    <cellStyle name="Heading 1" xfId="109" xr:uid="{00000000-0005-0000-0000-00006C000000}"/>
    <cellStyle name="Heading 2" xfId="110" xr:uid="{00000000-0005-0000-0000-00006D000000}"/>
    <cellStyle name="Heading 3" xfId="111" xr:uid="{00000000-0005-0000-0000-00006E000000}"/>
    <cellStyle name="Heading 4" xfId="112" xr:uid="{00000000-0005-0000-0000-00006F000000}"/>
    <cellStyle name="Input" xfId="113" xr:uid="{00000000-0005-0000-0000-000070000000}"/>
    <cellStyle name="Input [yellow]" xfId="114" xr:uid="{00000000-0005-0000-0000-000071000000}"/>
    <cellStyle name="Input_Basis-Q1-09" xfId="115" xr:uid="{00000000-0005-0000-0000-000072000000}"/>
    <cellStyle name="Linked Cell" xfId="116" xr:uid="{00000000-0005-0000-0000-000073000000}"/>
    <cellStyle name="Milliers [0]_laroux" xfId="117" xr:uid="{00000000-0005-0000-0000-000074000000}"/>
    <cellStyle name="Milliers_laroux" xfId="118" xr:uid="{00000000-0005-0000-0000-000075000000}"/>
    <cellStyle name="MioS-Format" xfId="119" xr:uid="{00000000-0005-0000-0000-000076000000}"/>
    <cellStyle name="Monétaire [0]_laroux" xfId="120" xr:uid="{00000000-0005-0000-0000-000077000000}"/>
    <cellStyle name="Monétaire_laroux" xfId="121" xr:uid="{00000000-0005-0000-0000-000078000000}"/>
    <cellStyle name="Neutral 2" xfId="122" xr:uid="{00000000-0005-0000-0000-000079000000}"/>
    <cellStyle name="Normal" xfId="0" builtinId="0"/>
    <cellStyle name="Normal - Formatvorlage1" xfId="123" xr:uid="{00000000-0005-0000-0000-00007A000000}"/>
    <cellStyle name="Normal - Formatvorlage1 2" xfId="124" xr:uid="{00000000-0005-0000-0000-00007B000000}"/>
    <cellStyle name="Normal - Formatvorlage1 3" xfId="125" xr:uid="{00000000-0005-0000-0000-00007C000000}"/>
    <cellStyle name="Normal - Formatvorlage1_Software AG - Q2 2012 Results deutsch IFRS" xfId="126" xr:uid="{00000000-0005-0000-0000-00007D000000}"/>
    <cellStyle name="Normal - Formatvorlage2" xfId="127" xr:uid="{00000000-0005-0000-0000-00007E000000}"/>
    <cellStyle name="Normal - Formatvorlage2 2" xfId="128" xr:uid="{00000000-0005-0000-0000-00007F000000}"/>
    <cellStyle name="Normal - Formatvorlage2 3" xfId="129" xr:uid="{00000000-0005-0000-0000-000080000000}"/>
    <cellStyle name="Normal - Formatvorlage2_Software AG - Q2 2012 Results deutsch IFRS" xfId="130" xr:uid="{00000000-0005-0000-0000-000081000000}"/>
    <cellStyle name="Normal - Formatvorlage3" xfId="131" xr:uid="{00000000-0005-0000-0000-000082000000}"/>
    <cellStyle name="Normal - Formatvorlage3 2" xfId="132" xr:uid="{00000000-0005-0000-0000-000083000000}"/>
    <cellStyle name="Normal - Formatvorlage3 3" xfId="133" xr:uid="{00000000-0005-0000-0000-000084000000}"/>
    <cellStyle name="Normal - Formatvorlage3_Software AG - Q2 2012 Results deutsch IFRS" xfId="134" xr:uid="{00000000-0005-0000-0000-000085000000}"/>
    <cellStyle name="Normal - Formatvorlage4" xfId="135" xr:uid="{00000000-0005-0000-0000-000086000000}"/>
    <cellStyle name="Normal - Formatvorlage4 2" xfId="136" xr:uid="{00000000-0005-0000-0000-000087000000}"/>
    <cellStyle name="Normal - Formatvorlage4 3" xfId="137" xr:uid="{00000000-0005-0000-0000-000088000000}"/>
    <cellStyle name="Normal - Formatvorlage4_Software AG - Q2 2012 Results deutsch IFRS" xfId="138" xr:uid="{00000000-0005-0000-0000-000089000000}"/>
    <cellStyle name="Normal - Formatvorlage5" xfId="139" xr:uid="{00000000-0005-0000-0000-00008A000000}"/>
    <cellStyle name="Normal - Formatvorlage5 2" xfId="140" xr:uid="{00000000-0005-0000-0000-00008B000000}"/>
    <cellStyle name="Normal - Formatvorlage5 3" xfId="141" xr:uid="{00000000-0005-0000-0000-00008C000000}"/>
    <cellStyle name="Normal - Formatvorlage5_Software AG - Q2 2012 Results deutsch IFRS" xfId="142" xr:uid="{00000000-0005-0000-0000-00008D000000}"/>
    <cellStyle name="Normal - Formatvorlage6" xfId="143" xr:uid="{00000000-0005-0000-0000-00008E000000}"/>
    <cellStyle name="Normal - Formatvorlage6 2" xfId="144" xr:uid="{00000000-0005-0000-0000-00008F000000}"/>
    <cellStyle name="Normal - Formatvorlage6 3" xfId="145" xr:uid="{00000000-0005-0000-0000-000090000000}"/>
    <cellStyle name="Normal - Formatvorlage6_Software AG - Q2 2012 Results deutsch IFRS" xfId="146" xr:uid="{00000000-0005-0000-0000-000091000000}"/>
    <cellStyle name="Normal - Formatvorlage7" xfId="147" xr:uid="{00000000-0005-0000-0000-000092000000}"/>
    <cellStyle name="Normal - Formatvorlage7 2" xfId="148" xr:uid="{00000000-0005-0000-0000-000093000000}"/>
    <cellStyle name="Normal - Formatvorlage7 3" xfId="149" xr:uid="{00000000-0005-0000-0000-000094000000}"/>
    <cellStyle name="Normal - Formatvorlage7_Software AG - Q2 2012 Results deutsch IFRS" xfId="150" xr:uid="{00000000-0005-0000-0000-000095000000}"/>
    <cellStyle name="Normal - Formatvorlage8" xfId="151" xr:uid="{00000000-0005-0000-0000-000096000000}"/>
    <cellStyle name="Normal - Formatvorlage8 2" xfId="152" xr:uid="{00000000-0005-0000-0000-000097000000}"/>
    <cellStyle name="Normal - Formatvorlage8 3" xfId="153" xr:uid="{00000000-0005-0000-0000-000098000000}"/>
    <cellStyle name="Normal - Formatvorlage8_Software AG - Q2 2012 Results deutsch IFRS" xfId="154" xr:uid="{00000000-0005-0000-0000-000099000000}"/>
    <cellStyle name="Normal - Style1" xfId="155" xr:uid="{00000000-0005-0000-0000-00009A000000}"/>
    <cellStyle name="Normal_01_Cons_chart_of_accounts" xfId="156" xr:uid="{00000000-0005-0000-0000-00009B000000}"/>
    <cellStyle name="Normal_Bil98koE" xfId="157" xr:uid="{00000000-0005-0000-0000-00009C000000}"/>
    <cellStyle name="Note" xfId="158" xr:uid="{00000000-0005-0000-0000-00009D000000}"/>
    <cellStyle name="Note 2" xfId="159" xr:uid="{00000000-0005-0000-0000-00009E000000}"/>
    <cellStyle name="Output" xfId="160" xr:uid="{00000000-0005-0000-0000-00009F000000}"/>
    <cellStyle name="Percent [2]" xfId="161" xr:uid="{00000000-0005-0000-0000-0000A0000000}"/>
    <cellStyle name="Percent [2] 2" xfId="162" xr:uid="{00000000-0005-0000-0000-0000A1000000}"/>
    <cellStyle name="Percent [2] 3" xfId="163" xr:uid="{00000000-0005-0000-0000-0000A2000000}"/>
    <cellStyle name="SAPBEXaggData" xfId="164" xr:uid="{00000000-0005-0000-0000-0000A3000000}"/>
    <cellStyle name="SAPBEXaggDataEmph" xfId="165" xr:uid="{00000000-0005-0000-0000-0000A4000000}"/>
    <cellStyle name="SAPBEXaggItem" xfId="166" xr:uid="{00000000-0005-0000-0000-0000A5000000}"/>
    <cellStyle name="SAPBEXaggItemX" xfId="167" xr:uid="{00000000-0005-0000-0000-0000A6000000}"/>
    <cellStyle name="SAPBEXchaText" xfId="168" xr:uid="{00000000-0005-0000-0000-0000A7000000}"/>
    <cellStyle name="SAPBEXexcBad7" xfId="169" xr:uid="{00000000-0005-0000-0000-0000A8000000}"/>
    <cellStyle name="SAPBEXexcBad8" xfId="170" xr:uid="{00000000-0005-0000-0000-0000A9000000}"/>
    <cellStyle name="SAPBEXexcBad9" xfId="171" xr:uid="{00000000-0005-0000-0000-0000AA000000}"/>
    <cellStyle name="SAPBEXexcCritical4" xfId="172" xr:uid="{00000000-0005-0000-0000-0000AB000000}"/>
    <cellStyle name="SAPBEXexcCritical5" xfId="173" xr:uid="{00000000-0005-0000-0000-0000AC000000}"/>
    <cellStyle name="SAPBEXexcCritical6" xfId="174" xr:uid="{00000000-0005-0000-0000-0000AD000000}"/>
    <cellStyle name="SAPBEXexcGood1" xfId="175" xr:uid="{00000000-0005-0000-0000-0000AE000000}"/>
    <cellStyle name="SAPBEXexcGood2" xfId="176" xr:uid="{00000000-0005-0000-0000-0000AF000000}"/>
    <cellStyle name="SAPBEXexcGood3" xfId="177" xr:uid="{00000000-0005-0000-0000-0000B0000000}"/>
    <cellStyle name="SAPBEXfilterDrill" xfId="178" xr:uid="{00000000-0005-0000-0000-0000B1000000}"/>
    <cellStyle name="SAPBEXfilterItem" xfId="179" xr:uid="{00000000-0005-0000-0000-0000B2000000}"/>
    <cellStyle name="SAPBEXfilterText" xfId="180" xr:uid="{00000000-0005-0000-0000-0000B3000000}"/>
    <cellStyle name="SAPBEXfilterText 2" xfId="181" xr:uid="{00000000-0005-0000-0000-0000B4000000}"/>
    <cellStyle name="SAPBEXformats" xfId="182" xr:uid="{00000000-0005-0000-0000-0000B5000000}"/>
    <cellStyle name="SAPBEXheaderItem" xfId="183" xr:uid="{00000000-0005-0000-0000-0000B6000000}"/>
    <cellStyle name="SAPBEXheaderItem 2" xfId="184" xr:uid="{00000000-0005-0000-0000-0000B7000000}"/>
    <cellStyle name="SAPBEXheaderText" xfId="185" xr:uid="{00000000-0005-0000-0000-0000B8000000}"/>
    <cellStyle name="SAPBEXheaderText 2" xfId="186" xr:uid="{00000000-0005-0000-0000-0000B9000000}"/>
    <cellStyle name="SAPBEXHLevel0" xfId="187" xr:uid="{00000000-0005-0000-0000-0000BA000000}"/>
    <cellStyle name="SAPBEXHLevel0 2" xfId="188" xr:uid="{00000000-0005-0000-0000-0000BB000000}"/>
    <cellStyle name="SAPBEXHLevel0_Software AG - Q2 2012 Results deutsch IFRS" xfId="189" xr:uid="{00000000-0005-0000-0000-0000BC000000}"/>
    <cellStyle name="SAPBEXHLevel0X" xfId="190" xr:uid="{00000000-0005-0000-0000-0000BD000000}"/>
    <cellStyle name="SAPBEXHLevel0X 2" xfId="191" xr:uid="{00000000-0005-0000-0000-0000BE000000}"/>
    <cellStyle name="SAPBEXHLevel0X_Software AG - Q2 2012 Results deutsch IFRS" xfId="192" xr:uid="{00000000-0005-0000-0000-0000BF000000}"/>
    <cellStyle name="SAPBEXHLevel1" xfId="193" xr:uid="{00000000-0005-0000-0000-0000C0000000}"/>
    <cellStyle name="SAPBEXHLevel1 2" xfId="194" xr:uid="{00000000-0005-0000-0000-0000C1000000}"/>
    <cellStyle name="SAPBEXHLevel1_Software AG - Q2 2012 Results deutsch IFRS" xfId="195" xr:uid="{00000000-0005-0000-0000-0000C2000000}"/>
    <cellStyle name="SAPBEXHLevel1X" xfId="196" xr:uid="{00000000-0005-0000-0000-0000C3000000}"/>
    <cellStyle name="SAPBEXHLevel1X 2" xfId="197" xr:uid="{00000000-0005-0000-0000-0000C4000000}"/>
    <cellStyle name="SAPBEXHLevel1X_Software AG - Q2 2012 Results deutsch IFRS" xfId="198" xr:uid="{00000000-0005-0000-0000-0000C5000000}"/>
    <cellStyle name="SAPBEXHLevel2" xfId="199" xr:uid="{00000000-0005-0000-0000-0000C6000000}"/>
    <cellStyle name="SAPBEXHLevel2 2" xfId="200" xr:uid="{00000000-0005-0000-0000-0000C7000000}"/>
    <cellStyle name="SAPBEXHLevel2_Software AG - Q2 2012 Results deutsch IFRS" xfId="201" xr:uid="{00000000-0005-0000-0000-0000C8000000}"/>
    <cellStyle name="SAPBEXHLevel2X" xfId="202" xr:uid="{00000000-0005-0000-0000-0000C9000000}"/>
    <cellStyle name="SAPBEXHLevel2X 2" xfId="203" xr:uid="{00000000-0005-0000-0000-0000CA000000}"/>
    <cellStyle name="SAPBEXHLevel2X_Software AG - Q2 2012 Results deutsch IFRS" xfId="204" xr:uid="{00000000-0005-0000-0000-0000CB000000}"/>
    <cellStyle name="SAPBEXHLevel3" xfId="205" xr:uid="{00000000-0005-0000-0000-0000CC000000}"/>
    <cellStyle name="SAPBEXHLevel3 2" xfId="206" xr:uid="{00000000-0005-0000-0000-0000CD000000}"/>
    <cellStyle name="SAPBEXHLevel3_Software AG - Q2 2012 Results deutsch IFRS" xfId="207" xr:uid="{00000000-0005-0000-0000-0000CE000000}"/>
    <cellStyle name="SAPBEXHLevel3X" xfId="208" xr:uid="{00000000-0005-0000-0000-0000CF000000}"/>
    <cellStyle name="SAPBEXHLevel3X 2" xfId="209" xr:uid="{00000000-0005-0000-0000-0000D0000000}"/>
    <cellStyle name="SAPBEXHLevel3X_Software AG - Q2 2012 Results deutsch IFRS" xfId="210" xr:uid="{00000000-0005-0000-0000-0000D1000000}"/>
    <cellStyle name="SAPBEXinputData" xfId="211" xr:uid="{00000000-0005-0000-0000-0000D2000000}"/>
    <cellStyle name="SAPBEXinputData 2" xfId="212" xr:uid="{00000000-0005-0000-0000-0000D3000000}"/>
    <cellStyle name="SAPBEXinputData_Software AG - Q2 2012 Results deutsch IFRS" xfId="213" xr:uid="{00000000-0005-0000-0000-0000D4000000}"/>
    <cellStyle name="SAPBEXItemHeader" xfId="214" xr:uid="{00000000-0005-0000-0000-0000D5000000}"/>
    <cellStyle name="SAPBEXresData" xfId="215" xr:uid="{00000000-0005-0000-0000-0000D6000000}"/>
    <cellStyle name="SAPBEXresDataEmph" xfId="216" xr:uid="{00000000-0005-0000-0000-0000D7000000}"/>
    <cellStyle name="SAPBEXresItem" xfId="217" xr:uid="{00000000-0005-0000-0000-0000D8000000}"/>
    <cellStyle name="SAPBEXresItemX" xfId="218" xr:uid="{00000000-0005-0000-0000-0000D9000000}"/>
    <cellStyle name="SAPBEXstdData" xfId="219" xr:uid="{00000000-0005-0000-0000-0000DA000000}"/>
    <cellStyle name="SAPBEXstdDataEmph" xfId="220" xr:uid="{00000000-0005-0000-0000-0000DB000000}"/>
    <cellStyle name="SAPBEXstdItem" xfId="221" xr:uid="{00000000-0005-0000-0000-0000DC000000}"/>
    <cellStyle name="SAPBEXstdItemX" xfId="222" xr:uid="{00000000-0005-0000-0000-0000DD000000}"/>
    <cellStyle name="SAPBEXtitle" xfId="223" xr:uid="{00000000-0005-0000-0000-0000DE000000}"/>
    <cellStyle name="SAPBEXtitle 2" xfId="224" xr:uid="{00000000-0005-0000-0000-0000DF000000}"/>
    <cellStyle name="SAPBEXunassignedItem" xfId="225" xr:uid="{00000000-0005-0000-0000-0000E0000000}"/>
    <cellStyle name="SAPBEXundefined" xfId="226" xr:uid="{00000000-0005-0000-0000-0000E1000000}"/>
    <cellStyle name="S-Format" xfId="227" xr:uid="{00000000-0005-0000-0000-0000E2000000}"/>
    <cellStyle name="Sheet Title" xfId="228" xr:uid="{00000000-0005-0000-0000-0000E3000000}"/>
    <cellStyle name="Standard 2" xfId="229" xr:uid="{00000000-0005-0000-0000-0000E5000000}"/>
    <cellStyle name="Standard_Tabelle1_1" xfId="230" xr:uid="{00000000-0005-0000-0000-0000E6000000}"/>
    <cellStyle name="Standard_XX_GROUP_DEV_LASTFC_B_PY_NOV" xfId="231" xr:uid="{00000000-0005-0000-0000-0000E7000000}"/>
    <cellStyle name="STYL0 - Formatvorlage1" xfId="232" xr:uid="{00000000-0005-0000-0000-0000E8000000}"/>
    <cellStyle name="STYL0 - Formatvorlage1 2" xfId="233" xr:uid="{00000000-0005-0000-0000-0000E9000000}"/>
    <cellStyle name="STYL0 - Formatvorlage1 3" xfId="234" xr:uid="{00000000-0005-0000-0000-0000EA000000}"/>
    <cellStyle name="STYL0 - Formatvorlage1_Software AG - Q2 2012 Results deutsch IFRS" xfId="235" xr:uid="{00000000-0005-0000-0000-0000EB000000}"/>
    <cellStyle name="STYL1 - Formatvorlage2" xfId="236" xr:uid="{00000000-0005-0000-0000-0000EC000000}"/>
    <cellStyle name="STYL1 - Formatvorlage2 2" xfId="237" xr:uid="{00000000-0005-0000-0000-0000ED000000}"/>
    <cellStyle name="STYL1 - Formatvorlage2 3" xfId="238" xr:uid="{00000000-0005-0000-0000-0000EE000000}"/>
    <cellStyle name="STYL1 - Formatvorlage2_Software AG - Q2 2012 Results deutsch IFRS" xfId="239" xr:uid="{00000000-0005-0000-0000-0000EF000000}"/>
    <cellStyle name="STYL2 - Formatvorlage3" xfId="240" xr:uid="{00000000-0005-0000-0000-0000F0000000}"/>
    <cellStyle name="STYL2 - Formatvorlage3 2" xfId="241" xr:uid="{00000000-0005-0000-0000-0000F1000000}"/>
    <cellStyle name="STYL2 - Formatvorlage3 3" xfId="242" xr:uid="{00000000-0005-0000-0000-0000F2000000}"/>
    <cellStyle name="STYL2 - Formatvorlage3_Software AG - Q2 2012 Results deutsch IFRS" xfId="243" xr:uid="{00000000-0005-0000-0000-0000F3000000}"/>
    <cellStyle name="STYL3 - Formatvorlage4" xfId="244" xr:uid="{00000000-0005-0000-0000-0000F4000000}"/>
    <cellStyle name="STYL3 - Formatvorlage4 2" xfId="245" xr:uid="{00000000-0005-0000-0000-0000F5000000}"/>
    <cellStyle name="STYL3 - Formatvorlage4 3" xfId="246" xr:uid="{00000000-0005-0000-0000-0000F6000000}"/>
    <cellStyle name="STYL3 - Formatvorlage4_Software AG - Q2 2012 Results deutsch IFRS" xfId="247" xr:uid="{00000000-0005-0000-0000-0000F7000000}"/>
    <cellStyle name="STYL4 - Formatvorlage5" xfId="248" xr:uid="{00000000-0005-0000-0000-0000F8000000}"/>
    <cellStyle name="STYL4 - Formatvorlage5 2" xfId="249" xr:uid="{00000000-0005-0000-0000-0000F9000000}"/>
    <cellStyle name="STYL4 - Formatvorlage5 3" xfId="250" xr:uid="{00000000-0005-0000-0000-0000FA000000}"/>
    <cellStyle name="STYL4 - Formatvorlage5_Software AG - Q2 2012 Results deutsch IFRS" xfId="251" xr:uid="{00000000-0005-0000-0000-0000FB000000}"/>
    <cellStyle name="STYL5 - Formatvorlage6" xfId="252" xr:uid="{00000000-0005-0000-0000-0000FC000000}"/>
    <cellStyle name="STYL5 - Formatvorlage6 2" xfId="253" xr:uid="{00000000-0005-0000-0000-0000FD000000}"/>
    <cellStyle name="STYL5 - Formatvorlage6 3" xfId="254" xr:uid="{00000000-0005-0000-0000-0000FE000000}"/>
    <cellStyle name="STYL5 - Formatvorlage6_Software AG - Q2 2012 Results deutsch IFRS" xfId="255" xr:uid="{00000000-0005-0000-0000-0000FF000000}"/>
    <cellStyle name="STYL6 - Formatvorlage7" xfId="256" xr:uid="{00000000-0005-0000-0000-000000010000}"/>
    <cellStyle name="STYL6 - Formatvorlage7 2" xfId="257" xr:uid="{00000000-0005-0000-0000-000001010000}"/>
    <cellStyle name="STYL6 - Formatvorlage7 3" xfId="258" xr:uid="{00000000-0005-0000-0000-000002010000}"/>
    <cellStyle name="STYL6 - Formatvorlage7_Software AG - Q2 2012 Results deutsch IFRS" xfId="259" xr:uid="{00000000-0005-0000-0000-000003010000}"/>
    <cellStyle name="STYL7 - Formatvorlage8" xfId="260" xr:uid="{00000000-0005-0000-0000-000004010000}"/>
    <cellStyle name="STYL7 - Formatvorlage8 2" xfId="261" xr:uid="{00000000-0005-0000-0000-000005010000}"/>
    <cellStyle name="STYL7 - Formatvorlage8 3" xfId="262" xr:uid="{00000000-0005-0000-0000-000006010000}"/>
    <cellStyle name="STYL7 - Formatvorlage8_Software AG - Q2 2012 Results deutsch IFRS" xfId="263" xr:uid="{00000000-0005-0000-0000-000007010000}"/>
    <cellStyle name="TabSumme1" xfId="264" xr:uid="{00000000-0005-0000-0000-000008010000}"/>
    <cellStyle name="TabSumme1 2" xfId="265" xr:uid="{00000000-0005-0000-0000-000009010000}"/>
    <cellStyle name="TabSumme2" xfId="266" xr:uid="{00000000-0005-0000-0000-00000A010000}"/>
    <cellStyle name="TabSumme2 2" xfId="267" xr:uid="{00000000-0005-0000-0000-00000B010000}"/>
    <cellStyle name="TabÜberschr1" xfId="268" xr:uid="{00000000-0005-0000-0000-00000C010000}"/>
    <cellStyle name="TabÜberschr1 2" xfId="269" xr:uid="{00000000-0005-0000-0000-00000D010000}"/>
    <cellStyle name="TabÜberschr2" xfId="270" xr:uid="{00000000-0005-0000-0000-00000E010000}"/>
    <cellStyle name="TabÜberschr2 2" xfId="271" xr:uid="{00000000-0005-0000-0000-00000F010000}"/>
    <cellStyle name="Title" xfId="272" xr:uid="{00000000-0005-0000-0000-000010010000}"/>
    <cellStyle name="Total" xfId="273" xr:uid="{00000000-0005-0000-0000-000011010000}"/>
    <cellStyle name="TS-Format" xfId="274" xr:uid="{00000000-0005-0000-0000-000012010000}"/>
    <cellStyle name="TS-Format 2" xfId="275" xr:uid="{00000000-0005-0000-0000-000013010000}"/>
    <cellStyle name="Warning Text" xfId="276" xr:uid="{00000000-0005-0000-0000-000014010000}"/>
    <cellStyle name="Zahl" xfId="277" xr:uid="{00000000-0005-0000-0000-000015010000}"/>
    <cellStyle name="Zahl1" xfId="278" xr:uid="{00000000-0005-0000-0000-000016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>
          <a:extLst>
            <a:ext uri="{FF2B5EF4-FFF2-40B4-BE49-F238E27FC236}">
              <a16:creationId xmlns:a16="http://schemas.microsoft.com/office/drawing/2014/main" id="{00000000-0008-0000-0300-0000A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>
          <a:extLst>
            <a:ext uri="{FF2B5EF4-FFF2-40B4-BE49-F238E27FC236}">
              <a16:creationId xmlns:a16="http://schemas.microsoft.com/office/drawing/2014/main" id="{00000000-0008-0000-0300-0000A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Normal="100" workbookViewId="0">
      <selection activeCell="A2" sqref="A2"/>
    </sheetView>
  </sheetViews>
  <sheetFormatPr defaultColWidth="11.42578125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8.140625" style="2" customWidth="1"/>
    <col min="16" max="16" width="4" style="2" customWidth="1"/>
    <col min="17" max="16384" width="11.42578125" style="2"/>
  </cols>
  <sheetData>
    <row r="1" spans="1:16" ht="18">
      <c r="A1" s="272"/>
      <c r="B1" s="4"/>
      <c r="C1" s="272"/>
      <c r="D1" s="272"/>
      <c r="E1" s="272"/>
      <c r="F1" s="272"/>
      <c r="G1" s="273"/>
      <c r="H1" s="273"/>
      <c r="I1" s="5"/>
      <c r="J1" s="274"/>
      <c r="K1" s="272"/>
      <c r="L1" s="273"/>
      <c r="M1" s="273"/>
      <c r="N1" s="5"/>
      <c r="O1" s="274"/>
      <c r="P1" s="274"/>
    </row>
    <row r="2" spans="1:16" ht="18">
      <c r="A2" s="272"/>
      <c r="B2" s="4"/>
      <c r="C2" s="272"/>
      <c r="D2" s="272"/>
      <c r="E2" s="272"/>
      <c r="F2" s="272"/>
      <c r="G2" s="273"/>
      <c r="H2" s="273"/>
      <c r="I2" s="5"/>
      <c r="J2" s="274"/>
      <c r="K2" s="272"/>
      <c r="L2" s="273"/>
      <c r="M2" s="273"/>
      <c r="N2" s="5"/>
      <c r="O2" s="274"/>
      <c r="P2" s="274"/>
    </row>
    <row r="3" spans="1:16" ht="18">
      <c r="A3" s="272"/>
      <c r="B3" s="4" t="s">
        <v>0</v>
      </c>
      <c r="C3" s="272"/>
      <c r="D3" s="272"/>
      <c r="E3" s="272"/>
      <c r="F3" s="272"/>
      <c r="G3" s="273"/>
      <c r="H3" s="273"/>
      <c r="I3" s="5"/>
      <c r="J3" s="274"/>
      <c r="K3" s="272"/>
      <c r="L3" s="273"/>
      <c r="M3" s="273"/>
      <c r="N3" s="5"/>
      <c r="O3" s="274"/>
      <c r="P3" s="274"/>
    </row>
    <row r="4" spans="1:16" ht="18">
      <c r="A4" s="272"/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74"/>
    </row>
    <row r="5" spans="1:16" ht="18">
      <c r="A5" s="27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74"/>
    </row>
    <row r="6" spans="1:16" ht="31.5" customHeight="1">
      <c r="A6" s="272"/>
      <c r="B6" s="253" t="s">
        <v>2</v>
      </c>
      <c r="C6" s="248"/>
      <c r="D6" s="248"/>
      <c r="E6" s="249"/>
      <c r="F6" s="238">
        <v>41912</v>
      </c>
      <c r="G6" s="239"/>
      <c r="H6" s="238">
        <v>41547</v>
      </c>
      <c r="I6" s="239"/>
      <c r="J6" s="147" t="s">
        <v>3</v>
      </c>
      <c r="K6" s="238" t="s">
        <v>4</v>
      </c>
      <c r="L6" s="239"/>
      <c r="M6" s="238" t="s">
        <v>5</v>
      </c>
      <c r="N6" s="239"/>
      <c r="O6" s="147" t="s">
        <v>3</v>
      </c>
      <c r="P6" s="274"/>
    </row>
    <row r="7" spans="1:16" ht="15">
      <c r="A7" s="272"/>
      <c r="B7" s="244" t="s">
        <v>6</v>
      </c>
      <c r="C7" s="245"/>
      <c r="D7" s="245"/>
      <c r="E7" s="246"/>
      <c r="F7" s="232"/>
      <c r="G7" s="6">
        <f>SUM(G8:G10)</f>
        <v>610.5</v>
      </c>
      <c r="H7" s="232"/>
      <c r="I7" s="6">
        <f>SUM(I8:I10)</f>
        <v>701.2</v>
      </c>
      <c r="J7" s="44">
        <f>(G7-I7)/I7</f>
        <v>-0.13</v>
      </c>
      <c r="K7" s="232"/>
      <c r="L7" s="6">
        <f>SUM(L8:L10)</f>
        <v>205.6</v>
      </c>
      <c r="M7" s="232"/>
      <c r="N7" s="6">
        <f>SUM(N8:N10)</f>
        <v>238.5</v>
      </c>
      <c r="O7" s="44">
        <f>(L7-N7)/N7</f>
        <v>-0.14000000000000001</v>
      </c>
      <c r="P7" s="274"/>
    </row>
    <row r="8" spans="1:16" ht="15">
      <c r="A8" s="272"/>
      <c r="B8" s="8"/>
      <c r="C8" s="55" t="s">
        <v>7</v>
      </c>
      <c r="D8" s="55"/>
      <c r="E8" s="56"/>
      <c r="F8" s="9"/>
      <c r="G8" s="10">
        <v>446.5</v>
      </c>
      <c r="H8" s="9"/>
      <c r="I8" s="10">
        <v>501.4</v>
      </c>
      <c r="J8" s="49">
        <f>(G8-I8)/I8</f>
        <v>-0.11</v>
      </c>
      <c r="K8" s="9"/>
      <c r="L8" s="10">
        <v>157.80000000000001</v>
      </c>
      <c r="M8" s="9"/>
      <c r="N8" s="10">
        <v>175.1</v>
      </c>
      <c r="O8" s="49">
        <f>(L8-N8)/N8</f>
        <v>-0.1</v>
      </c>
      <c r="P8" s="274"/>
    </row>
    <row r="9" spans="1:16" ht="15">
      <c r="A9" s="272"/>
      <c r="B9" s="9"/>
      <c r="C9" s="11" t="s">
        <v>8</v>
      </c>
      <c r="D9" s="55"/>
      <c r="E9" s="57"/>
      <c r="F9" s="8"/>
      <c r="G9" s="10">
        <v>163.5</v>
      </c>
      <c r="H9" s="8"/>
      <c r="I9" s="10">
        <v>199</v>
      </c>
      <c r="J9" s="44">
        <f>(G9-I9)/I9</f>
        <v>-0.18</v>
      </c>
      <c r="K9" s="8"/>
      <c r="L9" s="10">
        <v>47.7</v>
      </c>
      <c r="M9" s="8"/>
      <c r="N9" s="10">
        <v>63.2</v>
      </c>
      <c r="O9" s="44">
        <f>(L9-N9)/N9</f>
        <v>-0.25</v>
      </c>
      <c r="P9" s="274"/>
    </row>
    <row r="10" spans="1:16" ht="15">
      <c r="A10" s="272"/>
      <c r="B10" s="9"/>
      <c r="C10" s="11" t="s">
        <v>9</v>
      </c>
      <c r="D10" s="55"/>
      <c r="E10" s="57"/>
      <c r="F10" s="12"/>
      <c r="G10" s="14">
        <v>0.5</v>
      </c>
      <c r="H10" s="12"/>
      <c r="I10" s="14">
        <v>0.8</v>
      </c>
      <c r="J10" s="45"/>
      <c r="K10" s="12"/>
      <c r="L10" s="14">
        <v>0.1</v>
      </c>
      <c r="M10" s="12"/>
      <c r="N10" s="14">
        <v>0.2</v>
      </c>
      <c r="O10" s="45"/>
      <c r="P10" s="274"/>
    </row>
    <row r="11" spans="1:16" ht="15">
      <c r="A11" s="272"/>
      <c r="B11" s="58" t="s">
        <v>10</v>
      </c>
      <c r="C11" s="55"/>
      <c r="D11" s="55"/>
      <c r="E11" s="56"/>
      <c r="F11" s="43"/>
      <c r="G11" s="6"/>
      <c r="H11" s="43"/>
      <c r="I11" s="6"/>
      <c r="J11" s="46"/>
      <c r="K11" s="43"/>
      <c r="L11" s="6"/>
      <c r="M11" s="43"/>
      <c r="N11" s="6"/>
      <c r="O11" s="46"/>
      <c r="P11" s="274"/>
    </row>
    <row r="12" spans="1:16" ht="15">
      <c r="A12" s="272"/>
      <c r="B12" s="8"/>
      <c r="C12" s="55" t="s">
        <v>11</v>
      </c>
      <c r="D12" s="55"/>
      <c r="E12" s="56"/>
      <c r="F12" s="8"/>
      <c r="G12" s="10">
        <v>276.39999999999998</v>
      </c>
      <c r="H12" s="8"/>
      <c r="I12" s="10">
        <v>296.10000000000002</v>
      </c>
      <c r="J12" s="44">
        <f>(G12-I12)/I12</f>
        <v>-7.0000000000000007E-2</v>
      </c>
      <c r="K12" s="8"/>
      <c r="L12" s="10">
        <v>96.6</v>
      </c>
      <c r="M12" s="8"/>
      <c r="N12" s="10">
        <v>114.3</v>
      </c>
      <c r="O12" s="44">
        <f>(L12-N12)/N12</f>
        <v>-0.15</v>
      </c>
      <c r="P12" s="274"/>
    </row>
    <row r="13" spans="1:16" ht="15">
      <c r="A13" s="272"/>
      <c r="B13" s="8"/>
      <c r="C13" s="55" t="s">
        <v>12</v>
      </c>
      <c r="D13" s="56"/>
      <c r="E13" s="56"/>
      <c r="F13" s="8"/>
      <c r="G13" s="10">
        <v>168.4</v>
      </c>
      <c r="H13" s="8"/>
      <c r="I13" s="10">
        <v>199.3</v>
      </c>
      <c r="J13" s="49">
        <f>(G13-I13)/I13</f>
        <v>-0.16</v>
      </c>
      <c r="K13" s="8"/>
      <c r="L13" s="10">
        <v>61.3</v>
      </c>
      <c r="M13" s="8"/>
      <c r="N13" s="10">
        <v>59</v>
      </c>
      <c r="O13" s="49">
        <f>(L13-N13)/N13</f>
        <v>0.04</v>
      </c>
      <c r="P13" s="274"/>
    </row>
    <row r="14" spans="1:16" ht="15.75" thickBot="1">
      <c r="A14" s="272"/>
      <c r="B14" s="30"/>
      <c r="C14" s="59" t="s">
        <v>13</v>
      </c>
      <c r="D14" s="59"/>
      <c r="E14" s="60"/>
      <c r="F14" s="30"/>
      <c r="G14" s="42">
        <v>165.7</v>
      </c>
      <c r="H14" s="30"/>
      <c r="I14" s="42">
        <v>205.8</v>
      </c>
      <c r="J14" s="50">
        <f>(G14-I14)/I14</f>
        <v>-0.19</v>
      </c>
      <c r="K14" s="30"/>
      <c r="L14" s="42">
        <v>47.7</v>
      </c>
      <c r="M14" s="30"/>
      <c r="N14" s="42">
        <v>65.2</v>
      </c>
      <c r="O14" s="50">
        <f>(L14-N14)/N14</f>
        <v>-0.27</v>
      </c>
      <c r="P14" s="274"/>
    </row>
    <row r="15" spans="1:16" ht="15.75">
      <c r="A15" s="272"/>
      <c r="B15" s="31" t="s">
        <v>14</v>
      </c>
      <c r="C15" s="32"/>
      <c r="D15" s="32"/>
      <c r="E15" s="33"/>
      <c r="F15" s="51"/>
      <c r="G15" s="52">
        <v>104.6</v>
      </c>
      <c r="H15" s="31"/>
      <c r="I15" s="34">
        <v>135.1</v>
      </c>
      <c r="J15" s="35">
        <f>(G15-I15)/I15</f>
        <v>-0.23</v>
      </c>
      <c r="K15" s="51"/>
      <c r="L15" s="52">
        <v>49.1</v>
      </c>
      <c r="M15" s="31"/>
      <c r="N15" s="34">
        <v>49.1</v>
      </c>
      <c r="O15" s="35">
        <f>(L15-N15)/N15</f>
        <v>0</v>
      </c>
      <c r="P15" s="274"/>
    </row>
    <row r="16" spans="1:16" ht="15">
      <c r="A16" s="272"/>
      <c r="B16" s="12"/>
      <c r="C16" s="13" t="s">
        <v>15</v>
      </c>
      <c r="D16" s="13"/>
      <c r="E16" s="61"/>
      <c r="F16" s="12"/>
      <c r="G16" s="16">
        <f>+G15/G7</f>
        <v>0.17100000000000001</v>
      </c>
      <c r="H16" s="12"/>
      <c r="I16" s="16">
        <f>+I15/I7</f>
        <v>0.193</v>
      </c>
      <c r="J16" s="17"/>
      <c r="K16" s="12"/>
      <c r="L16" s="16">
        <f>+L15/L7</f>
        <v>0.23899999999999999</v>
      </c>
      <c r="M16" s="12"/>
      <c r="N16" s="16">
        <f>+N15/N7</f>
        <v>0.20599999999999999</v>
      </c>
      <c r="O16" s="17"/>
      <c r="P16" s="274"/>
    </row>
    <row r="17" spans="1:16" ht="15.75">
      <c r="A17" s="272"/>
      <c r="B17" s="18" t="s">
        <v>16</v>
      </c>
      <c r="C17" s="55"/>
      <c r="D17" s="55"/>
      <c r="E17" s="56"/>
      <c r="F17" s="18"/>
      <c r="G17" s="19">
        <v>63.1</v>
      </c>
      <c r="H17" s="18"/>
      <c r="I17" s="19">
        <v>87.1</v>
      </c>
      <c r="J17" s="20">
        <f>(G17-I17)/I17</f>
        <v>-0.28000000000000003</v>
      </c>
      <c r="K17" s="18"/>
      <c r="L17" s="19">
        <v>30.4</v>
      </c>
      <c r="M17" s="18"/>
      <c r="N17" s="19">
        <v>31.1</v>
      </c>
      <c r="O17" s="20">
        <f>(L17-N17)/N17</f>
        <v>-0.02</v>
      </c>
      <c r="P17" s="274"/>
    </row>
    <row r="18" spans="1:16" ht="15">
      <c r="A18" s="272"/>
      <c r="B18" s="12"/>
      <c r="C18" s="13" t="s">
        <v>15</v>
      </c>
      <c r="D18" s="13"/>
      <c r="E18" s="61"/>
      <c r="F18" s="12"/>
      <c r="G18" s="16">
        <f>G17/G7</f>
        <v>0.10299999999999999</v>
      </c>
      <c r="H18" s="12"/>
      <c r="I18" s="16">
        <f>I17/I7</f>
        <v>0.124</v>
      </c>
      <c r="J18" s="15"/>
      <c r="K18" s="12"/>
      <c r="L18" s="16">
        <f>L17/L7</f>
        <v>0.14799999999999999</v>
      </c>
      <c r="M18" s="12"/>
      <c r="N18" s="16">
        <f>N17/N7</f>
        <v>0.13</v>
      </c>
      <c r="O18" s="15"/>
      <c r="P18" s="274"/>
    </row>
    <row r="19" spans="1:16" ht="15">
      <c r="A19" s="272"/>
      <c r="B19" s="12" t="s">
        <v>17</v>
      </c>
      <c r="C19" s="13"/>
      <c r="D19" s="13"/>
      <c r="E19" s="61"/>
      <c r="F19" s="231"/>
      <c r="G19" s="21">
        <v>0.79</v>
      </c>
      <c r="H19" s="231"/>
      <c r="I19" s="21">
        <v>1.03</v>
      </c>
      <c r="J19" s="22">
        <f>(G19-I19)/I19</f>
        <v>-0.23</v>
      </c>
      <c r="K19" s="231"/>
      <c r="L19" s="21">
        <v>0.38</v>
      </c>
      <c r="M19" s="231"/>
      <c r="N19" s="21">
        <v>0.37</v>
      </c>
      <c r="O19" s="22">
        <f>(L19-N19)/N19</f>
        <v>0.03</v>
      </c>
      <c r="P19" s="274"/>
    </row>
    <row r="20" spans="1:16" ht="15">
      <c r="A20" s="272"/>
      <c r="B20" s="247" t="s">
        <v>18</v>
      </c>
      <c r="C20" s="248"/>
      <c r="D20" s="248"/>
      <c r="E20" s="249"/>
      <c r="F20" s="231"/>
      <c r="G20" s="21">
        <v>0.79</v>
      </c>
      <c r="H20" s="231"/>
      <c r="I20" s="21">
        <v>1.03</v>
      </c>
      <c r="J20" s="22">
        <f>(G20-I20)/I20</f>
        <v>-0.23</v>
      </c>
      <c r="K20" s="231"/>
      <c r="L20" s="21">
        <v>0.38</v>
      </c>
      <c r="M20" s="231"/>
      <c r="N20" s="21">
        <v>0.37</v>
      </c>
      <c r="O20" s="22">
        <f>(L20-N20)/N20</f>
        <v>0.03</v>
      </c>
      <c r="P20" s="274"/>
    </row>
    <row r="21" spans="1:16" ht="15.75" thickBot="1">
      <c r="A21" s="272"/>
      <c r="B21" s="36" t="s">
        <v>19</v>
      </c>
      <c r="C21" s="62"/>
      <c r="D21" s="62"/>
      <c r="E21" s="63"/>
      <c r="F21" s="36"/>
      <c r="G21" s="47">
        <v>85.8</v>
      </c>
      <c r="H21" s="48"/>
      <c r="I21" s="47">
        <v>105.6</v>
      </c>
      <c r="J21" s="37">
        <f>(G21-I21)/I21</f>
        <v>-0.19</v>
      </c>
      <c r="K21" s="36"/>
      <c r="L21" s="47">
        <v>19.399999999999999</v>
      </c>
      <c r="M21" s="48"/>
      <c r="N21" s="47">
        <v>33.299999999999997</v>
      </c>
      <c r="O21" s="37">
        <f>(L21-N21)/N21</f>
        <v>-0.42</v>
      </c>
      <c r="P21" s="274"/>
    </row>
    <row r="22" spans="1:16" ht="15">
      <c r="A22" s="272"/>
      <c r="B22" s="250" t="s">
        <v>20</v>
      </c>
      <c r="C22" s="251"/>
      <c r="D22" s="251"/>
      <c r="E22" s="252"/>
      <c r="F22" s="232"/>
      <c r="G22" s="41">
        <v>4553</v>
      </c>
      <c r="H22" s="232"/>
      <c r="I22" s="41">
        <v>5356</v>
      </c>
      <c r="J22" s="24"/>
      <c r="K22" s="232"/>
      <c r="L22" s="41"/>
      <c r="M22" s="232"/>
      <c r="N22" s="41"/>
      <c r="O22" s="24"/>
      <c r="P22" s="274"/>
    </row>
    <row r="23" spans="1:16" ht="15">
      <c r="A23" s="272"/>
      <c r="B23" s="9"/>
      <c r="C23" s="55" t="s">
        <v>21</v>
      </c>
      <c r="D23" s="55"/>
      <c r="E23" s="55"/>
      <c r="F23" s="9"/>
      <c r="G23" s="26">
        <v>1237</v>
      </c>
      <c r="H23" s="11"/>
      <c r="I23" s="26">
        <v>1735</v>
      </c>
      <c r="J23" s="7"/>
      <c r="K23" s="9"/>
      <c r="L23" s="26"/>
      <c r="M23" s="11"/>
      <c r="N23" s="26"/>
      <c r="O23" s="7"/>
      <c r="P23" s="274"/>
    </row>
    <row r="24" spans="1:16" ht="15">
      <c r="A24" s="272"/>
      <c r="B24" s="12"/>
      <c r="C24" s="13" t="s">
        <v>22</v>
      </c>
      <c r="D24" s="13"/>
      <c r="E24" s="13"/>
      <c r="F24" s="12"/>
      <c r="G24" s="27">
        <v>989</v>
      </c>
      <c r="H24" s="13"/>
      <c r="I24" s="27">
        <v>1005</v>
      </c>
      <c r="J24" s="15"/>
      <c r="K24" s="12"/>
      <c r="L24" s="27"/>
      <c r="M24" s="13"/>
      <c r="N24" s="27"/>
      <c r="O24" s="15"/>
      <c r="P24" s="274"/>
    </row>
    <row r="25" spans="1:16" ht="15">
      <c r="A25" s="272"/>
      <c r="B25" s="232"/>
      <c r="C25" s="233"/>
      <c r="D25" s="233"/>
      <c r="E25" s="234"/>
      <c r="F25" s="232"/>
      <c r="G25" s="53"/>
      <c r="H25" s="232"/>
      <c r="I25" s="53"/>
      <c r="J25" s="24"/>
      <c r="K25" s="232"/>
      <c r="L25" s="53"/>
      <c r="M25" s="232"/>
      <c r="N25" s="53"/>
      <c r="O25" s="24"/>
      <c r="P25" s="274"/>
    </row>
    <row r="26" spans="1:16" ht="16.5" customHeight="1" thickBot="1">
      <c r="A26" s="272"/>
      <c r="B26" s="263" t="s">
        <v>23</v>
      </c>
      <c r="C26" s="264"/>
      <c r="D26" s="264"/>
      <c r="E26" s="265"/>
      <c r="F26" s="242">
        <v>41912</v>
      </c>
      <c r="G26" s="243"/>
      <c r="H26" s="242">
        <v>41639</v>
      </c>
      <c r="I26" s="243"/>
      <c r="J26" s="54"/>
      <c r="K26" s="240"/>
      <c r="L26" s="241"/>
      <c r="M26" s="240"/>
      <c r="N26" s="241"/>
      <c r="O26" s="54"/>
      <c r="P26" s="274"/>
    </row>
    <row r="27" spans="1:16" ht="15">
      <c r="A27" s="272"/>
      <c r="B27" s="254" t="s">
        <v>24</v>
      </c>
      <c r="C27" s="255"/>
      <c r="D27" s="255"/>
      <c r="E27" s="256"/>
      <c r="F27" s="38"/>
      <c r="G27" s="39">
        <v>1791.8</v>
      </c>
      <c r="H27" s="38"/>
      <c r="I27" s="39">
        <v>1996.9</v>
      </c>
      <c r="J27" s="40"/>
      <c r="K27" s="38"/>
      <c r="L27" s="39"/>
      <c r="M27" s="38"/>
      <c r="N27" s="39"/>
      <c r="O27" s="40"/>
      <c r="P27" s="274"/>
    </row>
    <row r="28" spans="1:16" ht="15">
      <c r="A28" s="272"/>
      <c r="B28" s="257" t="s">
        <v>25</v>
      </c>
      <c r="C28" s="258"/>
      <c r="D28" s="258"/>
      <c r="E28" s="259"/>
      <c r="F28" s="231"/>
      <c r="G28" s="72">
        <v>275</v>
      </c>
      <c r="H28" s="231"/>
      <c r="I28" s="72">
        <v>450</v>
      </c>
      <c r="J28" s="22"/>
      <c r="K28" s="231"/>
      <c r="L28" s="72"/>
      <c r="M28" s="231"/>
      <c r="N28" s="72"/>
      <c r="O28" s="22"/>
      <c r="P28" s="274"/>
    </row>
    <row r="29" spans="1:16" ht="15">
      <c r="A29" s="272"/>
      <c r="B29" s="228" t="s">
        <v>26</v>
      </c>
      <c r="C29" s="229"/>
      <c r="D29" s="229"/>
      <c r="E29" s="230"/>
      <c r="F29" s="231"/>
      <c r="G29" s="72">
        <v>162</v>
      </c>
      <c r="H29" s="231"/>
      <c r="I29" s="23">
        <v>163.4</v>
      </c>
      <c r="J29" s="22"/>
      <c r="K29" s="231"/>
      <c r="L29" s="23"/>
      <c r="M29" s="231"/>
      <c r="N29" s="23"/>
      <c r="O29" s="22"/>
      <c r="P29" s="274"/>
    </row>
    <row r="30" spans="1:16" ht="15">
      <c r="A30" s="272"/>
      <c r="B30" s="260" t="s">
        <v>27</v>
      </c>
      <c r="C30" s="261"/>
      <c r="D30" s="261"/>
      <c r="E30" s="262"/>
      <c r="F30" s="9"/>
      <c r="G30" s="10">
        <v>972.4</v>
      </c>
      <c r="H30" s="217"/>
      <c r="I30" s="10">
        <v>965.6</v>
      </c>
      <c r="J30" s="24"/>
      <c r="K30" s="9"/>
      <c r="L30" s="10"/>
      <c r="M30" s="217"/>
      <c r="N30" s="10"/>
      <c r="O30" s="24"/>
      <c r="P30" s="274"/>
    </row>
    <row r="31" spans="1:16" ht="15">
      <c r="A31" s="272"/>
      <c r="B31" s="144"/>
      <c r="C31" s="145" t="s">
        <v>28</v>
      </c>
      <c r="D31" s="145"/>
      <c r="E31" s="146"/>
      <c r="F31" s="12"/>
      <c r="G31" s="25">
        <f>G30/G27</f>
        <v>0.54</v>
      </c>
      <c r="H31" s="12"/>
      <c r="I31" s="25">
        <v>0.48</v>
      </c>
      <c r="J31" s="15"/>
      <c r="K31" s="12"/>
      <c r="L31" s="25"/>
      <c r="M31" s="12"/>
      <c r="N31" s="25"/>
      <c r="O31" s="15"/>
      <c r="P31" s="274"/>
    </row>
    <row r="32" spans="1:16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4"/>
    </row>
    <row r="33" spans="1:16" ht="14.25">
      <c r="A33" s="272"/>
      <c r="B33" s="216" t="s">
        <v>29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4"/>
    </row>
    <row r="36" spans="1:16">
      <c r="A36" s="21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</row>
  </sheetData>
  <mergeCells count="16">
    <mergeCell ref="B27:E27"/>
    <mergeCell ref="B28:E28"/>
    <mergeCell ref="B30:E30"/>
    <mergeCell ref="B26:E26"/>
    <mergeCell ref="F26:G26"/>
    <mergeCell ref="B7:E7"/>
    <mergeCell ref="B20:E20"/>
    <mergeCell ref="B22:E22"/>
    <mergeCell ref="B6:E6"/>
    <mergeCell ref="F6:G6"/>
    <mergeCell ref="K6:L6"/>
    <mergeCell ref="M6:N6"/>
    <mergeCell ref="K26:L26"/>
    <mergeCell ref="M26:N26"/>
    <mergeCell ref="H26:I26"/>
    <mergeCell ref="H6:I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Q3 2014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5"/>
  <sheetViews>
    <sheetView zoomScaleNormal="100" workbookViewId="0">
      <selection activeCell="A2" sqref="A2:XFD2"/>
    </sheetView>
  </sheetViews>
  <sheetFormatPr defaultColWidth="11.42578125" defaultRowHeight="12.75"/>
  <cols>
    <col min="1" max="1" width="3.5703125" style="2" customWidth="1"/>
    <col min="2" max="2" width="65.85546875" style="2" customWidth="1"/>
    <col min="3" max="3" width="5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28.85546875" style="2" customWidth="1"/>
    <col min="8" max="8" width="5.7109375" style="2" customWidth="1"/>
    <col min="9" max="9" width="16.7109375" style="2" customWidth="1"/>
    <col min="10" max="10" width="5.7109375" style="2" customWidth="1"/>
    <col min="11" max="11" width="16.7109375" style="2" customWidth="1"/>
    <col min="12" max="12" width="28.85546875" style="2" customWidth="1"/>
    <col min="13" max="13" width="3.5703125" style="2" customWidth="1"/>
    <col min="14" max="16384" width="11.42578125" style="2"/>
  </cols>
  <sheetData>
    <row r="1" spans="1:13" ht="21" customHeight="1">
      <c r="A1" s="4"/>
      <c r="B1" s="4"/>
      <c r="C1" s="272"/>
      <c r="D1" s="272"/>
      <c r="E1" s="273"/>
      <c r="F1" s="273"/>
      <c r="G1" s="5"/>
      <c r="H1" s="272"/>
      <c r="I1" s="272"/>
      <c r="J1" s="273"/>
      <c r="K1" s="273"/>
      <c r="L1" s="5"/>
      <c r="M1" s="5"/>
    </row>
    <row r="2" spans="1:13" ht="18.75" customHeight="1">
      <c r="A2" s="4"/>
      <c r="B2" s="66" t="s">
        <v>30</v>
      </c>
      <c r="C2" s="66"/>
      <c r="D2" s="67"/>
      <c r="E2" s="67"/>
      <c r="F2" s="273"/>
      <c r="G2" s="273"/>
      <c r="H2" s="66"/>
      <c r="I2" s="67"/>
      <c r="J2" s="67"/>
      <c r="K2" s="273"/>
      <c r="L2" s="273"/>
      <c r="M2" s="5"/>
    </row>
    <row r="3" spans="1:13" ht="18.75" customHeight="1">
      <c r="A3" s="4"/>
      <c r="B3" s="66" t="s">
        <v>1</v>
      </c>
      <c r="C3" s="66"/>
      <c r="D3" s="67"/>
      <c r="E3" s="67"/>
      <c r="F3" s="273"/>
      <c r="G3" s="273"/>
      <c r="H3" s="66"/>
      <c r="I3" s="67"/>
      <c r="J3" s="67"/>
      <c r="K3" s="273"/>
      <c r="L3" s="273"/>
      <c r="M3" s="5"/>
    </row>
    <row r="4" spans="1:13" s="1" customFormat="1" ht="21" customHeight="1">
      <c r="A4" s="4"/>
      <c r="B4" s="65"/>
      <c r="C4" s="65"/>
      <c r="D4" s="68"/>
      <c r="E4" s="68"/>
      <c r="F4" s="68"/>
      <c r="G4" s="65"/>
      <c r="H4" s="65"/>
      <c r="I4" s="68"/>
      <c r="J4" s="68"/>
      <c r="K4" s="68"/>
      <c r="L4" s="65"/>
      <c r="M4" s="5"/>
    </row>
    <row r="5" spans="1:13" s="1" customFormat="1" ht="15.75" customHeight="1">
      <c r="A5" s="4"/>
      <c r="B5" s="69" t="s">
        <v>31</v>
      </c>
      <c r="C5" s="266" t="s">
        <v>32</v>
      </c>
      <c r="D5" s="267"/>
      <c r="E5" s="266" t="s">
        <v>33</v>
      </c>
      <c r="F5" s="267"/>
      <c r="G5" s="70" t="s">
        <v>34</v>
      </c>
      <c r="H5" s="266" t="s">
        <v>4</v>
      </c>
      <c r="I5" s="267"/>
      <c r="J5" s="266" t="s">
        <v>5</v>
      </c>
      <c r="K5" s="267"/>
      <c r="L5" s="70" t="s">
        <v>34</v>
      </c>
      <c r="M5" s="5"/>
    </row>
    <row r="6" spans="1:13" s="1" customFormat="1" ht="15.75" customHeight="1">
      <c r="A6" s="4"/>
      <c r="B6" s="71" t="s">
        <v>35</v>
      </c>
      <c r="C6" s="65"/>
      <c r="D6" s="74">
        <v>171495</v>
      </c>
      <c r="E6" s="65"/>
      <c r="F6" s="74">
        <v>219255</v>
      </c>
      <c r="G6" s="75">
        <f>(D6-F6)/F6</f>
        <v>-0.22</v>
      </c>
      <c r="H6" s="65"/>
      <c r="I6" s="74">
        <v>64184</v>
      </c>
      <c r="J6" s="65"/>
      <c r="K6" s="74">
        <v>79875</v>
      </c>
      <c r="L6" s="75">
        <f>(I6-K6)/K6</f>
        <v>-0.2</v>
      </c>
      <c r="M6" s="5"/>
    </row>
    <row r="7" spans="1:13" s="1" customFormat="1" ht="15.75" customHeight="1">
      <c r="A7" s="4"/>
      <c r="B7" s="76" t="s">
        <v>36</v>
      </c>
      <c r="C7" s="65"/>
      <c r="D7" s="74">
        <v>274986</v>
      </c>
      <c r="E7" s="65"/>
      <c r="F7" s="74">
        <v>282091</v>
      </c>
      <c r="G7" s="75">
        <f>(D7-F7)/F7</f>
        <v>-0.03</v>
      </c>
      <c r="H7" s="65"/>
      <c r="I7" s="74">
        <v>93631</v>
      </c>
      <c r="J7" s="65"/>
      <c r="K7" s="74">
        <v>95232</v>
      </c>
      <c r="L7" s="75">
        <f>(I7-K7)/K7</f>
        <v>-0.02</v>
      </c>
      <c r="M7" s="5"/>
    </row>
    <row r="8" spans="1:13" s="1" customFormat="1" ht="15.75" customHeight="1">
      <c r="A8" s="4"/>
      <c r="B8" s="77" t="s">
        <v>8</v>
      </c>
      <c r="C8" s="78"/>
      <c r="D8" s="74">
        <v>163549</v>
      </c>
      <c r="E8" s="78"/>
      <c r="F8" s="74">
        <v>199001</v>
      </c>
      <c r="G8" s="75">
        <f>(D8-F8)/F8</f>
        <v>-0.18</v>
      </c>
      <c r="H8" s="78"/>
      <c r="I8" s="74">
        <v>47685</v>
      </c>
      <c r="J8" s="78"/>
      <c r="K8" s="74">
        <v>63210</v>
      </c>
      <c r="L8" s="75">
        <f>(I8-K8)/K8</f>
        <v>-0.25</v>
      </c>
      <c r="M8" s="5"/>
    </row>
    <row r="9" spans="1:13" s="1" customFormat="1" ht="15.75" customHeight="1">
      <c r="A9" s="4"/>
      <c r="B9" s="79" t="s">
        <v>9</v>
      </c>
      <c r="C9" s="80"/>
      <c r="D9" s="81">
        <v>480</v>
      </c>
      <c r="E9" s="80"/>
      <c r="F9" s="81">
        <v>812</v>
      </c>
      <c r="G9" s="82">
        <f>(D9-F9)/F9</f>
        <v>-0.41</v>
      </c>
      <c r="H9" s="80"/>
      <c r="I9" s="81">
        <v>141</v>
      </c>
      <c r="J9" s="80"/>
      <c r="K9" s="81">
        <v>183</v>
      </c>
      <c r="L9" s="82">
        <f>(I9-K9)/K9</f>
        <v>-0.23</v>
      </c>
      <c r="M9" s="5"/>
    </row>
    <row r="10" spans="1:13" s="86" customFormat="1" ht="15.75" customHeight="1">
      <c r="A10" s="4"/>
      <c r="B10" s="83" t="s">
        <v>37</v>
      </c>
      <c r="C10" s="80"/>
      <c r="D10" s="84">
        <f>SUM(D6:D9)</f>
        <v>610510</v>
      </c>
      <c r="E10" s="80"/>
      <c r="F10" s="84">
        <f>SUM(F6:F9)</f>
        <v>701159</v>
      </c>
      <c r="G10" s="85">
        <f>(D10-F10)/F10</f>
        <v>-0.13</v>
      </c>
      <c r="H10" s="80"/>
      <c r="I10" s="84">
        <f>SUM(I6:I9)</f>
        <v>205641</v>
      </c>
      <c r="J10" s="80"/>
      <c r="K10" s="84">
        <f>SUM(K6:K9)</f>
        <v>238500</v>
      </c>
      <c r="L10" s="85">
        <f>(I10-K10)/K10</f>
        <v>-0.14000000000000001</v>
      </c>
      <c r="M10" s="5"/>
    </row>
    <row r="11" spans="1:13" s="1" customFormat="1" ht="15.75" customHeight="1">
      <c r="A11" s="4"/>
      <c r="B11" s="87" t="s">
        <v>38</v>
      </c>
      <c r="C11" s="88"/>
      <c r="D11" s="89">
        <v>-182316</v>
      </c>
      <c r="E11" s="88"/>
      <c r="F11" s="89">
        <v>-221877</v>
      </c>
      <c r="G11" s="90">
        <f t="shared" ref="G11:G23" si="0">(D11-F11)/F11</f>
        <v>-0.18</v>
      </c>
      <c r="H11" s="88"/>
      <c r="I11" s="89">
        <v>-51412</v>
      </c>
      <c r="J11" s="88"/>
      <c r="K11" s="89">
        <v>-72551</v>
      </c>
      <c r="L11" s="90">
        <f t="shared" ref="L11:L23" si="1">(I11-K11)/K11</f>
        <v>-0.28999999999999998</v>
      </c>
      <c r="M11" s="5"/>
    </row>
    <row r="12" spans="1:13" s="86" customFormat="1" ht="15.75" customHeight="1">
      <c r="A12" s="4"/>
      <c r="B12" s="83" t="s">
        <v>39</v>
      </c>
      <c r="C12" s="88"/>
      <c r="D12" s="91">
        <f>D10+D11</f>
        <v>428194</v>
      </c>
      <c r="E12" s="88"/>
      <c r="F12" s="91">
        <f>F10+F11</f>
        <v>479282</v>
      </c>
      <c r="G12" s="85">
        <f t="shared" si="0"/>
        <v>-0.11</v>
      </c>
      <c r="H12" s="88"/>
      <c r="I12" s="91">
        <f>I10+I11</f>
        <v>154229</v>
      </c>
      <c r="J12" s="88"/>
      <c r="K12" s="91">
        <f>K10+K11</f>
        <v>165949</v>
      </c>
      <c r="L12" s="85">
        <f t="shared" si="1"/>
        <v>-7.0000000000000007E-2</v>
      </c>
      <c r="M12" s="5"/>
    </row>
    <row r="13" spans="1:13" s="1" customFormat="1" ht="15.75" customHeight="1">
      <c r="A13" s="4"/>
      <c r="B13" s="87" t="s">
        <v>40</v>
      </c>
      <c r="C13" s="78"/>
      <c r="D13" s="89">
        <v>-81010</v>
      </c>
      <c r="E13" s="225"/>
      <c r="F13" s="89">
        <v>-78546</v>
      </c>
      <c r="G13" s="82">
        <f>(D13-F13)/F13</f>
        <v>0.03</v>
      </c>
      <c r="H13" s="78"/>
      <c r="I13" s="74">
        <v>-27210</v>
      </c>
      <c r="J13" s="78"/>
      <c r="K13" s="74">
        <v>-26112</v>
      </c>
      <c r="L13" s="82">
        <f t="shared" si="1"/>
        <v>0.04</v>
      </c>
      <c r="M13" s="5"/>
    </row>
    <row r="14" spans="1:13" s="1" customFormat="1" ht="15.75" customHeight="1">
      <c r="A14" s="4"/>
      <c r="B14" s="87" t="s">
        <v>41</v>
      </c>
      <c r="C14" s="88"/>
      <c r="D14" s="89">
        <f>-147731-17928-25446</f>
        <v>-191105</v>
      </c>
      <c r="E14" s="88"/>
      <c r="F14" s="89">
        <v>-219257</v>
      </c>
      <c r="G14" s="90">
        <f t="shared" si="0"/>
        <v>-0.13</v>
      </c>
      <c r="H14" s="88"/>
      <c r="I14" s="89">
        <f>-45043-4781-7639</f>
        <v>-57463</v>
      </c>
      <c r="J14" s="88"/>
      <c r="K14" s="89">
        <v>-72506</v>
      </c>
      <c r="L14" s="90">
        <f t="shared" si="1"/>
        <v>-0.21</v>
      </c>
      <c r="M14" s="5"/>
    </row>
    <row r="15" spans="1:13" s="1" customFormat="1" ht="15.75" customHeight="1">
      <c r="A15" s="4"/>
      <c r="B15" s="87" t="s">
        <v>42</v>
      </c>
      <c r="C15" s="88"/>
      <c r="D15" s="89">
        <v>-54413</v>
      </c>
      <c r="E15" s="88"/>
      <c r="F15" s="89">
        <v>-52472</v>
      </c>
      <c r="G15" s="90">
        <f t="shared" si="0"/>
        <v>0.04</v>
      </c>
      <c r="H15" s="88"/>
      <c r="I15" s="89">
        <v>-19401</v>
      </c>
      <c r="J15" s="88"/>
      <c r="K15" s="89">
        <v>-17272</v>
      </c>
      <c r="L15" s="90">
        <f t="shared" si="1"/>
        <v>0.12</v>
      </c>
      <c r="M15" s="5"/>
    </row>
    <row r="16" spans="1:13" s="1" customFormat="1" ht="15.75" customHeight="1">
      <c r="A16" s="4"/>
      <c r="B16" s="212" t="s">
        <v>43</v>
      </c>
      <c r="C16" s="88"/>
      <c r="D16" s="89">
        <v>-6150</v>
      </c>
      <c r="E16" s="88"/>
      <c r="F16" s="89">
        <v>-4825</v>
      </c>
      <c r="G16" s="90">
        <f t="shared" si="0"/>
        <v>0.27</v>
      </c>
      <c r="H16" s="88"/>
      <c r="I16" s="89">
        <v>-2109</v>
      </c>
      <c r="J16" s="88"/>
      <c r="K16" s="89">
        <v>-1590</v>
      </c>
      <c r="L16" s="90">
        <f t="shared" si="1"/>
        <v>0.33</v>
      </c>
      <c r="M16" s="5"/>
    </row>
    <row r="17" spans="1:13" s="86" customFormat="1" ht="15.75" customHeight="1">
      <c r="A17" s="4"/>
      <c r="B17" s="92" t="s">
        <v>44</v>
      </c>
      <c r="C17" s="88"/>
      <c r="D17" s="93">
        <f>SUM(D12:D16)</f>
        <v>95516</v>
      </c>
      <c r="E17" s="88"/>
      <c r="F17" s="93">
        <f>SUM(F12:F16)</f>
        <v>124182</v>
      </c>
      <c r="G17" s="85">
        <f t="shared" si="0"/>
        <v>-0.23</v>
      </c>
      <c r="H17" s="88"/>
      <c r="I17" s="93">
        <f>SUM(I12:I16)</f>
        <v>48046</v>
      </c>
      <c r="J17" s="88"/>
      <c r="K17" s="93">
        <f>SUM(K12:K16)</f>
        <v>48469</v>
      </c>
      <c r="L17" s="85">
        <f t="shared" si="1"/>
        <v>-0.01</v>
      </c>
      <c r="M17" s="5"/>
    </row>
    <row r="18" spans="1:13" s="1" customFormat="1" ht="15.75" customHeight="1">
      <c r="A18" s="4"/>
      <c r="B18" s="87" t="s">
        <v>45</v>
      </c>
      <c r="C18" s="88"/>
      <c r="D18" s="94">
        <v>37707</v>
      </c>
      <c r="E18" s="88"/>
      <c r="F18" s="94">
        <v>32532</v>
      </c>
      <c r="G18" s="95">
        <f t="shared" si="0"/>
        <v>0.16</v>
      </c>
      <c r="H18" s="88"/>
      <c r="I18" s="94">
        <v>21495</v>
      </c>
      <c r="J18" s="88"/>
      <c r="K18" s="94">
        <v>9859</v>
      </c>
      <c r="L18" s="95">
        <f t="shared" si="1"/>
        <v>1.18</v>
      </c>
      <c r="M18" s="5"/>
    </row>
    <row r="19" spans="1:13" s="1" customFormat="1" ht="15.75" customHeight="1">
      <c r="A19" s="4"/>
      <c r="B19" s="79" t="s">
        <v>46</v>
      </c>
      <c r="C19" s="88"/>
      <c r="D19" s="94">
        <v>-34749</v>
      </c>
      <c r="E19" s="88"/>
      <c r="F19" s="94">
        <v>-26457</v>
      </c>
      <c r="G19" s="95">
        <f t="shared" si="0"/>
        <v>0.31</v>
      </c>
      <c r="H19" s="88"/>
      <c r="I19" s="94">
        <v>-22528</v>
      </c>
      <c r="J19" s="88"/>
      <c r="K19" s="94">
        <v>-10820</v>
      </c>
      <c r="L19" s="95">
        <f t="shared" si="1"/>
        <v>1.08</v>
      </c>
      <c r="M19" s="5"/>
    </row>
    <row r="20" spans="1:13" s="86" customFormat="1" ht="15.75" customHeight="1">
      <c r="A20" s="4"/>
      <c r="B20" s="87" t="s">
        <v>47</v>
      </c>
      <c r="C20" s="88"/>
      <c r="D20" s="94">
        <v>-7602</v>
      </c>
      <c r="E20" s="88"/>
      <c r="F20" s="94">
        <v>-4582</v>
      </c>
      <c r="G20" s="90">
        <f t="shared" si="0"/>
        <v>0.66</v>
      </c>
      <c r="H20" s="88"/>
      <c r="I20" s="94">
        <v>-2126</v>
      </c>
      <c r="J20" s="88"/>
      <c r="K20" s="94">
        <v>-1769</v>
      </c>
      <c r="L20" s="90">
        <f t="shared" si="1"/>
        <v>0.2</v>
      </c>
      <c r="M20" s="5"/>
    </row>
    <row r="21" spans="1:13" s="86" customFormat="1" ht="15.75" customHeight="1">
      <c r="A21" s="4"/>
      <c r="B21" s="83" t="s">
        <v>48</v>
      </c>
      <c r="C21" s="88"/>
      <c r="D21" s="93">
        <f>SUM(D17:D20)</f>
        <v>90872</v>
      </c>
      <c r="E21" s="88"/>
      <c r="F21" s="93">
        <f>SUM(F17:F20)</f>
        <v>125675</v>
      </c>
      <c r="G21" s="85">
        <f t="shared" si="0"/>
        <v>-0.28000000000000003</v>
      </c>
      <c r="H21" s="88"/>
      <c r="I21" s="93">
        <f>SUM(I17:I20)</f>
        <v>44887</v>
      </c>
      <c r="J21" s="88"/>
      <c r="K21" s="93">
        <f>SUM(K17:K20)</f>
        <v>45739</v>
      </c>
      <c r="L21" s="85">
        <f t="shared" si="1"/>
        <v>-0.02</v>
      </c>
      <c r="M21" s="5"/>
    </row>
    <row r="22" spans="1:13" s="86" customFormat="1" ht="15.75" customHeight="1">
      <c r="A22" s="4"/>
      <c r="B22" s="87" t="s">
        <v>49</v>
      </c>
      <c r="C22" s="88"/>
      <c r="D22" s="94">
        <f>-24790-2958</f>
        <v>-27748</v>
      </c>
      <c r="E22" s="88"/>
      <c r="F22" s="94">
        <v>-38540</v>
      </c>
      <c r="G22" s="95">
        <f t="shared" si="0"/>
        <v>-0.28000000000000003</v>
      </c>
      <c r="H22" s="88"/>
      <c r="I22" s="94">
        <f>-12512-1973</f>
        <v>-14485</v>
      </c>
      <c r="J22" s="88"/>
      <c r="K22" s="94">
        <v>-14636</v>
      </c>
      <c r="L22" s="95">
        <f t="shared" si="1"/>
        <v>-0.01</v>
      </c>
      <c r="M22" s="5"/>
    </row>
    <row r="23" spans="1:13" s="86" customFormat="1" ht="15.75" customHeight="1">
      <c r="A23" s="4"/>
      <c r="B23" s="83" t="s">
        <v>50</v>
      </c>
      <c r="C23" s="88"/>
      <c r="D23" s="93">
        <f>SUM(D21:D22)</f>
        <v>63124</v>
      </c>
      <c r="E23" s="88"/>
      <c r="F23" s="93">
        <f>SUM(F21:F22)</f>
        <v>87135</v>
      </c>
      <c r="G23" s="85">
        <f t="shared" si="0"/>
        <v>-0.28000000000000003</v>
      </c>
      <c r="H23" s="88"/>
      <c r="I23" s="93">
        <f>SUM(I21:I22)</f>
        <v>30402</v>
      </c>
      <c r="J23" s="88"/>
      <c r="K23" s="93">
        <f>SUM(K21:K22)</f>
        <v>31103</v>
      </c>
      <c r="L23" s="85">
        <f t="shared" si="1"/>
        <v>-0.02</v>
      </c>
      <c r="M23" s="5"/>
    </row>
    <row r="24" spans="1:13" s="86" customFormat="1" ht="15.75" customHeight="1">
      <c r="A24" s="4"/>
      <c r="B24" s="83"/>
      <c r="C24" s="88"/>
      <c r="D24" s="93"/>
      <c r="E24" s="88"/>
      <c r="F24" s="93"/>
      <c r="G24" s="85"/>
      <c r="H24" s="88"/>
      <c r="I24" s="93"/>
      <c r="J24" s="88"/>
      <c r="K24" s="93"/>
      <c r="L24" s="85"/>
      <c r="M24" s="5"/>
    </row>
    <row r="25" spans="1:13" s="86" customFormat="1" ht="15.75" customHeight="1">
      <c r="A25" s="4"/>
      <c r="B25" s="83" t="s">
        <v>51</v>
      </c>
      <c r="C25" s="88"/>
      <c r="D25" s="93">
        <v>62990</v>
      </c>
      <c r="E25" s="88"/>
      <c r="F25" s="93">
        <v>87031</v>
      </c>
      <c r="G25" s="85">
        <f>(D25-F25)/F25</f>
        <v>-0.28000000000000003</v>
      </c>
      <c r="H25" s="88"/>
      <c r="I25" s="93">
        <v>30369</v>
      </c>
      <c r="J25" s="88"/>
      <c r="K25" s="93">
        <v>31029</v>
      </c>
      <c r="L25" s="85">
        <f>(I25-K25)/K25</f>
        <v>-0.02</v>
      </c>
      <c r="M25" s="5"/>
    </row>
    <row r="26" spans="1:13" s="86" customFormat="1" ht="15.75" customHeight="1">
      <c r="A26" s="4"/>
      <c r="B26" s="83" t="s">
        <v>52</v>
      </c>
      <c r="C26" s="88"/>
      <c r="D26" s="93">
        <f>+D23-D25</f>
        <v>134</v>
      </c>
      <c r="E26" s="88"/>
      <c r="F26" s="93">
        <f>+F23-F25</f>
        <v>104</v>
      </c>
      <c r="G26" s="85"/>
      <c r="H26" s="88"/>
      <c r="I26" s="93">
        <f>+I23-I25</f>
        <v>33</v>
      </c>
      <c r="J26" s="88"/>
      <c r="K26" s="93">
        <f>+K23-K25</f>
        <v>74</v>
      </c>
      <c r="L26" s="85"/>
      <c r="M26" s="5"/>
    </row>
    <row r="27" spans="1:13" s="1" customFormat="1" ht="15.75" customHeight="1">
      <c r="A27" s="4"/>
      <c r="B27" s="96"/>
      <c r="C27" s="97"/>
      <c r="D27" s="91"/>
      <c r="E27" s="97"/>
      <c r="F27" s="91"/>
      <c r="G27" s="95"/>
      <c r="H27" s="97"/>
      <c r="I27" s="91"/>
      <c r="J27" s="97"/>
      <c r="K27" s="91"/>
      <c r="L27" s="95"/>
      <c r="M27" s="5"/>
    </row>
    <row r="28" spans="1:13" s="1" customFormat="1" ht="15.75" customHeight="1">
      <c r="A28" s="4"/>
      <c r="B28" s="87" t="s">
        <v>53</v>
      </c>
      <c r="C28" s="88"/>
      <c r="D28" s="98">
        <f>D25/D30*1000</f>
        <v>0.79</v>
      </c>
      <c r="E28" s="88"/>
      <c r="F28" s="98">
        <f>F25/F30*1000</f>
        <v>1.03</v>
      </c>
      <c r="G28" s="90">
        <f>(D28-F28)/F28</f>
        <v>-0.23</v>
      </c>
      <c r="H28" s="88"/>
      <c r="I28" s="98">
        <f>I25/I30*1000</f>
        <v>0.38</v>
      </c>
      <c r="J28" s="88"/>
      <c r="K28" s="98">
        <f>K25/K30*1000</f>
        <v>0.37</v>
      </c>
      <c r="L28" s="90">
        <f>(I28-K28)/K28</f>
        <v>0.03</v>
      </c>
      <c r="M28" s="5"/>
    </row>
    <row r="29" spans="1:13" s="1" customFormat="1" ht="15.75" customHeight="1">
      <c r="A29" s="4"/>
      <c r="B29" s="87" t="s">
        <v>54</v>
      </c>
      <c r="C29" s="88"/>
      <c r="D29" s="98">
        <f>D25/D31*1000</f>
        <v>0.79</v>
      </c>
      <c r="E29" s="88"/>
      <c r="F29" s="98">
        <f>F25/F31*1000</f>
        <v>1.03</v>
      </c>
      <c r="G29" s="90">
        <f>(D29-F29)/F29</f>
        <v>-0.23</v>
      </c>
      <c r="H29" s="88"/>
      <c r="I29" s="98">
        <f>I25/I31*1000</f>
        <v>0.38</v>
      </c>
      <c r="J29" s="88"/>
      <c r="K29" s="98">
        <f>K25/K31*1000</f>
        <v>0.37</v>
      </c>
      <c r="L29" s="90">
        <f>(I29-K29)/K29</f>
        <v>0.03</v>
      </c>
      <c r="M29" s="5"/>
    </row>
    <row r="30" spans="1:13" s="1" customFormat="1" ht="15.75" customHeight="1">
      <c r="A30" s="4"/>
      <c r="B30" s="87" t="s">
        <v>55</v>
      </c>
      <c r="C30" s="88"/>
      <c r="D30" s="89">
        <v>79331652</v>
      </c>
      <c r="E30" s="88"/>
      <c r="F30" s="89">
        <v>84192182</v>
      </c>
      <c r="G30" s="95" t="s">
        <v>56</v>
      </c>
      <c r="H30" s="88"/>
      <c r="I30" s="89">
        <v>78918844</v>
      </c>
      <c r="J30" s="88"/>
      <c r="K30" s="89">
        <v>82950627</v>
      </c>
      <c r="L30" s="95" t="s">
        <v>56</v>
      </c>
      <c r="M30" s="5"/>
    </row>
    <row r="31" spans="1:13" s="1" customFormat="1" ht="15.75" customHeight="1">
      <c r="A31" s="4"/>
      <c r="B31" s="87" t="s">
        <v>57</v>
      </c>
      <c r="C31" s="88"/>
      <c r="D31" s="89">
        <v>79374563</v>
      </c>
      <c r="E31" s="88"/>
      <c r="F31" s="89">
        <v>84395142</v>
      </c>
      <c r="G31" s="95" t="s">
        <v>56</v>
      </c>
      <c r="H31" s="88"/>
      <c r="I31" s="89">
        <v>78918844</v>
      </c>
      <c r="J31" s="88"/>
      <c r="K31" s="89">
        <v>82970822</v>
      </c>
      <c r="L31" s="95" t="s">
        <v>56</v>
      </c>
      <c r="M31" s="5"/>
    </row>
    <row r="32" spans="1:13" s="1" customFormat="1" ht="20.10000000000000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4:9" s="1" customFormat="1" ht="15"/>
    <row r="34" spans="4:9" ht="15">
      <c r="D34" s="99"/>
      <c r="E34" s="211"/>
      <c r="F34" s="211"/>
      <c r="G34" s="211"/>
      <c r="H34" s="211"/>
      <c r="I34" s="99"/>
    </row>
    <row r="45" spans="4:9" s="1" customFormat="1" ht="15"/>
  </sheetData>
  <mergeCells count="4">
    <mergeCell ref="C5:D5"/>
    <mergeCell ref="E5:F5"/>
    <mergeCell ref="H5:I5"/>
    <mergeCell ref="J5:K5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Q3 2014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14"/>
  <sheetViews>
    <sheetView zoomScaleNormal="100" workbookViewId="0">
      <selection activeCell="A2" sqref="A2:XFD2"/>
    </sheetView>
  </sheetViews>
  <sheetFormatPr defaultColWidth="11.42578125" defaultRowHeight="12.75"/>
  <cols>
    <col min="1" max="1" width="6" style="2" customWidth="1"/>
    <col min="2" max="2" width="81.140625" style="28" bestFit="1" customWidth="1"/>
    <col min="3" max="4" width="23.140625" style="29" customWidth="1"/>
    <col min="5" max="5" width="3.5703125" style="2" customWidth="1"/>
    <col min="6" max="16384" width="11.42578125" style="2"/>
  </cols>
  <sheetData>
    <row r="1" spans="1:5" ht="21" customHeight="1">
      <c r="A1" s="4"/>
      <c r="B1" s="4"/>
      <c r="C1" s="272"/>
      <c r="D1" s="272"/>
      <c r="E1" s="148"/>
    </row>
    <row r="2" spans="1:5" ht="18.75" customHeight="1">
      <c r="A2" s="4"/>
      <c r="B2" s="148" t="s">
        <v>58</v>
      </c>
      <c r="C2" s="148"/>
      <c r="D2" s="148"/>
      <c r="E2" s="148"/>
    </row>
    <row r="3" spans="1:5" ht="18.75" customHeight="1">
      <c r="A3" s="4"/>
      <c r="B3" s="148" t="s">
        <v>1</v>
      </c>
      <c r="C3" s="148"/>
      <c r="D3" s="148"/>
      <c r="E3" s="148"/>
    </row>
    <row r="4" spans="1:5" ht="21" customHeight="1">
      <c r="A4" s="4"/>
      <c r="B4" s="148"/>
      <c r="C4" s="148"/>
      <c r="D4" s="148"/>
      <c r="E4" s="148"/>
    </row>
    <row r="5" spans="1:5" s="1" customFormat="1" ht="15.75" customHeight="1">
      <c r="A5" s="4"/>
      <c r="B5" s="149" t="s">
        <v>31</v>
      </c>
      <c r="C5" s="220">
        <v>41912</v>
      </c>
      <c r="D5" s="220">
        <v>41639</v>
      </c>
      <c r="E5" s="148"/>
    </row>
    <row r="6" spans="1:5" s="1" customFormat="1" ht="15.75" customHeight="1">
      <c r="A6" s="4"/>
      <c r="B6" s="150"/>
      <c r="C6" s="151"/>
      <c r="D6" s="151"/>
      <c r="E6" s="148"/>
    </row>
    <row r="7" spans="1:5" s="1" customFormat="1" ht="15.75" customHeight="1">
      <c r="A7" s="4"/>
      <c r="B7" s="150"/>
      <c r="C7" s="151"/>
      <c r="D7" s="151"/>
      <c r="E7" s="148"/>
    </row>
    <row r="8" spans="1:5" s="1" customFormat="1" ht="15.75" customHeight="1">
      <c r="A8" s="4"/>
      <c r="B8" s="152" t="s">
        <v>59</v>
      </c>
      <c r="C8" s="153"/>
      <c r="D8" s="153"/>
      <c r="E8" s="148"/>
    </row>
    <row r="9" spans="1:5" s="1" customFormat="1" ht="15.75" customHeight="1">
      <c r="A9" s="4"/>
      <c r="B9" s="150"/>
      <c r="C9" s="153"/>
      <c r="D9" s="153"/>
      <c r="E9" s="148"/>
    </row>
    <row r="10" spans="1:5" s="1" customFormat="1" ht="15.75" customHeight="1">
      <c r="A10" s="4"/>
      <c r="B10" s="154" t="s">
        <v>60</v>
      </c>
      <c r="C10" s="155"/>
      <c r="D10" s="155"/>
      <c r="E10" s="148"/>
    </row>
    <row r="11" spans="1:5" s="1" customFormat="1" ht="15.75" customHeight="1">
      <c r="A11" s="4"/>
      <c r="B11" s="156" t="s">
        <v>25</v>
      </c>
      <c r="C11" s="157">
        <v>275033</v>
      </c>
      <c r="D11" s="157">
        <v>449984</v>
      </c>
      <c r="E11" s="148"/>
    </row>
    <row r="12" spans="1:5" s="1" customFormat="1" ht="15.75" customHeight="1">
      <c r="A12" s="4"/>
      <c r="B12" s="156" t="s">
        <v>61</v>
      </c>
      <c r="C12" s="157">
        <v>60047</v>
      </c>
      <c r="D12" s="157">
        <v>56514</v>
      </c>
      <c r="E12" s="148"/>
    </row>
    <row r="13" spans="1:5" s="1" customFormat="1" ht="15.75" customHeight="1">
      <c r="A13" s="4"/>
      <c r="B13" s="156" t="s">
        <v>62</v>
      </c>
      <c r="C13" s="158">
        <v>84</v>
      </c>
      <c r="D13" s="158">
        <v>109</v>
      </c>
      <c r="E13" s="148"/>
    </row>
    <row r="14" spans="1:5" s="1" customFormat="1" ht="15.75" customHeight="1">
      <c r="A14" s="4"/>
      <c r="B14" s="156" t="s">
        <v>63</v>
      </c>
      <c r="C14" s="159">
        <v>191831</v>
      </c>
      <c r="D14" s="159">
        <v>226739</v>
      </c>
      <c r="E14" s="148"/>
    </row>
    <row r="15" spans="1:5" s="1" customFormat="1" ht="15.75" customHeight="1">
      <c r="A15" s="4"/>
      <c r="B15" s="156" t="s">
        <v>64</v>
      </c>
      <c r="C15" s="157">
        <v>35341</v>
      </c>
      <c r="D15" s="157">
        <v>25881</v>
      </c>
      <c r="E15" s="148"/>
    </row>
    <row r="16" spans="1:5" s="1" customFormat="1" ht="15.75" customHeight="1">
      <c r="A16" s="4"/>
      <c r="B16" s="156" t="s">
        <v>65</v>
      </c>
      <c r="C16" s="160">
        <v>38551</v>
      </c>
      <c r="D16" s="160">
        <v>10291</v>
      </c>
      <c r="E16" s="148"/>
    </row>
    <row r="17" spans="1:5" s="1" customFormat="1" ht="15.75" customHeight="1">
      <c r="A17" s="4"/>
      <c r="B17" s="156"/>
      <c r="C17" s="161">
        <f>SUM(C11:C16)</f>
        <v>600887</v>
      </c>
      <c r="D17" s="161">
        <f>SUM(D11:D16)</f>
        <v>769518</v>
      </c>
      <c r="E17" s="148"/>
    </row>
    <row r="18" spans="1:5" s="1" customFormat="1" ht="15.75" customHeight="1">
      <c r="A18" s="4"/>
      <c r="B18" s="154" t="s">
        <v>66</v>
      </c>
      <c r="C18" s="159"/>
      <c r="D18" s="159"/>
      <c r="E18" s="148"/>
    </row>
    <row r="19" spans="1:5" s="1" customFormat="1" ht="15.75" customHeight="1">
      <c r="A19" s="4"/>
      <c r="B19" s="156" t="s">
        <v>67</v>
      </c>
      <c r="C19" s="159">
        <v>185328</v>
      </c>
      <c r="D19" s="159">
        <v>211771</v>
      </c>
      <c r="E19" s="148"/>
    </row>
    <row r="20" spans="1:5" s="1" customFormat="1" ht="15.75" customHeight="1">
      <c r="A20" s="4"/>
      <c r="B20" s="156" t="s">
        <v>68</v>
      </c>
      <c r="C20" s="157">
        <v>848063</v>
      </c>
      <c r="D20" s="157">
        <v>829173</v>
      </c>
      <c r="E20" s="148"/>
    </row>
    <row r="21" spans="1:5" s="1" customFormat="1" ht="15.75" customHeight="1">
      <c r="A21" s="4"/>
      <c r="B21" s="156" t="s">
        <v>69</v>
      </c>
      <c r="C21" s="162">
        <v>62132</v>
      </c>
      <c r="D21" s="162">
        <v>64460</v>
      </c>
      <c r="E21" s="148"/>
    </row>
    <row r="22" spans="1:5" s="1" customFormat="1" ht="15.75" customHeight="1">
      <c r="A22" s="4"/>
      <c r="B22" s="156" t="s">
        <v>70</v>
      </c>
      <c r="C22" s="157">
        <v>8203</v>
      </c>
      <c r="D22" s="157">
        <v>4519</v>
      </c>
      <c r="E22" s="148"/>
    </row>
    <row r="23" spans="1:5" s="1" customFormat="1" ht="15.75" customHeight="1">
      <c r="A23" s="4"/>
      <c r="B23" s="156" t="s">
        <v>63</v>
      </c>
      <c r="C23" s="162">
        <v>68358</v>
      </c>
      <c r="D23" s="162">
        <v>96418</v>
      </c>
      <c r="E23" s="148"/>
    </row>
    <row r="24" spans="1:5" s="1" customFormat="1" ht="15.75" customHeight="1">
      <c r="A24" s="4"/>
      <c r="B24" s="156" t="s">
        <v>64</v>
      </c>
      <c r="C24" s="162">
        <v>2066</v>
      </c>
      <c r="D24" s="162">
        <v>2030</v>
      </c>
      <c r="E24" s="148"/>
    </row>
    <row r="25" spans="1:5" s="1" customFormat="1" ht="15.75" customHeight="1">
      <c r="A25" s="4"/>
      <c r="B25" s="156" t="s">
        <v>65</v>
      </c>
      <c r="C25" s="162">
        <v>3656</v>
      </c>
      <c r="D25" s="162">
        <v>2711</v>
      </c>
      <c r="E25" s="148"/>
    </row>
    <row r="26" spans="1:5" s="1" customFormat="1" ht="15.75" customHeight="1">
      <c r="A26" s="4"/>
      <c r="B26" s="156" t="s">
        <v>71</v>
      </c>
      <c r="C26" s="160">
        <v>13088</v>
      </c>
      <c r="D26" s="160">
        <v>16253</v>
      </c>
      <c r="E26" s="148"/>
    </row>
    <row r="27" spans="1:5" s="1" customFormat="1" ht="15.75" customHeight="1">
      <c r="A27" s="4"/>
      <c r="B27" s="163"/>
      <c r="C27" s="164">
        <f>SUM(C19:C26)</f>
        <v>1190894</v>
      </c>
      <c r="D27" s="164">
        <f>SUM(D19:D26)</f>
        <v>1227335</v>
      </c>
      <c r="E27" s="148"/>
    </row>
    <row r="28" spans="1:5" s="1" customFormat="1" ht="15.75" customHeight="1">
      <c r="A28" s="4"/>
      <c r="B28" s="163"/>
      <c r="C28" s="162"/>
      <c r="D28" s="162"/>
      <c r="E28" s="148"/>
    </row>
    <row r="29" spans="1:5" s="1" customFormat="1" ht="15.75" customHeight="1" thickBot="1">
      <c r="A29" s="4"/>
      <c r="B29" s="163"/>
      <c r="C29" s="165">
        <f>C17+C27</f>
        <v>1791781</v>
      </c>
      <c r="D29" s="165">
        <f>D17+D27</f>
        <v>1996853</v>
      </c>
      <c r="E29" s="148"/>
    </row>
    <row r="30" spans="1:5" s="1" customFormat="1" ht="15.75" customHeight="1" thickTop="1">
      <c r="A30" s="4"/>
      <c r="B30" s="152" t="s">
        <v>72</v>
      </c>
      <c r="C30" s="166"/>
      <c r="D30" s="166"/>
      <c r="E30" s="148"/>
    </row>
    <row r="31" spans="1:5" s="1" customFormat="1" ht="15.75" customHeight="1">
      <c r="A31" s="4"/>
      <c r="B31" s="163"/>
      <c r="C31" s="166"/>
      <c r="D31" s="166"/>
      <c r="E31" s="148"/>
    </row>
    <row r="32" spans="1:5" s="1" customFormat="1" ht="15.75" customHeight="1">
      <c r="A32" s="4"/>
      <c r="B32" s="167" t="s">
        <v>73</v>
      </c>
      <c r="C32" s="168"/>
      <c r="D32" s="168"/>
      <c r="E32" s="148"/>
    </row>
    <row r="33" spans="1:5" s="1" customFormat="1" ht="15.75" customHeight="1">
      <c r="A33" s="4"/>
      <c r="B33" s="163" t="s">
        <v>74</v>
      </c>
      <c r="C33" s="168">
        <v>98317</v>
      </c>
      <c r="D33" s="168">
        <v>202888</v>
      </c>
      <c r="E33" s="148"/>
    </row>
    <row r="34" spans="1:5" s="1" customFormat="1" ht="15.75" customHeight="1">
      <c r="A34" s="4"/>
      <c r="B34" s="156" t="s">
        <v>75</v>
      </c>
      <c r="C34" s="162">
        <v>28047</v>
      </c>
      <c r="D34" s="162">
        <v>36140</v>
      </c>
      <c r="E34" s="148"/>
    </row>
    <row r="35" spans="1:5" s="1" customFormat="1" ht="15.75" customHeight="1">
      <c r="A35" s="4"/>
      <c r="B35" s="163" t="s">
        <v>76</v>
      </c>
      <c r="C35" s="162">
        <v>52606</v>
      </c>
      <c r="D35" s="162">
        <v>66289</v>
      </c>
      <c r="E35" s="148"/>
    </row>
    <row r="36" spans="1:5" s="1" customFormat="1" ht="15.75" customHeight="1">
      <c r="A36" s="4"/>
      <c r="B36" s="163" t="s">
        <v>77</v>
      </c>
      <c r="C36" s="168">
        <v>54121</v>
      </c>
      <c r="D36" s="168">
        <v>83598</v>
      </c>
      <c r="E36" s="148"/>
    </row>
    <row r="37" spans="1:5" s="1" customFormat="1" ht="15.75" customHeight="1">
      <c r="A37" s="4"/>
      <c r="B37" s="163" t="s">
        <v>78</v>
      </c>
      <c r="C37" s="162">
        <v>26469</v>
      </c>
      <c r="D37" s="162">
        <v>38477</v>
      </c>
      <c r="E37" s="148"/>
    </row>
    <row r="38" spans="1:5" s="1" customFormat="1" ht="15.75" customHeight="1">
      <c r="A38" s="4"/>
      <c r="B38" s="163" t="s">
        <v>79</v>
      </c>
      <c r="C38" s="169">
        <v>132781</v>
      </c>
      <c r="D38" s="169">
        <v>105664</v>
      </c>
      <c r="E38" s="148"/>
    </row>
    <row r="39" spans="1:5" s="1" customFormat="1" ht="15.75" customHeight="1">
      <c r="A39" s="4"/>
      <c r="B39" s="163"/>
      <c r="C39" s="166">
        <f>SUM(C33:C38)</f>
        <v>392341</v>
      </c>
      <c r="D39" s="166">
        <f>SUM(D33:D38)</f>
        <v>533056</v>
      </c>
      <c r="E39" s="148"/>
    </row>
    <row r="40" spans="1:5" s="1" customFormat="1" ht="15.75" customHeight="1">
      <c r="A40" s="4"/>
      <c r="B40" s="167" t="s">
        <v>80</v>
      </c>
      <c r="C40" s="166"/>
      <c r="D40" s="166"/>
      <c r="E40" s="148"/>
    </row>
    <row r="41" spans="1:5" s="1" customFormat="1" ht="15.75" customHeight="1">
      <c r="A41" s="4"/>
      <c r="B41" s="163" t="s">
        <v>74</v>
      </c>
      <c r="C41" s="168">
        <v>338696</v>
      </c>
      <c r="D41" s="168">
        <v>410486</v>
      </c>
      <c r="E41" s="148"/>
    </row>
    <row r="42" spans="1:5" s="1" customFormat="1" ht="15.75" customHeight="1">
      <c r="A42" s="4"/>
      <c r="B42" s="156" t="s">
        <v>75</v>
      </c>
      <c r="C42" s="168">
        <v>0</v>
      </c>
      <c r="D42" s="168">
        <v>0</v>
      </c>
      <c r="E42" s="148"/>
    </row>
    <row r="43" spans="1:5" s="1" customFormat="1" ht="15.75" customHeight="1">
      <c r="A43" s="4"/>
      <c r="B43" s="163" t="s">
        <v>76</v>
      </c>
      <c r="C43" s="168">
        <v>6695</v>
      </c>
      <c r="D43" s="168">
        <v>4775</v>
      </c>
      <c r="E43" s="148"/>
    </row>
    <row r="44" spans="1:5" s="1" customFormat="1" ht="15.75" customHeight="1">
      <c r="A44" s="4"/>
      <c r="B44" s="163" t="s">
        <v>81</v>
      </c>
      <c r="C44" s="168">
        <v>50076</v>
      </c>
      <c r="D44" s="168">
        <v>50707</v>
      </c>
      <c r="E44" s="148"/>
    </row>
    <row r="45" spans="1:5" s="1" customFormat="1" ht="15.75" customHeight="1">
      <c r="A45" s="4"/>
      <c r="B45" s="163" t="s">
        <v>77</v>
      </c>
      <c r="C45" s="168">
        <v>7572</v>
      </c>
      <c r="D45" s="168">
        <v>7291</v>
      </c>
      <c r="E45" s="148"/>
    </row>
    <row r="46" spans="1:5" s="1" customFormat="1" ht="15.75" customHeight="1">
      <c r="A46" s="4"/>
      <c r="B46" s="163" t="s">
        <v>71</v>
      </c>
      <c r="C46" s="168">
        <v>22575</v>
      </c>
      <c r="D46" s="168">
        <v>22577</v>
      </c>
      <c r="E46" s="148"/>
    </row>
    <row r="47" spans="1:5" s="1" customFormat="1" ht="15.75" customHeight="1">
      <c r="A47" s="4"/>
      <c r="B47" s="163" t="s">
        <v>79</v>
      </c>
      <c r="C47" s="169">
        <v>1475</v>
      </c>
      <c r="D47" s="169">
        <v>2366</v>
      </c>
      <c r="E47" s="148"/>
    </row>
    <row r="48" spans="1:5" s="1" customFormat="1" ht="15.75" customHeight="1">
      <c r="A48" s="4"/>
      <c r="B48" s="163"/>
      <c r="C48" s="166">
        <f>SUM(C41:C47)</f>
        <v>427089</v>
      </c>
      <c r="D48" s="166">
        <f>SUM(D41:D47)</f>
        <v>498202</v>
      </c>
      <c r="E48" s="148"/>
    </row>
    <row r="49" spans="1:5" s="1" customFormat="1" ht="15.75" customHeight="1">
      <c r="A49" s="4"/>
      <c r="B49" s="154" t="s">
        <v>27</v>
      </c>
      <c r="C49" s="159"/>
      <c r="D49" s="159"/>
      <c r="E49" s="148"/>
    </row>
    <row r="50" spans="1:5" s="1" customFormat="1" ht="15.75" customHeight="1">
      <c r="A50" s="4"/>
      <c r="B50" s="156" t="s">
        <v>82</v>
      </c>
      <c r="C50" s="158">
        <v>86944</v>
      </c>
      <c r="D50" s="158">
        <v>86944</v>
      </c>
      <c r="E50" s="148"/>
    </row>
    <row r="51" spans="1:5" s="1" customFormat="1" ht="15.75" customHeight="1">
      <c r="A51" s="4"/>
      <c r="B51" s="156" t="s">
        <v>83</v>
      </c>
      <c r="C51" s="158">
        <v>48658</v>
      </c>
      <c r="D51" s="158">
        <v>46144</v>
      </c>
      <c r="E51" s="148"/>
    </row>
    <row r="52" spans="1:5" s="1" customFormat="1" ht="15.75" customHeight="1">
      <c r="A52" s="4"/>
      <c r="B52" s="156" t="s">
        <v>84</v>
      </c>
      <c r="C52" s="158">
        <v>1114043</v>
      </c>
      <c r="D52" s="158">
        <v>1087328</v>
      </c>
      <c r="E52" s="148"/>
    </row>
    <row r="53" spans="1:5" s="1" customFormat="1" ht="15.75" customHeight="1">
      <c r="A53" s="4"/>
      <c r="B53" s="163" t="s">
        <v>85</v>
      </c>
      <c r="C53" s="170">
        <v>-53600</v>
      </c>
      <c r="D53" s="170">
        <v>-100080</v>
      </c>
      <c r="E53" s="148"/>
    </row>
    <row r="54" spans="1:5" s="1" customFormat="1" ht="15.75" customHeight="1">
      <c r="A54" s="4"/>
      <c r="B54" s="163" t="s">
        <v>86</v>
      </c>
      <c r="C54" s="171">
        <v>-224466</v>
      </c>
      <c r="D54" s="171">
        <v>-155534</v>
      </c>
      <c r="E54" s="148"/>
    </row>
    <row r="55" spans="1:5" s="1" customFormat="1" ht="15.75" customHeight="1">
      <c r="A55" s="4"/>
      <c r="B55" s="167" t="s">
        <v>87</v>
      </c>
      <c r="C55" s="218">
        <f>SUM(C50:C54)</f>
        <v>971579</v>
      </c>
      <c r="D55" s="218">
        <f>SUM(D50:D54)</f>
        <v>964802</v>
      </c>
      <c r="E55" s="148"/>
    </row>
    <row r="56" spans="1:5" s="1" customFormat="1" ht="15.75" customHeight="1">
      <c r="A56" s="4"/>
      <c r="B56" s="167" t="s">
        <v>88</v>
      </c>
      <c r="C56" s="219">
        <v>772</v>
      </c>
      <c r="D56" s="219">
        <v>793</v>
      </c>
      <c r="E56" s="148"/>
    </row>
    <row r="57" spans="1:5" s="1" customFormat="1" ht="15.75" customHeight="1">
      <c r="A57" s="4"/>
      <c r="B57" s="163"/>
      <c r="C57" s="164">
        <f>SUM(C55:C56)</f>
        <v>972351</v>
      </c>
      <c r="D57" s="164">
        <f>SUM(D55:D56)</f>
        <v>965595</v>
      </c>
      <c r="E57" s="148"/>
    </row>
    <row r="58" spans="1:5" s="1" customFormat="1" ht="15.75" customHeight="1">
      <c r="A58" s="4"/>
      <c r="B58" s="163"/>
      <c r="C58" s="162"/>
      <c r="D58" s="162"/>
      <c r="E58" s="148"/>
    </row>
    <row r="59" spans="1:5" s="1" customFormat="1" ht="15.75" customHeight="1" thickBot="1">
      <c r="A59" s="4"/>
      <c r="B59" s="163"/>
      <c r="C59" s="165">
        <f>+C57+C48+C39</f>
        <v>1791781</v>
      </c>
      <c r="D59" s="165">
        <f>D39+D48+D57</f>
        <v>1996853</v>
      </c>
      <c r="E59" s="148"/>
    </row>
    <row r="60" spans="1:5" s="1" customFormat="1" ht="18.75" thickTop="1">
      <c r="A60" s="4"/>
      <c r="B60" s="272"/>
      <c r="C60" s="272"/>
      <c r="D60" s="272"/>
      <c r="E60" s="148"/>
    </row>
    <row r="61" spans="1:5">
      <c r="A61" s="211"/>
      <c r="B61" s="275"/>
      <c r="C61" s="276"/>
      <c r="D61" s="276"/>
      <c r="E61" s="211"/>
    </row>
    <row r="62" spans="1:5">
      <c r="A62" s="211"/>
      <c r="B62" s="275"/>
      <c r="C62" s="276"/>
      <c r="D62" s="276"/>
      <c r="E62" s="211"/>
    </row>
    <row r="63" spans="1:5">
      <c r="A63" s="211"/>
      <c r="B63" s="275"/>
      <c r="C63" s="276"/>
      <c r="D63" s="276"/>
      <c r="E63" s="211"/>
    </row>
    <row r="64" spans="1:5">
      <c r="A64" s="211"/>
      <c r="B64" s="275"/>
      <c r="C64" s="276"/>
      <c r="D64" s="276"/>
      <c r="E64" s="211"/>
    </row>
    <row r="65" spans="2:4">
      <c r="B65" s="275"/>
      <c r="C65" s="276"/>
      <c r="D65" s="276"/>
    </row>
    <row r="66" spans="2:4">
      <c r="B66" s="275"/>
      <c r="C66" s="276"/>
      <c r="D66" s="276"/>
    </row>
    <row r="67" spans="2:4">
      <c r="B67" s="275"/>
      <c r="C67" s="276"/>
      <c r="D67" s="276"/>
    </row>
    <row r="68" spans="2:4">
      <c r="B68" s="275"/>
      <c r="C68" s="276"/>
      <c r="D68" s="276"/>
    </row>
    <row r="69" spans="2:4">
      <c r="B69" s="275"/>
      <c r="C69" s="276"/>
      <c r="D69" s="276"/>
    </row>
    <row r="70" spans="2:4">
      <c r="B70" s="275"/>
      <c r="C70" s="276"/>
      <c r="D70" s="276"/>
    </row>
    <row r="71" spans="2:4">
      <c r="B71" s="275"/>
      <c r="C71" s="276"/>
      <c r="D71" s="276"/>
    </row>
    <row r="72" spans="2:4">
      <c r="B72" s="275"/>
      <c r="C72" s="276"/>
      <c r="D72" s="276"/>
    </row>
    <row r="73" spans="2:4">
      <c r="B73" s="275"/>
      <c r="C73" s="276"/>
      <c r="D73" s="276"/>
    </row>
    <row r="74" spans="2:4">
      <c r="B74" s="275"/>
      <c r="C74" s="276"/>
      <c r="D74" s="276"/>
    </row>
    <row r="75" spans="2:4">
      <c r="B75" s="275"/>
      <c r="C75" s="276"/>
      <c r="D75" s="276"/>
    </row>
    <row r="76" spans="2:4">
      <c r="B76" s="275"/>
      <c r="C76" s="276"/>
      <c r="D76" s="276"/>
    </row>
    <row r="77" spans="2:4">
      <c r="B77" s="275"/>
      <c r="C77" s="276"/>
      <c r="D77" s="276"/>
    </row>
    <row r="78" spans="2:4">
      <c r="B78" s="275"/>
      <c r="C78" s="276"/>
      <c r="D78" s="276"/>
    </row>
    <row r="79" spans="2:4">
      <c r="B79" s="275"/>
      <c r="C79" s="276"/>
      <c r="D79" s="276"/>
    </row>
    <row r="80" spans="2:4">
      <c r="B80" s="275"/>
      <c r="C80" s="276"/>
      <c r="D80" s="276"/>
    </row>
    <row r="81" spans="2:4">
      <c r="B81" s="275"/>
      <c r="C81" s="276"/>
      <c r="D81" s="276"/>
    </row>
    <row r="82" spans="2:4">
      <c r="B82" s="275"/>
      <c r="C82" s="276"/>
      <c r="D82" s="276"/>
    </row>
    <row r="83" spans="2:4">
      <c r="B83" s="275"/>
      <c r="C83" s="276"/>
      <c r="D83" s="276"/>
    </row>
    <row r="84" spans="2:4">
      <c r="B84" s="275"/>
      <c r="C84" s="276"/>
      <c r="D84" s="276"/>
    </row>
    <row r="85" spans="2:4">
      <c r="B85" s="275"/>
      <c r="C85" s="276"/>
      <c r="D85" s="276"/>
    </row>
    <row r="86" spans="2:4">
      <c r="B86" s="275"/>
      <c r="C86" s="276"/>
      <c r="D86" s="276"/>
    </row>
    <row r="87" spans="2:4">
      <c r="B87" s="275"/>
      <c r="C87" s="276"/>
      <c r="D87" s="276"/>
    </row>
    <row r="88" spans="2:4">
      <c r="B88" s="275"/>
      <c r="C88" s="276"/>
      <c r="D88" s="276"/>
    </row>
    <row r="89" spans="2:4">
      <c r="B89" s="275"/>
      <c r="C89" s="276"/>
      <c r="D89" s="276"/>
    </row>
    <row r="90" spans="2:4">
      <c r="B90" s="275"/>
      <c r="C90" s="276"/>
      <c r="D90" s="276"/>
    </row>
    <row r="91" spans="2:4">
      <c r="B91" s="275"/>
      <c r="C91" s="276"/>
      <c r="D91" s="276"/>
    </row>
    <row r="92" spans="2:4">
      <c r="B92" s="275"/>
      <c r="C92" s="276"/>
      <c r="D92" s="276"/>
    </row>
    <row r="93" spans="2:4">
      <c r="B93" s="275"/>
      <c r="C93" s="276"/>
      <c r="D93" s="276"/>
    </row>
    <row r="94" spans="2:4">
      <c r="B94" s="275"/>
      <c r="C94" s="276"/>
      <c r="D94" s="276"/>
    </row>
    <row r="95" spans="2:4">
      <c r="B95" s="275"/>
      <c r="C95" s="276"/>
      <c r="D95" s="276"/>
    </row>
    <row r="96" spans="2:4">
      <c r="B96" s="275"/>
      <c r="C96" s="276"/>
      <c r="D96" s="276"/>
    </row>
    <row r="97" spans="2:4">
      <c r="B97" s="275"/>
      <c r="C97" s="276"/>
      <c r="D97" s="276"/>
    </row>
    <row r="98" spans="2:4">
      <c r="B98" s="275"/>
      <c r="C98" s="276"/>
      <c r="D98" s="276"/>
    </row>
    <row r="99" spans="2:4">
      <c r="B99" s="275"/>
      <c r="C99" s="276"/>
      <c r="D99" s="276"/>
    </row>
    <row r="100" spans="2:4">
      <c r="B100" s="275"/>
      <c r="C100" s="276"/>
      <c r="D100" s="276"/>
    </row>
    <row r="101" spans="2:4">
      <c r="B101" s="275"/>
      <c r="C101" s="276"/>
      <c r="D101" s="276"/>
    </row>
    <row r="102" spans="2:4">
      <c r="B102" s="275"/>
      <c r="C102" s="276"/>
      <c r="D102" s="276"/>
    </row>
    <row r="103" spans="2:4">
      <c r="B103" s="275"/>
      <c r="C103" s="276"/>
      <c r="D103" s="276"/>
    </row>
    <row r="104" spans="2:4">
      <c r="B104" s="275"/>
      <c r="C104" s="276"/>
      <c r="D104" s="276"/>
    </row>
    <row r="105" spans="2:4">
      <c r="B105" s="275"/>
      <c r="C105" s="276"/>
      <c r="D105" s="276"/>
    </row>
    <row r="106" spans="2:4">
      <c r="B106" s="275"/>
      <c r="C106" s="276"/>
      <c r="D106" s="276"/>
    </row>
    <row r="107" spans="2:4">
      <c r="B107" s="275"/>
      <c r="C107" s="276"/>
      <c r="D107" s="276"/>
    </row>
    <row r="108" spans="2:4">
      <c r="B108" s="275"/>
      <c r="C108" s="276"/>
      <c r="D108" s="276"/>
    </row>
    <row r="109" spans="2:4">
      <c r="B109" s="275"/>
      <c r="C109" s="276"/>
      <c r="D109" s="276"/>
    </row>
    <row r="110" spans="2:4">
      <c r="B110" s="275"/>
      <c r="C110" s="276"/>
      <c r="D110" s="276"/>
    </row>
    <row r="111" spans="2:4">
      <c r="B111" s="275"/>
      <c r="C111" s="276"/>
      <c r="D111" s="276"/>
    </row>
    <row r="112" spans="2:4">
      <c r="B112" s="275"/>
      <c r="C112" s="276"/>
      <c r="D112" s="276"/>
    </row>
    <row r="113" spans="2:4">
      <c r="B113" s="275"/>
      <c r="C113" s="276"/>
      <c r="D113" s="276"/>
    </row>
    <row r="114" spans="2:4">
      <c r="B114" s="275"/>
      <c r="C114" s="276"/>
      <c r="D114" s="276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3" orientation="portrait" r:id="rId1"/>
  <headerFooter alignWithMargins="0">
    <oddHeader>&amp;L&amp;G</oddHeader>
    <oddFooter>&amp;CSoftware AG - Q3 2014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zoomScaleNormal="100" workbookViewId="0">
      <selection activeCell="A2" sqref="A2:XFD2"/>
    </sheetView>
  </sheetViews>
  <sheetFormatPr defaultColWidth="8.85546875" defaultRowHeight="15"/>
  <cols>
    <col min="1" max="1" width="5.140625" style="2" customWidth="1"/>
    <col min="2" max="2" width="70" style="2" customWidth="1"/>
    <col min="3" max="6" width="20.140625" style="1" customWidth="1"/>
    <col min="7" max="7" width="5.5703125" style="2" customWidth="1"/>
    <col min="8" max="16384" width="8.85546875" style="2"/>
  </cols>
  <sheetData>
    <row r="1" spans="1:7" ht="21" customHeight="1">
      <c r="A1" s="66"/>
      <c r="B1" s="4"/>
      <c r="C1" s="272"/>
      <c r="D1" s="272"/>
      <c r="E1" s="272"/>
      <c r="F1" s="272"/>
      <c r="G1" s="66"/>
    </row>
    <row r="2" spans="1:7" ht="18.75" customHeight="1">
      <c r="A2" s="66"/>
      <c r="B2" s="66" t="s">
        <v>89</v>
      </c>
      <c r="C2" s="66"/>
      <c r="D2" s="66"/>
      <c r="E2" s="66"/>
      <c r="F2" s="66"/>
      <c r="G2" s="66"/>
    </row>
    <row r="3" spans="1:7" ht="18.75" customHeight="1">
      <c r="A3" s="66"/>
      <c r="B3" s="66" t="s">
        <v>1</v>
      </c>
      <c r="C3" s="66"/>
      <c r="D3" s="66"/>
      <c r="E3" s="66"/>
      <c r="F3" s="66"/>
      <c r="G3" s="66"/>
    </row>
    <row r="4" spans="1:7" s="1" customFormat="1" ht="21" customHeight="1">
      <c r="A4" s="66"/>
      <c r="B4" s="65"/>
      <c r="C4" s="65"/>
      <c r="D4" s="65"/>
      <c r="E4" s="65"/>
      <c r="F4" s="65"/>
      <c r="G4" s="66"/>
    </row>
    <row r="5" spans="1:7" s="102" customFormat="1" ht="18.75" customHeight="1">
      <c r="A5" s="66"/>
      <c r="B5" s="100" t="s">
        <v>31</v>
      </c>
      <c r="C5" s="101" t="s">
        <v>32</v>
      </c>
      <c r="D5" s="101" t="s">
        <v>33</v>
      </c>
      <c r="E5" s="101" t="s">
        <v>4</v>
      </c>
      <c r="F5" s="101" t="s">
        <v>5</v>
      </c>
      <c r="G5" s="66"/>
    </row>
    <row r="6" spans="1:7" s="1" customFormat="1" ht="18.75" customHeight="1">
      <c r="A6" s="66"/>
      <c r="B6" s="103" t="s">
        <v>50</v>
      </c>
      <c r="C6" s="104">
        <v>63124</v>
      </c>
      <c r="D6" s="104">
        <v>87135</v>
      </c>
      <c r="E6" s="104">
        <v>30402</v>
      </c>
      <c r="F6" s="104">
        <v>31103</v>
      </c>
      <c r="G6" s="66"/>
    </row>
    <row r="7" spans="1:7" s="1" customFormat="1" ht="18.75" customHeight="1">
      <c r="A7" s="66"/>
      <c r="B7" s="103" t="s">
        <v>49</v>
      </c>
      <c r="C7" s="104">
        <v>27748</v>
      </c>
      <c r="D7" s="104">
        <v>38540</v>
      </c>
      <c r="E7" s="104">
        <v>14485</v>
      </c>
      <c r="F7" s="104">
        <v>14636</v>
      </c>
      <c r="G7" s="66"/>
    </row>
    <row r="8" spans="1:7" s="1" customFormat="1" ht="18.75" customHeight="1">
      <c r="A8" s="66"/>
      <c r="B8" s="103" t="s">
        <v>47</v>
      </c>
      <c r="C8" s="104">
        <v>7602</v>
      </c>
      <c r="D8" s="104">
        <v>4582</v>
      </c>
      <c r="E8" s="104">
        <v>2126</v>
      </c>
      <c r="F8" s="104">
        <v>1769</v>
      </c>
      <c r="G8" s="66"/>
    </row>
    <row r="9" spans="1:7" s="1" customFormat="1" ht="18.75" customHeight="1">
      <c r="A9" s="66"/>
      <c r="B9" s="103" t="s">
        <v>90</v>
      </c>
      <c r="C9" s="104">
        <v>39625</v>
      </c>
      <c r="D9" s="104">
        <v>40910</v>
      </c>
      <c r="E9" s="104">
        <v>12185</v>
      </c>
      <c r="F9" s="104">
        <v>14726</v>
      </c>
      <c r="G9" s="66"/>
    </row>
    <row r="10" spans="1:7" s="1" customFormat="1" ht="18.75" customHeight="1" thickBot="1">
      <c r="A10" s="66"/>
      <c r="B10" s="105" t="s">
        <v>91</v>
      </c>
      <c r="C10" s="106">
        <v>11220</v>
      </c>
      <c r="D10" s="106">
        <v>-5707</v>
      </c>
      <c r="E10" s="106">
        <v>7271</v>
      </c>
      <c r="F10" s="106">
        <v>-1416</v>
      </c>
      <c r="G10" s="66"/>
    </row>
    <row r="11" spans="1:7" s="1" customFormat="1" ht="31.5">
      <c r="A11" s="66"/>
      <c r="B11" s="107" t="s">
        <v>92</v>
      </c>
      <c r="C11" s="64">
        <f>SUM(C6:C10)</f>
        <v>149319</v>
      </c>
      <c r="D11" s="64">
        <f>SUM(D6:D10)</f>
        <v>165460</v>
      </c>
      <c r="E11" s="64">
        <f>SUM(E6:E10)</f>
        <v>66469</v>
      </c>
      <c r="F11" s="64">
        <f>SUM(F6:F10)</f>
        <v>60818</v>
      </c>
      <c r="G11" s="66"/>
    </row>
    <row r="12" spans="1:7" s="1" customFormat="1" ht="18">
      <c r="A12" s="66"/>
      <c r="B12" s="103" t="s">
        <v>93</v>
      </c>
      <c r="C12" s="104">
        <v>38135</v>
      </c>
      <c r="D12" s="104">
        <v>47839</v>
      </c>
      <c r="E12" s="104">
        <v>-17414</v>
      </c>
      <c r="F12" s="104">
        <v>10561</v>
      </c>
      <c r="G12" s="66"/>
    </row>
    <row r="13" spans="1:7" s="1" customFormat="1" ht="18">
      <c r="A13" s="66"/>
      <c r="B13" s="103" t="s">
        <v>94</v>
      </c>
      <c r="C13" s="104">
        <v>-16313</v>
      </c>
      <c r="D13" s="104">
        <v>-43514</v>
      </c>
      <c r="E13" s="104">
        <v>-4437</v>
      </c>
      <c r="F13" s="104">
        <v>-21363</v>
      </c>
      <c r="G13" s="66"/>
    </row>
    <row r="14" spans="1:7" s="1" customFormat="1" ht="18">
      <c r="A14" s="66"/>
      <c r="B14" s="103" t="s">
        <v>95</v>
      </c>
      <c r="C14" s="104">
        <v>-65798</v>
      </c>
      <c r="D14" s="104">
        <v>-48419</v>
      </c>
      <c r="E14" s="104">
        <v>-17658</v>
      </c>
      <c r="F14" s="104">
        <v>-10422</v>
      </c>
      <c r="G14" s="66"/>
    </row>
    <row r="15" spans="1:7" s="1" customFormat="1" ht="18">
      <c r="A15" s="66"/>
      <c r="B15" s="103" t="s">
        <v>96</v>
      </c>
      <c r="C15" s="104">
        <v>-16976</v>
      </c>
      <c r="D15" s="104">
        <v>-12460</v>
      </c>
      <c r="E15" s="104">
        <v>-6752</v>
      </c>
      <c r="F15" s="104">
        <v>-5210</v>
      </c>
      <c r="G15" s="66"/>
    </row>
    <row r="16" spans="1:7" s="1" customFormat="1" ht="18.75" customHeight="1" thickBot="1">
      <c r="A16" s="66"/>
      <c r="B16" s="105" t="s">
        <v>97</v>
      </c>
      <c r="C16" s="106">
        <v>6171</v>
      </c>
      <c r="D16" s="106">
        <v>6480</v>
      </c>
      <c r="E16" s="106">
        <v>1837</v>
      </c>
      <c r="F16" s="106">
        <v>2256</v>
      </c>
      <c r="G16" s="66"/>
    </row>
    <row r="17" spans="1:7" s="1" customFormat="1" ht="18.75" customHeight="1">
      <c r="A17" s="66"/>
      <c r="B17" s="107" t="s">
        <v>98</v>
      </c>
      <c r="C17" s="64">
        <f>SUM(C11:C16)</f>
        <v>94538</v>
      </c>
      <c r="D17" s="64">
        <f>D11+SUM(D12:D16)</f>
        <v>115386</v>
      </c>
      <c r="E17" s="64">
        <f>SUM(E11:E16)</f>
        <v>22045</v>
      </c>
      <c r="F17" s="64">
        <f>F11+SUM(F12:F16)</f>
        <v>36640</v>
      </c>
      <c r="G17" s="66"/>
    </row>
    <row r="18" spans="1:7" s="1" customFormat="1" ht="30.75">
      <c r="A18" s="66"/>
      <c r="B18" s="103" t="s">
        <v>99</v>
      </c>
      <c r="C18" s="104">
        <v>2418</v>
      </c>
      <c r="D18" s="104">
        <v>1071</v>
      </c>
      <c r="E18" s="104">
        <v>1083</v>
      </c>
      <c r="F18" s="104">
        <v>735</v>
      </c>
      <c r="G18" s="66"/>
    </row>
    <row r="19" spans="1:7" s="1" customFormat="1" ht="18">
      <c r="A19" s="66"/>
      <c r="B19" s="103" t="s">
        <v>100</v>
      </c>
      <c r="C19" s="104">
        <v>-8609</v>
      </c>
      <c r="D19" s="104">
        <v>-10766</v>
      </c>
      <c r="E19" s="104">
        <v>-2607</v>
      </c>
      <c r="F19" s="104">
        <v>-3943</v>
      </c>
      <c r="G19" s="66"/>
    </row>
    <row r="20" spans="1:7" s="1" customFormat="1" ht="18">
      <c r="A20" s="66"/>
      <c r="B20" s="103" t="s">
        <v>101</v>
      </c>
      <c r="C20" s="104">
        <v>177</v>
      </c>
      <c r="D20" s="104">
        <v>424</v>
      </c>
      <c r="E20" s="104">
        <v>21</v>
      </c>
      <c r="F20" s="104">
        <v>0</v>
      </c>
      <c r="G20" s="66"/>
    </row>
    <row r="21" spans="1:7" s="1" customFormat="1" ht="18">
      <c r="A21" s="66"/>
      <c r="B21" s="103" t="s">
        <v>102</v>
      </c>
      <c r="C21" s="104">
        <v>-2769</v>
      </c>
      <c r="D21" s="104">
        <v>-526</v>
      </c>
      <c r="E21" s="104">
        <v>-1136</v>
      </c>
      <c r="F21" s="104">
        <v>-141</v>
      </c>
      <c r="G21" s="66"/>
    </row>
    <row r="22" spans="1:7" s="1" customFormat="1" ht="18">
      <c r="A22" s="66"/>
      <c r="B22" s="103" t="s">
        <v>103</v>
      </c>
      <c r="C22" s="73">
        <v>26000</v>
      </c>
      <c r="D22" s="73">
        <v>0</v>
      </c>
      <c r="E22" s="73">
        <v>20000</v>
      </c>
      <c r="F22" s="73">
        <v>0</v>
      </c>
      <c r="G22" s="66"/>
    </row>
    <row r="23" spans="1:7" s="1" customFormat="1" ht="18">
      <c r="A23" s="66"/>
      <c r="B23" s="103" t="s">
        <v>104</v>
      </c>
      <c r="C23" s="73">
        <v>-29533</v>
      </c>
      <c r="D23" s="73">
        <v>-51538</v>
      </c>
      <c r="E23" s="73">
        <v>-24779</v>
      </c>
      <c r="F23" s="73">
        <v>-51538</v>
      </c>
      <c r="G23" s="66"/>
    </row>
    <row r="24" spans="1:7" s="1" customFormat="1" ht="18">
      <c r="A24" s="66"/>
      <c r="B24" s="103" t="s">
        <v>105</v>
      </c>
      <c r="C24" s="73">
        <v>18057</v>
      </c>
      <c r="D24" s="73">
        <v>6830</v>
      </c>
      <c r="E24" s="73">
        <v>-131</v>
      </c>
      <c r="F24" s="73">
        <v>387</v>
      </c>
      <c r="G24" s="66"/>
    </row>
    <row r="25" spans="1:7" s="1" customFormat="1" ht="18.75" thickBot="1">
      <c r="A25" s="66"/>
      <c r="B25" s="103" t="s">
        <v>106</v>
      </c>
      <c r="C25" s="106">
        <v>-3667</v>
      </c>
      <c r="D25" s="106">
        <v>-112846</v>
      </c>
      <c r="E25" s="106">
        <v>0</v>
      </c>
      <c r="F25" s="106">
        <v>-55619</v>
      </c>
      <c r="G25" s="66"/>
    </row>
    <row r="26" spans="1:7" s="1" customFormat="1" ht="18.75" customHeight="1">
      <c r="A26" s="66"/>
      <c r="B26" s="107" t="s">
        <v>107</v>
      </c>
      <c r="C26" s="64">
        <f>SUM(C18:C25)</f>
        <v>2074</v>
      </c>
      <c r="D26" s="64">
        <f>SUM(D18:D25)</f>
        <v>-167351</v>
      </c>
      <c r="E26" s="64">
        <f>SUM(E18:E25)</f>
        <v>-7549</v>
      </c>
      <c r="F26" s="64">
        <f>SUM(F18:F25)</f>
        <v>-110119</v>
      </c>
      <c r="G26" s="66"/>
    </row>
    <row r="27" spans="1:7" s="1" customFormat="1" ht="18">
      <c r="A27" s="66"/>
      <c r="B27" s="108" t="s">
        <v>108</v>
      </c>
      <c r="C27" s="104">
        <v>0</v>
      </c>
      <c r="D27" s="104">
        <v>0</v>
      </c>
      <c r="E27" s="104">
        <v>0</v>
      </c>
      <c r="F27" s="104">
        <v>0</v>
      </c>
      <c r="G27" s="66"/>
    </row>
    <row r="28" spans="1:7" s="1" customFormat="1" ht="18">
      <c r="A28" s="66"/>
      <c r="B28" s="108" t="s">
        <v>109</v>
      </c>
      <c r="C28" s="104">
        <v>-70582</v>
      </c>
      <c r="D28" s="104">
        <v>-114926</v>
      </c>
      <c r="E28" s="104">
        <v>0</v>
      </c>
      <c r="F28" s="104">
        <v>0</v>
      </c>
      <c r="G28" s="66"/>
    </row>
    <row r="29" spans="1:7" s="1" customFormat="1" ht="18">
      <c r="A29" s="66"/>
      <c r="B29" s="108" t="s">
        <v>110</v>
      </c>
      <c r="C29" s="104">
        <v>1423</v>
      </c>
      <c r="D29" s="104">
        <v>0</v>
      </c>
      <c r="E29" s="104">
        <v>0</v>
      </c>
      <c r="F29" s="104">
        <v>0</v>
      </c>
      <c r="G29" s="66"/>
    </row>
    <row r="30" spans="1:7" s="1" customFormat="1" ht="18">
      <c r="A30" s="66"/>
      <c r="B30" s="108" t="s">
        <v>111</v>
      </c>
      <c r="C30" s="104">
        <v>-36430</v>
      </c>
      <c r="D30" s="104">
        <v>-38206</v>
      </c>
      <c r="E30" s="104">
        <v>0</v>
      </c>
      <c r="F30" s="104">
        <v>-49</v>
      </c>
      <c r="G30" s="66"/>
    </row>
    <row r="31" spans="1:7" s="1" customFormat="1" ht="18">
      <c r="A31" s="66"/>
      <c r="B31" s="108" t="s">
        <v>112</v>
      </c>
      <c r="C31" s="104">
        <v>35000</v>
      </c>
      <c r="D31" s="104">
        <v>400158</v>
      </c>
      <c r="E31" s="104">
        <v>10000</v>
      </c>
      <c r="F31" s="104">
        <v>300158</v>
      </c>
      <c r="G31" s="66"/>
    </row>
    <row r="32" spans="1:7" s="1" customFormat="1" ht="18.75" thickBot="1">
      <c r="A32" s="66"/>
      <c r="B32" s="103" t="s">
        <v>113</v>
      </c>
      <c r="C32" s="106">
        <v>-212566</v>
      </c>
      <c r="D32" s="106">
        <v>-48870</v>
      </c>
      <c r="E32" s="106">
        <v>-10554</v>
      </c>
      <c r="F32" s="106">
        <v>-45220</v>
      </c>
      <c r="G32" s="66"/>
    </row>
    <row r="33" spans="1:7" s="1" customFormat="1" ht="18">
      <c r="A33" s="66"/>
      <c r="B33" s="107" t="s">
        <v>114</v>
      </c>
      <c r="C33" s="64">
        <f>SUM(C27:C32)</f>
        <v>-283155</v>
      </c>
      <c r="D33" s="64">
        <f>SUM(D27:D32)</f>
        <v>198156</v>
      </c>
      <c r="E33" s="64">
        <f>SUM(E27:E32)</f>
        <v>-554</v>
      </c>
      <c r="F33" s="64">
        <f>SUM(F27:F32)</f>
        <v>254889</v>
      </c>
      <c r="G33" s="66"/>
    </row>
    <row r="34" spans="1:7" s="1" customFormat="1" ht="18">
      <c r="A34" s="66"/>
      <c r="B34" s="109" t="s">
        <v>115</v>
      </c>
      <c r="C34" s="104">
        <f>+C17+C26+C33</f>
        <v>-186543</v>
      </c>
      <c r="D34" s="104">
        <v>146191</v>
      </c>
      <c r="E34" s="104">
        <f>+E17+E26+E33</f>
        <v>13942</v>
      </c>
      <c r="F34" s="104">
        <v>181410</v>
      </c>
      <c r="G34" s="66"/>
    </row>
    <row r="35" spans="1:7" s="1" customFormat="1" ht="31.5" thickBot="1">
      <c r="A35" s="66"/>
      <c r="B35" s="172" t="s">
        <v>116</v>
      </c>
      <c r="C35" s="106">
        <v>11592</v>
      </c>
      <c r="D35" s="106">
        <v>-13439</v>
      </c>
      <c r="E35" s="106">
        <v>7147</v>
      </c>
      <c r="F35" s="106">
        <v>-7307</v>
      </c>
      <c r="G35" s="66"/>
    </row>
    <row r="36" spans="1:7" s="1" customFormat="1" ht="18">
      <c r="A36" s="66"/>
      <c r="B36" s="173" t="s">
        <v>117</v>
      </c>
      <c r="C36" s="64">
        <f>SUM(C34:C35)</f>
        <v>-174951</v>
      </c>
      <c r="D36" s="64">
        <f>SUM(D34:D35)</f>
        <v>132752</v>
      </c>
      <c r="E36" s="64">
        <f>SUM(E34:E35)</f>
        <v>21089</v>
      </c>
      <c r="F36" s="64">
        <f>SUM(F34:F35)</f>
        <v>174103</v>
      </c>
      <c r="G36" s="66"/>
    </row>
    <row r="37" spans="1:7" s="1" customFormat="1" ht="18.75" thickBot="1">
      <c r="A37" s="66"/>
      <c r="B37" s="174" t="s">
        <v>118</v>
      </c>
      <c r="C37" s="106">
        <v>449984</v>
      </c>
      <c r="D37" s="106">
        <v>315637</v>
      </c>
      <c r="E37" s="106">
        <v>253944</v>
      </c>
      <c r="F37" s="106">
        <v>274286</v>
      </c>
      <c r="G37" s="66"/>
    </row>
    <row r="38" spans="1:7" ht="18">
      <c r="A38" s="66"/>
      <c r="B38" s="175" t="s">
        <v>119</v>
      </c>
      <c r="C38" s="64">
        <f>SUM(C36:C37)</f>
        <v>275033</v>
      </c>
      <c r="D38" s="64">
        <f>SUM(D36:D37)</f>
        <v>448389</v>
      </c>
      <c r="E38" s="64">
        <f>SUM(E36:E37)</f>
        <v>275033</v>
      </c>
      <c r="F38" s="64">
        <f>SUM(F36:F37)</f>
        <v>448389</v>
      </c>
      <c r="G38" s="66"/>
    </row>
    <row r="39" spans="1:7" ht="18">
      <c r="A39" s="272"/>
      <c r="B39" s="87"/>
      <c r="C39" s="104"/>
      <c r="D39" s="104"/>
      <c r="E39" s="104"/>
      <c r="F39" s="104"/>
      <c r="G39" s="66"/>
    </row>
    <row r="40" spans="1:7" s="210" customFormat="1" ht="18">
      <c r="A40" s="208"/>
      <c r="B40" s="83" t="s">
        <v>19</v>
      </c>
      <c r="C40" s="209">
        <v>85755</v>
      </c>
      <c r="D40" s="209">
        <f>SUM(D17:D21)</f>
        <v>105589</v>
      </c>
      <c r="E40" s="209">
        <v>19406</v>
      </c>
      <c r="F40" s="209">
        <f>SUM(F17:F21)</f>
        <v>33291</v>
      </c>
      <c r="G40" s="66"/>
    </row>
    <row r="41" spans="1:7" ht="18">
      <c r="A41" s="66"/>
      <c r="B41" s="66"/>
      <c r="C41" s="66"/>
      <c r="D41" s="66"/>
      <c r="E41" s="66"/>
      <c r="F41" s="66"/>
      <c r="G41" s="66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landscape" r:id="rId1"/>
  <headerFooter alignWithMargins="0">
    <oddHeader>&amp;L&amp;G</oddHeader>
    <oddFooter>&amp;CSoftware AG - Q3 2014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0"/>
  <sheetViews>
    <sheetView view="pageBreakPreview" topLeftCell="A31" zoomScale="75" zoomScaleNormal="100" zoomScaleSheetLayoutView="75" workbookViewId="0">
      <selection activeCell="A2" sqref="A2:XFD2"/>
    </sheetView>
  </sheetViews>
  <sheetFormatPr defaultColWidth="11.42578125" defaultRowHeight="12.75"/>
  <cols>
    <col min="1" max="1" width="1.7109375" style="2" customWidth="1"/>
    <col min="2" max="2" width="54.7109375" style="206" customWidth="1"/>
    <col min="3" max="8" width="18.7109375" style="207" bestFit="1" customWidth="1"/>
    <col min="9" max="12" width="18.7109375" style="2" bestFit="1" customWidth="1"/>
    <col min="13" max="13" width="2.85546875" style="2" customWidth="1"/>
    <col min="14" max="16384" width="11.42578125" style="2"/>
  </cols>
  <sheetData>
    <row r="1" spans="1:13" ht="21" customHeight="1">
      <c r="A1" s="66"/>
      <c r="B1" s="272"/>
      <c r="C1" s="272"/>
      <c r="D1" s="272"/>
      <c r="E1" s="272"/>
      <c r="F1" s="272"/>
      <c r="G1" s="272"/>
      <c r="H1" s="272"/>
      <c r="I1" s="66"/>
      <c r="J1" s="66"/>
      <c r="K1" s="66"/>
      <c r="L1" s="66"/>
      <c r="M1" s="66"/>
    </row>
    <row r="2" spans="1:13" ht="18.75" customHeight="1">
      <c r="A2" s="66"/>
      <c r="B2" s="66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110" customFormat="1" ht="21" customHeight="1">
      <c r="A4" s="66"/>
      <c r="B4" s="176"/>
      <c r="C4" s="268"/>
      <c r="D4" s="268"/>
      <c r="E4" s="268"/>
      <c r="F4" s="268"/>
      <c r="G4" s="268"/>
      <c r="H4" s="268"/>
      <c r="I4" s="66"/>
      <c r="J4" s="66"/>
      <c r="K4" s="66"/>
      <c r="L4" s="66"/>
      <c r="M4" s="66"/>
    </row>
    <row r="5" spans="1:13" ht="18.75" customHeight="1">
      <c r="A5" s="66"/>
      <c r="B5" s="177" t="s">
        <v>31</v>
      </c>
      <c r="C5" s="178" t="s">
        <v>121</v>
      </c>
      <c r="D5" s="179"/>
      <c r="E5" s="178" t="s">
        <v>122</v>
      </c>
      <c r="F5" s="180"/>
      <c r="G5" s="178" t="s">
        <v>13</v>
      </c>
      <c r="H5" s="180"/>
      <c r="I5" s="178" t="s">
        <v>123</v>
      </c>
      <c r="J5" s="180"/>
      <c r="K5" s="178" t="s">
        <v>124</v>
      </c>
      <c r="L5" s="179"/>
      <c r="M5" s="66"/>
    </row>
    <row r="6" spans="1:13" ht="18">
      <c r="A6" s="66"/>
      <c r="B6" s="181"/>
      <c r="C6" s="182"/>
      <c r="D6" s="183"/>
      <c r="E6" s="182"/>
      <c r="F6" s="183"/>
      <c r="G6" s="184"/>
      <c r="H6" s="185"/>
      <c r="I6" s="182"/>
      <c r="J6" s="183"/>
      <c r="K6" s="182"/>
      <c r="L6" s="186"/>
      <c r="M6" s="66"/>
    </row>
    <row r="7" spans="1:13" ht="18">
      <c r="A7" s="66"/>
      <c r="B7" s="187"/>
      <c r="C7" s="188" t="s">
        <v>4</v>
      </c>
      <c r="D7" s="188" t="s">
        <v>5</v>
      </c>
      <c r="E7" s="188" t="s">
        <v>4</v>
      </c>
      <c r="F7" s="188" t="s">
        <v>5</v>
      </c>
      <c r="G7" s="188" t="s">
        <v>4</v>
      </c>
      <c r="H7" s="188" t="s">
        <v>5</v>
      </c>
      <c r="I7" s="188" t="s">
        <v>4</v>
      </c>
      <c r="J7" s="188" t="s">
        <v>5</v>
      </c>
      <c r="K7" s="188" t="s">
        <v>4</v>
      </c>
      <c r="L7" s="227" t="s">
        <v>5</v>
      </c>
      <c r="M7" s="66"/>
    </row>
    <row r="8" spans="1:13" ht="18">
      <c r="A8" s="66"/>
      <c r="B8" s="181"/>
      <c r="C8" s="189"/>
      <c r="D8" s="189"/>
      <c r="E8" s="189"/>
      <c r="F8" s="189"/>
      <c r="G8" s="189"/>
      <c r="H8" s="189"/>
      <c r="I8" s="189"/>
      <c r="J8" s="189"/>
      <c r="K8" s="189"/>
      <c r="L8" s="186"/>
      <c r="M8" s="66"/>
    </row>
    <row r="9" spans="1:13" ht="18">
      <c r="A9" s="66"/>
      <c r="B9" s="190" t="s">
        <v>35</v>
      </c>
      <c r="C9" s="191">
        <v>21949</v>
      </c>
      <c r="D9" s="191">
        <v>17763</v>
      </c>
      <c r="E9" s="191">
        <v>42235</v>
      </c>
      <c r="F9" s="191">
        <v>61778</v>
      </c>
      <c r="G9" s="191">
        <v>0</v>
      </c>
      <c r="H9" s="191">
        <v>334</v>
      </c>
      <c r="I9" s="191"/>
      <c r="J9" s="191"/>
      <c r="K9" s="191">
        <f>+C9+E9+G9+I9</f>
        <v>64184</v>
      </c>
      <c r="L9" s="191">
        <f>+D9+F9+H9+J9</f>
        <v>79875</v>
      </c>
      <c r="M9" s="66"/>
    </row>
    <row r="10" spans="1:13" ht="18">
      <c r="A10" s="66"/>
      <c r="B10" s="190" t="s">
        <v>36</v>
      </c>
      <c r="C10" s="191">
        <f>39258+1</f>
        <v>39259</v>
      </c>
      <c r="D10" s="191">
        <v>41103</v>
      </c>
      <c r="E10" s="191">
        <v>54345</v>
      </c>
      <c r="F10" s="191">
        <v>52556</v>
      </c>
      <c r="G10" s="191">
        <v>27</v>
      </c>
      <c r="H10" s="191">
        <v>1573</v>
      </c>
      <c r="I10" s="191"/>
      <c r="J10" s="191"/>
      <c r="K10" s="191">
        <f>+C10+E10+G10+I10</f>
        <v>93631</v>
      </c>
      <c r="L10" s="191">
        <f>+D10+F10+H10+J10</f>
        <v>95232</v>
      </c>
      <c r="M10" s="66"/>
    </row>
    <row r="11" spans="1:13" ht="18">
      <c r="A11" s="66"/>
      <c r="B11" s="192" t="s">
        <v>125</v>
      </c>
      <c r="C11" s="193">
        <f t="shared" ref="C11:H11" si="0">SUM(C9:C10)</f>
        <v>61208</v>
      </c>
      <c r="D11" s="193">
        <f t="shared" si="0"/>
        <v>58866</v>
      </c>
      <c r="E11" s="193">
        <f t="shared" si="0"/>
        <v>96580</v>
      </c>
      <c r="F11" s="193">
        <f t="shared" si="0"/>
        <v>114334</v>
      </c>
      <c r="G11" s="193">
        <f t="shared" si="0"/>
        <v>27</v>
      </c>
      <c r="H11" s="193">
        <f t="shared" si="0"/>
        <v>1907</v>
      </c>
      <c r="I11" s="193"/>
      <c r="J11" s="193"/>
      <c r="K11" s="193">
        <f>SUM(K9:K10)</f>
        <v>157815</v>
      </c>
      <c r="L11" s="193">
        <f>SUM(L9:L10)</f>
        <v>175107</v>
      </c>
      <c r="M11" s="66"/>
    </row>
    <row r="12" spans="1:13" ht="18">
      <c r="A12" s="66"/>
      <c r="B12" s="190" t="s">
        <v>8</v>
      </c>
      <c r="C12" s="191">
        <v>0</v>
      </c>
      <c r="D12" s="191">
        <v>0</v>
      </c>
      <c r="E12" s="191">
        <v>0</v>
      </c>
      <c r="F12" s="191">
        <v>0</v>
      </c>
      <c r="G12" s="191">
        <v>47685</v>
      </c>
      <c r="H12" s="191">
        <v>63210</v>
      </c>
      <c r="I12" s="191"/>
      <c r="J12" s="191"/>
      <c r="K12" s="191">
        <f>+C12+F12+G12+I12</f>
        <v>47685</v>
      </c>
      <c r="L12" s="191">
        <f>+D12+F12+H12+J12</f>
        <v>63210</v>
      </c>
      <c r="M12" s="66"/>
    </row>
    <row r="13" spans="1:13" ht="18">
      <c r="A13" s="66"/>
      <c r="B13" s="194" t="s">
        <v>9</v>
      </c>
      <c r="C13" s="195">
        <f>137-1</f>
        <v>136</v>
      </c>
      <c r="D13" s="195">
        <v>146</v>
      </c>
      <c r="E13" s="195">
        <v>0</v>
      </c>
      <c r="F13" s="195">
        <v>0</v>
      </c>
      <c r="G13" s="195">
        <v>5</v>
      </c>
      <c r="H13" s="195">
        <v>37</v>
      </c>
      <c r="I13" s="195"/>
      <c r="J13" s="195"/>
      <c r="K13" s="195">
        <f>+C13+E13+G13+I13</f>
        <v>141</v>
      </c>
      <c r="L13" s="195">
        <f>+D13+F13+H13+J13</f>
        <v>183</v>
      </c>
      <c r="M13" s="66"/>
    </row>
    <row r="14" spans="1:13" ht="18">
      <c r="A14" s="66"/>
      <c r="B14" s="181" t="s">
        <v>37</v>
      </c>
      <c r="C14" s="196">
        <f t="shared" ref="C14:G14" si="1">SUM(C11:C13)</f>
        <v>61344</v>
      </c>
      <c r="D14" s="196">
        <f>SUM(D11:D13)</f>
        <v>59012</v>
      </c>
      <c r="E14" s="196">
        <f t="shared" si="1"/>
        <v>96580</v>
      </c>
      <c r="F14" s="196">
        <f>SUM(F11:F13)</f>
        <v>114334</v>
      </c>
      <c r="G14" s="196">
        <f t="shared" si="1"/>
        <v>47717</v>
      </c>
      <c r="H14" s="196">
        <f>SUM(H11:H13)</f>
        <v>65154</v>
      </c>
      <c r="I14" s="196"/>
      <c r="J14" s="196"/>
      <c r="K14" s="196">
        <f>SUM(K11:K13)</f>
        <v>205641</v>
      </c>
      <c r="L14" s="196">
        <f>SUM(L11:L13)</f>
        <v>238500</v>
      </c>
      <c r="M14" s="66"/>
    </row>
    <row r="15" spans="1:13" ht="18">
      <c r="A15" s="66"/>
      <c r="B15" s="194" t="s">
        <v>38</v>
      </c>
      <c r="C15" s="195">
        <f>-3101+1</f>
        <v>-3100</v>
      </c>
      <c r="D15" s="195">
        <v>-3538</v>
      </c>
      <c r="E15" s="195">
        <v>-5380</v>
      </c>
      <c r="F15" s="195">
        <v>-5529</v>
      </c>
      <c r="G15" s="195">
        <v>-37642</v>
      </c>
      <c r="H15" s="195">
        <v>-56019</v>
      </c>
      <c r="I15" s="195">
        <v>-5290</v>
      </c>
      <c r="J15" s="195">
        <v>-7465</v>
      </c>
      <c r="K15" s="195">
        <f>+C15+E15+G15+I15</f>
        <v>-51412</v>
      </c>
      <c r="L15" s="195">
        <f>+D15+F15+H15+J15</f>
        <v>-72551</v>
      </c>
      <c r="M15" s="66"/>
    </row>
    <row r="16" spans="1:13" ht="18">
      <c r="A16" s="66"/>
      <c r="B16" s="181" t="s">
        <v>39</v>
      </c>
      <c r="C16" s="196">
        <f t="shared" ref="C16:I16" si="2">SUM(C14:C15)</f>
        <v>58244</v>
      </c>
      <c r="D16" s="196">
        <f>SUM(D14:D15)</f>
        <v>55474</v>
      </c>
      <c r="E16" s="196">
        <f t="shared" si="2"/>
        <v>91200</v>
      </c>
      <c r="F16" s="196">
        <f>SUM(F14:F15)</f>
        <v>108805</v>
      </c>
      <c r="G16" s="196">
        <f t="shared" si="2"/>
        <v>10075</v>
      </c>
      <c r="H16" s="196">
        <f>SUM(H14:H15)</f>
        <v>9135</v>
      </c>
      <c r="I16" s="196">
        <f t="shared" si="2"/>
        <v>-5290</v>
      </c>
      <c r="J16" s="196">
        <f>SUM(J14:J15)</f>
        <v>-7465</v>
      </c>
      <c r="K16" s="196">
        <f>SUM(K14:K15)</f>
        <v>154229</v>
      </c>
      <c r="L16" s="196">
        <f>SUM(L14:L15)</f>
        <v>165949</v>
      </c>
      <c r="M16" s="66"/>
    </row>
    <row r="17" spans="1:13" ht="18">
      <c r="A17" s="66"/>
      <c r="B17" s="194" t="s">
        <v>41</v>
      </c>
      <c r="C17" s="195">
        <f>-7817+1</f>
        <v>-7816</v>
      </c>
      <c r="D17" s="195">
        <v>-9856</v>
      </c>
      <c r="E17" s="195">
        <v>-40806</v>
      </c>
      <c r="F17" s="195">
        <v>-50446</v>
      </c>
      <c r="G17" s="195">
        <v>-4768</v>
      </c>
      <c r="H17" s="195">
        <v>-8167</v>
      </c>
      <c r="I17" s="195">
        <v>-4073</v>
      </c>
      <c r="J17" s="195">
        <v>-4037</v>
      </c>
      <c r="K17" s="195">
        <f>+C17+E17+G17+I17</f>
        <v>-57463</v>
      </c>
      <c r="L17" s="195">
        <f>+D17+F17+H17+J17</f>
        <v>-72506</v>
      </c>
      <c r="M17" s="66"/>
    </row>
    <row r="18" spans="1:13" ht="18">
      <c r="A18" s="66"/>
      <c r="B18" s="192" t="s">
        <v>126</v>
      </c>
      <c r="C18" s="197">
        <f t="shared" ref="C18:K18" si="3">SUM(C16:C17)</f>
        <v>50428</v>
      </c>
      <c r="D18" s="197">
        <f>SUM(D16:D17)</f>
        <v>45618</v>
      </c>
      <c r="E18" s="197">
        <f t="shared" si="3"/>
        <v>50394</v>
      </c>
      <c r="F18" s="197">
        <f>SUM(F16:F17)</f>
        <v>58359</v>
      </c>
      <c r="G18" s="197">
        <f t="shared" si="3"/>
        <v>5307</v>
      </c>
      <c r="H18" s="197">
        <f>SUM(H16:H17)</f>
        <v>968</v>
      </c>
      <c r="I18" s="197">
        <f t="shared" si="3"/>
        <v>-9363</v>
      </c>
      <c r="J18" s="197">
        <f>SUM(J16:J17)</f>
        <v>-11502</v>
      </c>
      <c r="K18" s="193">
        <f t="shared" si="3"/>
        <v>96766</v>
      </c>
      <c r="L18" s="193">
        <f>SUM(L16:L17)</f>
        <v>93443</v>
      </c>
      <c r="M18" s="66"/>
    </row>
    <row r="19" spans="1:13" ht="18">
      <c r="A19" s="66"/>
      <c r="B19" s="198" t="s">
        <v>40</v>
      </c>
      <c r="C19" s="195">
        <v>-5923</v>
      </c>
      <c r="D19" s="195">
        <v>-5975</v>
      </c>
      <c r="E19" s="195">
        <v>-21287</v>
      </c>
      <c r="F19" s="195">
        <v>-20137</v>
      </c>
      <c r="G19" s="195">
        <v>0</v>
      </c>
      <c r="H19" s="195">
        <v>0</v>
      </c>
      <c r="I19" s="195">
        <v>0</v>
      </c>
      <c r="J19" s="195">
        <v>0</v>
      </c>
      <c r="K19" s="195">
        <f>+C19+E19+G19+I19</f>
        <v>-27210</v>
      </c>
      <c r="L19" s="195">
        <f>+D19+F19+H19+J19</f>
        <v>-26112</v>
      </c>
      <c r="M19" s="66"/>
    </row>
    <row r="20" spans="1:13" ht="18">
      <c r="A20" s="66"/>
      <c r="B20" s="192" t="s">
        <v>127</v>
      </c>
      <c r="C20" s="197">
        <f>SUM(C18:C19)</f>
        <v>44505</v>
      </c>
      <c r="D20" s="197">
        <f>SUM(D18:D19)</f>
        <v>39643</v>
      </c>
      <c r="E20" s="197">
        <f>SUM(E18:E19)</f>
        <v>29107</v>
      </c>
      <c r="F20" s="197">
        <f>SUM(F18:F19)</f>
        <v>38222</v>
      </c>
      <c r="G20" s="197">
        <f t="shared" ref="G20:I20" si="4">SUM(G18:G19)</f>
        <v>5307</v>
      </c>
      <c r="H20" s="197">
        <f>SUM(H18:H19)</f>
        <v>968</v>
      </c>
      <c r="I20" s="197">
        <f t="shared" si="4"/>
        <v>-9363</v>
      </c>
      <c r="J20" s="197">
        <f>SUM(J18:J19)</f>
        <v>-11502</v>
      </c>
      <c r="K20" s="197">
        <f>SUM(K18:K19)</f>
        <v>69556</v>
      </c>
      <c r="L20" s="197">
        <f>SUM(L18:L19)</f>
        <v>67331</v>
      </c>
      <c r="M20" s="66"/>
    </row>
    <row r="21" spans="1:13" ht="18">
      <c r="A21" s="66"/>
      <c r="B21" s="190" t="s">
        <v>42</v>
      </c>
      <c r="C21" s="199"/>
      <c r="D21" s="199"/>
      <c r="E21" s="199"/>
      <c r="F21" s="199"/>
      <c r="G21" s="199"/>
      <c r="H21" s="199"/>
      <c r="I21" s="199"/>
      <c r="J21" s="199"/>
      <c r="K21" s="191">
        <v>-19401</v>
      </c>
      <c r="L21" s="191">
        <v>-17272</v>
      </c>
      <c r="M21" s="66"/>
    </row>
    <row r="22" spans="1:13" ht="18">
      <c r="A22" s="66"/>
      <c r="B22" s="194" t="s">
        <v>43</v>
      </c>
      <c r="C22" s="199"/>
      <c r="D22" s="201"/>
      <c r="E22" s="199"/>
      <c r="F22" s="199"/>
      <c r="G22" s="199"/>
      <c r="H22" s="199"/>
      <c r="I22" s="199"/>
      <c r="J22" s="199"/>
      <c r="K22" s="195">
        <v>-2109</v>
      </c>
      <c r="L22" s="195">
        <v>-1590</v>
      </c>
      <c r="M22" s="66"/>
    </row>
    <row r="23" spans="1:13" ht="18">
      <c r="A23" s="66"/>
      <c r="B23" s="213" t="s">
        <v>44</v>
      </c>
      <c r="C23" s="200"/>
      <c r="D23" s="201"/>
      <c r="E23" s="201"/>
      <c r="F23" s="201"/>
      <c r="G23" s="201"/>
      <c r="H23" s="201"/>
      <c r="I23" s="201"/>
      <c r="J23" s="201"/>
      <c r="K23" s="196">
        <f>SUM(K20:K22)</f>
        <v>48046</v>
      </c>
      <c r="L23" s="196">
        <f>SUM(L20:L22)</f>
        <v>48469</v>
      </c>
      <c r="M23" s="66"/>
    </row>
    <row r="24" spans="1:13" ht="18">
      <c r="A24" s="66"/>
      <c r="B24" s="190" t="s">
        <v>128</v>
      </c>
      <c r="C24" s="199"/>
      <c r="D24" s="199"/>
      <c r="E24" s="199"/>
      <c r="F24" s="199"/>
      <c r="G24" s="199"/>
      <c r="H24" s="199"/>
      <c r="I24" s="199"/>
      <c r="J24" s="199"/>
      <c r="K24" s="191">
        <v>-1033</v>
      </c>
      <c r="L24" s="191">
        <v>-961</v>
      </c>
      <c r="M24" s="66"/>
    </row>
    <row r="25" spans="1:13" ht="18">
      <c r="A25" s="66"/>
      <c r="B25" s="214" t="s">
        <v>129</v>
      </c>
      <c r="C25" s="200"/>
      <c r="D25" s="201"/>
      <c r="E25" s="201"/>
      <c r="F25" s="201"/>
      <c r="G25" s="201"/>
      <c r="H25" s="201"/>
      <c r="I25" s="201"/>
      <c r="J25" s="201"/>
      <c r="K25" s="195">
        <v>-2126</v>
      </c>
      <c r="L25" s="195">
        <v>-1769</v>
      </c>
      <c r="M25" s="66"/>
    </row>
    <row r="26" spans="1:13" ht="18">
      <c r="A26" s="66"/>
      <c r="B26" s="213" t="s">
        <v>130</v>
      </c>
      <c r="C26" s="200"/>
      <c r="D26" s="201"/>
      <c r="E26" s="201"/>
      <c r="F26" s="201"/>
      <c r="G26" s="201"/>
      <c r="H26" s="201"/>
      <c r="I26" s="201"/>
      <c r="J26" s="201"/>
      <c r="K26" s="196">
        <f>SUM(K23:K25)</f>
        <v>44887</v>
      </c>
      <c r="L26" s="196">
        <f>SUM(L23:L25)</f>
        <v>45739</v>
      </c>
      <c r="M26" s="66"/>
    </row>
    <row r="27" spans="1:13" ht="18">
      <c r="A27" s="66"/>
      <c r="B27" s="214" t="s">
        <v>49</v>
      </c>
      <c r="C27" s="200"/>
      <c r="D27" s="201"/>
      <c r="E27" s="201"/>
      <c r="F27" s="201"/>
      <c r="G27" s="201"/>
      <c r="H27" s="201"/>
      <c r="I27" s="201"/>
      <c r="J27" s="201"/>
      <c r="K27" s="191">
        <v>-14485</v>
      </c>
      <c r="L27" s="191">
        <v>-14636</v>
      </c>
      <c r="M27" s="66"/>
    </row>
    <row r="28" spans="1:13" ht="18.75" thickBot="1">
      <c r="A28" s="66"/>
      <c r="B28" s="215" t="s">
        <v>50</v>
      </c>
      <c r="C28" s="202"/>
      <c r="D28" s="203"/>
      <c r="E28" s="203"/>
      <c r="F28" s="203"/>
      <c r="G28" s="203"/>
      <c r="H28" s="203"/>
      <c r="I28" s="203"/>
      <c r="J28" s="204"/>
      <c r="K28" s="205">
        <f>SUM(K26:K27)</f>
        <v>30402</v>
      </c>
      <c r="L28" s="205">
        <f>SUM(L26:L27)</f>
        <v>31103</v>
      </c>
      <c r="M28" s="66"/>
    </row>
    <row r="29" spans="1:13" ht="18.75" thickTop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2" spans="1:13" ht="21" customHeight="1">
      <c r="A32" s="66"/>
      <c r="B32" s="272"/>
      <c r="C32" s="272"/>
      <c r="D32" s="272"/>
      <c r="E32" s="272"/>
      <c r="F32" s="272"/>
      <c r="G32" s="272"/>
      <c r="H32" s="272"/>
      <c r="I32" s="66"/>
      <c r="J32" s="66"/>
      <c r="K32" s="66"/>
      <c r="L32" s="66"/>
      <c r="M32" s="66"/>
    </row>
    <row r="33" spans="1:13" ht="18.75" customHeight="1">
      <c r="A33" s="66"/>
      <c r="B33" s="66" t="s">
        <v>131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8.75" customHeight="1">
      <c r="A34" s="66"/>
      <c r="B34" s="66" t="s">
        <v>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1:13" s="110" customFormat="1" ht="21" customHeight="1">
      <c r="A35" s="66"/>
      <c r="B35" s="176"/>
      <c r="C35" s="268"/>
      <c r="D35" s="268"/>
      <c r="E35" s="268"/>
      <c r="F35" s="268"/>
      <c r="G35" s="268"/>
      <c r="H35" s="268"/>
      <c r="I35" s="66"/>
      <c r="J35" s="66"/>
      <c r="K35" s="66"/>
      <c r="L35" s="66"/>
      <c r="M35" s="66"/>
    </row>
    <row r="36" spans="1:13" ht="18.75" customHeight="1">
      <c r="A36" s="66"/>
      <c r="B36" s="177" t="s">
        <v>31</v>
      </c>
      <c r="C36" s="178" t="s">
        <v>121</v>
      </c>
      <c r="D36" s="179"/>
      <c r="E36" s="178" t="s">
        <v>122</v>
      </c>
      <c r="F36" s="180"/>
      <c r="G36" s="178" t="s">
        <v>13</v>
      </c>
      <c r="H36" s="180"/>
      <c r="I36" s="178" t="s">
        <v>123</v>
      </c>
      <c r="J36" s="180"/>
      <c r="K36" s="178" t="s">
        <v>124</v>
      </c>
      <c r="L36" s="179"/>
      <c r="M36" s="66"/>
    </row>
    <row r="37" spans="1:13" ht="18">
      <c r="A37" s="66"/>
      <c r="B37" s="181"/>
      <c r="C37" s="182"/>
      <c r="D37" s="183"/>
      <c r="E37" s="182"/>
      <c r="F37" s="183"/>
      <c r="G37" s="184"/>
      <c r="H37" s="185"/>
      <c r="I37" s="182"/>
      <c r="J37" s="183"/>
      <c r="K37" s="182"/>
      <c r="L37" s="186"/>
      <c r="M37" s="66"/>
    </row>
    <row r="38" spans="1:13" ht="18">
      <c r="A38" s="66"/>
      <c r="B38" s="187"/>
      <c r="C38" s="188" t="s">
        <v>32</v>
      </c>
      <c r="D38" s="188" t="s">
        <v>33</v>
      </c>
      <c r="E38" s="188" t="s">
        <v>32</v>
      </c>
      <c r="F38" s="188" t="s">
        <v>33</v>
      </c>
      <c r="G38" s="188" t="s">
        <v>32</v>
      </c>
      <c r="H38" s="188" t="s">
        <v>33</v>
      </c>
      <c r="I38" s="188" t="s">
        <v>32</v>
      </c>
      <c r="J38" s="188" t="s">
        <v>33</v>
      </c>
      <c r="K38" s="188" t="s">
        <v>32</v>
      </c>
      <c r="L38" s="227" t="s">
        <v>33</v>
      </c>
      <c r="M38" s="66"/>
    </row>
    <row r="39" spans="1:13" ht="18">
      <c r="A39" s="66"/>
      <c r="B39" s="181"/>
      <c r="C39" s="189"/>
      <c r="D39" s="189"/>
      <c r="E39" s="189"/>
      <c r="F39" s="189"/>
      <c r="G39" s="189"/>
      <c r="H39" s="189"/>
      <c r="I39" s="189"/>
      <c r="J39" s="189"/>
      <c r="K39" s="189"/>
      <c r="L39" s="186"/>
      <c r="M39" s="66"/>
    </row>
    <row r="40" spans="1:13" ht="18">
      <c r="A40" s="66"/>
      <c r="B40" s="190" t="s">
        <v>35</v>
      </c>
      <c r="C40" s="191">
        <v>52610</v>
      </c>
      <c r="D40" s="191">
        <v>71406</v>
      </c>
      <c r="E40" s="191">
        <v>118693</v>
      </c>
      <c r="F40" s="191">
        <v>146501</v>
      </c>
      <c r="G40" s="191">
        <v>192</v>
      </c>
      <c r="H40" s="191">
        <v>1348</v>
      </c>
      <c r="I40" s="191"/>
      <c r="J40" s="191"/>
      <c r="K40" s="191">
        <f>+C40+E40+G40+I40</f>
        <v>171495</v>
      </c>
      <c r="L40" s="191">
        <f>+D40+F40+H40+J40</f>
        <v>219255</v>
      </c>
      <c r="M40" s="66"/>
    </row>
    <row r="41" spans="1:13" ht="18">
      <c r="A41" s="66"/>
      <c r="B41" s="190" t="s">
        <v>36</v>
      </c>
      <c r="C41" s="191">
        <f>115272-1</f>
        <v>115271</v>
      </c>
      <c r="D41" s="191">
        <v>127392</v>
      </c>
      <c r="E41" s="191">
        <v>157732</v>
      </c>
      <c r="F41" s="191">
        <v>149620</v>
      </c>
      <c r="G41" s="191">
        <v>1983</v>
      </c>
      <c r="H41" s="191">
        <v>5079</v>
      </c>
      <c r="I41" s="191"/>
      <c r="J41" s="191"/>
      <c r="K41" s="191">
        <f>+C41+E41+G41+I41</f>
        <v>274986</v>
      </c>
      <c r="L41" s="191">
        <f>+D41+F41+H41+J41</f>
        <v>282091</v>
      </c>
      <c r="M41" s="66"/>
    </row>
    <row r="42" spans="1:13" ht="18">
      <c r="A42" s="66"/>
      <c r="B42" s="192" t="s">
        <v>125</v>
      </c>
      <c r="C42" s="193">
        <f t="shared" ref="C42:H42" si="5">SUM(C40:C41)</f>
        <v>167881</v>
      </c>
      <c r="D42" s="193">
        <f t="shared" si="5"/>
        <v>198798</v>
      </c>
      <c r="E42" s="193">
        <f t="shared" si="5"/>
        <v>276425</v>
      </c>
      <c r="F42" s="193">
        <f t="shared" si="5"/>
        <v>296121</v>
      </c>
      <c r="G42" s="193">
        <f t="shared" si="5"/>
        <v>2175</v>
      </c>
      <c r="H42" s="193">
        <f t="shared" si="5"/>
        <v>6427</v>
      </c>
      <c r="I42" s="193"/>
      <c r="J42" s="193"/>
      <c r="K42" s="193">
        <f t="shared" ref="K42:L42" si="6">SUM(K40:K41)</f>
        <v>446481</v>
      </c>
      <c r="L42" s="193">
        <f t="shared" si="6"/>
        <v>501346</v>
      </c>
      <c r="M42" s="66"/>
    </row>
    <row r="43" spans="1:13" ht="18">
      <c r="A43" s="66"/>
      <c r="B43" s="190" t="s">
        <v>8</v>
      </c>
      <c r="C43" s="191">
        <v>0</v>
      </c>
      <c r="D43" s="191">
        <v>0</v>
      </c>
      <c r="E43" s="191">
        <v>0</v>
      </c>
      <c r="F43" s="191">
        <v>1</v>
      </c>
      <c r="G43" s="191">
        <v>163549</v>
      </c>
      <c r="H43" s="191">
        <v>199000</v>
      </c>
      <c r="I43" s="191"/>
      <c r="J43" s="191"/>
      <c r="K43" s="191">
        <f>+C43+E43+G43+I43</f>
        <v>163549</v>
      </c>
      <c r="L43" s="191">
        <f>+D43+F43+H43+J43</f>
        <v>199001</v>
      </c>
      <c r="M43" s="66"/>
    </row>
    <row r="44" spans="1:13" ht="18">
      <c r="A44" s="66"/>
      <c r="B44" s="194" t="s">
        <v>9</v>
      </c>
      <c r="C44" s="195">
        <v>465</v>
      </c>
      <c r="D44" s="195">
        <v>489</v>
      </c>
      <c r="E44" s="195">
        <v>0</v>
      </c>
      <c r="F44" s="195">
        <v>1</v>
      </c>
      <c r="G44" s="195">
        <v>15</v>
      </c>
      <c r="H44" s="195">
        <v>322</v>
      </c>
      <c r="I44" s="195"/>
      <c r="J44" s="195"/>
      <c r="K44" s="195">
        <f>+C44+E44+G44+I44</f>
        <v>480</v>
      </c>
      <c r="L44" s="195">
        <f>+D44+F44+H44+J44</f>
        <v>812</v>
      </c>
      <c r="M44" s="66"/>
    </row>
    <row r="45" spans="1:13" ht="18">
      <c r="A45" s="66"/>
      <c r="B45" s="181" t="s">
        <v>37</v>
      </c>
      <c r="C45" s="196">
        <f t="shared" ref="C45:K45" si="7">SUM(C42:C44)</f>
        <v>168346</v>
      </c>
      <c r="D45" s="196">
        <f t="shared" si="7"/>
        <v>199287</v>
      </c>
      <c r="E45" s="196">
        <f t="shared" si="7"/>
        <v>276425</v>
      </c>
      <c r="F45" s="196">
        <f t="shared" si="7"/>
        <v>296123</v>
      </c>
      <c r="G45" s="196">
        <f t="shared" si="7"/>
        <v>165739</v>
      </c>
      <c r="H45" s="196">
        <f t="shared" si="7"/>
        <v>205749</v>
      </c>
      <c r="I45" s="196"/>
      <c r="J45" s="196"/>
      <c r="K45" s="196">
        <f t="shared" si="7"/>
        <v>610510</v>
      </c>
      <c r="L45" s="196">
        <f t="shared" ref="L45" si="8">SUM(L42:L44)</f>
        <v>701159</v>
      </c>
      <c r="M45" s="66"/>
    </row>
    <row r="46" spans="1:13" ht="18">
      <c r="A46" s="66"/>
      <c r="B46" s="194" t="s">
        <v>38</v>
      </c>
      <c r="C46" s="195">
        <f>-9317-1</f>
        <v>-9318</v>
      </c>
      <c r="D46" s="195">
        <v>-10421</v>
      </c>
      <c r="E46" s="195">
        <v>-16556</v>
      </c>
      <c r="F46" s="195">
        <v>-16285</v>
      </c>
      <c r="G46" s="195">
        <v>-137655</v>
      </c>
      <c r="H46" s="195">
        <v>-175448</v>
      </c>
      <c r="I46" s="195">
        <v>-18787</v>
      </c>
      <c r="J46" s="195">
        <v>-19723</v>
      </c>
      <c r="K46" s="195">
        <f>+C46+E46+G46+I46</f>
        <v>-182316</v>
      </c>
      <c r="L46" s="195">
        <f>+D46+F46+H46+J46</f>
        <v>-221877</v>
      </c>
      <c r="M46" s="66"/>
    </row>
    <row r="47" spans="1:13" ht="18">
      <c r="A47" s="66"/>
      <c r="B47" s="181" t="s">
        <v>39</v>
      </c>
      <c r="C47" s="196">
        <f t="shared" ref="C47:K47" si="9">SUM(C45:C46)</f>
        <v>159028</v>
      </c>
      <c r="D47" s="196">
        <f t="shared" si="9"/>
        <v>188866</v>
      </c>
      <c r="E47" s="196">
        <f t="shared" si="9"/>
        <v>259869</v>
      </c>
      <c r="F47" s="196">
        <f t="shared" si="9"/>
        <v>279838</v>
      </c>
      <c r="G47" s="196">
        <f t="shared" si="9"/>
        <v>28084</v>
      </c>
      <c r="H47" s="196">
        <f t="shared" si="9"/>
        <v>30301</v>
      </c>
      <c r="I47" s="196">
        <f t="shared" si="9"/>
        <v>-18787</v>
      </c>
      <c r="J47" s="196">
        <f t="shared" si="9"/>
        <v>-19723</v>
      </c>
      <c r="K47" s="196">
        <f t="shared" si="9"/>
        <v>428194</v>
      </c>
      <c r="L47" s="196">
        <f t="shared" ref="L47" si="10">SUM(L45:L46)</f>
        <v>479282</v>
      </c>
      <c r="M47" s="66"/>
    </row>
    <row r="48" spans="1:13" ht="18">
      <c r="A48" s="66"/>
      <c r="B48" s="194" t="s">
        <v>41</v>
      </c>
      <c r="C48" s="195">
        <v>-25750</v>
      </c>
      <c r="D48" s="195">
        <v>-37162</v>
      </c>
      <c r="E48" s="195">
        <v>-135321</v>
      </c>
      <c r="F48" s="195">
        <v>-144545</v>
      </c>
      <c r="G48" s="195">
        <v>-17947</v>
      </c>
      <c r="H48" s="195">
        <v>-26318</v>
      </c>
      <c r="I48" s="195">
        <v>-12087</v>
      </c>
      <c r="J48" s="195">
        <v>-11232</v>
      </c>
      <c r="K48" s="195">
        <f>+C48+E48+G48+I48</f>
        <v>-191105</v>
      </c>
      <c r="L48" s="195">
        <f>+D48+F48+H48+J48</f>
        <v>-219257</v>
      </c>
      <c r="M48" s="66"/>
    </row>
    <row r="49" spans="1:13" ht="18">
      <c r="A49" s="66"/>
      <c r="B49" s="192" t="s">
        <v>126</v>
      </c>
      <c r="C49" s="197">
        <f t="shared" ref="C49:J49" si="11">SUM(C47:C48)</f>
        <v>133278</v>
      </c>
      <c r="D49" s="197">
        <f t="shared" si="11"/>
        <v>151704</v>
      </c>
      <c r="E49" s="197">
        <f t="shared" si="11"/>
        <v>124548</v>
      </c>
      <c r="F49" s="197">
        <f t="shared" si="11"/>
        <v>135293</v>
      </c>
      <c r="G49" s="197">
        <f t="shared" si="11"/>
        <v>10137</v>
      </c>
      <c r="H49" s="197">
        <f t="shared" si="11"/>
        <v>3983</v>
      </c>
      <c r="I49" s="197">
        <f t="shared" si="11"/>
        <v>-30874</v>
      </c>
      <c r="J49" s="197">
        <f t="shared" si="11"/>
        <v>-30955</v>
      </c>
      <c r="K49" s="193">
        <f t="shared" ref="K49:L49" si="12">SUM(K47:K48)</f>
        <v>237089</v>
      </c>
      <c r="L49" s="193">
        <f t="shared" si="12"/>
        <v>260025</v>
      </c>
      <c r="M49" s="66"/>
    </row>
    <row r="50" spans="1:13" ht="18">
      <c r="A50" s="66"/>
      <c r="B50" s="198" t="s">
        <v>40</v>
      </c>
      <c r="C50" s="195">
        <v>-18407</v>
      </c>
      <c r="D50" s="195">
        <v>-18857</v>
      </c>
      <c r="E50" s="195">
        <v>-62603</v>
      </c>
      <c r="F50" s="195">
        <v>-59689</v>
      </c>
      <c r="G50" s="195">
        <v>0</v>
      </c>
      <c r="H50" s="195">
        <v>0</v>
      </c>
      <c r="I50" s="195">
        <v>0</v>
      </c>
      <c r="J50" s="195">
        <v>0</v>
      </c>
      <c r="K50" s="195">
        <f>+C50+E50+G50+I50</f>
        <v>-81010</v>
      </c>
      <c r="L50" s="195">
        <f>+D50+F50+H50+J50</f>
        <v>-78546</v>
      </c>
      <c r="M50" s="66"/>
    </row>
    <row r="51" spans="1:13" ht="18">
      <c r="A51" s="66"/>
      <c r="B51" s="192" t="s">
        <v>127</v>
      </c>
      <c r="C51" s="197">
        <f t="shared" ref="C51:J51" si="13">SUM(C49:C50)</f>
        <v>114871</v>
      </c>
      <c r="D51" s="197">
        <f t="shared" si="13"/>
        <v>132847</v>
      </c>
      <c r="E51" s="197">
        <f t="shared" si="13"/>
        <v>61945</v>
      </c>
      <c r="F51" s="197">
        <f t="shared" si="13"/>
        <v>75604</v>
      </c>
      <c r="G51" s="197">
        <f t="shared" si="13"/>
        <v>10137</v>
      </c>
      <c r="H51" s="197">
        <f t="shared" si="13"/>
        <v>3983</v>
      </c>
      <c r="I51" s="197">
        <f t="shared" si="13"/>
        <v>-30874</v>
      </c>
      <c r="J51" s="197">
        <f t="shared" si="13"/>
        <v>-30955</v>
      </c>
      <c r="K51" s="197">
        <f t="shared" ref="K51:L51" si="14">SUM(K49:K50)</f>
        <v>156079</v>
      </c>
      <c r="L51" s="197">
        <f t="shared" si="14"/>
        <v>181479</v>
      </c>
      <c r="M51" s="66"/>
    </row>
    <row r="52" spans="1:13" ht="18">
      <c r="A52" s="66"/>
      <c r="B52" s="190" t="s">
        <v>42</v>
      </c>
      <c r="C52" s="199"/>
      <c r="D52" s="199"/>
      <c r="E52" s="199"/>
      <c r="F52" s="199"/>
      <c r="G52" s="199"/>
      <c r="H52" s="199"/>
      <c r="I52" s="199"/>
      <c r="J52" s="199"/>
      <c r="K52" s="191">
        <v>-54413</v>
      </c>
      <c r="L52" s="191">
        <v>-52472</v>
      </c>
      <c r="M52" s="66"/>
    </row>
    <row r="53" spans="1:13" ht="18">
      <c r="A53" s="66"/>
      <c r="B53" s="194" t="s">
        <v>43</v>
      </c>
      <c r="C53" s="199"/>
      <c r="D53" s="199"/>
      <c r="E53" s="199"/>
      <c r="F53" s="199"/>
      <c r="G53" s="199"/>
      <c r="H53" s="199"/>
      <c r="I53" s="199"/>
      <c r="J53" s="199"/>
      <c r="K53" s="195">
        <v>-6150</v>
      </c>
      <c r="L53" s="195">
        <v>-4825</v>
      </c>
      <c r="M53" s="66"/>
    </row>
    <row r="54" spans="1:13" ht="18">
      <c r="A54" s="66"/>
      <c r="B54" s="213" t="s">
        <v>44</v>
      </c>
      <c r="C54" s="200"/>
      <c r="D54" s="199"/>
      <c r="E54" s="201"/>
      <c r="F54" s="201"/>
      <c r="G54" s="201"/>
      <c r="H54" s="201"/>
      <c r="I54" s="201"/>
      <c r="J54" s="201"/>
      <c r="K54" s="196">
        <f>SUM(K51:K53)</f>
        <v>95516</v>
      </c>
      <c r="L54" s="196">
        <f>SUM(L51:L53)</f>
        <v>124182</v>
      </c>
      <c r="M54" s="66"/>
    </row>
    <row r="55" spans="1:13" ht="18">
      <c r="A55" s="66"/>
      <c r="B55" s="190" t="s">
        <v>128</v>
      </c>
      <c r="C55" s="199"/>
      <c r="D55" s="199"/>
      <c r="E55" s="201"/>
      <c r="F55" s="199"/>
      <c r="G55" s="199"/>
      <c r="H55" s="199"/>
      <c r="I55" s="199"/>
      <c r="J55" s="199"/>
      <c r="K55" s="191">
        <v>2958</v>
      </c>
      <c r="L55" s="191">
        <v>6075</v>
      </c>
      <c r="M55" s="66"/>
    </row>
    <row r="56" spans="1:13" ht="18">
      <c r="A56" s="66"/>
      <c r="B56" s="214" t="s">
        <v>129</v>
      </c>
      <c r="C56" s="200"/>
      <c r="D56" s="201"/>
      <c r="E56" s="201"/>
      <c r="F56" s="201"/>
      <c r="G56" s="201"/>
      <c r="H56" s="201"/>
      <c r="I56" s="201"/>
      <c r="J56" s="201"/>
      <c r="K56" s="195">
        <v>-7602</v>
      </c>
      <c r="L56" s="195">
        <v>-4582</v>
      </c>
      <c r="M56" s="66"/>
    </row>
    <row r="57" spans="1:13" ht="18">
      <c r="A57" s="66"/>
      <c r="B57" s="213" t="s">
        <v>130</v>
      </c>
      <c r="C57" s="200"/>
      <c r="D57" s="201"/>
      <c r="E57" s="201"/>
      <c r="F57" s="201"/>
      <c r="G57" s="201"/>
      <c r="H57" s="201"/>
      <c r="I57" s="201"/>
      <c r="J57" s="201"/>
      <c r="K57" s="196">
        <f>SUM(K54:K56)</f>
        <v>90872</v>
      </c>
      <c r="L57" s="196">
        <f>SUM(L54:L56)</f>
        <v>125675</v>
      </c>
      <c r="M57" s="66"/>
    </row>
    <row r="58" spans="1:13" ht="18">
      <c r="A58" s="66"/>
      <c r="B58" s="214" t="s">
        <v>49</v>
      </c>
      <c r="C58" s="200"/>
      <c r="D58" s="201"/>
      <c r="E58" s="201"/>
      <c r="F58" s="201"/>
      <c r="G58" s="201"/>
      <c r="H58" s="201"/>
      <c r="I58" s="201"/>
      <c r="J58" s="201"/>
      <c r="K58" s="191">
        <v>-27748</v>
      </c>
      <c r="L58" s="191">
        <v>-38540</v>
      </c>
      <c r="M58" s="66"/>
    </row>
    <row r="59" spans="1:13" ht="18.75" thickBot="1">
      <c r="A59" s="66"/>
      <c r="B59" s="215" t="s">
        <v>50</v>
      </c>
      <c r="C59" s="202"/>
      <c r="D59" s="203"/>
      <c r="E59" s="203"/>
      <c r="F59" s="203"/>
      <c r="G59" s="203"/>
      <c r="H59" s="203"/>
      <c r="I59" s="203"/>
      <c r="J59" s="204"/>
      <c r="K59" s="205">
        <f>SUM(K57:K58)</f>
        <v>63124</v>
      </c>
      <c r="L59" s="205">
        <f>SUM(L57:L58)</f>
        <v>87135</v>
      </c>
      <c r="M59" s="66"/>
    </row>
    <row r="60" spans="1:13" ht="18.75" thickTop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</sheetData>
  <mergeCells count="2">
    <mergeCell ref="C4:H4"/>
    <mergeCell ref="C35:H3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53" orientation="landscape" r:id="rId1"/>
  <headerFooter alignWithMargins="0">
    <oddHeader>&amp;L&amp;G</oddHeader>
    <oddFooter>&amp;CSoftware AG - Q3 2014 Results</oddFooter>
  </headerFooter>
  <rowBreaks count="1" manualBreakCount="1">
    <brk id="29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1"/>
  <sheetViews>
    <sheetView zoomScale="75" zoomScaleNormal="75" workbookViewId="0">
      <selection activeCell="A2" sqref="A2:XFD2"/>
    </sheetView>
  </sheetViews>
  <sheetFormatPr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5.2851562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3.85546875" style="2" customWidth="1"/>
    <col min="10" max="10" width="2.7109375" style="2" customWidth="1"/>
    <col min="11" max="11" width="24.42578125" style="2" customWidth="1"/>
    <col min="12" max="12" width="20.42578125" style="2" customWidth="1"/>
    <col min="13" max="13" width="23.1406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85546875" style="2" customWidth="1"/>
    <col min="21" max="21" width="2.5703125" style="2" customWidth="1"/>
    <col min="22" max="22" width="11.7109375" style="2" customWidth="1"/>
    <col min="23" max="23" width="3.85546875" style="2" customWidth="1"/>
    <col min="24" max="16384" width="8.85546875" style="2"/>
  </cols>
  <sheetData>
    <row r="1" spans="1:25" s="1" customFormat="1" ht="18">
      <c r="A1" s="66"/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1"/>
      <c r="W1" s="273"/>
      <c r="X1" s="3"/>
    </row>
    <row r="2" spans="1:25" ht="21" customHeight="1">
      <c r="A2" s="66"/>
      <c r="B2" s="66" t="s">
        <v>132</v>
      </c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273"/>
      <c r="S2" s="67"/>
      <c r="T2" s="273"/>
      <c r="U2" s="273"/>
      <c r="V2" s="273"/>
      <c r="W2" s="273"/>
      <c r="X2" s="211"/>
      <c r="Y2" s="211"/>
    </row>
    <row r="3" spans="1:25" ht="18.75" customHeight="1">
      <c r="A3" s="66"/>
      <c r="B3" s="66" t="s">
        <v>1</v>
      </c>
      <c r="C3" s="66"/>
      <c r="D3" s="66"/>
      <c r="E3" s="66"/>
      <c r="F3" s="66"/>
      <c r="G3" s="66"/>
      <c r="H3" s="66"/>
      <c r="I3" s="67"/>
      <c r="J3" s="67"/>
      <c r="K3" s="67"/>
      <c r="L3" s="67"/>
      <c r="M3" s="67"/>
      <c r="N3" s="67"/>
      <c r="O3" s="67"/>
      <c r="P3" s="67"/>
      <c r="Q3" s="67"/>
      <c r="R3" s="273"/>
      <c r="S3" s="67"/>
      <c r="T3" s="273"/>
      <c r="U3" s="273"/>
      <c r="V3" s="273"/>
      <c r="W3" s="273"/>
      <c r="X3" s="211"/>
      <c r="Y3" s="211"/>
    </row>
    <row r="4" spans="1:25" ht="21" customHeight="1" thickBot="1">
      <c r="A4" s="66"/>
      <c r="B4" s="4"/>
      <c r="C4" s="4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5"/>
      <c r="S4" s="272"/>
      <c r="T4" s="5"/>
      <c r="U4" s="5"/>
      <c r="V4" s="5"/>
      <c r="W4" s="273"/>
      <c r="X4" s="211"/>
      <c r="Y4" s="211"/>
    </row>
    <row r="5" spans="1:25" s="1" customFormat="1" ht="16.5" customHeight="1">
      <c r="A5" s="66"/>
      <c r="B5" s="113" t="s">
        <v>31</v>
      </c>
      <c r="C5" s="114"/>
      <c r="D5" s="269"/>
      <c r="E5" s="269" t="s">
        <v>133</v>
      </c>
      <c r="F5" s="269"/>
      <c r="G5" s="269" t="s">
        <v>134</v>
      </c>
      <c r="H5" s="269"/>
      <c r="I5" s="269" t="s">
        <v>135</v>
      </c>
      <c r="J5" s="269"/>
      <c r="K5" s="269" t="s">
        <v>85</v>
      </c>
      <c r="L5" s="269"/>
      <c r="M5" s="269"/>
      <c r="N5" s="269"/>
      <c r="O5" s="235"/>
      <c r="P5" s="269" t="s">
        <v>86</v>
      </c>
      <c r="Q5" s="235"/>
      <c r="R5" s="269" t="s">
        <v>87</v>
      </c>
      <c r="S5" s="235"/>
      <c r="T5" s="269" t="s">
        <v>88</v>
      </c>
      <c r="U5" s="235"/>
      <c r="V5" s="115"/>
      <c r="W5" s="273"/>
    </row>
    <row r="6" spans="1:25" s="1" customFormat="1" ht="15.75" customHeight="1">
      <c r="A6" s="66"/>
      <c r="B6" s="116"/>
      <c r="C6" s="117"/>
      <c r="D6" s="270"/>
      <c r="E6" s="270" t="s">
        <v>136</v>
      </c>
      <c r="F6" s="270"/>
      <c r="G6" s="270"/>
      <c r="H6" s="270"/>
      <c r="I6" s="270"/>
      <c r="J6" s="270"/>
      <c r="K6" s="270"/>
      <c r="L6" s="270"/>
      <c r="M6" s="270"/>
      <c r="N6" s="270"/>
      <c r="O6" s="236"/>
      <c r="P6" s="270"/>
      <c r="Q6" s="236"/>
      <c r="R6" s="270"/>
      <c r="S6" s="236"/>
      <c r="T6" s="270"/>
      <c r="U6" s="236"/>
      <c r="V6" s="118"/>
      <c r="W6" s="273"/>
    </row>
    <row r="7" spans="1:25" s="1" customFormat="1" ht="40.5" customHeight="1">
      <c r="A7" s="66"/>
      <c r="B7" s="119"/>
      <c r="C7" s="120"/>
      <c r="D7" s="271"/>
      <c r="E7" s="271" t="s">
        <v>137</v>
      </c>
      <c r="F7" s="270"/>
      <c r="G7" s="271"/>
      <c r="H7" s="270"/>
      <c r="I7" s="271"/>
      <c r="J7" s="270"/>
      <c r="K7" s="271"/>
      <c r="L7" s="271"/>
      <c r="M7" s="271"/>
      <c r="N7" s="271"/>
      <c r="O7" s="236"/>
      <c r="P7" s="271"/>
      <c r="Q7" s="236"/>
      <c r="R7" s="271"/>
      <c r="S7" s="236"/>
      <c r="T7" s="271"/>
      <c r="U7" s="236"/>
      <c r="V7" s="121" t="s">
        <v>138</v>
      </c>
      <c r="W7" s="273"/>
    </row>
    <row r="8" spans="1:25" s="1" customFormat="1" ht="83.25" customHeight="1">
      <c r="A8" s="66"/>
      <c r="B8" s="119"/>
      <c r="C8" s="120"/>
      <c r="D8" s="237" t="s">
        <v>139</v>
      </c>
      <c r="E8" s="122"/>
      <c r="F8" s="122"/>
      <c r="G8" s="236"/>
      <c r="H8" s="236"/>
      <c r="I8" s="236"/>
      <c r="J8" s="236"/>
      <c r="K8" s="237" t="s">
        <v>140</v>
      </c>
      <c r="L8" s="237" t="s">
        <v>141</v>
      </c>
      <c r="M8" s="237" t="s">
        <v>142</v>
      </c>
      <c r="N8" s="237" t="s">
        <v>143</v>
      </c>
      <c r="O8" s="236"/>
      <c r="P8" s="122"/>
      <c r="Q8" s="236"/>
      <c r="R8" s="122"/>
      <c r="S8" s="236"/>
      <c r="T8" s="122"/>
      <c r="U8" s="122"/>
      <c r="V8" s="123"/>
      <c r="W8" s="273"/>
    </row>
    <row r="9" spans="1:25" s="1" customFormat="1" ht="18.75" thickBot="1">
      <c r="A9" s="66"/>
      <c r="B9" s="119"/>
      <c r="C9" s="120"/>
      <c r="D9" s="236"/>
      <c r="E9" s="122"/>
      <c r="F9" s="122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122"/>
      <c r="S9" s="236"/>
      <c r="T9" s="122"/>
      <c r="U9" s="122"/>
      <c r="V9" s="123"/>
      <c r="W9" s="273"/>
    </row>
    <row r="10" spans="1:25" s="1" customFormat="1" ht="18">
      <c r="A10" s="66"/>
      <c r="B10" s="124" t="s">
        <v>144</v>
      </c>
      <c r="C10" s="125"/>
      <c r="D10" s="126">
        <v>86875068</v>
      </c>
      <c r="E10" s="126">
        <v>86917</v>
      </c>
      <c r="F10" s="127"/>
      <c r="G10" s="126">
        <v>42124</v>
      </c>
      <c r="H10" s="127"/>
      <c r="I10" s="126">
        <v>991651</v>
      </c>
      <c r="J10" s="127"/>
      <c r="K10" s="126">
        <v>-38731</v>
      </c>
      <c r="L10" s="126">
        <v>-3546</v>
      </c>
      <c r="M10" s="126">
        <v>-21467</v>
      </c>
      <c r="N10" s="126">
        <v>3498</v>
      </c>
      <c r="O10" s="127"/>
      <c r="P10" s="126">
        <v>-1157</v>
      </c>
      <c r="Q10" s="127"/>
      <c r="R10" s="126">
        <v>1059289</v>
      </c>
      <c r="S10" s="127"/>
      <c r="T10" s="126">
        <v>777</v>
      </c>
      <c r="U10" s="127"/>
      <c r="V10" s="128">
        <f>SUM(R10:T10)</f>
        <v>1060066</v>
      </c>
      <c r="W10" s="273"/>
    </row>
    <row r="11" spans="1:25" s="1" customFormat="1" ht="18">
      <c r="A11" s="66"/>
      <c r="B11" s="129" t="s">
        <v>145</v>
      </c>
      <c r="C11" s="130"/>
      <c r="D11" s="131"/>
      <c r="E11" s="131"/>
      <c r="F11" s="112"/>
      <c r="G11" s="131"/>
      <c r="H11" s="112"/>
      <c r="I11" s="131">
        <v>87031</v>
      </c>
      <c r="J11" s="131"/>
      <c r="K11" s="131">
        <v>-21984</v>
      </c>
      <c r="L11" s="131">
        <v>1081</v>
      </c>
      <c r="M11" s="131">
        <v>36</v>
      </c>
      <c r="N11" s="131">
        <v>-780</v>
      </c>
      <c r="O11" s="112"/>
      <c r="P11" s="131"/>
      <c r="Q11" s="131"/>
      <c r="R11" s="131">
        <v>65384</v>
      </c>
      <c r="S11" s="112"/>
      <c r="T11" s="131">
        <v>104</v>
      </c>
      <c r="U11" s="112"/>
      <c r="V11" s="132">
        <f>SUM(R11:T11)</f>
        <v>65488</v>
      </c>
      <c r="W11" s="273"/>
    </row>
    <row r="12" spans="1:25" s="1" customFormat="1" ht="18">
      <c r="A12" s="66"/>
      <c r="B12" s="129" t="s">
        <v>146</v>
      </c>
      <c r="C12" s="130"/>
      <c r="D12" s="131"/>
      <c r="E12" s="131"/>
      <c r="F12" s="112"/>
      <c r="G12" s="131"/>
      <c r="H12" s="112"/>
      <c r="I12" s="131"/>
      <c r="J12" s="112"/>
      <c r="K12" s="131"/>
      <c r="L12" s="131"/>
      <c r="M12" s="131"/>
      <c r="N12" s="131"/>
      <c r="O12" s="112"/>
      <c r="P12" s="131"/>
      <c r="Q12" s="112"/>
      <c r="R12" s="131"/>
      <c r="S12" s="112"/>
      <c r="T12" s="131"/>
      <c r="U12" s="112"/>
      <c r="V12" s="132"/>
      <c r="W12" s="273"/>
    </row>
    <row r="13" spans="1:25" s="1" customFormat="1" ht="18">
      <c r="A13" s="66"/>
      <c r="B13" s="129"/>
      <c r="C13" s="131" t="s">
        <v>147</v>
      </c>
      <c r="D13" s="131"/>
      <c r="E13" s="131"/>
      <c r="F13" s="112"/>
      <c r="G13" s="131"/>
      <c r="H13" s="112"/>
      <c r="I13" s="131">
        <v>-38157</v>
      </c>
      <c r="J13" s="112"/>
      <c r="K13" s="131"/>
      <c r="L13" s="131"/>
      <c r="M13" s="131"/>
      <c r="N13" s="131"/>
      <c r="O13" s="112"/>
      <c r="P13" s="131"/>
      <c r="Q13" s="112"/>
      <c r="R13" s="131">
        <f>SUM(E13:P13)</f>
        <v>-38157</v>
      </c>
      <c r="S13" s="112"/>
      <c r="T13" s="131">
        <v>-49</v>
      </c>
      <c r="U13" s="112"/>
      <c r="V13" s="132">
        <f>SUM(R13:T13)</f>
        <v>-38206</v>
      </c>
      <c r="W13" s="273"/>
    </row>
    <row r="14" spans="1:25" s="1" customFormat="1" ht="18">
      <c r="A14" s="66"/>
      <c r="B14" s="129"/>
      <c r="C14" s="133" t="s">
        <v>148</v>
      </c>
      <c r="D14" s="133"/>
      <c r="E14" s="133"/>
      <c r="F14" s="112"/>
      <c r="G14" s="133"/>
      <c r="H14" s="112"/>
      <c r="I14" s="131"/>
      <c r="J14" s="112"/>
      <c r="K14" s="131"/>
      <c r="L14" s="131"/>
      <c r="M14" s="131"/>
      <c r="N14" s="131"/>
      <c r="O14" s="112"/>
      <c r="P14" s="131"/>
      <c r="Q14" s="112"/>
      <c r="R14" s="131">
        <f t="shared" ref="R14" si="0">SUM(E14:P14)</f>
        <v>0</v>
      </c>
      <c r="S14" s="112"/>
      <c r="T14" s="131"/>
      <c r="U14" s="112"/>
      <c r="V14" s="132">
        <f t="shared" ref="V14" si="1">SUM(R14:T14)</f>
        <v>0</v>
      </c>
      <c r="W14" s="273"/>
    </row>
    <row r="15" spans="1:25" s="1" customFormat="1" ht="18">
      <c r="A15" s="66"/>
      <c r="B15" s="129"/>
      <c r="C15" s="133" t="s">
        <v>149</v>
      </c>
      <c r="D15" s="133"/>
      <c r="E15" s="133"/>
      <c r="F15" s="112"/>
      <c r="G15" s="133">
        <v>3194</v>
      </c>
      <c r="H15" s="112"/>
      <c r="I15" s="131"/>
      <c r="J15" s="112"/>
      <c r="K15" s="131"/>
      <c r="L15" s="131"/>
      <c r="M15" s="131"/>
      <c r="N15" s="131"/>
      <c r="O15" s="112"/>
      <c r="P15" s="131"/>
      <c r="Q15" s="112"/>
      <c r="R15" s="131">
        <f>SUM(E15:P15)</f>
        <v>3194</v>
      </c>
      <c r="S15" s="112"/>
      <c r="T15" s="131"/>
      <c r="U15" s="112"/>
      <c r="V15" s="132">
        <f>SUM(R15:T15)</f>
        <v>3194</v>
      </c>
      <c r="W15" s="273"/>
      <c r="Y15" s="3"/>
    </row>
    <row r="16" spans="1:25" s="1" customFormat="1" ht="18">
      <c r="A16" s="66"/>
      <c r="B16" s="129"/>
      <c r="C16" s="133" t="s">
        <v>150</v>
      </c>
      <c r="D16" s="131"/>
      <c r="E16" s="131"/>
      <c r="F16" s="112"/>
      <c r="G16" s="131"/>
      <c r="H16" s="112"/>
      <c r="I16" s="131"/>
      <c r="J16" s="112"/>
      <c r="K16" s="131"/>
      <c r="L16" s="131"/>
      <c r="M16" s="131"/>
      <c r="N16" s="131"/>
      <c r="O16" s="112"/>
      <c r="P16" s="131"/>
      <c r="Q16" s="112"/>
      <c r="R16" s="131">
        <v>0</v>
      </c>
      <c r="S16" s="112"/>
      <c r="T16" s="131"/>
      <c r="U16" s="112"/>
      <c r="V16" s="132">
        <f>SUM(R16:T16)</f>
        <v>0</v>
      </c>
      <c r="W16" s="273"/>
      <c r="Y16" s="3"/>
    </row>
    <row r="17" spans="1:25" s="1" customFormat="1" ht="18">
      <c r="A17" s="66"/>
      <c r="B17" s="129"/>
      <c r="C17" s="133" t="s">
        <v>151</v>
      </c>
      <c r="D17" s="131">
        <v>-3924441</v>
      </c>
      <c r="E17" s="131"/>
      <c r="F17" s="112"/>
      <c r="G17" s="131"/>
      <c r="H17" s="112"/>
      <c r="I17" s="131"/>
      <c r="J17" s="112"/>
      <c r="K17" s="131"/>
      <c r="L17" s="131"/>
      <c r="M17" s="131"/>
      <c r="N17" s="131"/>
      <c r="O17" s="112"/>
      <c r="P17" s="131">
        <v>-114926</v>
      </c>
      <c r="Q17" s="112"/>
      <c r="R17" s="131">
        <v>-114926</v>
      </c>
      <c r="S17" s="112"/>
      <c r="T17" s="131"/>
      <c r="U17" s="112"/>
      <c r="V17" s="132">
        <f>SUM(R17:T17)</f>
        <v>-114926</v>
      </c>
      <c r="W17" s="273"/>
      <c r="Y17" s="3"/>
    </row>
    <row r="18" spans="1:25" s="1" customFormat="1" ht="18">
      <c r="A18" s="66"/>
      <c r="B18" s="129" t="s">
        <v>152</v>
      </c>
      <c r="C18" s="134"/>
      <c r="D18" s="131"/>
      <c r="E18" s="131"/>
      <c r="F18" s="112"/>
      <c r="G18" s="131"/>
      <c r="H18" s="112"/>
      <c r="I18" s="131"/>
      <c r="J18" s="112"/>
      <c r="K18" s="131"/>
      <c r="L18" s="131"/>
      <c r="M18" s="131"/>
      <c r="N18" s="131"/>
      <c r="O18" s="112"/>
      <c r="P18" s="131"/>
      <c r="Q18" s="112"/>
      <c r="R18" s="131"/>
      <c r="S18" s="112"/>
      <c r="T18" s="131"/>
      <c r="U18" s="112"/>
      <c r="V18" s="132"/>
      <c r="W18" s="273"/>
      <c r="Y18" s="3"/>
    </row>
    <row r="19" spans="1:25" s="1" customFormat="1" ht="18.75" thickBot="1">
      <c r="A19" s="66"/>
      <c r="B19" s="135" t="s">
        <v>153</v>
      </c>
      <c r="C19" s="136"/>
      <c r="D19" s="137">
        <f>SUM(D10:D18)</f>
        <v>82950627</v>
      </c>
      <c r="E19" s="137">
        <f>SUM(E10:E18)</f>
        <v>86917</v>
      </c>
      <c r="F19" s="138"/>
      <c r="G19" s="137">
        <f>SUM(G10:G18)</f>
        <v>45318</v>
      </c>
      <c r="H19" s="138"/>
      <c r="I19" s="137">
        <f>SUM(I10:I18)</f>
        <v>1040525</v>
      </c>
      <c r="J19" s="138"/>
      <c r="K19" s="137">
        <f>SUM(K10:K18)</f>
        <v>-60715</v>
      </c>
      <c r="L19" s="137">
        <f>SUM(L10:L18)</f>
        <v>-2465</v>
      </c>
      <c r="M19" s="137">
        <f>SUM(M10:M18)</f>
        <v>-21431</v>
      </c>
      <c r="N19" s="137">
        <f>SUM(N10:N18)</f>
        <v>2718</v>
      </c>
      <c r="O19" s="138"/>
      <c r="P19" s="137">
        <f>SUM(P10:P18)</f>
        <v>-116083</v>
      </c>
      <c r="Q19" s="138"/>
      <c r="R19" s="137">
        <f>SUM(R10:R18)</f>
        <v>974784</v>
      </c>
      <c r="S19" s="138"/>
      <c r="T19" s="137">
        <f>SUM(T10:T18)</f>
        <v>832</v>
      </c>
      <c r="U19" s="138"/>
      <c r="V19" s="139">
        <f>SUM(V10:V18)</f>
        <v>975616</v>
      </c>
      <c r="W19" s="273"/>
    </row>
    <row r="20" spans="1:25" s="1" customFormat="1" ht="18.75" thickBot="1">
      <c r="A20" s="66"/>
      <c r="B20" s="119"/>
      <c r="C20" s="120"/>
      <c r="D20" s="237"/>
      <c r="E20" s="122"/>
      <c r="F20" s="122"/>
      <c r="G20" s="237"/>
      <c r="H20" s="236"/>
      <c r="I20" s="237"/>
      <c r="J20" s="236"/>
      <c r="K20" s="237"/>
      <c r="L20" s="237"/>
      <c r="M20" s="237"/>
      <c r="N20" s="237"/>
      <c r="O20" s="236"/>
      <c r="P20" s="237"/>
      <c r="Q20" s="236"/>
      <c r="R20" s="122"/>
      <c r="S20" s="236"/>
      <c r="T20" s="122"/>
      <c r="U20" s="122"/>
      <c r="V20" s="123"/>
      <c r="W20" s="273"/>
    </row>
    <row r="21" spans="1:25" s="1" customFormat="1" ht="20.25" customHeight="1">
      <c r="A21" s="66"/>
      <c r="B21" s="124" t="s">
        <v>154</v>
      </c>
      <c r="C21" s="125"/>
      <c r="D21" s="126">
        <v>81513689</v>
      </c>
      <c r="E21" s="126">
        <v>86944</v>
      </c>
      <c r="F21" s="127"/>
      <c r="G21" s="126">
        <v>46144</v>
      </c>
      <c r="H21" s="127"/>
      <c r="I21" s="126">
        <v>1087328</v>
      </c>
      <c r="J21" s="127"/>
      <c r="K21" s="126">
        <v>-77111</v>
      </c>
      <c r="L21" s="126">
        <v>-2055</v>
      </c>
      <c r="M21" s="126">
        <v>-22945</v>
      </c>
      <c r="N21" s="126">
        <v>2031</v>
      </c>
      <c r="O21" s="127"/>
      <c r="P21" s="126">
        <v>-155534</v>
      </c>
      <c r="Q21" s="127"/>
      <c r="R21" s="126">
        <v>964802</v>
      </c>
      <c r="S21" s="127"/>
      <c r="T21" s="126">
        <v>793</v>
      </c>
      <c r="U21" s="127"/>
      <c r="V21" s="128">
        <f>SUM(R21:T21)</f>
        <v>965595</v>
      </c>
      <c r="W21" s="273"/>
    </row>
    <row r="22" spans="1:25" s="1" customFormat="1" ht="18">
      <c r="A22" s="66"/>
      <c r="B22" s="129" t="s">
        <v>145</v>
      </c>
      <c r="C22" s="130"/>
      <c r="D22" s="131"/>
      <c r="E22" s="131"/>
      <c r="F22" s="112"/>
      <c r="G22" s="131"/>
      <c r="H22" s="112"/>
      <c r="I22" s="131">
        <v>62990</v>
      </c>
      <c r="J22" s="131"/>
      <c r="K22" s="131">
        <v>42924</v>
      </c>
      <c r="L22" s="131">
        <v>523</v>
      </c>
      <c r="M22" s="131">
        <v>-79</v>
      </c>
      <c r="N22" s="131">
        <v>3112</v>
      </c>
      <c r="O22" s="112"/>
      <c r="P22" s="131"/>
      <c r="Q22" s="131"/>
      <c r="R22" s="131">
        <f>SUM(E22:P22)</f>
        <v>109470</v>
      </c>
      <c r="S22" s="112"/>
      <c r="T22" s="131">
        <v>134</v>
      </c>
      <c r="U22" s="112"/>
      <c r="V22" s="132">
        <f t="shared" ref="V22:V25" si="2">SUM(R22:T22)</f>
        <v>109604</v>
      </c>
      <c r="W22" s="273"/>
    </row>
    <row r="23" spans="1:25" s="1" customFormat="1" ht="18">
      <c r="A23" s="66"/>
      <c r="B23" s="129" t="s">
        <v>146</v>
      </c>
      <c r="C23" s="130"/>
      <c r="D23" s="131"/>
      <c r="E23" s="131"/>
      <c r="F23" s="112"/>
      <c r="G23" s="131"/>
      <c r="H23" s="112"/>
      <c r="I23" s="131"/>
      <c r="J23" s="112"/>
      <c r="K23" s="131"/>
      <c r="L23" s="131"/>
      <c r="M23" s="131"/>
      <c r="N23" s="131"/>
      <c r="O23" s="112"/>
      <c r="P23" s="131"/>
      <c r="Q23" s="112"/>
      <c r="R23" s="131">
        <f t="shared" ref="R23:R28" si="3">SUM(E23:P23)</f>
        <v>0</v>
      </c>
      <c r="S23" s="112"/>
      <c r="T23" s="131"/>
      <c r="U23" s="112"/>
      <c r="V23" s="132">
        <f t="shared" si="2"/>
        <v>0</v>
      </c>
      <c r="W23" s="273"/>
    </row>
    <row r="24" spans="1:25" s="1" customFormat="1" ht="18">
      <c r="A24" s="66"/>
      <c r="B24" s="129"/>
      <c r="C24" s="131" t="s">
        <v>147</v>
      </c>
      <c r="D24" s="131"/>
      <c r="E24" s="131"/>
      <c r="F24" s="112"/>
      <c r="G24" s="131"/>
      <c r="H24" s="112"/>
      <c r="I24" s="131">
        <v>-36275</v>
      </c>
      <c r="J24" s="112"/>
      <c r="K24" s="131"/>
      <c r="L24" s="131"/>
      <c r="M24" s="131"/>
      <c r="N24" s="131"/>
      <c r="O24" s="112"/>
      <c r="P24" s="131"/>
      <c r="Q24" s="112"/>
      <c r="R24" s="131">
        <f t="shared" si="3"/>
        <v>-36275</v>
      </c>
      <c r="S24" s="112"/>
      <c r="T24" s="131">
        <v>-155</v>
      </c>
      <c r="U24" s="112"/>
      <c r="V24" s="132">
        <f t="shared" si="2"/>
        <v>-36430</v>
      </c>
      <c r="W24" s="273"/>
    </row>
    <row r="25" spans="1:25" s="1" customFormat="1" ht="18">
      <c r="A25" s="66"/>
      <c r="B25" s="129"/>
      <c r="C25" s="133" t="s">
        <v>148</v>
      </c>
      <c r="D25" s="133"/>
      <c r="E25" s="133"/>
      <c r="F25" s="112"/>
      <c r="G25" s="133"/>
      <c r="H25" s="112"/>
      <c r="I25" s="131"/>
      <c r="J25" s="112"/>
      <c r="K25" s="131"/>
      <c r="L25" s="131"/>
      <c r="M25" s="131"/>
      <c r="N25" s="131"/>
      <c r="O25" s="112"/>
      <c r="P25" s="131"/>
      <c r="Q25" s="112"/>
      <c r="R25" s="131">
        <f t="shared" si="3"/>
        <v>0</v>
      </c>
      <c r="S25" s="112"/>
      <c r="T25" s="131"/>
      <c r="U25" s="112"/>
      <c r="V25" s="132">
        <f t="shared" si="2"/>
        <v>0</v>
      </c>
      <c r="W25" s="273"/>
    </row>
    <row r="26" spans="1:25" s="1" customFormat="1" ht="18">
      <c r="A26" s="66"/>
      <c r="B26" s="129"/>
      <c r="C26" s="133" t="s">
        <v>149</v>
      </c>
      <c r="D26" s="133"/>
      <c r="E26" s="133"/>
      <c r="F26" s="112"/>
      <c r="G26" s="133">
        <v>2679</v>
      </c>
      <c r="H26" s="112"/>
      <c r="I26" s="131"/>
      <c r="J26" s="112"/>
      <c r="K26" s="131"/>
      <c r="L26" s="131"/>
      <c r="M26" s="131"/>
      <c r="N26" s="131"/>
      <c r="O26" s="112"/>
      <c r="P26" s="131"/>
      <c r="Q26" s="112"/>
      <c r="R26" s="131">
        <f t="shared" si="3"/>
        <v>2679</v>
      </c>
      <c r="S26" s="112"/>
      <c r="T26" s="131"/>
      <c r="U26" s="112"/>
      <c r="V26" s="132">
        <f>SUM(R26:T26)</f>
        <v>2679</v>
      </c>
      <c r="W26" s="273"/>
    </row>
    <row r="27" spans="1:25" s="1" customFormat="1" ht="18">
      <c r="A27" s="66"/>
      <c r="B27" s="129"/>
      <c r="C27" s="133" t="s">
        <v>150</v>
      </c>
      <c r="D27" s="131">
        <v>59000</v>
      </c>
      <c r="E27" s="131"/>
      <c r="F27" s="112"/>
      <c r="G27" s="131">
        <v>-165</v>
      </c>
      <c r="H27" s="112"/>
      <c r="I27" s="131"/>
      <c r="J27" s="112"/>
      <c r="K27" s="131"/>
      <c r="L27" s="131"/>
      <c r="M27" s="131"/>
      <c r="N27" s="131"/>
      <c r="O27" s="112"/>
      <c r="P27" s="131">
        <v>1650</v>
      </c>
      <c r="Q27" s="112"/>
      <c r="R27" s="131">
        <f t="shared" si="3"/>
        <v>1485</v>
      </c>
      <c r="S27" s="112"/>
      <c r="T27" s="131"/>
      <c r="U27" s="112"/>
      <c r="V27" s="132">
        <f>SUM(R27:T27)</f>
        <v>1485</v>
      </c>
      <c r="W27" s="273"/>
    </row>
    <row r="28" spans="1:25" s="1" customFormat="1" ht="18">
      <c r="A28" s="66"/>
      <c r="B28" s="129"/>
      <c r="C28" s="133" t="s">
        <v>109</v>
      </c>
      <c r="D28" s="131">
        <v>-2653845</v>
      </c>
      <c r="E28" s="131"/>
      <c r="F28" s="112"/>
      <c r="G28" s="131"/>
      <c r="H28" s="112"/>
      <c r="I28" s="131"/>
      <c r="J28" s="112"/>
      <c r="K28" s="131"/>
      <c r="L28" s="131"/>
      <c r="M28" s="131"/>
      <c r="N28" s="131"/>
      <c r="O28" s="112"/>
      <c r="P28" s="131">
        <v>-70582</v>
      </c>
      <c r="Q28" s="112"/>
      <c r="R28" s="131">
        <f t="shared" si="3"/>
        <v>-70582</v>
      </c>
      <c r="S28" s="112"/>
      <c r="T28" s="131"/>
      <c r="U28" s="112"/>
      <c r="V28" s="132">
        <f>SUM(R28:T28)</f>
        <v>-70582</v>
      </c>
      <c r="W28" s="273"/>
    </row>
    <row r="29" spans="1:25" s="1" customFormat="1" ht="18">
      <c r="A29" s="66"/>
      <c r="B29" s="129" t="s">
        <v>152</v>
      </c>
      <c r="C29" s="134"/>
      <c r="D29" s="131"/>
      <c r="E29" s="131"/>
      <c r="F29" s="112"/>
      <c r="G29" s="131"/>
      <c r="H29" s="112"/>
      <c r="I29" s="131"/>
      <c r="J29" s="112"/>
      <c r="K29" s="131"/>
      <c r="L29" s="131"/>
      <c r="M29" s="131"/>
      <c r="N29" s="131"/>
      <c r="O29" s="112"/>
      <c r="P29" s="131"/>
      <c r="Q29" s="112"/>
      <c r="R29" s="131"/>
      <c r="S29" s="112"/>
      <c r="T29" s="131"/>
      <c r="U29" s="112"/>
      <c r="V29" s="132"/>
      <c r="W29" s="273"/>
    </row>
    <row r="30" spans="1:25" s="1" customFormat="1" ht="18.75" thickBot="1">
      <c r="A30" s="66"/>
      <c r="B30" s="135" t="s">
        <v>155</v>
      </c>
      <c r="C30" s="136"/>
      <c r="D30" s="137">
        <f>SUM(D21:D29)</f>
        <v>78918844</v>
      </c>
      <c r="E30" s="137">
        <f>SUM(E21:E29)</f>
        <v>86944</v>
      </c>
      <c r="F30" s="138"/>
      <c r="G30" s="137">
        <f>SUM(G21:G29)</f>
        <v>48658</v>
      </c>
      <c r="H30" s="138"/>
      <c r="I30" s="137">
        <f>SUM(I21:I29)</f>
        <v>1114043</v>
      </c>
      <c r="J30" s="138"/>
      <c r="K30" s="137">
        <f>SUM(K21:K29)</f>
        <v>-34187</v>
      </c>
      <c r="L30" s="137">
        <f>SUM(L21:L29)</f>
        <v>-1532</v>
      </c>
      <c r="M30" s="137">
        <f>SUM(M21:M29)</f>
        <v>-23024</v>
      </c>
      <c r="N30" s="137">
        <f>SUM(N21:N29)</f>
        <v>5143</v>
      </c>
      <c r="O30" s="138"/>
      <c r="P30" s="137">
        <f>SUM(P21:P29)</f>
        <v>-224466</v>
      </c>
      <c r="Q30" s="138"/>
      <c r="R30" s="137">
        <f>SUM(R21:R29)</f>
        <v>971579</v>
      </c>
      <c r="S30" s="138"/>
      <c r="T30" s="137">
        <f>SUM(T21:T29)</f>
        <v>772</v>
      </c>
      <c r="U30" s="138"/>
      <c r="V30" s="139">
        <f>SUM(V21:V29)</f>
        <v>972351</v>
      </c>
      <c r="W30" s="273"/>
      <c r="X30" s="3"/>
    </row>
    <row r="31" spans="1:25" s="1" customFormat="1" ht="18">
      <c r="A31" s="66"/>
      <c r="B31" s="111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1"/>
      <c r="W31" s="273"/>
      <c r="X31" s="3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2" orientation="landscape" r:id="rId1"/>
  <headerFooter alignWithMargins="0">
    <oddHeader>&amp;L&amp;G</oddHeader>
    <oddFooter>&amp;CSoftware AG - Q3 2014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2"/>
  <sheetViews>
    <sheetView zoomScaleNormal="100" workbookViewId="0">
      <selection activeCell="A2" sqref="A2:XFD2"/>
    </sheetView>
  </sheetViews>
  <sheetFormatPr defaultColWidth="8.85546875" defaultRowHeight="12.75"/>
  <cols>
    <col min="1" max="1" width="3.42578125" style="2" customWidth="1"/>
    <col min="2" max="2" width="64.42578125" style="2" customWidth="1"/>
    <col min="3" max="3" width="19.7109375" style="2" customWidth="1"/>
    <col min="4" max="4" width="19.5703125" style="2" customWidth="1"/>
    <col min="5" max="5" width="15.7109375" style="2" customWidth="1"/>
    <col min="6" max="6" width="16" style="2" customWidth="1"/>
    <col min="7" max="7" width="3.5703125" style="2" customWidth="1"/>
    <col min="8" max="16384" width="8.85546875" style="2"/>
  </cols>
  <sheetData>
    <row r="1" spans="1:7" ht="21" customHeight="1">
      <c r="A1" s="4"/>
      <c r="B1" s="4"/>
      <c r="C1" s="272"/>
      <c r="D1" s="272"/>
      <c r="E1" s="272"/>
      <c r="F1" s="272"/>
      <c r="G1" s="272"/>
    </row>
    <row r="2" spans="1:7" ht="18.75" customHeight="1">
      <c r="A2" s="4"/>
      <c r="B2" s="66" t="s">
        <v>156</v>
      </c>
      <c r="C2" s="66"/>
      <c r="D2" s="67"/>
      <c r="E2" s="66"/>
      <c r="F2" s="67"/>
      <c r="G2" s="272"/>
    </row>
    <row r="3" spans="1:7" ht="18.75" customHeight="1">
      <c r="A3" s="4"/>
      <c r="B3" s="66" t="s">
        <v>1</v>
      </c>
      <c r="C3" s="66"/>
      <c r="D3" s="67"/>
      <c r="E3" s="66"/>
      <c r="F3" s="67"/>
      <c r="G3" s="272"/>
    </row>
    <row r="4" spans="1:7" s="1" customFormat="1" ht="21" customHeight="1">
      <c r="A4" s="4"/>
      <c r="B4" s="65"/>
      <c r="C4" s="65"/>
      <c r="D4" s="68"/>
      <c r="E4" s="65"/>
      <c r="F4" s="68"/>
      <c r="G4" s="272"/>
    </row>
    <row r="5" spans="1:7" s="1" customFormat="1" ht="27" customHeight="1">
      <c r="A5" s="4"/>
      <c r="B5" s="222" t="s">
        <v>31</v>
      </c>
      <c r="C5" s="226" t="s">
        <v>32</v>
      </c>
      <c r="D5" s="226" t="s">
        <v>33</v>
      </c>
      <c r="E5" s="221" t="s">
        <v>4</v>
      </c>
      <c r="F5" s="101" t="s">
        <v>5</v>
      </c>
      <c r="G5" s="272"/>
    </row>
    <row r="6" spans="1:7" s="1" customFormat="1" ht="18">
      <c r="A6" s="4"/>
      <c r="B6" s="223" t="s">
        <v>50</v>
      </c>
      <c r="C6" s="140">
        <v>63124</v>
      </c>
      <c r="D6" s="140">
        <v>87135</v>
      </c>
      <c r="E6" s="140">
        <v>30402</v>
      </c>
      <c r="F6" s="140">
        <v>31103</v>
      </c>
      <c r="G6" s="272"/>
    </row>
    <row r="7" spans="1:7" s="1" customFormat="1" ht="18">
      <c r="A7" s="4"/>
      <c r="B7" s="224" t="s">
        <v>157</v>
      </c>
      <c r="C7" s="141">
        <v>42924</v>
      </c>
      <c r="D7" s="141">
        <v>-21984</v>
      </c>
      <c r="E7" s="141">
        <v>29061</v>
      </c>
      <c r="F7" s="141">
        <v>-18236</v>
      </c>
      <c r="G7" s="272"/>
    </row>
    <row r="8" spans="1:7" s="1" customFormat="1" ht="18">
      <c r="A8" s="4"/>
      <c r="B8" s="224" t="s">
        <v>158</v>
      </c>
      <c r="C8" s="141">
        <v>523</v>
      </c>
      <c r="D8" s="141">
        <v>1081</v>
      </c>
      <c r="E8" s="141">
        <v>36</v>
      </c>
      <c r="F8" s="141">
        <v>168</v>
      </c>
      <c r="G8" s="272"/>
    </row>
    <row r="9" spans="1:7" s="1" customFormat="1" ht="30">
      <c r="A9" s="4"/>
      <c r="B9" s="224" t="s">
        <v>159</v>
      </c>
      <c r="C9" s="141">
        <v>3112</v>
      </c>
      <c r="D9" s="141">
        <v>-780</v>
      </c>
      <c r="E9" s="141">
        <v>2796</v>
      </c>
      <c r="F9" s="141">
        <v>-1076</v>
      </c>
      <c r="G9" s="272"/>
    </row>
    <row r="10" spans="1:7" s="86" customFormat="1" ht="47.25">
      <c r="A10" s="4"/>
      <c r="B10" s="223" t="s">
        <v>160</v>
      </c>
      <c r="C10" s="140">
        <f>SUM(C7:C9)</f>
        <v>46559</v>
      </c>
      <c r="D10" s="140">
        <f t="shared" ref="D10:F10" si="0">SUM(D7:D9)</f>
        <v>-21683</v>
      </c>
      <c r="E10" s="140">
        <f t="shared" si="0"/>
        <v>31893</v>
      </c>
      <c r="F10" s="140">
        <f t="shared" si="0"/>
        <v>-19144</v>
      </c>
      <c r="G10" s="208"/>
    </row>
    <row r="11" spans="1:7" s="1" customFormat="1" ht="18">
      <c r="A11" s="4"/>
      <c r="B11" s="224" t="s">
        <v>161</v>
      </c>
      <c r="C11" s="141">
        <v>-79</v>
      </c>
      <c r="D11" s="141">
        <v>36</v>
      </c>
      <c r="E11" s="141">
        <v>-160</v>
      </c>
      <c r="F11" s="141">
        <v>0</v>
      </c>
      <c r="G11" s="272"/>
    </row>
    <row r="12" spans="1:7" s="86" customFormat="1" ht="31.5">
      <c r="A12" s="4"/>
      <c r="B12" s="223" t="s">
        <v>162</v>
      </c>
      <c r="C12" s="140">
        <f>SUM(C11)</f>
        <v>-79</v>
      </c>
      <c r="D12" s="140">
        <f t="shared" ref="D12:F12" si="1">SUM(D11)</f>
        <v>36</v>
      </c>
      <c r="E12" s="140">
        <f t="shared" si="1"/>
        <v>-160</v>
      </c>
      <c r="F12" s="140">
        <f t="shared" si="1"/>
        <v>0</v>
      </c>
      <c r="G12" s="208"/>
    </row>
    <row r="13" spans="1:7" s="1" customFormat="1" ht="18">
      <c r="A13" s="4"/>
      <c r="B13" s="223" t="s">
        <v>163</v>
      </c>
      <c r="C13" s="142">
        <f>+C10+C12</f>
        <v>46480</v>
      </c>
      <c r="D13" s="142">
        <f t="shared" ref="D13:F13" si="2">+D10+D12</f>
        <v>-21647</v>
      </c>
      <c r="E13" s="142">
        <f t="shared" si="2"/>
        <v>31733</v>
      </c>
      <c r="F13" s="142">
        <f t="shared" si="2"/>
        <v>-19144</v>
      </c>
      <c r="G13" s="272"/>
    </row>
    <row r="14" spans="1:7" s="1" customFormat="1" ht="18">
      <c r="A14" s="4"/>
      <c r="B14" s="223" t="s">
        <v>145</v>
      </c>
      <c r="C14" s="142">
        <f>+C6+C13</f>
        <v>109604</v>
      </c>
      <c r="D14" s="142">
        <f t="shared" ref="D14:F14" si="3">+D6+D13</f>
        <v>65488</v>
      </c>
      <c r="E14" s="142">
        <f t="shared" si="3"/>
        <v>62135</v>
      </c>
      <c r="F14" s="142">
        <f t="shared" si="3"/>
        <v>11959</v>
      </c>
      <c r="G14" s="272"/>
    </row>
    <row r="15" spans="1:7" s="1" customFormat="1" ht="18">
      <c r="A15" s="4"/>
      <c r="B15" s="223"/>
      <c r="C15" s="142"/>
      <c r="D15" s="142"/>
      <c r="E15" s="142"/>
      <c r="F15" s="142"/>
      <c r="G15" s="272"/>
    </row>
    <row r="16" spans="1:7" s="1" customFormat="1" ht="18">
      <c r="A16" s="4"/>
      <c r="B16" s="83" t="s">
        <v>51</v>
      </c>
      <c r="C16" s="142">
        <f>+C14-C17</f>
        <v>109470</v>
      </c>
      <c r="D16" s="142">
        <f t="shared" ref="D16:F16" si="4">+D14-D17</f>
        <v>65384</v>
      </c>
      <c r="E16" s="142">
        <f t="shared" si="4"/>
        <v>62102</v>
      </c>
      <c r="F16" s="142">
        <f t="shared" si="4"/>
        <v>11885</v>
      </c>
      <c r="G16" s="272"/>
    </row>
    <row r="17" spans="1:7" s="1" customFormat="1" ht="18">
      <c r="A17" s="4"/>
      <c r="B17" s="83" t="s">
        <v>52</v>
      </c>
      <c r="C17" s="142">
        <v>134</v>
      </c>
      <c r="D17" s="142">
        <v>104</v>
      </c>
      <c r="E17" s="142">
        <v>33</v>
      </c>
      <c r="F17" s="142">
        <v>74</v>
      </c>
      <c r="G17" s="272"/>
    </row>
    <row r="18" spans="1:7" s="1" customFormat="1" ht="18">
      <c r="A18" s="4"/>
      <c r="B18" s="143"/>
      <c r="C18" s="65"/>
      <c r="D18" s="65"/>
      <c r="E18" s="65"/>
      <c r="F18" s="65"/>
      <c r="G18" s="272"/>
    </row>
    <row r="20" spans="1:7">
      <c r="A20" s="211"/>
      <c r="B20" s="211"/>
      <c r="C20" s="277"/>
      <c r="D20" s="211"/>
      <c r="E20" s="277"/>
      <c r="F20" s="211"/>
      <c r="G20" s="211"/>
    </row>
    <row r="22" spans="1:7">
      <c r="A22" s="211"/>
      <c r="B22" s="211"/>
      <c r="C22" s="211"/>
      <c r="D22" s="211"/>
      <c r="E22" s="211"/>
      <c r="F22" s="211"/>
      <c r="G22" s="211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2" orientation="landscape" r:id="rId1"/>
  <headerFooter alignWithMargins="0">
    <oddHeader>&amp;L&amp;G</oddHeader>
    <oddFooter>&amp;CSoftware AG - Q3 2014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Software 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Adolph, Robert</dc:creator>
  <cp:keywords/>
  <dc:description/>
  <cp:lastModifiedBy>Misheva-Jaeger, Polina</cp:lastModifiedBy>
  <cp:revision/>
  <dcterms:created xsi:type="dcterms:W3CDTF">2000-07-13T14:26:17Z</dcterms:created>
  <dcterms:modified xsi:type="dcterms:W3CDTF">2021-02-18T14:09:28Z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deutsch IFRS.xlsx</vt:lpwstr>
  </property>
</Properties>
</file>