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170" windowHeight="5445" tabRatio="818" activeTab="2"/>
  </bookViews>
  <sheets>
    <sheet name="Eckdaten" sheetId="36790" r:id="rId1"/>
    <sheet name="GuV" sheetId="36791" r:id="rId2"/>
    <sheet name="Konzernbilanz" sheetId="4388" r:id="rId3"/>
    <sheet name="Kapitalflussrechnung" sheetId="2316" r:id="rId4"/>
    <sheet name="Segmentbericht" sheetId="36783" r:id="rId5"/>
    <sheet name="EK-Veränderung" sheetId="36781" r:id="rId6"/>
    <sheet name="Im EK erfasste Erträge + Aufw.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asyncwriteback___">FALSE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_xlnm.Print_Area" localSheetId="0">Eckdaten!$A$1:$P$33</definedName>
    <definedName name="_xlnm.Print_Area" localSheetId="5">'EK-Veränderung'!$A$1:$W$31</definedName>
    <definedName name="_xlnm.Print_Area" localSheetId="1">GuV!$A$1:$M$32</definedName>
    <definedName name="_xlnm.Print_Area" localSheetId="6">'Im EK erfasste Erträge + Aufw.'!$A$1:$G$18</definedName>
    <definedName name="_xlnm.Print_Area" localSheetId="3">Kapitalflussrechnung!$A$1:$G$41</definedName>
    <definedName name="_xlnm.Print_Area" localSheetId="2">Konzernbilanz!$A$1:$E$60</definedName>
    <definedName name="_xlnm.Print_Area" localSheetId="4">Segmentbericht!$A$1:$M$60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0" hidden="1">{#N/A,#N/A,FALSE,"431"}</definedName>
    <definedName name="wrn.Feb." localSheetId="5" hidden="1">{#N/A,#N/A,FALSE,"431"}</definedName>
    <definedName name="wrn.Feb." localSheetId="1" hidden="1">{#N/A,#N/A,FALSE,"431"}</definedName>
    <definedName name="wrn.Feb." localSheetId="6" hidden="1">{#N/A,#N/A,FALSE,"431"}</definedName>
    <definedName name="wrn.Feb." localSheetId="2" hidden="1">{#N/A,#N/A,FALSE,"431"}</definedName>
    <definedName name="wrn.Feb." localSheetId="4" hidden="1">{#N/A,#N/A,FALSE,"431"}</definedName>
    <definedName name="wrn.Feb." hidden="1">{#N/A,#N/A,FALSE,"431"}</definedName>
    <definedName name="xy" localSheetId="0" hidden="1">{#N/A,#N/A,FALSE,"431"}</definedName>
    <definedName name="xy" localSheetId="5" hidden="1">{#N/A,#N/A,FALSE,"431"}</definedName>
    <definedName name="xy" localSheetId="1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45621" fullPrecision="0"/>
</workbook>
</file>

<file path=xl/calcChain.xml><?xml version="1.0" encoding="utf-8"?>
<calcChain xmlns="http://schemas.openxmlformats.org/spreadsheetml/2006/main">
  <c r="F36" i="2316" l="1"/>
  <c r="F38" i="2316" s="1"/>
  <c r="D36" i="2316"/>
  <c r="D38" i="2316" s="1"/>
  <c r="F33" i="2316"/>
  <c r="E33" i="2316"/>
  <c r="D33" i="2316"/>
  <c r="C33" i="2316"/>
  <c r="F26" i="2316"/>
  <c r="E26" i="2316"/>
  <c r="D26" i="2316"/>
  <c r="C26" i="2316"/>
  <c r="F11" i="2316"/>
  <c r="F17" i="2316" s="1"/>
  <c r="F40" i="2316" s="1"/>
  <c r="E11" i="2316"/>
  <c r="E17" i="2316" s="1"/>
  <c r="E34" i="2316" s="1"/>
  <c r="E36" i="2316" s="1"/>
  <c r="E38" i="2316" s="1"/>
  <c r="D11" i="2316"/>
  <c r="D17" i="2316" s="1"/>
  <c r="D40" i="2316" s="1"/>
  <c r="C11" i="2316"/>
  <c r="C17" i="2316" s="1"/>
  <c r="C34" i="2316" s="1"/>
  <c r="C36" i="2316" s="1"/>
  <c r="C38" i="2316" s="1"/>
  <c r="G13" i="36791" l="1"/>
  <c r="F12" i="36778" l="1"/>
  <c r="F13" i="36778" s="1"/>
  <c r="F14" i="36778" s="1"/>
  <c r="F16" i="36778" s="1"/>
  <c r="E12" i="36778"/>
  <c r="E13" i="36778" s="1"/>
  <c r="E14" i="36778" s="1"/>
  <c r="E16" i="36778" s="1"/>
  <c r="D12" i="36778"/>
  <c r="D13" i="36778" s="1"/>
  <c r="D14" i="36778" s="1"/>
  <c r="D16" i="36778" s="1"/>
  <c r="C12" i="36778"/>
  <c r="C13" i="36778" s="1"/>
  <c r="C14" i="36778" s="1"/>
  <c r="C16" i="36778" s="1"/>
  <c r="F10" i="36778"/>
  <c r="E10" i="36778"/>
  <c r="D10" i="36778"/>
  <c r="C10" i="36778"/>
  <c r="T30" i="36781"/>
  <c r="P30" i="36781"/>
  <c r="N30" i="36781"/>
  <c r="M30" i="36781"/>
  <c r="L30" i="36781"/>
  <c r="K30" i="36781"/>
  <c r="I30" i="36781"/>
  <c r="E30" i="36781"/>
  <c r="D30" i="36781"/>
  <c r="R28" i="36781"/>
  <c r="V28" i="36781" s="1"/>
  <c r="R27" i="36781"/>
  <c r="V27" i="36781" s="1"/>
  <c r="G26" i="36781"/>
  <c r="R26" i="36781" s="1"/>
  <c r="V26" i="36781" s="1"/>
  <c r="R25" i="36781"/>
  <c r="V25" i="36781" s="1"/>
  <c r="R24" i="36781"/>
  <c r="V24" i="36781" s="1"/>
  <c r="R23" i="36781"/>
  <c r="V23" i="36781" s="1"/>
  <c r="R22" i="36781"/>
  <c r="V21" i="36781"/>
  <c r="K55" i="36783"/>
  <c r="L50" i="36783"/>
  <c r="K50" i="36783"/>
  <c r="L48" i="36783"/>
  <c r="K48" i="36783"/>
  <c r="J47" i="36783"/>
  <c r="J49" i="36783" s="1"/>
  <c r="J51" i="36783" s="1"/>
  <c r="I47" i="36783"/>
  <c r="I49" i="36783" s="1"/>
  <c r="I51" i="36783" s="1"/>
  <c r="L46" i="36783"/>
  <c r="K46" i="36783"/>
  <c r="L44" i="36783"/>
  <c r="K44" i="36783"/>
  <c r="L43" i="36783"/>
  <c r="K43" i="36783"/>
  <c r="H42" i="36783"/>
  <c r="H45" i="36783" s="1"/>
  <c r="H47" i="36783" s="1"/>
  <c r="H49" i="36783" s="1"/>
  <c r="H51" i="36783" s="1"/>
  <c r="G42" i="36783"/>
  <c r="G45" i="36783" s="1"/>
  <c r="G47" i="36783" s="1"/>
  <c r="G49" i="36783" s="1"/>
  <c r="G51" i="36783" s="1"/>
  <c r="F42" i="36783"/>
  <c r="F45" i="36783" s="1"/>
  <c r="F47" i="36783" s="1"/>
  <c r="F49" i="36783" s="1"/>
  <c r="F51" i="36783" s="1"/>
  <c r="E42" i="36783"/>
  <c r="E45" i="36783" s="1"/>
  <c r="E47" i="36783" s="1"/>
  <c r="E49" i="36783" s="1"/>
  <c r="E51" i="36783" s="1"/>
  <c r="D42" i="36783"/>
  <c r="D45" i="36783" s="1"/>
  <c r="D47" i="36783" s="1"/>
  <c r="D49" i="36783" s="1"/>
  <c r="D51" i="36783" s="1"/>
  <c r="C42" i="36783"/>
  <c r="C45" i="36783" s="1"/>
  <c r="C47" i="36783" s="1"/>
  <c r="C49" i="36783" s="1"/>
  <c r="C51" i="36783" s="1"/>
  <c r="L41" i="36783"/>
  <c r="C41" i="36783"/>
  <c r="K41" i="36783" s="1"/>
  <c r="K42" i="36783" s="1"/>
  <c r="K45" i="36783" s="1"/>
  <c r="K47" i="36783" s="1"/>
  <c r="K49" i="36783" s="1"/>
  <c r="K51" i="36783" s="1"/>
  <c r="K54" i="36783" s="1"/>
  <c r="K57" i="36783" s="1"/>
  <c r="K59" i="36783" s="1"/>
  <c r="L40" i="36783"/>
  <c r="L42" i="36783" s="1"/>
  <c r="L45" i="36783" s="1"/>
  <c r="L47" i="36783" s="1"/>
  <c r="L49" i="36783" s="1"/>
  <c r="L51" i="36783" s="1"/>
  <c r="L54" i="36783" s="1"/>
  <c r="L57" i="36783" s="1"/>
  <c r="L59" i="36783" s="1"/>
  <c r="K40" i="36783"/>
  <c r="K24" i="36783"/>
  <c r="L19" i="36783"/>
  <c r="K19" i="36783"/>
  <c r="L17" i="36783"/>
  <c r="K17" i="36783"/>
  <c r="J16" i="36783"/>
  <c r="J18" i="36783" s="1"/>
  <c r="J20" i="36783" s="1"/>
  <c r="I16" i="36783"/>
  <c r="I18" i="36783" s="1"/>
  <c r="I20" i="36783" s="1"/>
  <c r="L15" i="36783"/>
  <c r="K15" i="36783"/>
  <c r="L13" i="36783"/>
  <c r="K13" i="36783"/>
  <c r="L12" i="36783"/>
  <c r="K12" i="36783"/>
  <c r="H11" i="36783"/>
  <c r="H14" i="36783" s="1"/>
  <c r="H16" i="36783" s="1"/>
  <c r="H18" i="36783" s="1"/>
  <c r="H20" i="36783" s="1"/>
  <c r="G11" i="36783"/>
  <c r="G14" i="36783" s="1"/>
  <c r="G16" i="36783" s="1"/>
  <c r="G18" i="36783" s="1"/>
  <c r="G20" i="36783" s="1"/>
  <c r="F11" i="36783"/>
  <c r="F14" i="36783" s="1"/>
  <c r="F16" i="36783" s="1"/>
  <c r="F18" i="36783" s="1"/>
  <c r="F20" i="36783" s="1"/>
  <c r="E11" i="36783"/>
  <c r="E14" i="36783" s="1"/>
  <c r="E16" i="36783" s="1"/>
  <c r="E18" i="36783" s="1"/>
  <c r="E20" i="36783" s="1"/>
  <c r="D11" i="36783"/>
  <c r="D14" i="36783" s="1"/>
  <c r="D16" i="36783" s="1"/>
  <c r="D18" i="36783" s="1"/>
  <c r="D20" i="36783" s="1"/>
  <c r="L10" i="36783"/>
  <c r="K10" i="36783"/>
  <c r="L9" i="36783"/>
  <c r="L11" i="36783" s="1"/>
  <c r="L14" i="36783" s="1"/>
  <c r="L16" i="36783" s="1"/>
  <c r="L18" i="36783" s="1"/>
  <c r="L20" i="36783" s="1"/>
  <c r="L23" i="36783" s="1"/>
  <c r="L26" i="36783" s="1"/>
  <c r="L28" i="36783" s="1"/>
  <c r="C9" i="36783"/>
  <c r="C11" i="36783" s="1"/>
  <c r="C14" i="36783" s="1"/>
  <c r="C16" i="36783" s="1"/>
  <c r="C18" i="36783" s="1"/>
  <c r="C20" i="36783" s="1"/>
  <c r="C55" i="4388"/>
  <c r="C57" i="4388" s="1"/>
  <c r="C48" i="4388"/>
  <c r="C39" i="4388"/>
  <c r="C27" i="4388"/>
  <c r="C17" i="4388"/>
  <c r="C29" i="4388" s="1"/>
  <c r="K29" i="36791"/>
  <c r="I29" i="36791"/>
  <c r="L29" i="36791" s="1"/>
  <c r="F29" i="36791"/>
  <c r="D29" i="36791"/>
  <c r="G29" i="36791" s="1"/>
  <c r="L28" i="36791"/>
  <c r="K28" i="36791"/>
  <c r="I28" i="36791"/>
  <c r="G28" i="36791"/>
  <c r="F28" i="36791"/>
  <c r="D28" i="36791"/>
  <c r="L25" i="36791"/>
  <c r="G25" i="36791"/>
  <c r="I22" i="36791"/>
  <c r="L22" i="36791" s="1"/>
  <c r="G22" i="36791"/>
  <c r="D22" i="36791"/>
  <c r="L20" i="36791"/>
  <c r="G20" i="36791"/>
  <c r="L19" i="36791"/>
  <c r="G19" i="36791"/>
  <c r="L18" i="36791"/>
  <c r="G18" i="36791"/>
  <c r="L16" i="36791"/>
  <c r="G16" i="36791"/>
  <c r="L15" i="36791"/>
  <c r="G15" i="36791"/>
  <c r="L14" i="36791"/>
  <c r="G14" i="36791"/>
  <c r="L13" i="36791"/>
  <c r="L11" i="36791"/>
  <c r="G11" i="36791"/>
  <c r="L10" i="36791"/>
  <c r="K10" i="36791"/>
  <c r="K12" i="36791" s="1"/>
  <c r="K17" i="36791" s="1"/>
  <c r="K21" i="36791" s="1"/>
  <c r="K23" i="36791" s="1"/>
  <c r="K26" i="36791" s="1"/>
  <c r="I10" i="36791"/>
  <c r="I12" i="36791" s="1"/>
  <c r="G10" i="36791"/>
  <c r="F10" i="36791"/>
  <c r="F12" i="36791" s="1"/>
  <c r="F17" i="36791" s="1"/>
  <c r="F21" i="36791" s="1"/>
  <c r="F23" i="36791" s="1"/>
  <c r="F26" i="36791" s="1"/>
  <c r="D10" i="36791"/>
  <c r="D12" i="36791" s="1"/>
  <c r="L9" i="36791"/>
  <c r="G9" i="36791"/>
  <c r="L8" i="36791"/>
  <c r="G8" i="36791"/>
  <c r="L7" i="36791"/>
  <c r="G7" i="36791"/>
  <c r="L6" i="36791"/>
  <c r="G6" i="36791"/>
  <c r="G31" i="36790"/>
  <c r="O21" i="36790"/>
  <c r="J21" i="36790"/>
  <c r="O20" i="36790"/>
  <c r="J20" i="36790"/>
  <c r="O19" i="36790"/>
  <c r="J19" i="36790"/>
  <c r="I18" i="36790"/>
  <c r="O17" i="36790"/>
  <c r="J17" i="36790"/>
  <c r="N16" i="36790"/>
  <c r="L16" i="36790"/>
  <c r="O15" i="36790"/>
  <c r="J15" i="36790"/>
  <c r="O14" i="36790"/>
  <c r="J14" i="36790"/>
  <c r="O13" i="36790"/>
  <c r="J13" i="36790"/>
  <c r="O12" i="36790"/>
  <c r="J12" i="36790"/>
  <c r="O9" i="36790"/>
  <c r="J9" i="36790"/>
  <c r="L8" i="36790"/>
  <c r="O8" i="36790" s="1"/>
  <c r="G8" i="36790"/>
  <c r="G7" i="36790" s="1"/>
  <c r="N7" i="36790"/>
  <c r="N18" i="36790" s="1"/>
  <c r="L7" i="36790"/>
  <c r="O7" i="36790" s="1"/>
  <c r="I7" i="36790"/>
  <c r="I16" i="36790" s="1"/>
  <c r="G30" i="36781" l="1"/>
  <c r="C59" i="4388"/>
  <c r="V30" i="36781"/>
  <c r="R30" i="36781"/>
  <c r="V22" i="36781"/>
  <c r="K9" i="36783"/>
  <c r="K11" i="36783" s="1"/>
  <c r="K14" i="36783" s="1"/>
  <c r="K16" i="36783" s="1"/>
  <c r="K18" i="36783" s="1"/>
  <c r="K20" i="36783" s="1"/>
  <c r="K23" i="36783" s="1"/>
  <c r="K26" i="36783" s="1"/>
  <c r="K28" i="36783" s="1"/>
  <c r="I17" i="36791"/>
  <c r="L12" i="36791"/>
  <c r="G12" i="36791"/>
  <c r="D17" i="36791"/>
  <c r="G16" i="36790"/>
  <c r="G18" i="36790"/>
  <c r="J7" i="36790"/>
  <c r="J8" i="36790"/>
  <c r="L18" i="36790"/>
  <c r="I21" i="36791" l="1"/>
  <c r="L17" i="36791"/>
  <c r="G17" i="36791"/>
  <c r="D21" i="36791"/>
  <c r="I23" i="36791" l="1"/>
  <c r="L21" i="36791"/>
  <c r="D23" i="36791"/>
  <c r="G21" i="36791"/>
  <c r="D26" i="36791" l="1"/>
  <c r="G23" i="36791"/>
  <c r="L23" i="36791"/>
  <c r="I26" i="36791"/>
  <c r="T19" i="36781" l="1"/>
  <c r="V16" i="36781"/>
  <c r="P19" i="36781"/>
  <c r="N19" i="36781"/>
  <c r="M19" i="36781"/>
  <c r="L19" i="36781"/>
  <c r="K19" i="36781"/>
  <c r="I19" i="36781"/>
  <c r="G19" i="36781"/>
  <c r="E19" i="36781"/>
  <c r="D19" i="36781"/>
  <c r="D55" i="4388" l="1"/>
  <c r="D57" i="4388" s="1"/>
  <c r="D48" i="4388"/>
  <c r="D39" i="4388"/>
  <c r="D27" i="4388"/>
  <c r="D17" i="4388"/>
  <c r="D29" i="4388" s="1"/>
  <c r="D59" i="4388" l="1"/>
  <c r="R17" i="36781" l="1"/>
  <c r="V17" i="36781" s="1"/>
  <c r="R15" i="36781"/>
  <c r="V15" i="36781" s="1"/>
  <c r="R14" i="36781"/>
  <c r="V14" i="36781" s="1"/>
  <c r="R13" i="36781"/>
  <c r="V13" i="36781" s="1"/>
  <c r="R11" i="36781"/>
  <c r="V11" i="36781" s="1"/>
  <c r="R10" i="36781"/>
  <c r="R19" i="36781" l="1"/>
  <c r="V10" i="36781"/>
  <c r="V19" i="36781" s="1"/>
</calcChain>
</file>

<file path=xl/sharedStrings.xml><?xml version="1.0" encoding="utf-8"?>
<sst xmlns="http://schemas.openxmlformats.org/spreadsheetml/2006/main" count="286" uniqueCount="164">
  <si>
    <t>-</t>
  </si>
  <si>
    <t>ETS</t>
  </si>
  <si>
    <t>TOTAL</t>
  </si>
  <si>
    <t>Gezeichnetes</t>
  </si>
  <si>
    <t>Kapital</t>
  </si>
  <si>
    <t>BPE</t>
  </si>
  <si>
    <t>Business Process Excellence</t>
  </si>
  <si>
    <t>Enterprise Transaction Systems</t>
  </si>
  <si>
    <t>IFRS, ungeprüft</t>
  </si>
  <si>
    <t>in Mio. EUR 
(soweit nicht anders vermerkt)</t>
  </si>
  <si>
    <t>Umsatz</t>
  </si>
  <si>
    <t xml:space="preserve">Produktumsatz </t>
  </si>
  <si>
    <t>Geschäftsbereich</t>
  </si>
  <si>
    <t>in % vom Umsatz</t>
  </si>
  <si>
    <t>Nettoergebnis</t>
  </si>
  <si>
    <t>Ergebnis je Aktie EURO (unverwässert)</t>
  </si>
  <si>
    <t>Ergebnis je Aktie EURO (verwässert)</t>
  </si>
  <si>
    <t>Mitarbeiter (Vollzeitäquivalent)</t>
  </si>
  <si>
    <t>davon in Deutschland</t>
  </si>
  <si>
    <t>F&amp;E</t>
  </si>
  <si>
    <t>Bilanzsumme</t>
  </si>
  <si>
    <t>Bilanz</t>
  </si>
  <si>
    <t>Zahlungsmittel und Zahlungsmitteläquivalente</t>
  </si>
  <si>
    <t>Nettoverschuldung</t>
  </si>
  <si>
    <t>Eigenkapital</t>
  </si>
  <si>
    <t>in % der Bilanzsumme</t>
  </si>
  <si>
    <t>Veränderung 
in %</t>
  </si>
  <si>
    <t>in TEUR</t>
  </si>
  <si>
    <t>Aktiva</t>
  </si>
  <si>
    <t>Kurzfristiges Vermögen</t>
  </si>
  <si>
    <t>Vorräte</t>
  </si>
  <si>
    <t>Forderungen aus Lieferungen und Leistungen</t>
  </si>
  <si>
    <t>Übrige Forderungen und sonstige Vermögenswerte</t>
  </si>
  <si>
    <t>Rechnungsabgrenzungsposten</t>
  </si>
  <si>
    <t>Langfristiges Vermögen</t>
  </si>
  <si>
    <t>Immaterielle Vermögenswerte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</si>
  <si>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</si>
  <si>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</si>
  <si>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</si>
  <si>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</si>
  <si>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</si>
  <si>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</si>
  <si>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</si>
  <si>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</si>
  <si>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</si>
  <si>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</si>
  <si>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Langfristiges Fremdkapital</t>
  </si>
  <si>
    <t>Rückstellungen für Pensionen</t>
  </si>
  <si>
    <t xml:space="preserve">Gezeichnetes Kapital </t>
  </si>
  <si>
    <t>Kapitalrücklage</t>
  </si>
  <si>
    <t>Gewinnrücklagen</t>
  </si>
  <si>
    <t>Sonstige Rücklagen</t>
  </si>
  <si>
    <t>Eigene Aktien</t>
  </si>
  <si>
    <t>Nicht beherrschende Anteile</t>
  </si>
  <si>
    <t>Veränderung in %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</si>
  <si>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</si>
  <si>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</si>
  <si>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</si>
  <si>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</si>
  <si>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</si>
  <si>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</si>
  <si>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</si>
  <si>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</si>
  <si>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</si>
  <si>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</si>
  <si>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</si>
  <si>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Finanzergebnis</t>
  </si>
  <si>
    <t>Ergebnis vor Steuern</t>
  </si>
  <si>
    <t>Ertragsteuern</t>
  </si>
  <si>
    <t>Sonstige 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</si>
  <si>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</si>
  <si>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</si>
  <si>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</si>
  <si>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</si>
  <si>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</si>
  <si>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</si>
  <si>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Durchschnittliche im Umlauf befindliche Aktien (verwässert)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</si>
  <si>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</si>
  <si>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</si>
  <si>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</si>
  <si>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</si>
  <si>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</si>
  <si>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</si>
  <si>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</si>
  <si>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Mittelzufluss aus dem Abgang von Sachanlagen/ 
immateriellen Vermögenswerten</t>
  </si>
  <si>
    <t>Investitionen in Sachanlagen/immaterielle Vermögenswerte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</si>
  <si>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</si>
  <si>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</si>
  <si>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</si>
  <si>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</si>
  <si>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</si>
  <si>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Rückkauf eigener Aktien (inkl. gezahlter Optionsprämien)</t>
  </si>
  <si>
    <t>Gezahlte Dividenden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</si>
  <si>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</si>
  <si>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</si>
  <si>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</si>
  <si>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</si>
  <si>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</si>
  <si>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</si>
  <si>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</si>
  <si>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</si>
  <si>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Überleitung</t>
  </si>
  <si>
    <t>Produktumsätze</t>
  </si>
  <si>
    <t>Segmentbeitrag</t>
  </si>
  <si>
    <t>Segmentergebnis</t>
  </si>
  <si>
    <t>Gezeichnetes Kapital</t>
  </si>
  <si>
    <t>Kapital- rücklage</t>
  </si>
  <si>
    <t>Gewinn- rücklage</t>
  </si>
  <si>
    <t>Aktionären der Software AG zurechenbarer Anteil</t>
  </si>
  <si>
    <t>Gesamt</t>
  </si>
  <si>
    <t>Differenzen aus der Währungsumrechung</t>
  </si>
  <si>
    <t xml:space="preserve">Marktbewertung von Wertpapieren und Derivaten </t>
  </si>
  <si>
    <t>Währungseffekte aus Nettoinvestitionsdarlehen in ausländische Geschäftsbetriebe</t>
  </si>
  <si>
    <t>Gesamtergebnis</t>
  </si>
  <si>
    <t>Transaktionen mit Gesellschaftern</t>
  </si>
  <si>
    <t xml:space="preserve">Dividendenzahlung </t>
  </si>
  <si>
    <t>Ausgabe neuer Aktien</t>
  </si>
  <si>
    <t>Aktienoptionen</t>
  </si>
  <si>
    <t>Rückkauf eigener Aktien</t>
  </si>
  <si>
    <t>Transaktionen zwischen Gesellschaftern</t>
  </si>
  <si>
    <t>Ausgabe und Verwendung eigener Aktien</t>
  </si>
  <si>
    <t>Differenzen aus der Währungsumrechnung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</si>
  <si>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</si>
  <si>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</si>
  <si>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</si>
  <si>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Im Eigenkapital direkt erfasste Wertänderungen</t>
  </si>
  <si>
    <t>Free Cash Flow</t>
  </si>
  <si>
    <t>Cashflow aus operativer Geschäftstätigkeit</t>
  </si>
  <si>
    <t xml:space="preserve">Ertragsteuerschulden </t>
  </si>
  <si>
    <t>Ertragsteuererstattungsansprüche</t>
  </si>
  <si>
    <t>Finanzergebnis, netto</t>
  </si>
  <si>
    <t>Ergebnis vor Ertragsteuern</t>
  </si>
  <si>
    <t>EBIT*</t>
  </si>
  <si>
    <t>Sonstige Erträge</t>
  </si>
  <si>
    <t>Sonstige Aufwendungen</t>
  </si>
  <si>
    <t>Sonstige Erträge, netto</t>
  </si>
  <si>
    <t>*EBIT: Konzernüberschuss + Ertragsteuern + Sonstige Steuern + Finanzergebnis</t>
  </si>
  <si>
    <t>Eigenkapital zum 01. Januar 2013</t>
  </si>
  <si>
    <t>Consulting</t>
  </si>
  <si>
    <t>Sonstige zahlungsunwirksame Aufwendungen und Erträge</t>
  </si>
  <si>
    <t>Mittelzufluss aus dem Abgang von Veräußerungsgruppen</t>
  </si>
  <si>
    <t>Q2 2013</t>
  </si>
  <si>
    <t>1. Halbjahr 2013</t>
  </si>
  <si>
    <t>Eigenkapital zum 30. Juni 2013</t>
  </si>
  <si>
    <t>Posten die anschließend in den Gewinn oder Verlust umgegliedert werden, sofern bestimmte Bedingungen erfüllt sind</t>
  </si>
  <si>
    <t>Posten die anschließend nicht in den Gewinn oder Verlust umgegliedert werden.</t>
  </si>
  <si>
    <t>Konzerndaten im Überblick, zum 30. Juni 2014</t>
  </si>
  <si>
    <t>Q2 2014</t>
  </si>
  <si>
    <t>Konzern Gewinn-und-Verlustrechnung für das 1. Halbjahr und 2. Quartal 2014</t>
  </si>
  <si>
    <t>1. Halbjahr 2014</t>
  </si>
  <si>
    <t>Konzernbilanz zum 30. Juni 2014</t>
  </si>
  <si>
    <t>Kapitalflussrechnung für das 1. Halbjahr 2014</t>
  </si>
  <si>
    <t>Segmentbericht für das 2. Quartal 2014</t>
  </si>
  <si>
    <t>Segmentbericht für das 1. Halbjahr 2014</t>
  </si>
  <si>
    <t>Eigenkapitalveränderungsrechnung für das 1. Halbjahr 2014</t>
  </si>
  <si>
    <t>Eigenkapital zum 01. Januar 2014</t>
  </si>
  <si>
    <t>Eigenkapital zum 30. Juni 2014</t>
  </si>
  <si>
    <t>Gesamtergebnisrechnung für das 1. Halbjahr 2014</t>
  </si>
  <si>
    <t>Verwendung eigener Aktien</t>
  </si>
  <si>
    <t>Einzahlungen aus dem Verkauf von Wertpapieren</t>
  </si>
  <si>
    <t>Auszahlungen für den Kauf von Wertpapieren</t>
  </si>
  <si>
    <t>Versicherungsmathe-matische Gewinne und Verluste aus leistungsorientierten Plänen</t>
  </si>
  <si>
    <t>Im Umlauf befindliche Stammaktien (Stücke)</t>
  </si>
  <si>
    <t>Wertpapiere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</si>
</sst>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#,##0.000000"/>
    <numFmt numFmtId="177" formatCode="0.000_)"/>
    <numFmt numFmtId="178" formatCode="#,##0\ \ "/>
  </numFmts>
  <fonts count="6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0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33" fillId="2" borderId="0"/>
    <xf numFmtId="0" fontId="17" fillId="0" borderId="0">
      <alignment vertical="center"/>
    </xf>
    <xf numFmtId="0" fontId="33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8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32" fillId="2" borderId="0"/>
    <xf numFmtId="0" fontId="1" fillId="2" borderId="0"/>
    <xf numFmtId="0" fontId="7" fillId="2" borderId="0"/>
    <xf numFmtId="0" fontId="1" fillId="0" borderId="0"/>
    <xf numFmtId="0" fontId="32" fillId="0" borderId="0"/>
    <xf numFmtId="0" fontId="1" fillId="0" borderId="0"/>
    <xf numFmtId="0" fontId="7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2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40" fillId="22" borderId="0" applyNumberFormat="0" applyBorder="0" applyAlignment="0" applyProtection="0"/>
    <xf numFmtId="0" fontId="41" fillId="37" borderId="3" applyNumberFormat="0" applyAlignment="0" applyProtection="0"/>
    <xf numFmtId="0" fontId="31" fillId="23" borderId="4" applyNumberFormat="0" applyAlignment="0" applyProtection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1" fontId="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173" fontId="1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38" fontId="3" fillId="2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4" borderId="3" applyNumberFormat="0" applyAlignment="0" applyProtection="0"/>
    <xf numFmtId="10" fontId="3" fillId="3" borderId="8" applyNumberFormat="0" applyBorder="0" applyAlignment="0" applyProtection="0"/>
    <xf numFmtId="0" fontId="47" fillId="34" borderId="9" applyNumberFormat="0" applyAlignment="0" applyProtection="0"/>
    <xf numFmtId="0" fontId="48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34" borderId="0" applyNumberFormat="0" applyBorder="0" applyAlignment="0" applyProtection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10" fillId="0" borderId="0"/>
    <xf numFmtId="0" fontId="50" fillId="0" borderId="0"/>
    <xf numFmtId="4" fontId="6" fillId="0" borderId="0"/>
    <xf numFmtId="0" fontId="32" fillId="33" borderId="11" applyNumberFormat="0" applyFont="0" applyAlignment="0" applyProtection="0"/>
    <xf numFmtId="0" fontId="7" fillId="33" borderId="11" applyNumberFormat="0" applyFont="0" applyAlignment="0" applyProtection="0"/>
    <xf numFmtId="0" fontId="28" fillId="37" borderId="2" applyNumberFormat="0" applyAlignment="0" applyProtection="0"/>
    <xf numFmtId="10" fontId="1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51" fillId="42" borderId="12" applyNumberFormat="0" applyProtection="0">
      <alignment vertical="center"/>
    </xf>
    <xf numFmtId="4" fontId="52" fillId="42" borderId="12" applyNumberFormat="0" applyProtection="0">
      <alignment vertical="center"/>
    </xf>
    <xf numFmtId="4" fontId="51" fillId="42" borderId="12" applyNumberFormat="0" applyProtection="0">
      <alignment horizontal="left" vertical="center" indent="1"/>
    </xf>
    <xf numFmtId="0" fontId="51" fillId="42" borderId="12" applyNumberFormat="0" applyProtection="0">
      <alignment horizontal="left" vertical="top" indent="1"/>
    </xf>
    <xf numFmtId="4" fontId="51" fillId="9" borderId="0" applyNumberFormat="0" applyProtection="0">
      <alignment horizontal="left" vertical="center" indent="1"/>
    </xf>
    <xf numFmtId="4" fontId="38" fillId="11" borderId="12" applyNumberFormat="0" applyProtection="0">
      <alignment horizontal="right" vertical="center"/>
    </xf>
    <xf numFmtId="4" fontId="38" fillId="8" borderId="12" applyNumberFormat="0" applyProtection="0">
      <alignment horizontal="right" vertical="center"/>
    </xf>
    <xf numFmtId="4" fontId="38" fillId="43" borderId="12" applyNumberFormat="0" applyProtection="0">
      <alignment horizontal="right" vertical="center"/>
    </xf>
    <xf numFmtId="4" fontId="38" fillId="44" borderId="12" applyNumberFormat="0" applyProtection="0">
      <alignment horizontal="right" vertical="center"/>
    </xf>
    <xf numFmtId="4" fontId="38" fillId="45" borderId="12" applyNumberFormat="0" applyProtection="0">
      <alignment horizontal="right" vertical="center"/>
    </xf>
    <xf numFmtId="4" fontId="38" fillId="36" borderId="12" applyNumberFormat="0" applyProtection="0">
      <alignment horizontal="right" vertical="center"/>
    </xf>
    <xf numFmtId="4" fontId="38" fillId="14" borderId="12" applyNumberFormat="0" applyProtection="0">
      <alignment horizontal="right" vertical="center"/>
    </xf>
    <xf numFmtId="4" fontId="38" fillId="46" borderId="12" applyNumberFormat="0" applyProtection="0">
      <alignment horizontal="right" vertical="center"/>
    </xf>
    <xf numFmtId="4" fontId="38" fillId="47" borderId="12" applyNumberFormat="0" applyProtection="0">
      <alignment horizontal="right" vertical="center"/>
    </xf>
    <xf numFmtId="4" fontId="51" fillId="48" borderId="13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3" fillId="13" borderId="0" applyNumberFormat="0" applyProtection="0">
      <alignment horizontal="left" vertical="center" indent="1"/>
    </xf>
    <xf numFmtId="4" fontId="62" fillId="13" borderId="0" applyNumberFormat="0" applyProtection="0">
      <alignment horizontal="left" vertical="center" indent="1"/>
    </xf>
    <xf numFmtId="4" fontId="38" fillId="9" borderId="12" applyNumberFormat="0" applyProtection="0">
      <alignment horizontal="right" vertical="center"/>
    </xf>
    <xf numFmtId="4" fontId="54" fillId="6" borderId="0" applyNumberFormat="0" applyProtection="0">
      <alignment horizontal="left" vertical="center" indent="1"/>
    </xf>
    <xf numFmtId="4" fontId="38" fillId="6" borderId="0" applyNumberFormat="0" applyProtection="0">
      <alignment horizontal="left" vertical="center" indent="1"/>
    </xf>
    <xf numFmtId="4" fontId="54" fillId="9" borderId="0" applyNumberFormat="0" applyProtection="0">
      <alignment horizontal="left" vertical="center" indent="1"/>
    </xf>
    <xf numFmtId="4" fontId="38" fillId="9" borderId="0" applyNumberFormat="0" applyProtection="0">
      <alignment horizontal="left" vertical="center" indent="1"/>
    </xf>
    <xf numFmtId="0" fontId="32" fillId="13" borderId="12" applyNumberFormat="0" applyProtection="0">
      <alignment horizontal="left" vertical="center" indent="1"/>
    </xf>
    <xf numFmtId="0" fontId="7" fillId="13" borderId="12" applyNumberFormat="0" applyProtection="0">
      <alignment horizontal="left" vertical="center" indent="1"/>
    </xf>
    <xf numFmtId="0" fontId="1" fillId="13" borderId="12" applyNumberFormat="0" applyProtection="0">
      <alignment horizontal="left" vertical="center" indent="1"/>
    </xf>
    <xf numFmtId="0" fontId="32" fillId="13" borderId="12" applyNumberFormat="0" applyProtection="0">
      <alignment horizontal="left" vertical="top" indent="1"/>
    </xf>
    <xf numFmtId="0" fontId="7" fillId="13" borderId="12" applyNumberFormat="0" applyProtection="0">
      <alignment horizontal="left" vertical="top" indent="1"/>
    </xf>
    <xf numFmtId="0" fontId="1" fillId="13" borderId="12" applyNumberFormat="0" applyProtection="0">
      <alignment horizontal="left" vertical="top" indent="1"/>
    </xf>
    <xf numFmtId="0" fontId="32" fillId="9" borderId="12" applyNumberFormat="0" applyProtection="0">
      <alignment horizontal="left" vertical="center" indent="1"/>
    </xf>
    <xf numFmtId="0" fontId="7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center" indent="1"/>
    </xf>
    <xf numFmtId="0" fontId="32" fillId="9" borderId="12" applyNumberFormat="0" applyProtection="0">
      <alignment horizontal="left" vertical="top" indent="1"/>
    </xf>
    <xf numFmtId="0" fontId="7" fillId="9" borderId="12" applyNumberFormat="0" applyProtection="0">
      <alignment horizontal="left" vertical="top" indent="1"/>
    </xf>
    <xf numFmtId="0" fontId="1" fillId="9" borderId="12" applyNumberFormat="0" applyProtection="0">
      <alignment horizontal="left" vertical="top" indent="1"/>
    </xf>
    <xf numFmtId="0" fontId="32" fillId="7" borderId="12" applyNumberFormat="0" applyProtection="0">
      <alignment horizontal="left" vertical="center" indent="1"/>
    </xf>
    <xf numFmtId="0" fontId="7" fillId="7" borderId="12" applyNumberFormat="0" applyProtection="0">
      <alignment horizontal="left" vertical="center" indent="1"/>
    </xf>
    <xf numFmtId="0" fontId="1" fillId="7" borderId="12" applyNumberFormat="0" applyProtection="0">
      <alignment horizontal="left" vertical="center" indent="1"/>
    </xf>
    <xf numFmtId="0" fontId="32" fillId="7" borderId="12" applyNumberFormat="0" applyProtection="0">
      <alignment horizontal="left" vertical="top" indent="1"/>
    </xf>
    <xf numFmtId="0" fontId="7" fillId="7" borderId="12" applyNumberFormat="0" applyProtection="0">
      <alignment horizontal="left" vertical="top" indent="1"/>
    </xf>
    <xf numFmtId="0" fontId="1" fillId="7" borderId="12" applyNumberFormat="0" applyProtection="0">
      <alignment horizontal="left" vertical="top" indent="1"/>
    </xf>
    <xf numFmtId="0" fontId="32" fillId="6" borderId="12" applyNumberFormat="0" applyProtection="0">
      <alignment horizontal="left" vertical="center" indent="1"/>
    </xf>
    <xf numFmtId="0" fontId="7" fillId="6" borderId="12" applyNumberFormat="0" applyProtection="0">
      <alignment horizontal="left" vertical="center" indent="1"/>
    </xf>
    <xf numFmtId="0" fontId="1" fillId="6" borderId="12" applyNumberFormat="0" applyProtection="0">
      <alignment horizontal="left" vertical="center" indent="1"/>
    </xf>
    <xf numFmtId="0" fontId="32" fillId="6" borderId="12" applyNumberFormat="0" applyProtection="0">
      <alignment horizontal="left" vertical="top" indent="1"/>
    </xf>
    <xf numFmtId="0" fontId="7" fillId="6" borderId="12" applyNumberFormat="0" applyProtection="0">
      <alignment horizontal="left" vertical="top" indent="1"/>
    </xf>
    <xf numFmtId="0" fontId="1" fillId="6" borderId="12" applyNumberFormat="0" applyProtection="0">
      <alignment horizontal="left" vertical="top" indent="1"/>
    </xf>
    <xf numFmtId="0" fontId="32" fillId="5" borderId="8" applyNumberFormat="0">
      <protection locked="0"/>
    </xf>
    <xf numFmtId="0" fontId="7" fillId="5" borderId="8" applyNumberFormat="0">
      <protection locked="0"/>
    </xf>
    <xf numFmtId="0" fontId="1" fillId="5" borderId="8" applyNumberFormat="0">
      <protection locked="0"/>
    </xf>
    <xf numFmtId="0" fontId="55" fillId="13" borderId="14" applyBorder="0"/>
    <xf numFmtId="4" fontId="38" fillId="10" borderId="12" applyNumberFormat="0" applyProtection="0">
      <alignment vertical="center"/>
    </xf>
    <xf numFmtId="4" fontId="56" fillId="10" borderId="12" applyNumberFormat="0" applyProtection="0">
      <alignment vertical="center"/>
    </xf>
    <xf numFmtId="4" fontId="38" fillId="10" borderId="12" applyNumberFormat="0" applyProtection="0">
      <alignment horizontal="left" vertical="center" indent="1"/>
    </xf>
    <xf numFmtId="0" fontId="38" fillId="10" borderId="12" applyNumberFormat="0" applyProtection="0">
      <alignment horizontal="left" vertical="top" indent="1"/>
    </xf>
    <xf numFmtId="4" fontId="38" fillId="6" borderId="12" applyNumberFormat="0" applyProtection="0">
      <alignment horizontal="right" vertical="center"/>
    </xf>
    <xf numFmtId="4" fontId="56" fillId="6" borderId="12" applyNumberFormat="0" applyProtection="0">
      <alignment horizontal="right" vertical="center"/>
    </xf>
    <xf numFmtId="4" fontId="38" fillId="9" borderId="12" applyNumberFormat="0" applyProtection="0">
      <alignment horizontal="left" vertical="center" indent="1"/>
    </xf>
    <xf numFmtId="0" fontId="38" fillId="9" borderId="12" applyNumberFormat="0" applyProtection="0">
      <alignment horizontal="left" vertical="top" indent="1"/>
    </xf>
    <xf numFmtId="4" fontId="57" fillId="49" borderId="0" applyNumberFormat="0" applyProtection="0">
      <alignment horizontal="left" vertical="center" indent="1"/>
    </xf>
    <xf numFmtId="4" fontId="63" fillId="49" borderId="0" applyNumberFormat="0" applyProtection="0">
      <alignment horizontal="left" vertical="center" indent="1"/>
    </xf>
    <xf numFmtId="0" fontId="3" fillId="50" borderId="8"/>
    <xf numFmtId="4" fontId="58" fillId="6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0" fontId="9" fillId="0" borderId="0"/>
    <xf numFmtId="0" fontId="34" fillId="0" borderId="0"/>
    <xf numFmtId="0" fontId="2" fillId="0" borderId="0"/>
    <xf numFmtId="0" fontId="2" fillId="0" borderId="0"/>
    <xf numFmtId="3" fontId="11" fillId="0" borderId="15" applyNumberFormat="0" applyFill="0" applyAlignment="0" applyProtection="0"/>
    <xf numFmtId="3" fontId="35" fillId="0" borderId="15" applyNumberFormat="0" applyFill="0" applyAlignment="0" applyProtection="0"/>
    <xf numFmtId="3" fontId="12" fillId="0" borderId="15" applyNumberFormat="0" applyFill="0" applyAlignment="0" applyProtection="0"/>
    <xf numFmtId="3" fontId="36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35" fillId="0" borderId="0" applyNumberFormat="0" applyFill="0" applyBorder="0" applyProtection="0">
      <alignment wrapText="1"/>
    </xf>
    <xf numFmtId="0" fontId="12" fillId="0" borderId="0">
      <alignment wrapText="1"/>
    </xf>
    <xf numFmtId="0" fontId="36" fillId="0" borderId="0">
      <alignment wrapText="1"/>
    </xf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3" fontId="37" fillId="0" borderId="0" applyFont="0" applyFill="0" applyBorder="0" applyProtection="0">
      <alignment horizontal="right"/>
    </xf>
    <xf numFmtId="0" fontId="30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86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157" applyFont="1"/>
    <xf numFmtId="4" fontId="7" fillId="0" borderId="0" xfId="157" applyNumberFormat="1" applyFont="1" applyAlignment="1">
      <alignment horizontal="right"/>
    </xf>
    <xf numFmtId="3" fontId="2" fillId="0" borderId="0" xfId="0" applyNumberFormat="1" applyFont="1"/>
    <xf numFmtId="0" fontId="7" fillId="51" borderId="0" xfId="0" applyFont="1" applyFill="1" applyAlignment="1"/>
    <xf numFmtId="0" fontId="22" fillId="51" borderId="0" xfId="0" applyFont="1" applyFill="1" applyAlignment="1">
      <alignment vertical="center"/>
    </xf>
    <xf numFmtId="0" fontId="7" fillId="51" borderId="0" xfId="0" applyFont="1" applyFill="1"/>
    <xf numFmtId="9" fontId="2" fillId="51" borderId="0" xfId="0" applyNumberFormat="1" applyFont="1" applyFill="1" applyBorder="1"/>
    <xf numFmtId="166" fontId="7" fillId="51" borderId="0" xfId="0" applyNumberFormat="1" applyFont="1" applyFill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167" fontId="2" fillId="51" borderId="19" xfId="0" applyNumberFormat="1" applyFont="1" applyFill="1" applyBorder="1"/>
    <xf numFmtId="9" fontId="2" fillId="51" borderId="20" xfId="0" applyNumberFormat="1" applyFont="1" applyFill="1" applyBorder="1"/>
    <xf numFmtId="0" fontId="2" fillId="51" borderId="21" xfId="0" applyFont="1" applyFill="1" applyBorder="1"/>
    <xf numFmtId="0" fontId="2" fillId="51" borderId="21" xfId="0" applyFont="1" applyFill="1" applyBorder="1" applyAlignment="1"/>
    <xf numFmtId="167" fontId="2" fillId="51" borderId="22" xfId="0" applyNumberFormat="1" applyFont="1" applyFill="1" applyBorder="1"/>
    <xf numFmtId="0" fontId="2" fillId="51" borderId="0" xfId="0" applyFont="1" applyFill="1" applyBorder="1" applyAlignment="1"/>
    <xf numFmtId="0" fontId="2" fillId="51" borderId="23" xfId="0" applyFont="1" applyFill="1" applyBorder="1"/>
    <xf numFmtId="0" fontId="2" fillId="51" borderId="24" xfId="0" applyFont="1" applyFill="1" applyBorder="1"/>
    <xf numFmtId="167" fontId="2" fillId="51" borderId="25" xfId="0" applyNumberFormat="1" applyFont="1" applyFill="1" applyBorder="1"/>
    <xf numFmtId="9" fontId="2" fillId="51" borderId="26" xfId="0" applyNumberFormat="1" applyFont="1" applyFill="1" applyBorder="1"/>
    <xf numFmtId="166" fontId="2" fillId="51" borderId="25" xfId="0" applyNumberFormat="1" applyFont="1" applyFill="1" applyBorder="1"/>
    <xf numFmtId="166" fontId="2" fillId="51" borderId="26" xfId="0" applyNumberFormat="1" applyFont="1" applyFill="1" applyBorder="1"/>
    <xf numFmtId="0" fontId="4" fillId="51" borderId="21" xfId="0" applyFont="1" applyFill="1" applyBorder="1"/>
    <xf numFmtId="167" fontId="4" fillId="51" borderId="0" xfId="0" applyNumberFormat="1" applyFont="1" applyFill="1" applyBorder="1"/>
    <xf numFmtId="9" fontId="4" fillId="51" borderId="27" xfId="0" applyNumberFormat="1" applyFont="1" applyFill="1" applyBorder="1"/>
    <xf numFmtId="2" fontId="2" fillId="51" borderId="29" xfId="0" applyNumberFormat="1" applyFont="1" applyFill="1" applyBorder="1"/>
    <xf numFmtId="9" fontId="2" fillId="51" borderId="8" xfId="0" applyNumberFormat="1" applyFont="1" applyFill="1" applyBorder="1"/>
    <xf numFmtId="0" fontId="2" fillId="51" borderId="29" xfId="0" applyFont="1" applyFill="1" applyBorder="1"/>
    <xf numFmtId="9" fontId="2" fillId="51" borderId="27" xfId="0" applyNumberFormat="1" applyFont="1" applyFill="1" applyBorder="1"/>
    <xf numFmtId="9" fontId="2" fillId="51" borderId="25" xfId="0" applyNumberFormat="1" applyFont="1" applyFill="1" applyBorder="1"/>
    <xf numFmtId="3" fontId="2" fillId="51" borderId="22" xfId="0" applyNumberFormat="1" applyFont="1" applyFill="1" applyBorder="1" applyAlignment="1">
      <alignment horizontal="right"/>
    </xf>
    <xf numFmtId="3" fontId="2" fillId="51" borderId="25" xfId="0" applyNumberFormat="1" applyFont="1" applyFill="1" applyBorder="1" applyAlignment="1">
      <alignment horizontal="right"/>
    </xf>
    <xf numFmtId="4" fontId="25" fillId="0" borderId="0" xfId="157" applyFont="1"/>
    <xf numFmtId="4" fontId="25" fillId="0" borderId="0" xfId="157" applyNumberFormat="1" applyFont="1" applyAlignment="1">
      <alignment horizontal="right"/>
    </xf>
    <xf numFmtId="0" fontId="2" fillId="51" borderId="30" xfId="0" applyFont="1" applyFill="1" applyBorder="1"/>
    <xf numFmtId="0" fontId="4" fillId="51" borderId="31" xfId="0" applyFont="1" applyFill="1" applyBorder="1" applyAlignment="1"/>
    <xf numFmtId="0" fontId="4" fillId="51" borderId="32" xfId="0" applyFont="1" applyFill="1" applyBorder="1" applyAlignment="1"/>
    <xf numFmtId="0" fontId="4" fillId="51" borderId="33" xfId="0" applyFont="1" applyFill="1" applyBorder="1" applyAlignment="1"/>
    <xf numFmtId="165" fontId="4" fillId="51" borderId="33" xfId="0" applyNumberFormat="1" applyFont="1" applyFill="1" applyBorder="1"/>
    <xf numFmtId="9" fontId="4" fillId="51" borderId="34" xfId="0" applyNumberFormat="1" applyFont="1" applyFill="1" applyBorder="1"/>
    <xf numFmtId="0" fontId="2" fillId="51" borderId="35" xfId="0" applyFont="1" applyFill="1" applyBorder="1" applyAlignment="1"/>
    <xf numFmtId="9" fontId="2" fillId="51" borderId="36" xfId="0" applyNumberFormat="1" applyFont="1" applyFill="1" applyBorder="1"/>
    <xf numFmtId="0" fontId="2" fillId="51" borderId="31" xfId="0" applyFont="1" applyFill="1" applyBorder="1" applyAlignment="1"/>
    <xf numFmtId="167" fontId="2" fillId="51" borderId="33" xfId="0" applyNumberFormat="1" applyFont="1" applyFill="1" applyBorder="1"/>
    <xf numFmtId="9" fontId="2" fillId="51" borderId="34" xfId="0" applyNumberFormat="1" applyFont="1" applyFill="1" applyBorder="1"/>
    <xf numFmtId="3" fontId="2" fillId="51" borderId="19" xfId="0" applyNumberFormat="1" applyFont="1" applyFill="1" applyBorder="1" applyAlignment="1">
      <alignment horizontal="right"/>
    </xf>
    <xf numFmtId="167" fontId="2" fillId="51" borderId="37" xfId="0" applyNumberFormat="1" applyFont="1" applyFill="1" applyBorder="1"/>
    <xf numFmtId="0" fontId="2" fillId="51" borderId="17" xfId="0" applyFont="1" applyFill="1" applyBorder="1"/>
    <xf numFmtId="9" fontId="2" fillId="51" borderId="20" xfId="0" applyNumberFormat="1" applyFont="1" applyFill="1" applyBorder="1" applyAlignment="1">
      <alignment horizontal="right"/>
    </xf>
    <xf numFmtId="9" fontId="2" fillId="51" borderId="26" xfId="0" applyNumberFormat="1" applyFont="1" applyFill="1" applyBorder="1" applyAlignment="1">
      <alignment horizontal="right"/>
    </xf>
    <xf numFmtId="9" fontId="2" fillId="51" borderId="27" xfId="0" applyNumberFormat="1" applyFont="1" applyFill="1" applyBorder="1" applyAlignment="1">
      <alignment horizontal="right"/>
    </xf>
    <xf numFmtId="165" fontId="2" fillId="51" borderId="38" xfId="0" applyNumberFormat="1" applyFont="1" applyFill="1" applyBorder="1"/>
    <xf numFmtId="165" fontId="2" fillId="51" borderId="35" xfId="0" applyNumberFormat="1" applyFont="1" applyFill="1" applyBorder="1" applyAlignment="1"/>
    <xf numFmtId="9" fontId="2" fillId="51" borderId="20" xfId="0" quotePrefix="1" applyNumberFormat="1" applyFont="1" applyFill="1" applyBorder="1" applyAlignment="1">
      <alignment horizontal="right"/>
    </xf>
    <xf numFmtId="9" fontId="2" fillId="51" borderId="39" xfId="0" quotePrefix="1" applyNumberFormat="1" applyFont="1" applyFill="1" applyBorder="1" applyAlignment="1">
      <alignment horizontal="right"/>
    </xf>
    <xf numFmtId="0" fontId="4" fillId="51" borderId="23" xfId="0" applyFont="1" applyFill="1" applyBorder="1" applyAlignment="1"/>
    <xf numFmtId="165" fontId="4" fillId="51" borderId="25" xfId="0" applyNumberFormat="1" applyFont="1" applyFill="1" applyBorder="1"/>
    <xf numFmtId="2" fontId="2" fillId="51" borderId="19" xfId="0" applyNumberFormat="1" applyFont="1" applyFill="1" applyBorder="1"/>
    <xf numFmtId="9" fontId="2" fillId="51" borderId="39" xfId="0" applyNumberFormat="1" applyFont="1" applyFill="1" applyBorder="1"/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0" fontId="2" fillId="51" borderId="0" xfId="0" applyFont="1" applyFill="1" applyBorder="1"/>
    <xf numFmtId="0" fontId="2" fillId="51" borderId="22" xfId="0" applyFont="1" applyFill="1" applyBorder="1"/>
    <xf numFmtId="0" fontId="2" fillId="51" borderId="22" xfId="0" applyFont="1" applyFill="1" applyBorder="1" applyAlignment="1"/>
    <xf numFmtId="0" fontId="23" fillId="51" borderId="21" xfId="0" applyFont="1" applyFill="1" applyBorder="1"/>
    <xf numFmtId="0" fontId="2" fillId="51" borderId="41" xfId="0" applyFont="1" applyFill="1" applyBorder="1"/>
    <xf numFmtId="0" fontId="2" fillId="51" borderId="37" xfId="0" applyFont="1" applyFill="1" applyBorder="1"/>
    <xf numFmtId="0" fontId="2" fillId="51" borderId="25" xfId="0" applyFont="1" applyFill="1" applyBorder="1"/>
    <xf numFmtId="0" fontId="2" fillId="51" borderId="42" xfId="0" applyFont="1" applyFill="1" applyBorder="1" applyAlignment="1"/>
    <xf numFmtId="0" fontId="2" fillId="51" borderId="38" xfId="0" applyFont="1" applyFill="1" applyBorder="1" applyAlignment="1"/>
    <xf numFmtId="3" fontId="4" fillId="51" borderId="26" xfId="0" applyNumberFormat="1" applyFont="1" applyFill="1" applyBorder="1"/>
    <xf numFmtId="0" fontId="2" fillId="51" borderId="0" xfId="0" applyFont="1" applyFill="1"/>
    <xf numFmtId="0" fontId="22" fillId="51" borderId="0" xfId="0" applyFont="1" applyFill="1"/>
    <xf numFmtId="0" fontId="4" fillId="51" borderId="0" xfId="0" applyFont="1" applyFill="1"/>
    <xf numFmtId="0" fontId="2" fillId="51" borderId="0" xfId="0" applyFont="1" applyFill="1" applyAlignment="1">
      <alignment wrapText="1"/>
    </xf>
    <xf numFmtId="0" fontId="4" fillId="51" borderId="8" xfId="0" applyFont="1" applyFill="1" applyBorder="1" applyAlignment="1">
      <alignment vertical="center"/>
    </xf>
    <xf numFmtId="9" fontId="4" fillId="51" borderId="8" xfId="0" applyNumberFormat="1" applyFont="1" applyFill="1" applyBorder="1" applyAlignment="1" applyProtection="1">
      <alignment horizontal="center"/>
      <protection locked="0"/>
    </xf>
    <xf numFmtId="0" fontId="2" fillId="51" borderId="27" xfId="0" applyFont="1" applyFill="1" applyBorder="1"/>
    <xf numFmtId="165" fontId="2" fillId="51" borderId="29" xfId="0" applyNumberFormat="1" applyFont="1" applyFill="1" applyBorder="1"/>
    <xf numFmtId="3" fontId="2" fillId="51" borderId="27" xfId="0" applyNumberFormat="1" applyFont="1" applyFill="1" applyBorder="1"/>
    <xf numFmtId="3" fontId="2" fillId="51" borderId="22" xfId="0" applyNumberFormat="1" applyFont="1" applyFill="1" applyBorder="1" applyProtection="1">
      <protection locked="0"/>
    </xf>
    <xf numFmtId="9" fontId="2" fillId="51" borderId="20" xfId="0" applyNumberFormat="1" applyFont="1" applyFill="1" applyBorder="1" applyProtection="1">
      <protection locked="0"/>
    </xf>
    <xf numFmtId="0" fontId="2" fillId="51" borderId="20" xfId="0" applyFont="1" applyFill="1" applyBorder="1"/>
    <xf numFmtId="0" fontId="2" fillId="51" borderId="20" xfId="0" applyFont="1" applyFill="1" applyBorder="1" applyAlignment="1"/>
    <xf numFmtId="0" fontId="2" fillId="51" borderId="0" xfId="0" applyFont="1" applyFill="1" applyBorder="1" applyAlignment="1">
      <alignment vertical="center"/>
    </xf>
    <xf numFmtId="0" fontId="2" fillId="51" borderId="26" xfId="0" applyFont="1" applyFill="1" applyBorder="1" applyAlignment="1"/>
    <xf numFmtId="0" fontId="2" fillId="51" borderId="24" xfId="0" applyFont="1" applyFill="1" applyBorder="1" applyAlignment="1">
      <alignment vertical="center"/>
    </xf>
    <xf numFmtId="3" fontId="2" fillId="51" borderId="25" xfId="0" applyNumberFormat="1" applyFont="1" applyFill="1" applyBorder="1" applyProtection="1">
      <protection locked="0"/>
    </xf>
    <xf numFmtId="9" fontId="2" fillId="51" borderId="26" xfId="0" applyNumberFormat="1" applyFont="1" applyFill="1" applyBorder="1" applyProtection="1">
      <protection locked="0"/>
    </xf>
    <xf numFmtId="0" fontId="4" fillId="51" borderId="8" xfId="0" applyFont="1" applyFill="1" applyBorder="1" applyAlignment="1"/>
    <xf numFmtId="3" fontId="4" fillId="51" borderId="25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1" borderId="8" xfId="0" applyFont="1" applyFill="1" applyBorder="1" applyAlignment="1"/>
    <xf numFmtId="0" fontId="2" fillId="51" borderId="43" xfId="0" applyFont="1" applyFill="1" applyBorder="1" applyAlignment="1">
      <alignment vertical="center"/>
    </xf>
    <xf numFmtId="3" fontId="2" fillId="51" borderId="29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29" xfId="0" applyNumberFormat="1" applyFont="1" applyFill="1" applyBorder="1" applyProtection="1">
      <protection locked="0"/>
    </xf>
    <xf numFmtId="0" fontId="4" fillId="51" borderId="27" xfId="0" applyFont="1" applyFill="1" applyBorder="1" applyAlignment="1"/>
    <xf numFmtId="3" fontId="4" fillId="51" borderId="29" xfId="0" applyNumberFormat="1" applyFont="1" applyFill="1" applyBorder="1"/>
    <xf numFmtId="3" fontId="2" fillId="51" borderId="29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4" fillId="51" borderId="8" xfId="0" applyFont="1" applyFill="1" applyBorder="1"/>
    <xf numFmtId="0" fontId="4" fillId="51" borderId="43" xfId="0" applyFont="1" applyFill="1" applyBorder="1"/>
    <xf numFmtId="4" fontId="2" fillId="51" borderId="29" xfId="0" applyNumberFormat="1" applyFont="1" applyFill="1" applyBorder="1" applyProtection="1">
      <protection locked="0"/>
    </xf>
    <xf numFmtId="176" fontId="2" fillId="0" borderId="0" xfId="0" applyNumberFormat="1" applyFont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51" borderId="8" xfId="0" applyFont="1" applyFill="1" applyBorder="1" applyAlignment="1">
      <alignment wrapText="1"/>
    </xf>
    <xf numFmtId="3" fontId="2" fillId="51" borderId="8" xfId="0" applyNumberFormat="1" applyFont="1" applyFill="1" applyBorder="1"/>
    <xf numFmtId="0" fontId="2" fillId="51" borderId="36" xfId="0" applyFont="1" applyFill="1" applyBorder="1" applyAlignment="1">
      <alignment wrapText="1"/>
    </xf>
    <xf numFmtId="3" fontId="2" fillId="51" borderId="36" xfId="0" applyNumberFormat="1" applyFont="1" applyFill="1" applyBorder="1"/>
    <xf numFmtId="0" fontId="4" fillId="51" borderId="34" xfId="0" applyFont="1" applyFill="1" applyBorder="1" applyAlignment="1">
      <alignment wrapText="1"/>
    </xf>
    <xf numFmtId="0" fontId="2" fillId="51" borderId="27" xfId="0" applyFont="1" applyFill="1" applyBorder="1" applyAlignment="1">
      <alignment wrapText="1"/>
    </xf>
    <xf numFmtId="0" fontId="2" fillId="51" borderId="26" xfId="0" applyFont="1" applyFill="1" applyBorder="1" applyAlignment="1">
      <alignment wrapText="1"/>
    </xf>
    <xf numFmtId="0" fontId="24" fillId="0" borderId="0" xfId="0" applyFont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44" xfId="0" applyNumberFormat="1" applyFont="1" applyFill="1" applyBorder="1" applyAlignment="1">
      <alignment horizontal="left"/>
    </xf>
    <xf numFmtId="174" fontId="2" fillId="51" borderId="40" xfId="0" applyNumberFormat="1" applyFont="1" applyFill="1" applyBorder="1" applyAlignment="1">
      <alignment horizontal="left"/>
    </xf>
    <xf numFmtId="3" fontId="2" fillId="51" borderId="45" xfId="0" applyNumberFormat="1" applyFont="1" applyFill="1" applyBorder="1"/>
    <xf numFmtId="49" fontId="2" fillId="51" borderId="46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47" xfId="0" applyNumberFormat="1" applyFont="1" applyFill="1" applyBorder="1" applyAlignment="1">
      <alignment horizontal="center"/>
    </xf>
    <xf numFmtId="3" fontId="2" fillId="51" borderId="46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48" xfId="0" applyNumberFormat="1" applyFont="1" applyFill="1" applyBorder="1" applyAlignment="1">
      <alignment horizontal="center"/>
    </xf>
    <xf numFmtId="3" fontId="2" fillId="51" borderId="0" xfId="0" applyNumberFormat="1" applyFont="1" applyFill="1" applyBorder="1" applyAlignment="1">
      <alignment horizontal="center"/>
    </xf>
    <xf numFmtId="3" fontId="4" fillId="51" borderId="47" xfId="0" applyNumberFormat="1" applyFont="1" applyFill="1" applyBorder="1" applyAlignment="1">
      <alignment horizontal="center"/>
    </xf>
    <xf numFmtId="3" fontId="4" fillId="51" borderId="49" xfId="0" applyNumberFormat="1" applyFont="1" applyFill="1" applyBorder="1"/>
    <xf numFmtId="3" fontId="4" fillId="51" borderId="32" xfId="0" applyNumberFormat="1" applyFont="1" applyFill="1" applyBorder="1"/>
    <xf numFmtId="3" fontId="2" fillId="51" borderId="32" xfId="0" applyNumberFormat="1" applyFont="1" applyFill="1" applyBorder="1"/>
    <xf numFmtId="3" fontId="2" fillId="51" borderId="40" xfId="0" applyNumberFormat="1" applyFont="1" applyFill="1" applyBorder="1"/>
    <xf numFmtId="3" fontId="4" fillId="51" borderId="50" xfId="0" applyNumberFormat="1" applyFont="1" applyFill="1" applyBorder="1"/>
    <xf numFmtId="3" fontId="4" fillId="51" borderId="51" xfId="0" applyNumberFormat="1" applyFont="1" applyFill="1" applyBorder="1"/>
    <xf numFmtId="3" fontId="4" fillId="51" borderId="24" xfId="0" applyNumberFormat="1" applyFont="1" applyFill="1" applyBorder="1"/>
    <xf numFmtId="3" fontId="2" fillId="51" borderId="24" xfId="0" applyNumberFormat="1" applyFont="1" applyFill="1" applyBorder="1"/>
    <xf numFmtId="3" fontId="4" fillId="51" borderId="48" xfId="0" applyNumberFormat="1" applyFont="1" applyFill="1" applyBorder="1"/>
    <xf numFmtId="3" fontId="2" fillId="51" borderId="43" xfId="0" applyNumberFormat="1" applyFont="1" applyFill="1" applyBorder="1"/>
    <xf numFmtId="3" fontId="2" fillId="51" borderId="43" xfId="0" applyNumberFormat="1" applyFont="1" applyFill="1" applyBorder="1" applyAlignment="1">
      <alignment wrapText="1"/>
    </xf>
    <xf numFmtId="3" fontId="4" fillId="51" borderId="52" xfId="0" applyNumberFormat="1" applyFont="1" applyFill="1" applyBorder="1"/>
    <xf numFmtId="3" fontId="4" fillId="51" borderId="42" xfId="0" applyNumberFormat="1" applyFont="1" applyFill="1" applyBorder="1"/>
    <xf numFmtId="3" fontId="2" fillId="51" borderId="42" xfId="0" applyNumberFormat="1" applyFont="1" applyFill="1" applyBorder="1"/>
    <xf numFmtId="3" fontId="2" fillId="51" borderId="41" xfId="0" applyNumberFormat="1" applyFont="1" applyFill="1" applyBorder="1"/>
    <xf numFmtId="3" fontId="4" fillId="51" borderId="53" xfId="0" applyNumberFormat="1" applyFont="1" applyFill="1" applyBorder="1"/>
    <xf numFmtId="3" fontId="4" fillId="51" borderId="25" xfId="0" applyNumberFormat="1" applyFont="1" applyFill="1" applyBorder="1" applyAlignment="1"/>
    <xf numFmtId="3" fontId="2" fillId="51" borderId="25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0" fontId="2" fillId="51" borderId="0" xfId="0" applyFont="1" applyFill="1" applyAlignment="1">
      <alignment vertical="top"/>
    </xf>
    <xf numFmtId="3" fontId="7" fillId="0" borderId="0" xfId="0" applyNumberFormat="1" applyFont="1"/>
    <xf numFmtId="0" fontId="2" fillId="51" borderId="19" xfId="229" applyFont="1" applyFill="1" applyBorder="1" applyAlignment="1"/>
    <xf numFmtId="0" fontId="2" fillId="51" borderId="18" xfId="229" applyFont="1" applyFill="1" applyBorder="1" applyAlignment="1"/>
    <xf numFmtId="0" fontId="2" fillId="51" borderId="17" xfId="229" applyFont="1" applyFill="1" applyBorder="1" applyAlignment="1"/>
    <xf numFmtId="0" fontId="2" fillId="51" borderId="23" xfId="229" applyFont="1" applyFill="1" applyBorder="1"/>
    <xf numFmtId="0" fontId="2" fillId="51" borderId="24" xfId="229" applyFont="1" applyFill="1" applyBorder="1"/>
    <xf numFmtId="0" fontId="2" fillId="51" borderId="25" xfId="229" applyFont="1" applyFill="1" applyBorder="1"/>
    <xf numFmtId="166" fontId="4" fillId="51" borderId="8" xfId="229" applyNumberFormat="1" applyFont="1" applyFill="1" applyBorder="1" applyAlignment="1">
      <alignment horizontal="center" vertical="center" wrapText="1"/>
    </xf>
    <xf numFmtId="0" fontId="22" fillId="51" borderId="0" xfId="229" applyFont="1" applyFill="1"/>
    <xf numFmtId="4" fontId="4" fillId="51" borderId="24" xfId="157" applyFont="1" applyFill="1" applyBorder="1" applyAlignment="1" applyProtection="1"/>
    <xf numFmtId="4" fontId="2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right"/>
    </xf>
    <xf numFmtId="4" fontId="4" fillId="51" borderId="0" xfId="157" applyFont="1" applyFill="1" applyBorder="1" applyAlignment="1" applyProtection="1"/>
    <xf numFmtId="4" fontId="2" fillId="51" borderId="0" xfId="157" applyNumberFormat="1" applyFont="1" applyFill="1" applyBorder="1" applyAlignment="1" applyProtection="1">
      <alignment horizontal="center"/>
    </xf>
    <xf numFmtId="4" fontId="4" fillId="51" borderId="0" xfId="157" applyFont="1" applyFill="1" applyAlignment="1" applyProtection="1">
      <alignment horizontal="left"/>
    </xf>
    <xf numFmtId="4" fontId="2" fillId="51" borderId="0" xfId="157" applyNumberFormat="1" applyFont="1" applyFill="1" applyBorder="1" applyAlignment="1">
      <alignment horizontal="center"/>
    </xf>
    <xf numFmtId="4" fontId="2" fillId="51" borderId="0" xfId="157" applyFont="1" applyFill="1" applyAlignment="1" applyProtection="1">
      <alignment horizontal="left"/>
    </xf>
    <xf numFmtId="3" fontId="2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 applyAlignment="1">
      <alignment horizontal="right"/>
    </xf>
    <xf numFmtId="3" fontId="2" fillId="51" borderId="0" xfId="157" applyNumberFormat="1" applyFont="1" applyFill="1" applyAlignment="1" applyProtection="1">
      <alignment horizontal="right"/>
    </xf>
    <xf numFmtId="3" fontId="2" fillId="51" borderId="24" xfId="157" applyNumberFormat="1" applyFont="1" applyFill="1" applyBorder="1" applyAlignment="1" applyProtection="1">
      <alignment horizontal="right"/>
    </xf>
    <xf numFmtId="3" fontId="4" fillId="51" borderId="0" xfId="157" applyNumberFormat="1" applyFont="1" applyFill="1" applyBorder="1" applyAlignment="1" applyProtection="1">
      <alignment horizontal="right"/>
    </xf>
    <xf numFmtId="3" fontId="2" fillId="51" borderId="0" xfId="157" applyNumberFormat="1" applyFont="1" applyFill="1"/>
    <xf numFmtId="4" fontId="2" fillId="51" borderId="0" xfId="157" applyFont="1" applyFill="1"/>
    <xf numFmtId="3" fontId="4" fillId="51" borderId="0" xfId="157" applyNumberFormat="1" applyFont="1" applyFill="1"/>
    <xf numFmtId="3" fontId="4" fillId="51" borderId="54" xfId="157" applyNumberFormat="1" applyFont="1" applyFill="1" applyBorder="1"/>
    <xf numFmtId="3" fontId="4" fillId="51" borderId="0" xfId="157" applyNumberFormat="1" applyFont="1" applyFill="1" applyBorder="1"/>
    <xf numFmtId="4" fontId="4" fillId="51" borderId="0" xfId="157" applyFont="1" applyFill="1"/>
    <xf numFmtId="3" fontId="2" fillId="51" borderId="0" xfId="157" applyNumberFormat="1" applyFont="1" applyFill="1" applyBorder="1"/>
    <xf numFmtId="3" fontId="2" fillId="51" borderId="24" xfId="157" applyNumberFormat="1" applyFont="1" applyFill="1" applyBorder="1"/>
    <xf numFmtId="3" fontId="2" fillId="51" borderId="0" xfId="157" applyNumberFormat="1" applyFont="1" applyFill="1" applyBorder="1" applyAlignment="1">
      <alignment horizontal="right"/>
    </xf>
    <xf numFmtId="3" fontId="2" fillId="51" borderId="24" xfId="157" applyNumberFormat="1" applyFont="1" applyFill="1" applyBorder="1" applyAlignment="1">
      <alignment horizontal="right"/>
    </xf>
    <xf numFmtId="0" fontId="2" fillId="51" borderId="27" xfId="230" applyFont="1" applyFill="1" applyBorder="1" applyAlignment="1">
      <alignment wrapText="1"/>
    </xf>
    <xf numFmtId="0" fontId="4" fillId="51" borderId="34" xfId="230" applyFont="1" applyFill="1" applyBorder="1" applyAlignment="1">
      <alignment wrapText="1"/>
    </xf>
    <xf numFmtId="0" fontId="2" fillId="51" borderId="20" xfId="230" applyFont="1" applyFill="1" applyBorder="1" applyAlignment="1"/>
    <xf numFmtId="0" fontId="4" fillId="51" borderId="34" xfId="230" applyFont="1" applyFill="1" applyBorder="1" applyAlignment="1"/>
    <xf numFmtId="3" fontId="60" fillId="51" borderId="0" xfId="231" applyNumberFormat="1" applyFont="1" applyFill="1" applyBorder="1" applyAlignment="1">
      <alignment horizontal="left" vertical="center"/>
    </xf>
    <xf numFmtId="3" fontId="4" fillId="51" borderId="27" xfId="231" applyNumberFormat="1" applyFont="1" applyFill="1" applyBorder="1" applyAlignment="1">
      <alignment horizontal="left" vertical="center"/>
    </xf>
    <xf numFmtId="3" fontId="4" fillId="51" borderId="17" xfId="231" applyNumberFormat="1" applyFont="1" applyFill="1" applyBorder="1" applyAlignment="1">
      <alignment horizontal="centerContinuous" vertical="center"/>
    </xf>
    <xf numFmtId="3" fontId="4" fillId="51" borderId="19" xfId="231" applyNumberFormat="1" applyFont="1" applyFill="1" applyBorder="1" applyAlignment="1">
      <alignment horizontal="centerContinuous" vertical="center"/>
    </xf>
    <xf numFmtId="3" fontId="4" fillId="51" borderId="18" xfId="231" applyNumberFormat="1" applyFont="1" applyFill="1" applyBorder="1" applyAlignment="1">
      <alignment horizontal="centerContinuous" vertical="center"/>
    </xf>
    <xf numFmtId="3" fontId="4" fillId="51" borderId="20" xfId="231" applyNumberFormat="1" applyFont="1" applyFill="1" applyBorder="1" applyAlignment="1">
      <alignment horizontal="left" vertical="center"/>
    </xf>
    <xf numFmtId="3" fontId="4" fillId="51" borderId="21" xfId="231" applyNumberFormat="1" applyFont="1" applyFill="1" applyBorder="1" applyAlignment="1">
      <alignment horizontal="centerContinuous" vertical="center"/>
    </xf>
    <xf numFmtId="3" fontId="4" fillId="51" borderId="0" xfId="231" applyNumberFormat="1" applyFont="1" applyFill="1" applyBorder="1" applyAlignment="1">
      <alignment horizontal="centerContinuous" vertical="center"/>
    </xf>
    <xf numFmtId="3" fontId="4" fillId="51" borderId="21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vertical="center" wrapText="1"/>
    </xf>
    <xf numFmtId="3" fontId="4" fillId="51" borderId="22" xfId="231" applyNumberFormat="1" applyFont="1" applyFill="1" applyBorder="1" applyAlignment="1">
      <alignment horizontal="centerContinuous" vertical="center"/>
    </xf>
    <xf numFmtId="3" fontId="4" fillId="51" borderId="26" xfId="231" applyNumberFormat="1" applyFont="1" applyFill="1" applyBorder="1" applyAlignment="1">
      <alignment horizontal="left" vertical="center"/>
    </xf>
    <xf numFmtId="49" fontId="4" fillId="51" borderId="23" xfId="231" applyNumberFormat="1" applyFont="1" applyFill="1" applyBorder="1" applyAlignment="1">
      <alignment horizontal="center" vertical="center"/>
    </xf>
    <xf numFmtId="3" fontId="4" fillId="51" borderId="27" xfId="231" applyNumberFormat="1" applyFont="1" applyFill="1" applyBorder="1" applyAlignment="1">
      <alignment horizontal="centerContinuous" vertical="center"/>
    </xf>
    <xf numFmtId="3" fontId="2" fillId="51" borderId="20" xfId="231" applyNumberFormat="1" applyFont="1" applyFill="1" applyBorder="1" applyAlignment="1">
      <alignment horizontal="left" vertical="center"/>
    </xf>
    <xf numFmtId="3" fontId="2" fillId="51" borderId="20" xfId="231" applyNumberFormat="1" applyFont="1" applyFill="1" applyBorder="1" applyAlignment="1">
      <alignment horizontal="right" vertical="center"/>
    </xf>
    <xf numFmtId="3" fontId="4" fillId="51" borderId="8" xfId="231" applyNumberFormat="1" applyFont="1" applyFill="1" applyBorder="1" applyAlignment="1">
      <alignment horizontal="left" vertical="center"/>
    </xf>
    <xf numFmtId="3" fontId="4" fillId="51" borderId="8" xfId="231" applyNumberFormat="1" applyFont="1" applyFill="1" applyBorder="1" applyAlignment="1">
      <alignment horizontal="right" vertical="center"/>
    </xf>
    <xf numFmtId="3" fontId="2" fillId="51" borderId="26" xfId="231" applyNumberFormat="1" applyFont="1" applyFill="1" applyBorder="1" applyAlignment="1">
      <alignment horizontal="left" vertical="center"/>
    </xf>
    <xf numFmtId="3" fontId="2" fillId="51" borderId="26" xfId="231" applyNumberFormat="1" applyFont="1" applyFill="1" applyBorder="1" applyAlignment="1">
      <alignment horizontal="right" vertical="center"/>
    </xf>
    <xf numFmtId="3" fontId="4" fillId="51" borderId="20" xfId="231" applyNumberFormat="1" applyFont="1" applyFill="1" applyBorder="1" applyAlignment="1">
      <alignment horizontal="right" vertical="center"/>
    </xf>
    <xf numFmtId="3" fontId="4" fillId="51" borderId="29" xfId="231" applyNumberFormat="1" applyFont="1" applyFill="1" applyBorder="1" applyAlignment="1">
      <alignment horizontal="right" vertical="center"/>
    </xf>
    <xf numFmtId="3" fontId="2" fillId="51" borderId="27" xfId="231" applyNumberFormat="1" applyFont="1" applyFill="1" applyBorder="1" applyAlignment="1">
      <alignment horizontal="left" vertical="center"/>
    </xf>
    <xf numFmtId="3" fontId="2" fillId="51" borderId="0" xfId="231" applyNumberFormat="1" applyFont="1" applyFill="1" applyBorder="1" applyAlignment="1">
      <alignment horizontal="right" vertical="center"/>
    </xf>
    <xf numFmtId="3" fontId="4" fillId="51" borderId="21" xfId="231" applyNumberFormat="1" applyFont="1" applyFill="1" applyBorder="1" applyAlignment="1">
      <alignment horizontal="right" vertical="center"/>
    </xf>
    <xf numFmtId="3" fontId="4" fillId="51" borderId="0" xfId="231" applyNumberFormat="1" applyFont="1" applyFill="1" applyBorder="1" applyAlignment="1">
      <alignment horizontal="right" vertical="center"/>
    </xf>
    <xf numFmtId="3" fontId="4" fillId="51" borderId="56" xfId="231" applyNumberFormat="1" applyFont="1" applyFill="1" applyBorder="1" applyAlignment="1">
      <alignment horizontal="right" vertical="center"/>
    </xf>
    <xf numFmtId="3" fontId="4" fillId="51" borderId="54" xfId="231" applyNumberFormat="1" applyFont="1" applyFill="1" applyBorder="1" applyAlignment="1">
      <alignment horizontal="right" vertical="center"/>
    </xf>
    <xf numFmtId="3" fontId="4" fillId="51" borderId="57" xfId="231" applyNumberFormat="1" applyFont="1" applyFill="1" applyBorder="1" applyAlignment="1">
      <alignment horizontal="right" vertical="center"/>
    </xf>
    <xf numFmtId="3" fontId="4" fillId="51" borderId="55" xfId="231" applyNumberFormat="1" applyFont="1" applyFill="1" applyBorder="1" applyAlignment="1">
      <alignment horizontal="right" vertical="center"/>
    </xf>
    <xf numFmtId="0" fontId="24" fillId="0" borderId="0" xfId="231" applyFont="1" applyAlignment="1">
      <alignment horizontal="left"/>
    </xf>
    <xf numFmtId="0" fontId="24" fillId="0" borderId="0" xfId="231" applyFont="1"/>
    <xf numFmtId="0" fontId="15" fillId="51" borderId="0" xfId="0" applyFont="1" applyFill="1" applyAlignment="1"/>
    <xf numFmtId="3" fontId="4" fillId="51" borderId="8" xfId="0" applyNumberFormat="1" applyFont="1" applyFill="1" applyBorder="1"/>
    <xf numFmtId="0" fontId="15" fillId="0" borderId="0" xfId="0" applyFont="1"/>
    <xf numFmtId="0" fontId="1" fillId="0" borderId="0" xfId="0" applyFont="1"/>
    <xf numFmtId="0" fontId="2" fillId="51" borderId="27" xfId="0" applyFont="1" applyFill="1" applyBorder="1" applyAlignment="1"/>
    <xf numFmtId="3" fontId="4" fillId="51" borderId="21" xfId="231" applyNumberFormat="1" applyFont="1" applyFill="1" applyBorder="1" applyAlignment="1">
      <alignment horizontal="left" vertical="center"/>
    </xf>
    <xf numFmtId="3" fontId="2" fillId="51" borderId="23" xfId="231" applyNumberFormat="1" applyFont="1" applyFill="1" applyBorder="1" applyAlignment="1">
      <alignment horizontal="left" vertical="center"/>
    </xf>
    <xf numFmtId="3" fontId="4" fillId="51" borderId="58" xfId="231" applyNumberFormat="1" applyFont="1" applyFill="1" applyBorder="1" applyAlignment="1">
      <alignment horizontal="left" vertical="center"/>
    </xf>
    <xf numFmtId="0" fontId="13" fillId="51" borderId="0" xfId="0" applyFont="1" applyFill="1" applyAlignment="1"/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  <xf numFmtId="167" fontId="2" fillId="51" borderId="21" xfId="0" applyNumberFormat="1" applyFont="1" applyFill="1" applyBorder="1" applyAlignment="1"/>
    <xf numFmtId="3" fontId="4" fillId="51" borderId="0" xfId="157" applyNumberFormat="1" applyFont="1" applyFill="1" applyBorder="1" applyAlignment="1">
      <alignment horizontal="right"/>
    </xf>
    <xf numFmtId="3" fontId="4" fillId="51" borderId="24" xfId="157" applyNumberFormat="1" applyFont="1" applyFill="1" applyBorder="1" applyAlignment="1">
      <alignment horizontal="right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174" fontId="4" fillId="51" borderId="24" xfId="157" applyNumberFormat="1" applyFont="1" applyFill="1" applyBorder="1" applyAlignment="1">
      <alignment horizontal="center"/>
    </xf>
    <xf numFmtId="49" fontId="4" fillId="51" borderId="28" xfId="0" applyNumberFormat="1" applyFont="1" applyFill="1" applyBorder="1" applyAlignment="1">
      <alignment horizontal="center" vertical="center" wrapText="1"/>
    </xf>
    <xf numFmtId="49" fontId="4" fillId="51" borderId="28" xfId="0" applyNumberFormat="1" applyFont="1" applyFill="1" applyBorder="1" applyAlignment="1">
      <alignment vertical="center" wrapText="1"/>
    </xf>
    <xf numFmtId="49" fontId="4" fillId="51" borderId="43" xfId="0" applyNumberFormat="1" applyFont="1" applyFill="1" applyBorder="1" applyAlignment="1">
      <alignment vertical="center" wrapText="1"/>
    </xf>
    <xf numFmtId="0" fontId="4" fillId="51" borderId="8" xfId="0" applyFont="1" applyFill="1" applyBorder="1" applyAlignment="1">
      <alignment vertical="top" wrapText="1"/>
    </xf>
    <xf numFmtId="0" fontId="4" fillId="51" borderId="26" xfId="0" applyFont="1" applyFill="1" applyBorder="1" applyAlignment="1">
      <alignment vertical="center" wrapText="1"/>
    </xf>
    <xf numFmtId="0" fontId="2" fillId="51" borderId="26" xfId="0" applyFont="1" applyFill="1" applyBorder="1" applyAlignment="1">
      <alignment vertical="center" wrapText="1"/>
    </xf>
    <xf numFmtId="0" fontId="2" fillId="51" borderId="28" xfId="0" applyFont="1" applyFill="1" applyBorder="1" applyAlignment="1"/>
    <xf numFmtId="0" fontId="2" fillId="51" borderId="17" xfId="0" applyFont="1" applyFill="1" applyBorder="1" applyAlignment="1"/>
    <xf numFmtId="3" fontId="2" fillId="51" borderId="0" xfId="0" applyNumberFormat="1" applyFont="1" applyFill="1" applyBorder="1" applyProtection="1">
      <protection locked="0"/>
    </xf>
    <xf numFmtId="49" fontId="4" fillId="51" borderId="26" xfId="231" applyNumberFormat="1" applyFont="1" applyFill="1" applyBorder="1" applyAlignment="1">
      <alignment horizontal="center" vertical="center"/>
    </xf>
    <xf numFmtId="174" fontId="4" fillId="51" borderId="28" xfId="229" quotePrefix="1" applyNumberFormat="1" applyFont="1" applyFill="1" applyBorder="1" applyAlignment="1">
      <alignment horizontal="center" vertical="center" wrapText="1"/>
    </xf>
    <xf numFmtId="174" fontId="2" fillId="51" borderId="43" xfId="229" applyNumberFormat="1" applyFont="1" applyFill="1" applyBorder="1" applyAlignment="1">
      <alignment horizontal="center" vertical="center" wrapText="1"/>
    </xf>
    <xf numFmtId="175" fontId="4" fillId="51" borderId="30" xfId="157" applyNumberFormat="1" applyFont="1" applyFill="1" applyBorder="1" applyAlignment="1">
      <alignment horizontal="center"/>
    </xf>
    <xf numFmtId="175" fontId="4" fillId="51" borderId="37" xfId="157" applyNumberFormat="1" applyFont="1" applyFill="1" applyBorder="1" applyAlignment="1">
      <alignment horizontal="center"/>
    </xf>
    <xf numFmtId="174" fontId="4" fillId="51" borderId="23" xfId="229" quotePrefix="1" applyNumberFormat="1" applyFont="1" applyFill="1" applyBorder="1" applyAlignment="1">
      <alignment horizontal="center" vertical="center" wrapText="1"/>
    </xf>
    <xf numFmtId="174" fontId="2" fillId="51" borderId="24" xfId="229" applyNumberFormat="1" applyFont="1" applyFill="1" applyBorder="1" applyAlignment="1">
      <alignment horizontal="center" vertical="center" wrapText="1"/>
    </xf>
    <xf numFmtId="0" fontId="23" fillId="51" borderId="17" xfId="0" applyFont="1" applyFill="1" applyBorder="1" applyAlignment="1"/>
    <xf numFmtId="0" fontId="23" fillId="51" borderId="18" xfId="0" applyFont="1" applyFill="1" applyBorder="1" applyAlignment="1"/>
    <xf numFmtId="0" fontId="23" fillId="51" borderId="19" xfId="0" applyFont="1" applyFill="1" applyBorder="1" applyAlignment="1"/>
    <xf numFmtId="0" fontId="2" fillId="51" borderId="28" xfId="0" applyFont="1" applyFill="1" applyBorder="1" applyAlignment="1"/>
    <xf numFmtId="0" fontId="2" fillId="51" borderId="43" xfId="0" applyFont="1" applyFill="1" applyBorder="1" applyAlignment="1"/>
    <xf numFmtId="0" fontId="2" fillId="51" borderId="29" xfId="0" applyFont="1" applyFill="1" applyBorder="1" applyAlignment="1"/>
    <xf numFmtId="0" fontId="2" fillId="51" borderId="17" xfId="0" applyFont="1" applyFill="1" applyBorder="1" applyAlignment="1"/>
    <xf numFmtId="0" fontId="2" fillId="51" borderId="18" xfId="0" applyFont="1" applyFill="1" applyBorder="1" applyAlignment="1"/>
    <xf numFmtId="0" fontId="2" fillId="51" borderId="19" xfId="0" applyFont="1" applyFill="1" applyBorder="1" applyAlignment="1"/>
    <xf numFmtId="0" fontId="4" fillId="51" borderId="28" xfId="0" applyFont="1" applyFill="1" applyBorder="1" applyAlignment="1">
      <alignment vertical="center" wrapText="1"/>
    </xf>
    <xf numFmtId="0" fontId="2" fillId="51" borderId="31" xfId="229" applyFont="1" applyFill="1" applyBorder="1" applyAlignment="1"/>
    <xf numFmtId="0" fontId="2" fillId="51" borderId="32" xfId="229" applyFont="1" applyFill="1" applyBorder="1" applyAlignment="1"/>
    <xf numFmtId="0" fontId="2" fillId="51" borderId="33" xfId="229" applyFont="1" applyFill="1" applyBorder="1" applyAlignment="1"/>
    <xf numFmtId="0" fontId="2" fillId="51" borderId="28" xfId="229" applyFont="1" applyFill="1" applyBorder="1" applyAlignment="1"/>
    <xf numFmtId="0" fontId="2" fillId="51" borderId="43" xfId="229" applyFont="1" applyFill="1" applyBorder="1" applyAlignment="1"/>
    <xf numFmtId="0" fontId="2" fillId="51" borderId="29" xfId="229" applyFont="1" applyFill="1" applyBorder="1" applyAlignment="1"/>
    <xf numFmtId="0" fontId="2" fillId="51" borderId="17" xfId="229" applyFont="1" applyFill="1" applyBorder="1" applyAlignment="1"/>
    <xf numFmtId="0" fontId="2" fillId="51" borderId="18" xfId="229" applyFont="1" applyFill="1" applyBorder="1" applyAlignment="1"/>
    <xf numFmtId="0" fontId="2" fillId="51" borderId="19" xfId="229" applyFont="1" applyFill="1" applyBorder="1" applyAlignment="1"/>
    <xf numFmtId="0" fontId="4" fillId="51" borderId="30" xfId="0" applyFont="1" applyFill="1" applyBorder="1" applyAlignment="1"/>
    <xf numFmtId="0" fontId="4" fillId="51" borderId="41" xfId="0" applyFont="1" applyFill="1" applyBorder="1" applyAlignment="1"/>
    <xf numFmtId="0" fontId="4" fillId="51" borderId="37" xfId="0" applyFont="1" applyFill="1" applyBorder="1" applyAlignment="1"/>
    <xf numFmtId="49" fontId="4" fillId="51" borderId="43" xfId="0" applyNumberFormat="1" applyFont="1" applyFill="1" applyBorder="1" applyAlignment="1">
      <alignment horizontal="center" vertical="center" wrapText="1"/>
    </xf>
    <xf numFmtId="49" fontId="4" fillId="51" borderId="29" xfId="0" applyNumberFormat="1" applyFont="1" applyFill="1" applyBorder="1" applyAlignment="1">
      <alignment horizontal="center" vertical="center" wrapText="1"/>
    </xf>
    <xf numFmtId="3" fontId="61" fillId="51" borderId="0" xfId="231" applyNumberFormat="1" applyFont="1" applyFill="1" applyBorder="1" applyAlignment="1">
      <alignment horizontal="center" vertical="center"/>
    </xf>
    <xf numFmtId="3" fontId="2" fillId="51" borderId="40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4" xfId="0" applyNumberFormat="1" applyFont="1" applyFill="1" applyBorder="1" applyAlignment="1">
      <alignment horizontal="center" wrapText="1"/>
    </xf>
  </cellXfs>
  <cellStyles count="279">
    <cellStyle name="_Column1" xfId="1"/>
    <cellStyle name="_Column1 2" xfId="2"/>
    <cellStyle name="_Column1 2_Software AG - Q2 2012 Results deutsch IFRS" xfId="3"/>
    <cellStyle name="_Column1 3" xfId="4"/>
    <cellStyle name="_Column1_TARGET2" xfId="5"/>
    <cellStyle name="_Column1_TARGET2 2" xfId="6"/>
    <cellStyle name="_Column1_TARGET2 2_Software AG - Q2 2012 Results deutsch IFRS" xfId="7"/>
    <cellStyle name="_Column1_TARGET2 3" xfId="8"/>
    <cellStyle name="_Column2" xfId="9"/>
    <cellStyle name="_Column2_TARGET2" xfId="10"/>
    <cellStyle name="_Column3" xfId="11"/>
    <cellStyle name="_Column3_TARGET2" xfId="12"/>
    <cellStyle name="_Column4" xfId="13"/>
    <cellStyle name="_Column4 2" xfId="14"/>
    <cellStyle name="_Column4_TARGET2" xfId="15"/>
    <cellStyle name="_Column4_TARGET2 2" xfId="16"/>
    <cellStyle name="_Column5" xfId="17"/>
    <cellStyle name="_Column5_TARGET2" xfId="18"/>
    <cellStyle name="_Column6" xfId="19"/>
    <cellStyle name="_Column6_TARGET2" xfId="20"/>
    <cellStyle name="_Column7" xfId="21"/>
    <cellStyle name="_Column7_TARGET2" xfId="22"/>
    <cellStyle name="_Data" xfId="23"/>
    <cellStyle name="_Data_TARGET2" xfId="24"/>
    <cellStyle name="_Header" xfId="25"/>
    <cellStyle name="_Header_TARGET2" xfId="26"/>
    <cellStyle name="_Row1" xfId="27"/>
    <cellStyle name="_Row1 2" xfId="28"/>
    <cellStyle name="_Row1 2_Software AG - Q2 2012 Results deutsch IFRS" xfId="29"/>
    <cellStyle name="_Row1 3" xfId="30"/>
    <cellStyle name="_Row1_TARGET2" xfId="31"/>
    <cellStyle name="_Row1_TARGET2 2" xfId="32"/>
    <cellStyle name="_Row1_TARGET2 2_Software AG - Q2 2012 Results deutsch IFRS" xfId="33"/>
    <cellStyle name="_Row1_TARGET2 3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60"/>
    <cellStyle name="Accent1 - 20%" xfId="61"/>
    <cellStyle name="Accent1 - 40%" xfId="62"/>
    <cellStyle name="Accent1 - 60%" xfId="63"/>
    <cellStyle name="Accent2" xfId="64"/>
    <cellStyle name="Accent2 - 20%" xfId="65"/>
    <cellStyle name="Accent2 - 40%" xfId="66"/>
    <cellStyle name="Accent2 - 60%" xfId="67"/>
    <cellStyle name="Accent3" xfId="68"/>
    <cellStyle name="Accent3 - 20%" xfId="69"/>
    <cellStyle name="Accent3 - 40%" xfId="70"/>
    <cellStyle name="Accent3 - 60%" xfId="71"/>
    <cellStyle name="Accent3_Basis-Q1-09" xfId="72"/>
    <cellStyle name="Accent4" xfId="73"/>
    <cellStyle name="Accent4 - 20%" xfId="74"/>
    <cellStyle name="Accent4 - 40%" xfId="75"/>
    <cellStyle name="Accent4 - 60%" xfId="76"/>
    <cellStyle name="Accent4_Basis-Q1-09" xfId="77"/>
    <cellStyle name="Accent5" xfId="78"/>
    <cellStyle name="Accent5 - 20%" xfId="79"/>
    <cellStyle name="Accent5 - 40%" xfId="80"/>
    <cellStyle name="Accent5 - 60%" xfId="81"/>
    <cellStyle name="Accent5_Basis-Q1-09" xfId="82"/>
    <cellStyle name="Accent6" xfId="83"/>
    <cellStyle name="Accent6 - 20%" xfId="84"/>
    <cellStyle name="Accent6 - 40%" xfId="85"/>
    <cellStyle name="Accent6 - 60%" xfId="86"/>
    <cellStyle name="Accent6_Basis-Q1-09" xfId="87"/>
    <cellStyle name="Bad" xfId="88"/>
    <cellStyle name="Calculation" xfId="89"/>
    <cellStyle name="Check Cell" xfId="90"/>
    <cellStyle name="Comma  - Style1" xfId="91"/>
    <cellStyle name="Comma  - Style2" xfId="92"/>
    <cellStyle name="Comma  - Style3" xfId="93"/>
    <cellStyle name="Comma  - Style4" xfId="94"/>
    <cellStyle name="Comma  - Style5" xfId="95"/>
    <cellStyle name="Comma  - Style6" xfId="96"/>
    <cellStyle name="Comma  - Style7" xfId="97"/>
    <cellStyle name="Comma  - Style8" xfId="98"/>
    <cellStyle name="Datum" xfId="99"/>
    <cellStyle name="Emphasis 1" xfId="100"/>
    <cellStyle name="Emphasis 2" xfId="101"/>
    <cellStyle name="Emphasis 3" xfId="102"/>
    <cellStyle name="Euro" xfId="103"/>
    <cellStyle name="Euro 2" xfId="104"/>
    <cellStyle name="Euro 3" xfId="105"/>
    <cellStyle name="Explanatory Text" xfId="106"/>
    <cellStyle name="Good" xfId="107"/>
    <cellStyle name="Grey" xfId="108"/>
    <cellStyle name="Heading 1" xfId="109"/>
    <cellStyle name="Heading 2" xfId="110"/>
    <cellStyle name="Heading 3" xfId="111"/>
    <cellStyle name="Heading 4" xfId="112"/>
    <cellStyle name="Input" xfId="113"/>
    <cellStyle name="Input [yellow]" xfId="114"/>
    <cellStyle name="Input_Basis-Q1-09" xfId="115"/>
    <cellStyle name="Linked Cell" xfId="116"/>
    <cellStyle name="Milliers [0]_laroux" xfId="117"/>
    <cellStyle name="Milliers_laroux" xfId="118"/>
    <cellStyle name="MioS-Format" xfId="119"/>
    <cellStyle name="Monétaire [0]_laroux" xfId="120"/>
    <cellStyle name="Monétaire_laroux" xfId="121"/>
    <cellStyle name="Neutral 2" xfId="122"/>
    <cellStyle name="Normal - Formatvorlage1" xfId="123"/>
    <cellStyle name="Normal - Formatvorlage1 2" xfId="124"/>
    <cellStyle name="Normal - Formatvorlage1 3" xfId="125"/>
    <cellStyle name="Normal - Formatvorlage1_Software AG - Q2 2012 Results deutsch IFRS" xfId="126"/>
    <cellStyle name="Normal - Formatvorlage2" xfId="127"/>
    <cellStyle name="Normal - Formatvorlage2 2" xfId="128"/>
    <cellStyle name="Normal - Formatvorlage2 3" xfId="129"/>
    <cellStyle name="Normal - Formatvorlage2_Software AG - Q2 2012 Results deutsch IFRS" xfId="130"/>
    <cellStyle name="Normal - Formatvorlage3" xfId="131"/>
    <cellStyle name="Normal - Formatvorlage3 2" xfId="132"/>
    <cellStyle name="Normal - Formatvorlage3 3" xfId="133"/>
    <cellStyle name="Normal - Formatvorlage3_Software AG - Q2 2012 Results deutsch IFRS" xfId="134"/>
    <cellStyle name="Normal - Formatvorlage4" xfId="135"/>
    <cellStyle name="Normal - Formatvorlage4 2" xfId="136"/>
    <cellStyle name="Normal - Formatvorlage4 3" xfId="137"/>
    <cellStyle name="Normal - Formatvorlage4_Software AG - Q2 2012 Results deutsch IFRS" xfId="138"/>
    <cellStyle name="Normal - Formatvorlage5" xfId="139"/>
    <cellStyle name="Normal - Formatvorlage5 2" xfId="140"/>
    <cellStyle name="Normal - Formatvorlage5 3" xfId="141"/>
    <cellStyle name="Normal - Formatvorlage5_Software AG - Q2 2012 Results deutsch IFRS" xfId="142"/>
    <cellStyle name="Normal - Formatvorlage6" xfId="143"/>
    <cellStyle name="Normal - Formatvorlage6 2" xfId="144"/>
    <cellStyle name="Normal - Formatvorlage6 3" xfId="145"/>
    <cellStyle name="Normal - Formatvorlage6_Software AG - Q2 2012 Results deutsch IFRS" xfId="146"/>
    <cellStyle name="Normal - Formatvorlage7" xfId="147"/>
    <cellStyle name="Normal - Formatvorlage7 2" xfId="148"/>
    <cellStyle name="Normal - Formatvorlage7 3" xfId="149"/>
    <cellStyle name="Normal - Formatvorlage7_Software AG - Q2 2012 Results deutsch IFRS" xfId="150"/>
    <cellStyle name="Normal - Formatvorlage8" xfId="151"/>
    <cellStyle name="Normal - Formatvorlage8 2" xfId="152"/>
    <cellStyle name="Normal - Formatvorlage8 3" xfId="153"/>
    <cellStyle name="Normal - Formatvorlage8_Software AG - Q2 2012 Results deutsch IFRS" xfId="154"/>
    <cellStyle name="Normal - Style1" xfId="155"/>
    <cellStyle name="Normal_01_Cons_chart_of_accounts" xfId="156"/>
    <cellStyle name="Normal_Bil98koE" xfId="157"/>
    <cellStyle name="Note" xfId="158"/>
    <cellStyle name="Note 2" xfId="159"/>
    <cellStyle name="Output" xfId="160"/>
    <cellStyle name="Percent [2]" xfId="161"/>
    <cellStyle name="Percent [2] 2" xfId="162"/>
    <cellStyle name="Percent [2] 3" xfId="163"/>
    <cellStyle name="SAPBEXaggData" xfId="164"/>
    <cellStyle name="SAPBEXaggDataEmph" xfId="165"/>
    <cellStyle name="SAPBEXaggItem" xfId="166"/>
    <cellStyle name="SAPBEXaggItemX" xfId="167"/>
    <cellStyle name="SAPBEXchaText" xfId="168"/>
    <cellStyle name="SAPBEXexcBad7" xfId="169"/>
    <cellStyle name="SAPBEXexcBad8" xfId="170"/>
    <cellStyle name="SAPBEXexcBad9" xfId="171"/>
    <cellStyle name="SAPBEXexcCritical4" xfId="172"/>
    <cellStyle name="SAPBEXexcCritical5" xfId="173"/>
    <cellStyle name="SAPBEXexcCritical6" xfId="174"/>
    <cellStyle name="SAPBEXexcGood1" xfId="175"/>
    <cellStyle name="SAPBEXexcGood2" xfId="176"/>
    <cellStyle name="SAPBEXexcGood3" xfId="177"/>
    <cellStyle name="SAPBEXfilterDrill" xfId="178"/>
    <cellStyle name="SAPBEXfilterItem" xfId="179"/>
    <cellStyle name="SAPBEXfilterText" xfId="180"/>
    <cellStyle name="SAPBEXfilterText 2" xfId="181"/>
    <cellStyle name="SAPBEXformats" xfId="182"/>
    <cellStyle name="SAPBEXheaderItem" xfId="183"/>
    <cellStyle name="SAPBEXheaderItem 2" xfId="184"/>
    <cellStyle name="SAPBEXheaderText" xfId="185"/>
    <cellStyle name="SAPBEXheaderText 2" xfId="186"/>
    <cellStyle name="SAPBEXHLevel0" xfId="187"/>
    <cellStyle name="SAPBEXHLevel0 2" xfId="188"/>
    <cellStyle name="SAPBEXHLevel0_Software AG - Q2 2012 Results deutsch IFRS" xfId="189"/>
    <cellStyle name="SAPBEXHLevel0X" xfId="190"/>
    <cellStyle name="SAPBEXHLevel0X 2" xfId="191"/>
    <cellStyle name="SAPBEXHLevel0X_Software AG - Q2 2012 Results deutsch IFRS" xfId="192"/>
    <cellStyle name="SAPBEXHLevel1" xfId="193"/>
    <cellStyle name="SAPBEXHLevel1 2" xfId="194"/>
    <cellStyle name="SAPBEXHLevel1_Software AG - Q2 2012 Results deutsch IFRS" xfId="195"/>
    <cellStyle name="SAPBEXHLevel1X" xfId="196"/>
    <cellStyle name="SAPBEXHLevel1X 2" xfId="197"/>
    <cellStyle name="SAPBEXHLevel1X_Software AG - Q2 2012 Results deutsch IFRS" xfId="198"/>
    <cellStyle name="SAPBEXHLevel2" xfId="199"/>
    <cellStyle name="SAPBEXHLevel2 2" xfId="200"/>
    <cellStyle name="SAPBEXHLevel2_Software AG - Q2 2012 Results deutsch IFRS" xfId="201"/>
    <cellStyle name="SAPBEXHLevel2X" xfId="202"/>
    <cellStyle name="SAPBEXHLevel2X 2" xfId="203"/>
    <cellStyle name="SAPBEXHLevel2X_Software AG - Q2 2012 Results deutsch IFRS" xfId="204"/>
    <cellStyle name="SAPBEXHLevel3" xfId="205"/>
    <cellStyle name="SAPBEXHLevel3 2" xfId="206"/>
    <cellStyle name="SAPBEXHLevel3_Software AG - Q2 2012 Results deutsch IFRS" xfId="207"/>
    <cellStyle name="SAPBEXHLevel3X" xfId="208"/>
    <cellStyle name="SAPBEXHLevel3X 2" xfId="209"/>
    <cellStyle name="SAPBEXHLevel3X_Software AG - Q2 2012 Results deutsch IFRS" xfId="210"/>
    <cellStyle name="SAPBEXinputData" xfId="211"/>
    <cellStyle name="SAPBEXinputData 2" xfId="212"/>
    <cellStyle name="SAPBEXinputData_Software AG - Q2 2012 Results deutsch IFRS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X" xfId="222"/>
    <cellStyle name="SAPBEXtitle" xfId="223"/>
    <cellStyle name="SAPBEXtitle 2" xfId="224"/>
    <cellStyle name="SAPBEXunassignedItem" xfId="225"/>
    <cellStyle name="SAPBEXundefined" xfId="226"/>
    <cellStyle name="S-Format" xfId="227"/>
    <cellStyle name="Sheet Title" xfId="228"/>
    <cellStyle name="Standard" xfId="0" builtinId="0"/>
    <cellStyle name="Standard 2" xfId="229"/>
    <cellStyle name="Standard_Tabelle1_1" xfId="230"/>
    <cellStyle name="Standard_XX_GROUP_DEV_LASTFC_B_PY_NOV" xfId="231"/>
    <cellStyle name="STYL0 - Formatvorlage1" xfId="232"/>
    <cellStyle name="STYL0 - Formatvorlage1 2" xfId="233"/>
    <cellStyle name="STYL0 - Formatvorlage1 3" xfId="234"/>
    <cellStyle name="STYL0 - Formatvorlage1_Software AG - Q2 2012 Results deutsch IFRS" xfId="235"/>
    <cellStyle name="STYL1 - Formatvorlage2" xfId="236"/>
    <cellStyle name="STYL1 - Formatvorlage2 2" xfId="237"/>
    <cellStyle name="STYL1 - Formatvorlage2 3" xfId="238"/>
    <cellStyle name="STYL1 - Formatvorlage2_Software AG - Q2 2012 Results deutsch IFRS" xfId="239"/>
    <cellStyle name="STYL2 - Formatvorlage3" xfId="240"/>
    <cellStyle name="STYL2 - Formatvorlage3 2" xfId="241"/>
    <cellStyle name="STYL2 - Formatvorlage3 3" xfId="242"/>
    <cellStyle name="STYL2 - Formatvorlage3_Software AG - Q2 2012 Results deutsch IFRS" xfId="243"/>
    <cellStyle name="STYL3 - Formatvorlage4" xfId="244"/>
    <cellStyle name="STYL3 - Formatvorlage4 2" xfId="245"/>
    <cellStyle name="STYL3 - Formatvorlage4 3" xfId="246"/>
    <cellStyle name="STYL3 - Formatvorlage4_Software AG - Q2 2012 Results deutsch IFRS" xfId="247"/>
    <cellStyle name="STYL4 - Formatvorlage5" xfId="248"/>
    <cellStyle name="STYL4 - Formatvorlage5 2" xfId="249"/>
    <cellStyle name="STYL4 - Formatvorlage5 3" xfId="250"/>
    <cellStyle name="STYL4 - Formatvorlage5_Software AG - Q2 2012 Results deutsch IFRS" xfId="251"/>
    <cellStyle name="STYL5 - Formatvorlage6" xfId="252"/>
    <cellStyle name="STYL5 - Formatvorlage6 2" xfId="253"/>
    <cellStyle name="STYL5 - Formatvorlage6 3" xfId="254"/>
    <cellStyle name="STYL5 - Formatvorlage6_Software AG - Q2 2012 Results deutsch IFRS" xfId="255"/>
    <cellStyle name="STYL6 - Formatvorlage7" xfId="256"/>
    <cellStyle name="STYL6 - Formatvorlage7 2" xfId="257"/>
    <cellStyle name="STYL6 - Formatvorlage7 3" xfId="258"/>
    <cellStyle name="STYL6 - Formatvorlage7_Software AG - Q2 2012 Results deutsch IFRS" xfId="259"/>
    <cellStyle name="STYL7 - Formatvorlage8" xfId="260"/>
    <cellStyle name="STYL7 - Formatvorlage8 2" xfId="261"/>
    <cellStyle name="STYL7 - Formatvorlage8 3" xfId="262"/>
    <cellStyle name="STYL7 - Formatvorlage8_Software AG - Q2 2012 Results deutsch IFRS" xfId="263"/>
    <cellStyle name="TabSumme1" xfId="264"/>
    <cellStyle name="TabSumme1 2" xfId="265"/>
    <cellStyle name="TabSumme2" xfId="266"/>
    <cellStyle name="TabSumme2 2" xfId="267"/>
    <cellStyle name="TabÜberschr1" xfId="268"/>
    <cellStyle name="TabÜberschr1 2" xfId="269"/>
    <cellStyle name="TabÜberschr2" xfId="270"/>
    <cellStyle name="TabÜberschr2 2" xfId="271"/>
    <cellStyle name="Title" xfId="272"/>
    <cellStyle name="Total" xfId="273"/>
    <cellStyle name="TS-Format" xfId="274"/>
    <cellStyle name="TS-Format 2" xfId="275"/>
    <cellStyle name="Warning Text" xfId="276"/>
    <cellStyle name="Zahl" xfId="277"/>
    <cellStyle name="Zahl1" xfId="2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3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Normal="100" workbookViewId="0">
      <selection activeCell="B5" sqref="B5"/>
    </sheetView>
  </sheetViews>
  <sheetFormatPr baseColWidth="10" defaultRowHeight="12.75"/>
  <cols>
    <col min="1" max="1" width="5.42578125" style="2" customWidth="1"/>
    <col min="2" max="4" width="11.42578125" style="2" customWidth="1"/>
    <col min="5" max="5" width="46.140625" style="2" customWidth="1"/>
    <col min="6" max="9" width="11.42578125" style="2" customWidth="1"/>
    <col min="10" max="10" width="18.140625" style="2" customWidth="1"/>
    <col min="11" max="14" width="11.42578125" style="2" customWidth="1"/>
    <col min="15" max="15" width="18.140625" style="2" customWidth="1"/>
    <col min="16" max="16" width="4" style="2" customWidth="1"/>
    <col min="17" max="16384" width="11.42578125" style="2"/>
  </cols>
  <sheetData>
    <row r="1" spans="1:16" ht="18">
      <c r="A1" s="6"/>
      <c r="B1" s="7"/>
      <c r="C1" s="6"/>
      <c r="D1" s="6"/>
      <c r="E1" s="6"/>
      <c r="F1" s="6"/>
      <c r="G1" s="8"/>
      <c r="H1" s="8"/>
      <c r="I1" s="9"/>
      <c r="J1" s="10"/>
      <c r="K1" s="6"/>
      <c r="L1" s="8"/>
      <c r="M1" s="8"/>
      <c r="N1" s="9"/>
      <c r="O1" s="10"/>
      <c r="P1" s="10"/>
    </row>
    <row r="2" spans="1:16" ht="18">
      <c r="A2" s="6"/>
      <c r="B2" s="7"/>
      <c r="C2" s="6"/>
      <c r="D2" s="6"/>
      <c r="E2" s="6"/>
      <c r="F2" s="6"/>
      <c r="G2" s="8"/>
      <c r="H2" s="8"/>
      <c r="I2" s="9"/>
      <c r="J2" s="10"/>
      <c r="K2" s="6"/>
      <c r="L2" s="8"/>
      <c r="M2" s="8"/>
      <c r="N2" s="9"/>
      <c r="O2" s="10"/>
      <c r="P2" s="10"/>
    </row>
    <row r="3" spans="1:16" ht="18">
      <c r="A3" s="6"/>
      <c r="B3" s="7" t="s">
        <v>146</v>
      </c>
      <c r="C3" s="6"/>
      <c r="D3" s="6"/>
      <c r="E3" s="6"/>
      <c r="F3" s="6"/>
      <c r="G3" s="8"/>
      <c r="H3" s="8"/>
      <c r="I3" s="9"/>
      <c r="J3" s="10"/>
      <c r="K3" s="6"/>
      <c r="L3" s="8"/>
      <c r="M3" s="8"/>
      <c r="N3" s="9"/>
      <c r="O3" s="10"/>
      <c r="P3" s="10"/>
    </row>
    <row r="4" spans="1:16" ht="18">
      <c r="A4" s="6"/>
      <c r="B4" s="7" t="s">
        <v>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0"/>
    </row>
    <row r="5" spans="1:16" ht="18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"/>
    </row>
    <row r="6" spans="1:16" ht="31.5" customHeight="1">
      <c r="A6" s="6"/>
      <c r="B6" s="267" t="s">
        <v>9</v>
      </c>
      <c r="C6" s="262"/>
      <c r="D6" s="262"/>
      <c r="E6" s="263"/>
      <c r="F6" s="252">
        <v>41820</v>
      </c>
      <c r="G6" s="253"/>
      <c r="H6" s="252">
        <v>41455</v>
      </c>
      <c r="I6" s="253"/>
      <c r="J6" s="162" t="s">
        <v>26</v>
      </c>
      <c r="K6" s="252" t="s">
        <v>147</v>
      </c>
      <c r="L6" s="253"/>
      <c r="M6" s="252" t="s">
        <v>141</v>
      </c>
      <c r="N6" s="253"/>
      <c r="O6" s="162" t="s">
        <v>26</v>
      </c>
      <c r="P6" s="10"/>
    </row>
    <row r="7" spans="1:16" ht="15">
      <c r="A7" s="6"/>
      <c r="B7" s="258" t="s">
        <v>10</v>
      </c>
      <c r="C7" s="259"/>
      <c r="D7" s="259"/>
      <c r="E7" s="260"/>
      <c r="F7" s="233"/>
      <c r="G7" s="14">
        <f>SUM(G8:G10)</f>
        <v>404.9</v>
      </c>
      <c r="H7" s="249"/>
      <c r="I7" s="14">
        <f>SUM(I8:I10)</f>
        <v>462.7</v>
      </c>
      <c r="J7" s="52">
        <f>(G7-I7)/I7</f>
        <v>-0.12</v>
      </c>
      <c r="K7" s="249"/>
      <c r="L7" s="14">
        <f>SUM(L8:L10)</f>
        <v>196</v>
      </c>
      <c r="M7" s="249"/>
      <c r="N7" s="14">
        <f>SUM(N8:N10)</f>
        <v>237.7</v>
      </c>
      <c r="O7" s="52">
        <f>(L7-N7)/N7</f>
        <v>-0.18</v>
      </c>
      <c r="P7" s="10"/>
    </row>
    <row r="8" spans="1:16" ht="15">
      <c r="A8" s="6"/>
      <c r="B8" s="16"/>
      <c r="C8" s="66" t="s">
        <v>11</v>
      </c>
      <c r="D8" s="66"/>
      <c r="E8" s="67"/>
      <c r="F8" s="17"/>
      <c r="G8" s="18">
        <f>181.4+107.3</f>
        <v>288.7</v>
      </c>
      <c r="H8" s="17"/>
      <c r="I8" s="18">
        <v>326.2</v>
      </c>
      <c r="J8" s="57">
        <f>(G8-I8)/I8</f>
        <v>-0.11</v>
      </c>
      <c r="K8" s="17"/>
      <c r="L8" s="18">
        <f>50.2+91.1</f>
        <v>141.30000000000001</v>
      </c>
      <c r="M8" s="17"/>
      <c r="N8" s="18">
        <v>169.1</v>
      </c>
      <c r="O8" s="57">
        <f>(L8-N8)/N8</f>
        <v>-0.16</v>
      </c>
      <c r="P8" s="10"/>
    </row>
    <row r="9" spans="1:16" ht="15">
      <c r="A9" s="6"/>
      <c r="B9" s="17"/>
      <c r="C9" s="19" t="s">
        <v>57</v>
      </c>
      <c r="D9" s="66"/>
      <c r="E9" s="68"/>
      <c r="F9" s="16"/>
      <c r="G9" s="18">
        <v>115.9</v>
      </c>
      <c r="H9" s="16"/>
      <c r="I9" s="18">
        <v>135.80000000000001</v>
      </c>
      <c r="J9" s="52">
        <f>(G9-I9)/I9</f>
        <v>-0.15</v>
      </c>
      <c r="K9" s="16"/>
      <c r="L9" s="18">
        <v>54.6</v>
      </c>
      <c r="M9" s="16"/>
      <c r="N9" s="18">
        <v>68.3</v>
      </c>
      <c r="O9" s="52">
        <f>(L9-N9)/N9</f>
        <v>-0.2</v>
      </c>
      <c r="P9" s="10"/>
    </row>
    <row r="10" spans="1:16" ht="15">
      <c r="A10" s="6"/>
      <c r="B10" s="17"/>
      <c r="C10" s="19" t="s">
        <v>58</v>
      </c>
      <c r="D10" s="66"/>
      <c r="E10" s="68"/>
      <c r="F10" s="20"/>
      <c r="G10" s="22">
        <v>0.3</v>
      </c>
      <c r="H10" s="20"/>
      <c r="I10" s="22">
        <v>0.7</v>
      </c>
      <c r="J10" s="53"/>
      <c r="K10" s="20"/>
      <c r="L10" s="22">
        <v>0.1</v>
      </c>
      <c r="M10" s="20"/>
      <c r="N10" s="22">
        <v>0.3</v>
      </c>
      <c r="O10" s="53"/>
      <c r="P10" s="10"/>
    </row>
    <row r="11" spans="1:16" ht="15">
      <c r="A11" s="6"/>
      <c r="B11" s="69" t="s">
        <v>12</v>
      </c>
      <c r="C11" s="66"/>
      <c r="D11" s="66"/>
      <c r="E11" s="67"/>
      <c r="F11" s="51"/>
      <c r="G11" s="14"/>
      <c r="H11" s="51"/>
      <c r="I11" s="14"/>
      <c r="J11" s="54"/>
      <c r="K11" s="51"/>
      <c r="L11" s="14"/>
      <c r="M11" s="51"/>
      <c r="N11" s="14"/>
      <c r="O11" s="54"/>
      <c r="P11" s="10"/>
    </row>
    <row r="12" spans="1:16" ht="15">
      <c r="A12" s="6"/>
      <c r="B12" s="16"/>
      <c r="C12" s="66" t="s">
        <v>6</v>
      </c>
      <c r="D12" s="66"/>
      <c r="E12" s="67"/>
      <c r="F12" s="16"/>
      <c r="G12" s="18">
        <v>179.9</v>
      </c>
      <c r="H12" s="16"/>
      <c r="I12" s="18">
        <v>181.8</v>
      </c>
      <c r="J12" s="52">
        <f>(G12-I12)/I12</f>
        <v>-0.01</v>
      </c>
      <c r="K12" s="16"/>
      <c r="L12" s="18">
        <v>84.6</v>
      </c>
      <c r="M12" s="16"/>
      <c r="N12" s="18">
        <v>91.4</v>
      </c>
      <c r="O12" s="52">
        <f>(L12-N12)/N12</f>
        <v>-7.0000000000000007E-2</v>
      </c>
      <c r="P12" s="10"/>
    </row>
    <row r="13" spans="1:16" ht="15">
      <c r="A13" s="6"/>
      <c r="B13" s="16"/>
      <c r="C13" s="66" t="s">
        <v>7</v>
      </c>
      <c r="D13" s="67"/>
      <c r="E13" s="67"/>
      <c r="F13" s="16"/>
      <c r="G13" s="18">
        <v>107</v>
      </c>
      <c r="H13" s="16"/>
      <c r="I13" s="18">
        <v>140.30000000000001</v>
      </c>
      <c r="J13" s="57">
        <f>(G13-I13)/I13</f>
        <v>-0.24</v>
      </c>
      <c r="K13" s="16"/>
      <c r="L13" s="18">
        <v>55.9</v>
      </c>
      <c r="M13" s="16"/>
      <c r="N13" s="18">
        <v>75.8</v>
      </c>
      <c r="O13" s="57">
        <f>(L13-N13)/N13</f>
        <v>-0.26</v>
      </c>
      <c r="P13" s="10"/>
    </row>
    <row r="14" spans="1:16" ht="15.75" thickBot="1">
      <c r="A14" s="6"/>
      <c r="B14" s="38"/>
      <c r="C14" s="70" t="s">
        <v>138</v>
      </c>
      <c r="D14" s="70"/>
      <c r="E14" s="71"/>
      <c r="F14" s="38"/>
      <c r="G14" s="50">
        <v>118</v>
      </c>
      <c r="H14" s="38"/>
      <c r="I14" s="50">
        <v>140.6</v>
      </c>
      <c r="J14" s="58">
        <f>(G14-I14)/I14</f>
        <v>-0.16</v>
      </c>
      <c r="K14" s="38"/>
      <c r="L14" s="50">
        <v>55.5</v>
      </c>
      <c r="M14" s="38"/>
      <c r="N14" s="50">
        <v>70.5</v>
      </c>
      <c r="O14" s="58">
        <f>(L14-N14)/N14</f>
        <v>-0.21</v>
      </c>
      <c r="P14" s="10"/>
    </row>
    <row r="15" spans="1:16" ht="15.75">
      <c r="A15" s="6"/>
      <c r="B15" s="39" t="s">
        <v>132</v>
      </c>
      <c r="C15" s="40"/>
      <c r="D15" s="40"/>
      <c r="E15" s="41"/>
      <c r="F15" s="59"/>
      <c r="G15" s="60">
        <v>55.5</v>
      </c>
      <c r="H15" s="39"/>
      <c r="I15" s="42">
        <v>86</v>
      </c>
      <c r="J15" s="43">
        <f>(G15-I15)/I15</f>
        <v>-0.35</v>
      </c>
      <c r="K15" s="59"/>
      <c r="L15" s="60">
        <v>25</v>
      </c>
      <c r="M15" s="39"/>
      <c r="N15" s="42">
        <v>44.4</v>
      </c>
      <c r="O15" s="43">
        <f>(L15-N15)/N15</f>
        <v>-0.44</v>
      </c>
      <c r="P15" s="10"/>
    </row>
    <row r="16" spans="1:16" ht="15">
      <c r="A16" s="6"/>
      <c r="B16" s="20"/>
      <c r="C16" s="21" t="s">
        <v>13</v>
      </c>
      <c r="D16" s="21"/>
      <c r="E16" s="72"/>
      <c r="F16" s="20"/>
      <c r="G16" s="24">
        <f>+G15/G7</f>
        <v>0.13700000000000001</v>
      </c>
      <c r="H16" s="20"/>
      <c r="I16" s="24">
        <f>+I15/I7</f>
        <v>0.186</v>
      </c>
      <c r="J16" s="25"/>
      <c r="K16" s="20"/>
      <c r="L16" s="24">
        <f>+L15/L7</f>
        <v>0.128</v>
      </c>
      <c r="M16" s="20"/>
      <c r="N16" s="24">
        <f>+N15/N7</f>
        <v>0.187</v>
      </c>
      <c r="O16" s="25"/>
      <c r="P16" s="10"/>
    </row>
    <row r="17" spans="1:16" ht="15.75">
      <c r="A17" s="6"/>
      <c r="B17" s="26" t="s">
        <v>14</v>
      </c>
      <c r="C17" s="66"/>
      <c r="D17" s="66"/>
      <c r="E17" s="67"/>
      <c r="F17" s="26"/>
      <c r="G17" s="27">
        <v>32.700000000000003</v>
      </c>
      <c r="H17" s="26"/>
      <c r="I17" s="27">
        <v>56</v>
      </c>
      <c r="J17" s="28">
        <f>(G17-I17)/I17</f>
        <v>-0.42</v>
      </c>
      <c r="K17" s="26"/>
      <c r="L17" s="27">
        <v>14.2</v>
      </c>
      <c r="M17" s="26"/>
      <c r="N17" s="27">
        <v>28.8</v>
      </c>
      <c r="O17" s="28">
        <f>(L17-N17)/N17</f>
        <v>-0.51</v>
      </c>
      <c r="P17" s="10"/>
    </row>
    <row r="18" spans="1:16" ht="15">
      <c r="A18" s="6"/>
      <c r="B18" s="20"/>
      <c r="C18" s="21" t="s">
        <v>13</v>
      </c>
      <c r="D18" s="21"/>
      <c r="E18" s="72"/>
      <c r="F18" s="20"/>
      <c r="G18" s="24">
        <f>G17/G7</f>
        <v>8.1000000000000003E-2</v>
      </c>
      <c r="H18" s="20"/>
      <c r="I18" s="24">
        <f>I17/I7</f>
        <v>0.121</v>
      </c>
      <c r="J18" s="23"/>
      <c r="K18" s="20"/>
      <c r="L18" s="24">
        <f>L17/L7</f>
        <v>7.1999999999999995E-2</v>
      </c>
      <c r="M18" s="20"/>
      <c r="N18" s="24">
        <f>N17/N7</f>
        <v>0.121</v>
      </c>
      <c r="O18" s="23"/>
      <c r="P18" s="10"/>
    </row>
    <row r="19" spans="1:16" ht="15">
      <c r="A19" s="6"/>
      <c r="B19" s="20" t="s">
        <v>15</v>
      </c>
      <c r="C19" s="21"/>
      <c r="D19" s="21"/>
      <c r="E19" s="72"/>
      <c r="F19" s="232"/>
      <c r="G19" s="29">
        <v>0.41</v>
      </c>
      <c r="H19" s="248"/>
      <c r="I19" s="29">
        <v>0.66</v>
      </c>
      <c r="J19" s="30">
        <f>(G19-I19)/I19</f>
        <v>-0.38</v>
      </c>
      <c r="K19" s="248"/>
      <c r="L19" s="29">
        <v>0.18</v>
      </c>
      <c r="M19" s="248"/>
      <c r="N19" s="29">
        <v>0.34</v>
      </c>
      <c r="O19" s="30">
        <f>(L19-N19)/N19</f>
        <v>-0.47</v>
      </c>
      <c r="P19" s="10"/>
    </row>
    <row r="20" spans="1:16" ht="15">
      <c r="A20" s="6"/>
      <c r="B20" s="261" t="s">
        <v>16</v>
      </c>
      <c r="C20" s="262"/>
      <c r="D20" s="262"/>
      <c r="E20" s="263"/>
      <c r="F20" s="232"/>
      <c r="G20" s="29">
        <v>0.41</v>
      </c>
      <c r="H20" s="248"/>
      <c r="I20" s="29">
        <v>0.66</v>
      </c>
      <c r="J20" s="30">
        <f>(G20-I20)/I20</f>
        <v>-0.38</v>
      </c>
      <c r="K20" s="248"/>
      <c r="L20" s="29">
        <v>0.18</v>
      </c>
      <c r="M20" s="248"/>
      <c r="N20" s="29">
        <v>0.34</v>
      </c>
      <c r="O20" s="30">
        <f>(L20-N20)/N20</f>
        <v>-0.47</v>
      </c>
      <c r="P20" s="10"/>
    </row>
    <row r="21" spans="1:16" ht="15.75" thickBot="1">
      <c r="A21" s="6"/>
      <c r="B21" s="44" t="s">
        <v>126</v>
      </c>
      <c r="C21" s="73"/>
      <c r="D21" s="73"/>
      <c r="E21" s="74"/>
      <c r="F21" s="44"/>
      <c r="G21" s="55">
        <v>66.3</v>
      </c>
      <c r="H21" s="56"/>
      <c r="I21" s="55">
        <v>72.3</v>
      </c>
      <c r="J21" s="45">
        <f>(G21-I21)/I21</f>
        <v>-0.08</v>
      </c>
      <c r="K21" s="44"/>
      <c r="L21" s="55">
        <v>18.5</v>
      </c>
      <c r="M21" s="56"/>
      <c r="N21" s="55">
        <v>9.6</v>
      </c>
      <c r="O21" s="45">
        <f>(L21-N21)/N21</f>
        <v>0.93</v>
      </c>
      <c r="P21" s="10"/>
    </row>
    <row r="22" spans="1:16" ht="15">
      <c r="A22" s="6"/>
      <c r="B22" s="264" t="s">
        <v>17</v>
      </c>
      <c r="C22" s="265"/>
      <c r="D22" s="265"/>
      <c r="E22" s="266"/>
      <c r="F22" s="233"/>
      <c r="G22" s="49">
        <v>4606</v>
      </c>
      <c r="H22" s="249"/>
      <c r="I22" s="49">
        <v>5375</v>
      </c>
      <c r="J22" s="32"/>
      <c r="K22" s="249"/>
      <c r="L22" s="49"/>
      <c r="M22" s="249"/>
      <c r="N22" s="49"/>
      <c r="O22" s="32"/>
      <c r="P22" s="10"/>
    </row>
    <row r="23" spans="1:16" ht="15">
      <c r="A23" s="6"/>
      <c r="B23" s="17"/>
      <c r="C23" s="66" t="s">
        <v>18</v>
      </c>
      <c r="D23" s="66"/>
      <c r="E23" s="66"/>
      <c r="F23" s="17"/>
      <c r="G23" s="34">
        <v>1251</v>
      </c>
      <c r="H23" s="19"/>
      <c r="I23" s="34">
        <v>1777</v>
      </c>
      <c r="J23" s="15"/>
      <c r="K23" s="17"/>
      <c r="L23" s="34"/>
      <c r="M23" s="19"/>
      <c r="N23" s="34"/>
      <c r="O23" s="15"/>
      <c r="P23" s="10"/>
    </row>
    <row r="24" spans="1:16" ht="15">
      <c r="A24" s="6"/>
      <c r="B24" s="20"/>
      <c r="C24" s="21" t="s">
        <v>19</v>
      </c>
      <c r="D24" s="21"/>
      <c r="E24" s="21"/>
      <c r="F24" s="20"/>
      <c r="G24" s="35">
        <v>977</v>
      </c>
      <c r="H24" s="21"/>
      <c r="I24" s="35">
        <v>941</v>
      </c>
      <c r="J24" s="23"/>
      <c r="K24" s="20"/>
      <c r="L24" s="35"/>
      <c r="M24" s="21"/>
      <c r="N24" s="35"/>
      <c r="O24" s="23"/>
      <c r="P24" s="10"/>
    </row>
    <row r="25" spans="1:16" ht="15">
      <c r="A25" s="6"/>
      <c r="B25" s="11"/>
      <c r="C25" s="12"/>
      <c r="D25" s="12"/>
      <c r="E25" s="13"/>
      <c r="F25" s="240"/>
      <c r="G25" s="61"/>
      <c r="H25" s="233"/>
      <c r="I25" s="61"/>
      <c r="J25" s="32"/>
      <c r="K25" s="240"/>
      <c r="L25" s="61"/>
      <c r="M25" s="240"/>
      <c r="N25" s="61"/>
      <c r="O25" s="32"/>
      <c r="P25" s="10"/>
    </row>
    <row r="26" spans="1:16" ht="16.5" customHeight="1" thickBot="1">
      <c r="A26" s="6"/>
      <c r="B26" s="277" t="s">
        <v>21</v>
      </c>
      <c r="C26" s="278"/>
      <c r="D26" s="278"/>
      <c r="E26" s="279"/>
      <c r="F26" s="256">
        <v>41820</v>
      </c>
      <c r="G26" s="257"/>
      <c r="H26" s="256">
        <v>41639</v>
      </c>
      <c r="I26" s="257"/>
      <c r="J26" s="62"/>
      <c r="K26" s="254"/>
      <c r="L26" s="255"/>
      <c r="M26" s="254"/>
      <c r="N26" s="255"/>
      <c r="O26" s="62"/>
      <c r="P26" s="10"/>
    </row>
    <row r="27" spans="1:16" ht="15">
      <c r="A27" s="6"/>
      <c r="B27" s="268" t="s">
        <v>20</v>
      </c>
      <c r="C27" s="269"/>
      <c r="D27" s="269"/>
      <c r="E27" s="270"/>
      <c r="F27" s="46"/>
      <c r="G27" s="47">
        <v>1730.7</v>
      </c>
      <c r="H27" s="46"/>
      <c r="I27" s="47">
        <v>1996.9</v>
      </c>
      <c r="J27" s="48"/>
      <c r="K27" s="46"/>
      <c r="L27" s="47"/>
      <c r="M27" s="46"/>
      <c r="N27" s="47"/>
      <c r="O27" s="48"/>
      <c r="P27" s="10"/>
    </row>
    <row r="28" spans="1:16" ht="15">
      <c r="A28" s="6"/>
      <c r="B28" s="271" t="s">
        <v>22</v>
      </c>
      <c r="C28" s="272"/>
      <c r="D28" s="272"/>
      <c r="E28" s="273"/>
      <c r="F28" s="232"/>
      <c r="G28" s="83">
        <v>253.9</v>
      </c>
      <c r="H28" s="248"/>
      <c r="I28" s="83">
        <v>450</v>
      </c>
      <c r="J28" s="30"/>
      <c r="K28" s="239"/>
      <c r="L28" s="83"/>
      <c r="M28" s="239"/>
      <c r="N28" s="83"/>
      <c r="O28" s="30"/>
      <c r="P28" s="10"/>
    </row>
    <row r="29" spans="1:16" ht="15">
      <c r="A29" s="6"/>
      <c r="B29" s="158" t="s">
        <v>23</v>
      </c>
      <c r="C29" s="157"/>
      <c r="D29" s="157"/>
      <c r="E29" s="156"/>
      <c r="F29" s="232"/>
      <c r="G29" s="31">
        <v>183</v>
      </c>
      <c r="H29" s="248"/>
      <c r="I29" s="31">
        <v>163.4</v>
      </c>
      <c r="J29" s="30"/>
      <c r="K29" s="239"/>
      <c r="L29" s="31"/>
      <c r="M29" s="239"/>
      <c r="N29" s="31"/>
      <c r="O29" s="30"/>
      <c r="P29" s="10"/>
    </row>
    <row r="30" spans="1:16" ht="15">
      <c r="A30" s="6"/>
      <c r="B30" s="274" t="s">
        <v>24</v>
      </c>
      <c r="C30" s="275"/>
      <c r="D30" s="275"/>
      <c r="E30" s="276"/>
      <c r="F30" s="17"/>
      <c r="G30" s="18">
        <v>909.1</v>
      </c>
      <c r="H30" s="236"/>
      <c r="I30" s="18">
        <v>965.6</v>
      </c>
      <c r="J30" s="32"/>
      <c r="K30" s="17"/>
      <c r="L30" s="18"/>
      <c r="M30" s="236"/>
      <c r="N30" s="18"/>
      <c r="O30" s="32"/>
      <c r="P30" s="10"/>
    </row>
    <row r="31" spans="1:16" ht="15">
      <c r="A31" s="6"/>
      <c r="B31" s="159"/>
      <c r="C31" s="160" t="s">
        <v>25</v>
      </c>
      <c r="D31" s="160"/>
      <c r="E31" s="161"/>
      <c r="F31" s="20"/>
      <c r="G31" s="33">
        <f>G30/G27</f>
        <v>0.53</v>
      </c>
      <c r="H31" s="20"/>
      <c r="I31" s="33">
        <v>0.48</v>
      </c>
      <c r="J31" s="23"/>
      <c r="K31" s="20"/>
      <c r="L31" s="33"/>
      <c r="M31" s="20"/>
      <c r="N31" s="33"/>
      <c r="O31" s="23"/>
      <c r="P31" s="10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0"/>
    </row>
    <row r="33" spans="1:16" ht="14.25">
      <c r="A33" s="6"/>
      <c r="B33" s="231" t="s">
        <v>136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0"/>
    </row>
    <row r="36" spans="1:16">
      <c r="I36" s="226"/>
      <c r="N36" s="226"/>
    </row>
  </sheetData>
  <mergeCells count="16">
    <mergeCell ref="B27:E27"/>
    <mergeCell ref="B28:E28"/>
    <mergeCell ref="B30:E30"/>
    <mergeCell ref="B26:E26"/>
    <mergeCell ref="F26:G26"/>
    <mergeCell ref="B7:E7"/>
    <mergeCell ref="B20:E20"/>
    <mergeCell ref="B22:E22"/>
    <mergeCell ref="B6:E6"/>
    <mergeCell ref="F6:G6"/>
    <mergeCell ref="K6:L6"/>
    <mergeCell ref="M6:N6"/>
    <mergeCell ref="K26:L26"/>
    <mergeCell ref="M26:N26"/>
    <mergeCell ref="H26:I26"/>
    <mergeCell ref="H6:I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Q2 2013 Results</oddFooter>
  </headerFooter>
  <customProperties>
    <customPr name="REPORT_C2UN_CONVERTER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Normal="100" workbookViewId="0">
      <selection activeCell="G13" sqref="G13"/>
    </sheetView>
  </sheetViews>
  <sheetFormatPr baseColWidth="10" defaultRowHeight="12.75"/>
  <cols>
    <col min="1" max="1" width="3.5703125" style="2" customWidth="1"/>
    <col min="2" max="2" width="65.85546875" style="2" customWidth="1"/>
    <col min="3" max="3" width="5.7109375" style="2" customWidth="1"/>
    <col min="4" max="4" width="16.7109375" style="2" customWidth="1"/>
    <col min="5" max="5" width="5.7109375" style="2" customWidth="1"/>
    <col min="6" max="6" width="16.7109375" style="2" customWidth="1"/>
    <col min="7" max="7" width="28.85546875" style="2" customWidth="1"/>
    <col min="8" max="8" width="5.7109375" style="2" customWidth="1"/>
    <col min="9" max="9" width="16.7109375" style="2" customWidth="1"/>
    <col min="10" max="10" width="5.7109375" style="2" customWidth="1"/>
    <col min="11" max="11" width="16.7109375" style="2" customWidth="1"/>
    <col min="12" max="12" width="28.85546875" style="2" customWidth="1"/>
    <col min="13" max="13" width="3.5703125" style="2" customWidth="1"/>
    <col min="14" max="16384" width="11.42578125" style="2"/>
  </cols>
  <sheetData>
    <row r="1" spans="1:13" ht="21" customHeight="1">
      <c r="A1" s="7"/>
      <c r="B1" s="7"/>
      <c r="C1" s="6"/>
      <c r="D1" s="6"/>
      <c r="E1" s="8"/>
      <c r="F1" s="8"/>
      <c r="G1" s="9"/>
      <c r="H1" s="6"/>
      <c r="I1" s="6"/>
      <c r="J1" s="8"/>
      <c r="K1" s="8"/>
      <c r="L1" s="9"/>
      <c r="M1" s="9"/>
    </row>
    <row r="2" spans="1:13" ht="18.75" customHeight="1">
      <c r="A2" s="7"/>
      <c r="B2" s="77" t="s">
        <v>148</v>
      </c>
      <c r="C2" s="77"/>
      <c r="D2" s="78"/>
      <c r="E2" s="78"/>
      <c r="F2" s="8"/>
      <c r="G2" s="8"/>
      <c r="H2" s="77"/>
      <c r="I2" s="78"/>
      <c r="J2" s="78"/>
      <c r="K2" s="8"/>
      <c r="L2" s="8"/>
      <c r="M2" s="9"/>
    </row>
    <row r="3" spans="1:13" ht="18.75" customHeight="1">
      <c r="A3" s="7"/>
      <c r="B3" s="77" t="s">
        <v>8</v>
      </c>
      <c r="C3" s="77"/>
      <c r="D3" s="78"/>
      <c r="E3" s="78"/>
      <c r="F3" s="8"/>
      <c r="G3" s="8"/>
      <c r="H3" s="77"/>
      <c r="I3" s="78"/>
      <c r="J3" s="78"/>
      <c r="K3" s="8"/>
      <c r="L3" s="8"/>
      <c r="M3" s="9"/>
    </row>
    <row r="4" spans="1:13" s="1" customFormat="1" ht="21" customHeight="1">
      <c r="A4" s="7"/>
      <c r="B4" s="76"/>
      <c r="C4" s="76"/>
      <c r="D4" s="79"/>
      <c r="E4" s="79"/>
      <c r="F4" s="79"/>
      <c r="G4" s="76"/>
      <c r="H4" s="76"/>
      <c r="I4" s="79"/>
      <c r="J4" s="79"/>
      <c r="K4" s="79"/>
      <c r="L4" s="76"/>
      <c r="M4" s="9"/>
    </row>
    <row r="5" spans="1:13" s="1" customFormat="1" ht="15.75" customHeight="1">
      <c r="A5" s="7"/>
      <c r="B5" s="80" t="s">
        <v>27</v>
      </c>
      <c r="C5" s="280" t="s">
        <v>149</v>
      </c>
      <c r="D5" s="281"/>
      <c r="E5" s="280" t="s">
        <v>142</v>
      </c>
      <c r="F5" s="281"/>
      <c r="G5" s="81" t="s">
        <v>54</v>
      </c>
      <c r="H5" s="280" t="s">
        <v>147</v>
      </c>
      <c r="I5" s="281"/>
      <c r="J5" s="280" t="s">
        <v>141</v>
      </c>
      <c r="K5" s="281"/>
      <c r="L5" s="81" t="s">
        <v>54</v>
      </c>
      <c r="M5" s="9"/>
    </row>
    <row r="6" spans="1:13" s="1" customFormat="1" ht="15.75" customHeight="1">
      <c r="A6" s="7"/>
      <c r="B6" s="82" t="s">
        <v>55</v>
      </c>
      <c r="C6" s="76"/>
      <c r="D6" s="85">
        <v>107311</v>
      </c>
      <c r="E6" s="76"/>
      <c r="F6" s="85">
        <v>139380</v>
      </c>
      <c r="G6" s="86">
        <f>(D6-F6)/F6</f>
        <v>-0.23</v>
      </c>
      <c r="H6" s="76"/>
      <c r="I6" s="85">
        <v>50207</v>
      </c>
      <c r="J6" s="76"/>
      <c r="K6" s="85">
        <v>75799</v>
      </c>
      <c r="L6" s="86">
        <f>(I6-K6)/K6</f>
        <v>-0.34</v>
      </c>
      <c r="M6" s="9"/>
    </row>
    <row r="7" spans="1:13" s="1" customFormat="1" ht="15.75" customHeight="1">
      <c r="A7" s="7"/>
      <c r="B7" s="87" t="s">
        <v>56</v>
      </c>
      <c r="C7" s="76"/>
      <c r="D7" s="85">
        <v>181355</v>
      </c>
      <c r="E7" s="76"/>
      <c r="F7" s="85">
        <v>186859</v>
      </c>
      <c r="G7" s="86">
        <f>(D7-F7)/F7</f>
        <v>-0.03</v>
      </c>
      <c r="H7" s="76"/>
      <c r="I7" s="85">
        <v>91052</v>
      </c>
      <c r="J7" s="76"/>
      <c r="K7" s="85">
        <v>93357</v>
      </c>
      <c r="L7" s="86">
        <f>(I7-K7)/K7</f>
        <v>-0.02</v>
      </c>
      <c r="M7" s="9"/>
    </row>
    <row r="8" spans="1:13" s="1" customFormat="1" ht="15.75" customHeight="1">
      <c r="A8" s="7"/>
      <c r="B8" s="88" t="s">
        <v>57</v>
      </c>
      <c r="C8" s="89"/>
      <c r="D8" s="85">
        <v>115864</v>
      </c>
      <c r="E8" s="89"/>
      <c r="F8" s="85">
        <v>135791</v>
      </c>
      <c r="G8" s="86">
        <f>(D8-F8)/F8</f>
        <v>-0.15</v>
      </c>
      <c r="H8" s="89"/>
      <c r="I8" s="85">
        <v>54571</v>
      </c>
      <c r="J8" s="89"/>
      <c r="K8" s="85">
        <v>68283</v>
      </c>
      <c r="L8" s="86">
        <f>(I8-K8)/K8</f>
        <v>-0.2</v>
      </c>
      <c r="M8" s="9"/>
    </row>
    <row r="9" spans="1:13" s="1" customFormat="1" ht="15.75" customHeight="1">
      <c r="A9" s="7"/>
      <c r="B9" s="90" t="s">
        <v>58</v>
      </c>
      <c r="C9" s="91"/>
      <c r="D9" s="92">
        <v>339</v>
      </c>
      <c r="E9" s="91"/>
      <c r="F9" s="92">
        <v>629</v>
      </c>
      <c r="G9" s="93">
        <f>(D9-F9)/F9</f>
        <v>-0.46</v>
      </c>
      <c r="H9" s="91"/>
      <c r="I9" s="92">
        <v>154</v>
      </c>
      <c r="J9" s="91"/>
      <c r="K9" s="92">
        <v>309</v>
      </c>
      <c r="L9" s="93">
        <f>(I9-K9)/K9</f>
        <v>-0.5</v>
      </c>
      <c r="M9" s="9"/>
    </row>
    <row r="10" spans="1:13" s="97" customFormat="1" ht="15.75" customHeight="1">
      <c r="A10" s="7"/>
      <c r="B10" s="94" t="s">
        <v>59</v>
      </c>
      <c r="C10" s="91"/>
      <c r="D10" s="95">
        <f>SUM(D6:D9)</f>
        <v>404869</v>
      </c>
      <c r="E10" s="91"/>
      <c r="F10" s="95">
        <f>SUM(F6:F9)</f>
        <v>462659</v>
      </c>
      <c r="G10" s="96">
        <f>(D10-F10)/F10</f>
        <v>-0.12</v>
      </c>
      <c r="H10" s="91"/>
      <c r="I10" s="95">
        <f>SUM(I6:I9)</f>
        <v>195984</v>
      </c>
      <c r="J10" s="91"/>
      <c r="K10" s="95">
        <f>SUM(K6:K9)</f>
        <v>237748</v>
      </c>
      <c r="L10" s="96">
        <f>(I10-K10)/K10</f>
        <v>-0.18</v>
      </c>
      <c r="M10" s="9"/>
    </row>
    <row r="11" spans="1:13" s="1" customFormat="1" ht="15.75" customHeight="1">
      <c r="A11" s="7"/>
      <c r="B11" s="98" t="s">
        <v>60</v>
      </c>
      <c r="C11" s="99"/>
      <c r="D11" s="100">
        <v>-130903</v>
      </c>
      <c r="E11" s="99"/>
      <c r="F11" s="100">
        <v>-149326</v>
      </c>
      <c r="G11" s="101">
        <f t="shared" ref="G11:G23" si="0">(D11-F11)/F11</f>
        <v>-0.12</v>
      </c>
      <c r="H11" s="99"/>
      <c r="I11" s="100">
        <v>-62879</v>
      </c>
      <c r="J11" s="99"/>
      <c r="K11" s="100">
        <v>-73551</v>
      </c>
      <c r="L11" s="101">
        <f t="shared" ref="L11:L23" si="1">(I11-K11)/K11</f>
        <v>-0.15</v>
      </c>
      <c r="M11" s="9"/>
    </row>
    <row r="12" spans="1:13" s="97" customFormat="1" ht="15.75" customHeight="1">
      <c r="A12" s="7"/>
      <c r="B12" s="94" t="s">
        <v>61</v>
      </c>
      <c r="C12" s="99"/>
      <c r="D12" s="102">
        <f>D10+D11</f>
        <v>273966</v>
      </c>
      <c r="E12" s="99"/>
      <c r="F12" s="102">
        <f>F10+F11</f>
        <v>313333</v>
      </c>
      <c r="G12" s="96">
        <f t="shared" si="0"/>
        <v>-0.13</v>
      </c>
      <c r="H12" s="99"/>
      <c r="I12" s="102">
        <f>I10+I11</f>
        <v>133105</v>
      </c>
      <c r="J12" s="99"/>
      <c r="K12" s="102">
        <f>K10+K11</f>
        <v>164197</v>
      </c>
      <c r="L12" s="96">
        <f t="shared" si="1"/>
        <v>-0.19</v>
      </c>
      <c r="M12" s="9"/>
    </row>
    <row r="13" spans="1:13" s="1" customFormat="1" ht="15.75" customHeight="1">
      <c r="A13" s="7"/>
      <c r="B13" s="98" t="s">
        <v>62</v>
      </c>
      <c r="C13" s="89"/>
      <c r="D13" s="100">
        <v>-53801</v>
      </c>
      <c r="E13" s="250"/>
      <c r="F13" s="100">
        <v>-52434</v>
      </c>
      <c r="G13" s="93">
        <f>(D13-F13)/F13</f>
        <v>0.03</v>
      </c>
      <c r="H13" s="89"/>
      <c r="I13" s="85">
        <v>-26649</v>
      </c>
      <c r="J13" s="89"/>
      <c r="K13" s="85">
        <v>-26213</v>
      </c>
      <c r="L13" s="93">
        <f t="shared" si="1"/>
        <v>0.02</v>
      </c>
      <c r="M13" s="9"/>
    </row>
    <row r="14" spans="1:13" s="1" customFormat="1" ht="15.75" customHeight="1">
      <c r="A14" s="7"/>
      <c r="B14" s="98" t="s">
        <v>63</v>
      </c>
      <c r="C14" s="99"/>
      <c r="D14" s="100">
        <v>-133642</v>
      </c>
      <c r="E14" s="99"/>
      <c r="F14" s="100">
        <v>-146752</v>
      </c>
      <c r="G14" s="101">
        <f t="shared" si="0"/>
        <v>-0.09</v>
      </c>
      <c r="H14" s="99"/>
      <c r="I14" s="100">
        <v>-64220</v>
      </c>
      <c r="J14" s="99"/>
      <c r="K14" s="100">
        <v>-73940</v>
      </c>
      <c r="L14" s="101">
        <f t="shared" si="1"/>
        <v>-0.13</v>
      </c>
      <c r="M14" s="9"/>
    </row>
    <row r="15" spans="1:13" s="1" customFormat="1" ht="15.75" customHeight="1">
      <c r="A15" s="7"/>
      <c r="B15" s="98" t="s">
        <v>64</v>
      </c>
      <c r="C15" s="99"/>
      <c r="D15" s="100">
        <v>-35012</v>
      </c>
      <c r="E15" s="99"/>
      <c r="F15" s="100">
        <v>-35199</v>
      </c>
      <c r="G15" s="101">
        <f t="shared" si="0"/>
        <v>-0.01</v>
      </c>
      <c r="H15" s="99"/>
      <c r="I15" s="100">
        <v>-15924</v>
      </c>
      <c r="J15" s="99"/>
      <c r="K15" s="100">
        <v>-17355</v>
      </c>
      <c r="L15" s="101">
        <f t="shared" si="1"/>
        <v>-0.08</v>
      </c>
      <c r="M15" s="9"/>
    </row>
    <row r="16" spans="1:13" s="1" customFormat="1" ht="15.75" customHeight="1">
      <c r="A16" s="7"/>
      <c r="B16" s="227" t="s">
        <v>69</v>
      </c>
      <c r="C16" s="99"/>
      <c r="D16" s="100">
        <v>-4041</v>
      </c>
      <c r="E16" s="99"/>
      <c r="F16" s="100">
        <v>-3235</v>
      </c>
      <c r="G16" s="101">
        <f t="shared" si="0"/>
        <v>0.25</v>
      </c>
      <c r="H16" s="99"/>
      <c r="I16" s="100">
        <v>-2403</v>
      </c>
      <c r="J16" s="99"/>
      <c r="K16" s="100">
        <v>-1416</v>
      </c>
      <c r="L16" s="101">
        <f t="shared" si="1"/>
        <v>0.7</v>
      </c>
      <c r="M16" s="9"/>
    </row>
    <row r="17" spans="1:13" s="97" customFormat="1" ht="15.75" customHeight="1">
      <c r="A17" s="7"/>
      <c r="B17" s="103" t="s">
        <v>65</v>
      </c>
      <c r="C17" s="99"/>
      <c r="D17" s="104">
        <f>SUM(D12:D16)</f>
        <v>47470</v>
      </c>
      <c r="E17" s="99"/>
      <c r="F17" s="104">
        <f>SUM(F12:F16)</f>
        <v>75713</v>
      </c>
      <c r="G17" s="96">
        <f t="shared" si="0"/>
        <v>-0.37</v>
      </c>
      <c r="H17" s="99"/>
      <c r="I17" s="104">
        <f>SUM(I12:I16)</f>
        <v>23909</v>
      </c>
      <c r="J17" s="99"/>
      <c r="K17" s="104">
        <f>SUM(K12:K16)</f>
        <v>45273</v>
      </c>
      <c r="L17" s="96">
        <f t="shared" si="1"/>
        <v>-0.47</v>
      </c>
      <c r="M17" s="9"/>
    </row>
    <row r="18" spans="1:13" s="1" customFormat="1" ht="15.75" customHeight="1">
      <c r="A18" s="7"/>
      <c r="B18" s="98" t="s">
        <v>133</v>
      </c>
      <c r="C18" s="99"/>
      <c r="D18" s="105">
        <v>16212</v>
      </c>
      <c r="E18" s="99"/>
      <c r="F18" s="105">
        <v>22673</v>
      </c>
      <c r="G18" s="106">
        <f t="shared" si="0"/>
        <v>-0.28000000000000003</v>
      </c>
      <c r="H18" s="99"/>
      <c r="I18" s="105">
        <v>4471</v>
      </c>
      <c r="J18" s="99"/>
      <c r="K18" s="105">
        <v>6529</v>
      </c>
      <c r="L18" s="106">
        <f t="shared" si="1"/>
        <v>-0.32</v>
      </c>
      <c r="M18" s="9"/>
    </row>
    <row r="19" spans="1:13" s="1" customFormat="1" ht="15.75" customHeight="1">
      <c r="A19" s="7"/>
      <c r="B19" s="90" t="s">
        <v>134</v>
      </c>
      <c r="C19" s="99"/>
      <c r="D19" s="105">
        <v>-12221</v>
      </c>
      <c r="E19" s="99"/>
      <c r="F19" s="105">
        <v>-15637</v>
      </c>
      <c r="G19" s="106">
        <f t="shared" si="0"/>
        <v>-0.22</v>
      </c>
      <c r="H19" s="99"/>
      <c r="I19" s="105">
        <v>-5760</v>
      </c>
      <c r="J19" s="99"/>
      <c r="K19" s="105">
        <v>-8862</v>
      </c>
      <c r="L19" s="106">
        <f t="shared" si="1"/>
        <v>-0.35</v>
      </c>
      <c r="M19" s="9"/>
    </row>
    <row r="20" spans="1:13" s="97" customFormat="1" ht="15.75" customHeight="1">
      <c r="A20" s="7"/>
      <c r="B20" s="98" t="s">
        <v>66</v>
      </c>
      <c r="C20" s="99"/>
      <c r="D20" s="105">
        <v>-5476</v>
      </c>
      <c r="E20" s="99"/>
      <c r="F20" s="105">
        <v>-2813</v>
      </c>
      <c r="G20" s="101">
        <f t="shared" si="0"/>
        <v>0.95</v>
      </c>
      <c r="H20" s="99"/>
      <c r="I20" s="105">
        <v>-2629</v>
      </c>
      <c r="J20" s="99"/>
      <c r="K20" s="105">
        <v>-1483</v>
      </c>
      <c r="L20" s="101">
        <f t="shared" si="1"/>
        <v>0.77</v>
      </c>
      <c r="M20" s="9"/>
    </row>
    <row r="21" spans="1:13" s="97" customFormat="1" ht="15.75" customHeight="1">
      <c r="A21" s="7"/>
      <c r="B21" s="94" t="s">
        <v>67</v>
      </c>
      <c r="C21" s="99"/>
      <c r="D21" s="104">
        <f>SUM(D17:D20)</f>
        <v>45985</v>
      </c>
      <c r="E21" s="99"/>
      <c r="F21" s="104">
        <f>SUM(F17:F20)</f>
        <v>79936</v>
      </c>
      <c r="G21" s="96">
        <f t="shared" si="0"/>
        <v>-0.42</v>
      </c>
      <c r="H21" s="99"/>
      <c r="I21" s="104">
        <f>SUM(I17:I20)</f>
        <v>19991</v>
      </c>
      <c r="J21" s="99"/>
      <c r="K21" s="104">
        <f>SUM(K17:K20)</f>
        <v>41457</v>
      </c>
      <c r="L21" s="96">
        <f t="shared" si="1"/>
        <v>-0.52</v>
      </c>
      <c r="M21" s="9"/>
    </row>
    <row r="22" spans="1:13" s="97" customFormat="1" ht="15.75" customHeight="1">
      <c r="A22" s="7"/>
      <c r="B22" s="98" t="s">
        <v>68</v>
      </c>
      <c r="C22" s="99"/>
      <c r="D22" s="105">
        <f>-12278-985</f>
        <v>-13263</v>
      </c>
      <c r="E22" s="99"/>
      <c r="F22" s="105">
        <v>-23904</v>
      </c>
      <c r="G22" s="106">
        <f t="shared" si="0"/>
        <v>-0.45</v>
      </c>
      <c r="H22" s="99"/>
      <c r="I22" s="105">
        <f>-5429-407</f>
        <v>-5836</v>
      </c>
      <c r="J22" s="99"/>
      <c r="K22" s="105">
        <v>-12638</v>
      </c>
      <c r="L22" s="106">
        <f t="shared" si="1"/>
        <v>-0.54</v>
      </c>
      <c r="M22" s="9"/>
    </row>
    <row r="23" spans="1:13" s="97" customFormat="1" ht="15.75" customHeight="1">
      <c r="A23" s="7"/>
      <c r="B23" s="94" t="s">
        <v>70</v>
      </c>
      <c r="C23" s="99"/>
      <c r="D23" s="104">
        <f>SUM(D21:D22)</f>
        <v>32722</v>
      </c>
      <c r="E23" s="99"/>
      <c r="F23" s="104">
        <f>SUM(F21:F22)</f>
        <v>56032</v>
      </c>
      <c r="G23" s="96">
        <f t="shared" si="0"/>
        <v>-0.42</v>
      </c>
      <c r="H23" s="99"/>
      <c r="I23" s="104">
        <f>SUM(I21:I22)</f>
        <v>14155</v>
      </c>
      <c r="J23" s="99"/>
      <c r="K23" s="104">
        <f>SUM(K21:K22)</f>
        <v>28819</v>
      </c>
      <c r="L23" s="96">
        <f t="shared" si="1"/>
        <v>-0.51</v>
      </c>
      <c r="M23" s="9"/>
    </row>
    <row r="24" spans="1:13" s="97" customFormat="1" ht="15.75" customHeight="1">
      <c r="A24" s="7"/>
      <c r="B24" s="94"/>
      <c r="C24" s="99"/>
      <c r="D24" s="104"/>
      <c r="E24" s="99"/>
      <c r="F24" s="104"/>
      <c r="G24" s="96"/>
      <c r="H24" s="99"/>
      <c r="I24" s="104"/>
      <c r="J24" s="99"/>
      <c r="K24" s="104"/>
      <c r="L24" s="96"/>
      <c r="M24" s="9"/>
    </row>
    <row r="25" spans="1:13" s="97" customFormat="1" ht="15.75" customHeight="1">
      <c r="A25" s="7"/>
      <c r="B25" s="94" t="s">
        <v>71</v>
      </c>
      <c r="C25" s="99"/>
      <c r="D25" s="104">
        <v>32621</v>
      </c>
      <c r="E25" s="99"/>
      <c r="F25" s="104">
        <v>56002</v>
      </c>
      <c r="G25" s="96">
        <f>(D25-F25)/F25</f>
        <v>-0.42</v>
      </c>
      <c r="H25" s="99"/>
      <c r="I25" s="104">
        <v>14064</v>
      </c>
      <c r="J25" s="99"/>
      <c r="K25" s="104">
        <v>28804</v>
      </c>
      <c r="L25" s="96">
        <f>(I25-K25)/K25</f>
        <v>-0.51</v>
      </c>
      <c r="M25" s="9"/>
    </row>
    <row r="26" spans="1:13" s="97" customFormat="1" ht="15.75" customHeight="1">
      <c r="A26" s="7"/>
      <c r="B26" s="94" t="s">
        <v>72</v>
      </c>
      <c r="C26" s="99"/>
      <c r="D26" s="104">
        <f>+D23-D25</f>
        <v>101</v>
      </c>
      <c r="E26" s="99"/>
      <c r="F26" s="104">
        <f>+F23-F25</f>
        <v>30</v>
      </c>
      <c r="G26" s="96"/>
      <c r="H26" s="99"/>
      <c r="I26" s="104">
        <f>+I23-I25</f>
        <v>91</v>
      </c>
      <c r="J26" s="99"/>
      <c r="K26" s="104">
        <f>+K23-K25</f>
        <v>15</v>
      </c>
      <c r="L26" s="96"/>
      <c r="M26" s="9"/>
    </row>
    <row r="27" spans="1:13" s="1" customFormat="1" ht="15.75" customHeight="1">
      <c r="A27" s="7"/>
      <c r="B27" s="107"/>
      <c r="C27" s="108"/>
      <c r="D27" s="102"/>
      <c r="E27" s="108"/>
      <c r="F27" s="102"/>
      <c r="G27" s="106"/>
      <c r="H27" s="108"/>
      <c r="I27" s="102"/>
      <c r="J27" s="108"/>
      <c r="K27" s="102"/>
      <c r="L27" s="106"/>
      <c r="M27" s="9"/>
    </row>
    <row r="28" spans="1:13" s="1" customFormat="1" ht="15.75" customHeight="1">
      <c r="A28" s="7"/>
      <c r="B28" s="98" t="s">
        <v>73</v>
      </c>
      <c r="C28" s="99"/>
      <c r="D28" s="109">
        <f>D25/D30*1000</f>
        <v>0.41</v>
      </c>
      <c r="E28" s="99"/>
      <c r="F28" s="109">
        <f>F25/F30*1000</f>
        <v>0.66</v>
      </c>
      <c r="G28" s="101">
        <f>(D28-F28)/F28</f>
        <v>-0.38</v>
      </c>
      <c r="H28" s="99"/>
      <c r="I28" s="109">
        <f>I25/I30*1000</f>
        <v>0.18</v>
      </c>
      <c r="J28" s="99"/>
      <c r="K28" s="109">
        <f>K25/K30*1000</f>
        <v>0.34</v>
      </c>
      <c r="L28" s="101">
        <f>(I28-K28)/K28</f>
        <v>-0.47</v>
      </c>
      <c r="M28" s="9"/>
    </row>
    <row r="29" spans="1:13" s="1" customFormat="1" ht="15.75" customHeight="1">
      <c r="A29" s="7"/>
      <c r="B29" s="98" t="s">
        <v>74</v>
      </c>
      <c r="C29" s="99"/>
      <c r="D29" s="109">
        <f>D25/D31*1000</f>
        <v>0.41</v>
      </c>
      <c r="E29" s="99"/>
      <c r="F29" s="109">
        <f>F25/F31*1000</f>
        <v>0.66</v>
      </c>
      <c r="G29" s="101">
        <f>(D29-F29)/F29</f>
        <v>-0.38</v>
      </c>
      <c r="H29" s="99"/>
      <c r="I29" s="109">
        <f>I25/I31*1000</f>
        <v>0.18</v>
      </c>
      <c r="J29" s="99"/>
      <c r="K29" s="109">
        <f>K25/K31*1000</f>
        <v>0.34</v>
      </c>
      <c r="L29" s="101">
        <f>(I29-K29)/K29</f>
        <v>-0.47</v>
      </c>
      <c r="M29" s="9"/>
    </row>
    <row r="30" spans="1:13" s="1" customFormat="1" ht="15.75" customHeight="1">
      <c r="A30" s="7"/>
      <c r="B30" s="98" t="s">
        <v>75</v>
      </c>
      <c r="C30" s="99"/>
      <c r="D30" s="100">
        <v>79538055</v>
      </c>
      <c r="E30" s="99"/>
      <c r="F30" s="100">
        <v>84812959</v>
      </c>
      <c r="G30" s="106" t="s">
        <v>0</v>
      </c>
      <c r="H30" s="99"/>
      <c r="I30" s="100">
        <v>78889344</v>
      </c>
      <c r="J30" s="99"/>
      <c r="K30" s="100">
        <v>83831849</v>
      </c>
      <c r="L30" s="106" t="s">
        <v>0</v>
      </c>
      <c r="M30" s="9"/>
    </row>
    <row r="31" spans="1:13" s="1" customFormat="1" ht="15.75" customHeight="1">
      <c r="A31" s="7"/>
      <c r="B31" s="98" t="s">
        <v>76</v>
      </c>
      <c r="C31" s="99"/>
      <c r="D31" s="100">
        <v>79725204</v>
      </c>
      <c r="E31" s="99"/>
      <c r="F31" s="100">
        <v>85197060</v>
      </c>
      <c r="G31" s="106" t="s">
        <v>0</v>
      </c>
      <c r="H31" s="99"/>
      <c r="I31" s="100">
        <v>79080201</v>
      </c>
      <c r="J31" s="99"/>
      <c r="K31" s="100">
        <v>83985820</v>
      </c>
      <c r="L31" s="106" t="s">
        <v>0</v>
      </c>
      <c r="M31" s="9"/>
    </row>
    <row r="32" spans="1:13" s="1" customFormat="1" ht="20.10000000000000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9"/>
    </row>
    <row r="33" spans="4:9" s="1" customFormat="1" ht="15"/>
    <row r="34" spans="4:9" ht="15">
      <c r="D34" s="110"/>
      <c r="I34" s="110"/>
    </row>
    <row r="45" spans="4:9" s="1" customFormat="1" ht="15"/>
  </sheetData>
  <mergeCells count="4">
    <mergeCell ref="C5:D5"/>
    <mergeCell ref="E5:F5"/>
    <mergeCell ref="H5:I5"/>
    <mergeCell ref="J5:K5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0" orientation="landscape" r:id="rId1"/>
  <headerFooter alignWithMargins="0">
    <oddHeader>&amp;L&amp;G</oddHeader>
    <oddFooter>&amp;CSoftware AG - Q2 2013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tabSelected="1" zoomScaleNormal="100" workbookViewId="0">
      <selection activeCell="C11" sqref="C11"/>
    </sheetView>
  </sheetViews>
  <sheetFormatPr baseColWidth="10" defaultRowHeight="12.75"/>
  <cols>
    <col min="1" max="1" width="6" style="2" customWidth="1"/>
    <col min="2" max="2" width="81.140625" style="36" bestFit="1" customWidth="1"/>
    <col min="3" max="4" width="23.140625" style="37" customWidth="1"/>
    <col min="5" max="5" width="3.5703125" style="2" customWidth="1"/>
    <col min="6" max="16384" width="11.42578125" style="2"/>
  </cols>
  <sheetData>
    <row r="1" spans="1:5" ht="21" customHeight="1">
      <c r="A1" s="7"/>
      <c r="B1" s="7"/>
      <c r="C1" s="6"/>
      <c r="D1" s="6"/>
      <c r="E1" s="163"/>
    </row>
    <row r="2" spans="1:5" ht="18.75" customHeight="1">
      <c r="A2" s="7"/>
      <c r="B2" s="163" t="s">
        <v>150</v>
      </c>
      <c r="C2" s="163"/>
      <c r="D2" s="163"/>
      <c r="E2" s="163"/>
    </row>
    <row r="3" spans="1:5" ht="18.75" customHeight="1">
      <c r="A3" s="7"/>
      <c r="B3" s="163" t="s">
        <v>8</v>
      </c>
      <c r="C3" s="163"/>
      <c r="D3" s="163"/>
      <c r="E3" s="163"/>
    </row>
    <row r="4" spans="1:5" ht="21" customHeight="1">
      <c r="A4" s="7"/>
      <c r="B4" s="163"/>
      <c r="C4" s="163"/>
      <c r="D4" s="163"/>
      <c r="E4" s="163"/>
    </row>
    <row r="5" spans="1:5" s="1" customFormat="1" ht="15.75" customHeight="1">
      <c r="A5" s="7"/>
      <c r="B5" s="164" t="s">
        <v>27</v>
      </c>
      <c r="C5" s="241">
        <v>41820</v>
      </c>
      <c r="D5" s="241">
        <v>41639</v>
      </c>
      <c r="E5" s="163"/>
    </row>
    <row r="6" spans="1:5" s="1" customFormat="1" ht="15.75" customHeight="1">
      <c r="A6" s="7"/>
      <c r="B6" s="165"/>
      <c r="C6" s="166"/>
      <c r="D6" s="166"/>
      <c r="E6" s="163"/>
    </row>
    <row r="7" spans="1:5" s="1" customFormat="1" ht="15.75" customHeight="1">
      <c r="A7" s="7"/>
      <c r="B7" s="165"/>
      <c r="C7" s="166"/>
      <c r="D7" s="166"/>
      <c r="E7" s="163"/>
    </row>
    <row r="8" spans="1:5" s="1" customFormat="1" ht="15.75" customHeight="1">
      <c r="A8" s="7"/>
      <c r="B8" s="167" t="s">
        <v>28</v>
      </c>
      <c r="C8" s="168"/>
      <c r="D8" s="168"/>
      <c r="E8" s="163"/>
    </row>
    <row r="9" spans="1:5" s="1" customFormat="1" ht="15.75" customHeight="1">
      <c r="A9" s="7"/>
      <c r="B9" s="165"/>
      <c r="C9" s="168"/>
      <c r="D9" s="168"/>
      <c r="E9" s="163"/>
    </row>
    <row r="10" spans="1:5" s="1" customFormat="1" ht="15.75" customHeight="1">
      <c r="A10" s="7"/>
      <c r="B10" s="169" t="s">
        <v>29</v>
      </c>
      <c r="C10" s="170"/>
      <c r="D10" s="170"/>
      <c r="E10" s="163"/>
    </row>
    <row r="11" spans="1:5" s="1" customFormat="1" ht="15.75" customHeight="1">
      <c r="A11" s="7"/>
      <c r="B11" s="171" t="s">
        <v>22</v>
      </c>
      <c r="C11" s="172">
        <v>253944</v>
      </c>
      <c r="D11" s="172">
        <v>449984</v>
      </c>
      <c r="E11" s="163"/>
    </row>
    <row r="12" spans="1:5" s="1" customFormat="1" ht="15.75" customHeight="1">
      <c r="A12" s="7"/>
      <c r="B12" s="171" t="s">
        <v>163</v>
      </c>
      <c r="C12" s="172">
        <v>55267</v>
      </c>
      <c r="D12" s="172">
        <v>56514</v>
      </c>
      <c r="E12" s="163"/>
    </row>
    <row r="13" spans="1:5" s="1" customFormat="1" ht="15.75" customHeight="1">
      <c r="A13" s="7"/>
      <c r="B13" s="171" t="s">
        <v>30</v>
      </c>
      <c r="C13" s="173">
        <v>82</v>
      </c>
      <c r="D13" s="173">
        <v>109</v>
      </c>
      <c r="E13" s="163"/>
    </row>
    <row r="14" spans="1:5" s="1" customFormat="1" ht="15.75" customHeight="1">
      <c r="A14" s="7"/>
      <c r="B14" s="171" t="s">
        <v>31</v>
      </c>
      <c r="C14" s="174">
        <v>195120</v>
      </c>
      <c r="D14" s="174">
        <v>226739</v>
      </c>
      <c r="E14" s="163"/>
    </row>
    <row r="15" spans="1:5" s="1" customFormat="1" ht="15.75" customHeight="1">
      <c r="A15" s="7"/>
      <c r="B15" s="171" t="s">
        <v>32</v>
      </c>
      <c r="C15" s="172">
        <v>28726</v>
      </c>
      <c r="D15" s="172">
        <v>25881</v>
      </c>
      <c r="E15" s="163"/>
    </row>
    <row r="16" spans="1:5" s="1" customFormat="1" ht="15.75" customHeight="1">
      <c r="A16" s="7"/>
      <c r="B16" s="171" t="s">
        <v>129</v>
      </c>
      <c r="C16" s="175">
        <v>35356</v>
      </c>
      <c r="D16" s="175">
        <v>10291</v>
      </c>
      <c r="E16" s="163"/>
    </row>
    <row r="17" spans="1:5" s="1" customFormat="1" ht="15.75" customHeight="1">
      <c r="A17" s="7"/>
      <c r="B17" s="171"/>
      <c r="C17" s="176">
        <f>SUM(C11:C16)</f>
        <v>568495</v>
      </c>
      <c r="D17" s="176">
        <f>SUM(D11:D16)</f>
        <v>769518</v>
      </c>
      <c r="E17" s="163"/>
    </row>
    <row r="18" spans="1:5" s="1" customFormat="1" ht="15.75" customHeight="1">
      <c r="A18" s="7"/>
      <c r="B18" s="169" t="s">
        <v>34</v>
      </c>
      <c r="C18" s="174"/>
      <c r="D18" s="174"/>
      <c r="E18" s="163"/>
    </row>
    <row r="19" spans="1:5" s="1" customFormat="1" ht="15.75" customHeight="1">
      <c r="A19" s="7"/>
      <c r="B19" s="171" t="s">
        <v>35</v>
      </c>
      <c r="C19" s="174">
        <v>186697</v>
      </c>
      <c r="D19" s="174">
        <v>211771</v>
      </c>
      <c r="E19" s="163"/>
    </row>
    <row r="20" spans="1:5" s="1" customFormat="1" ht="15.75" customHeight="1">
      <c r="A20" s="7"/>
      <c r="B20" s="171" t="s">
        <v>36</v>
      </c>
      <c r="C20" s="172">
        <v>825588</v>
      </c>
      <c r="D20" s="172">
        <v>829173</v>
      </c>
      <c r="E20" s="163"/>
    </row>
    <row r="21" spans="1:5" s="1" customFormat="1" ht="15.75" customHeight="1">
      <c r="A21" s="7"/>
      <c r="B21" s="171" t="s">
        <v>37</v>
      </c>
      <c r="C21" s="177">
        <v>61933</v>
      </c>
      <c r="D21" s="177">
        <v>64460</v>
      </c>
      <c r="E21" s="163"/>
    </row>
    <row r="22" spans="1:5" s="1" customFormat="1" ht="15.75" customHeight="1">
      <c r="A22" s="7"/>
      <c r="B22" s="171" t="s">
        <v>38</v>
      </c>
      <c r="C22" s="172">
        <v>7746</v>
      </c>
      <c r="D22" s="172">
        <v>4519</v>
      </c>
      <c r="E22" s="163"/>
    </row>
    <row r="23" spans="1:5" s="1" customFormat="1" ht="15.75" customHeight="1">
      <c r="A23" s="7"/>
      <c r="B23" s="171" t="s">
        <v>31</v>
      </c>
      <c r="C23" s="177">
        <v>59516</v>
      </c>
      <c r="D23" s="177">
        <v>96418</v>
      </c>
      <c r="E23" s="163"/>
    </row>
    <row r="24" spans="1:5" s="1" customFormat="1" ht="15.75" customHeight="1">
      <c r="A24" s="7"/>
      <c r="B24" s="171" t="s">
        <v>32</v>
      </c>
      <c r="C24" s="177">
        <v>1930</v>
      </c>
      <c r="D24" s="177">
        <v>2030</v>
      </c>
      <c r="E24" s="163"/>
    </row>
    <row r="25" spans="1:5" s="1" customFormat="1" ht="15.75" customHeight="1">
      <c r="A25" s="7"/>
      <c r="B25" s="171" t="s">
        <v>129</v>
      </c>
      <c r="C25" s="177">
        <v>3543</v>
      </c>
      <c r="D25" s="177">
        <v>2711</v>
      </c>
      <c r="E25" s="163"/>
    </row>
    <row r="26" spans="1:5" s="1" customFormat="1" ht="15.75" customHeight="1">
      <c r="A26" s="7"/>
      <c r="B26" s="171" t="s">
        <v>39</v>
      </c>
      <c r="C26" s="175">
        <v>15215</v>
      </c>
      <c r="D26" s="175">
        <v>16253</v>
      </c>
      <c r="E26" s="163"/>
    </row>
    <row r="27" spans="1:5" s="1" customFormat="1" ht="15.75" customHeight="1">
      <c r="A27" s="7"/>
      <c r="B27" s="178"/>
      <c r="C27" s="179">
        <f>SUM(C19:C26)</f>
        <v>1162168</v>
      </c>
      <c r="D27" s="179">
        <f>SUM(D19:D26)</f>
        <v>1227335</v>
      </c>
      <c r="E27" s="163"/>
    </row>
    <row r="28" spans="1:5" s="1" customFormat="1" ht="15.75" customHeight="1">
      <c r="A28" s="7"/>
      <c r="B28" s="178"/>
      <c r="C28" s="177"/>
      <c r="D28" s="177"/>
      <c r="E28" s="163"/>
    </row>
    <row r="29" spans="1:5" s="1" customFormat="1" ht="15.75" customHeight="1" thickBot="1">
      <c r="A29" s="7"/>
      <c r="B29" s="178"/>
      <c r="C29" s="180">
        <f>C17+C27</f>
        <v>1730663</v>
      </c>
      <c r="D29" s="180">
        <f>D17+D27</f>
        <v>1996853</v>
      </c>
      <c r="E29" s="163"/>
    </row>
    <row r="30" spans="1:5" s="1" customFormat="1" ht="15.75" customHeight="1" thickTop="1">
      <c r="A30" s="7"/>
      <c r="B30" s="167" t="s">
        <v>40</v>
      </c>
      <c r="C30" s="181"/>
      <c r="D30" s="181"/>
      <c r="E30" s="163"/>
    </row>
    <row r="31" spans="1:5" s="1" customFormat="1" ht="15.75" customHeight="1">
      <c r="A31" s="7"/>
      <c r="B31" s="178"/>
      <c r="C31" s="181"/>
      <c r="D31" s="181"/>
      <c r="E31" s="163"/>
    </row>
    <row r="32" spans="1:5" s="1" customFormat="1" ht="15.75" customHeight="1">
      <c r="A32" s="7"/>
      <c r="B32" s="182" t="s">
        <v>41</v>
      </c>
      <c r="C32" s="183"/>
      <c r="D32" s="183"/>
      <c r="E32" s="163"/>
    </row>
    <row r="33" spans="1:5" s="1" customFormat="1" ht="15.75" customHeight="1">
      <c r="A33" s="7"/>
      <c r="B33" s="178" t="s">
        <v>42</v>
      </c>
      <c r="C33" s="183">
        <v>12150</v>
      </c>
      <c r="D33" s="183">
        <v>202888</v>
      </c>
      <c r="E33" s="163"/>
    </row>
    <row r="34" spans="1:5" s="1" customFormat="1" ht="15.75" customHeight="1">
      <c r="A34" s="7"/>
      <c r="B34" s="171" t="s">
        <v>43</v>
      </c>
      <c r="C34" s="177">
        <v>29639</v>
      </c>
      <c r="D34" s="177">
        <v>36140</v>
      </c>
      <c r="E34" s="163"/>
    </row>
    <row r="35" spans="1:5" s="1" customFormat="1" ht="15.75" customHeight="1">
      <c r="A35" s="7"/>
      <c r="B35" s="178" t="s">
        <v>44</v>
      </c>
      <c r="C35" s="177">
        <v>54075</v>
      </c>
      <c r="D35" s="177">
        <v>66289</v>
      </c>
      <c r="E35" s="163"/>
    </row>
    <row r="36" spans="1:5" s="1" customFormat="1" ht="15.75" customHeight="1">
      <c r="A36" s="7"/>
      <c r="B36" s="178" t="s">
        <v>45</v>
      </c>
      <c r="C36" s="183">
        <v>48307</v>
      </c>
      <c r="D36" s="183">
        <v>83598</v>
      </c>
      <c r="E36" s="163"/>
    </row>
    <row r="37" spans="1:5" s="1" customFormat="1" ht="15.75" customHeight="1">
      <c r="A37" s="7"/>
      <c r="B37" s="178" t="s">
        <v>128</v>
      </c>
      <c r="C37" s="177">
        <v>28296</v>
      </c>
      <c r="D37" s="177">
        <v>38477</v>
      </c>
      <c r="E37" s="163"/>
    </row>
    <row r="38" spans="1:5" s="1" customFormat="1" ht="15.75" customHeight="1">
      <c r="A38" s="7"/>
      <c r="B38" s="178" t="s">
        <v>33</v>
      </c>
      <c r="C38" s="184">
        <v>137771</v>
      </c>
      <c r="D38" s="184">
        <v>105664</v>
      </c>
      <c r="E38" s="163"/>
    </row>
    <row r="39" spans="1:5" s="1" customFormat="1" ht="15.75" customHeight="1">
      <c r="A39" s="7"/>
      <c r="B39" s="178"/>
      <c r="C39" s="181">
        <f>SUM(C33:C38)</f>
        <v>310238</v>
      </c>
      <c r="D39" s="181">
        <f>SUM(D33:D38)</f>
        <v>533056</v>
      </c>
      <c r="E39" s="163"/>
    </row>
    <row r="40" spans="1:5" s="1" customFormat="1" ht="15.75" customHeight="1">
      <c r="A40" s="7"/>
      <c r="B40" s="182" t="s">
        <v>46</v>
      </c>
      <c r="C40" s="181"/>
      <c r="D40" s="181"/>
      <c r="E40" s="163"/>
    </row>
    <row r="41" spans="1:5" s="1" customFormat="1" ht="15.75" customHeight="1">
      <c r="A41" s="7"/>
      <c r="B41" s="178" t="s">
        <v>42</v>
      </c>
      <c r="C41" s="183">
        <v>424755</v>
      </c>
      <c r="D41" s="183">
        <v>410486</v>
      </c>
      <c r="E41" s="163"/>
    </row>
    <row r="42" spans="1:5" s="1" customFormat="1" ht="15.75" customHeight="1">
      <c r="A42" s="7"/>
      <c r="B42" s="171" t="s">
        <v>43</v>
      </c>
      <c r="C42" s="183">
        <v>2</v>
      </c>
      <c r="D42" s="183">
        <v>0</v>
      </c>
      <c r="E42" s="163"/>
    </row>
    <row r="43" spans="1:5" s="1" customFormat="1" ht="15.75" customHeight="1">
      <c r="A43" s="7"/>
      <c r="B43" s="178" t="s">
        <v>44</v>
      </c>
      <c r="C43" s="183">
        <v>3583</v>
      </c>
      <c r="D43" s="183">
        <v>4775</v>
      </c>
      <c r="E43" s="163"/>
    </row>
    <row r="44" spans="1:5" s="1" customFormat="1" ht="15.75" customHeight="1">
      <c r="A44" s="7"/>
      <c r="B44" s="178" t="s">
        <v>47</v>
      </c>
      <c r="C44" s="183">
        <v>49855</v>
      </c>
      <c r="D44" s="183">
        <v>50707</v>
      </c>
      <c r="E44" s="163"/>
    </row>
    <row r="45" spans="1:5" s="1" customFormat="1" ht="15.75" customHeight="1">
      <c r="A45" s="7"/>
      <c r="B45" s="178" t="s">
        <v>45</v>
      </c>
      <c r="C45" s="183">
        <v>8873</v>
      </c>
      <c r="D45" s="183">
        <v>7291</v>
      </c>
      <c r="E45" s="163"/>
    </row>
    <row r="46" spans="1:5" s="1" customFormat="1" ht="15.75" customHeight="1">
      <c r="A46" s="7"/>
      <c r="B46" s="178" t="s">
        <v>39</v>
      </c>
      <c r="C46" s="183">
        <v>22739</v>
      </c>
      <c r="D46" s="183">
        <v>22577</v>
      </c>
      <c r="E46" s="163"/>
    </row>
    <row r="47" spans="1:5" s="1" customFormat="1" ht="15.75" customHeight="1">
      <c r="A47" s="7"/>
      <c r="B47" s="178" t="s">
        <v>33</v>
      </c>
      <c r="C47" s="184">
        <v>1511</v>
      </c>
      <c r="D47" s="184">
        <v>2366</v>
      </c>
      <c r="E47" s="163"/>
    </row>
    <row r="48" spans="1:5" s="1" customFormat="1" ht="15.75" customHeight="1">
      <c r="A48" s="7"/>
      <c r="B48" s="178"/>
      <c r="C48" s="181">
        <f>SUM(C41:C47)</f>
        <v>511318</v>
      </c>
      <c r="D48" s="181">
        <f>SUM(D41:D47)</f>
        <v>498202</v>
      </c>
      <c r="E48" s="163"/>
    </row>
    <row r="49" spans="1:5" s="1" customFormat="1" ht="15.75" customHeight="1">
      <c r="A49" s="7"/>
      <c r="B49" s="169" t="s">
        <v>24</v>
      </c>
      <c r="C49" s="174"/>
      <c r="D49" s="174"/>
      <c r="E49" s="163"/>
    </row>
    <row r="50" spans="1:5" s="1" customFormat="1" ht="15.75" customHeight="1">
      <c r="A50" s="7"/>
      <c r="B50" s="171" t="s">
        <v>48</v>
      </c>
      <c r="C50" s="173">
        <v>86944</v>
      </c>
      <c r="D50" s="173">
        <v>86944</v>
      </c>
      <c r="E50" s="163"/>
    </row>
    <row r="51" spans="1:5" s="1" customFormat="1" ht="15.75" customHeight="1">
      <c r="A51" s="7"/>
      <c r="B51" s="171" t="s">
        <v>49</v>
      </c>
      <c r="C51" s="173">
        <v>47549</v>
      </c>
      <c r="D51" s="173">
        <v>46144</v>
      </c>
      <c r="E51" s="163"/>
    </row>
    <row r="52" spans="1:5" s="1" customFormat="1" ht="15.75" customHeight="1">
      <c r="A52" s="7"/>
      <c r="B52" s="171" t="s">
        <v>50</v>
      </c>
      <c r="C52" s="173">
        <v>1083674</v>
      </c>
      <c r="D52" s="173">
        <v>1087328</v>
      </c>
      <c r="E52" s="163"/>
    </row>
    <row r="53" spans="1:5" s="1" customFormat="1" ht="15.75" customHeight="1">
      <c r="A53" s="7"/>
      <c r="B53" s="178" t="s">
        <v>51</v>
      </c>
      <c r="C53" s="185">
        <v>-85333</v>
      </c>
      <c r="D53" s="185">
        <v>-100080</v>
      </c>
      <c r="E53" s="163"/>
    </row>
    <row r="54" spans="1:5" s="1" customFormat="1" ht="15.75" customHeight="1">
      <c r="A54" s="7"/>
      <c r="B54" s="178" t="s">
        <v>52</v>
      </c>
      <c r="C54" s="186">
        <v>-224466</v>
      </c>
      <c r="D54" s="186">
        <v>-155534</v>
      </c>
      <c r="E54" s="163"/>
    </row>
    <row r="55" spans="1:5" s="1" customFormat="1" ht="15.75" customHeight="1">
      <c r="A55" s="7"/>
      <c r="B55" s="182" t="s">
        <v>108</v>
      </c>
      <c r="C55" s="237">
        <f>SUM(C50:C54)</f>
        <v>908368</v>
      </c>
      <c r="D55" s="237">
        <f>SUM(D50:D54)</f>
        <v>964802</v>
      </c>
      <c r="E55" s="163"/>
    </row>
    <row r="56" spans="1:5" s="1" customFormat="1" ht="15.75" customHeight="1">
      <c r="A56" s="7"/>
      <c r="B56" s="182" t="s">
        <v>53</v>
      </c>
      <c r="C56" s="238">
        <v>739</v>
      </c>
      <c r="D56" s="238">
        <v>793</v>
      </c>
      <c r="E56" s="163"/>
    </row>
    <row r="57" spans="1:5" s="1" customFormat="1" ht="15.75" customHeight="1">
      <c r="A57" s="7"/>
      <c r="B57" s="178"/>
      <c r="C57" s="179">
        <f>SUM(C55:C56)</f>
        <v>909107</v>
      </c>
      <c r="D57" s="179">
        <f>SUM(D55:D56)</f>
        <v>965595</v>
      </c>
      <c r="E57" s="163"/>
    </row>
    <row r="58" spans="1:5" s="1" customFormat="1" ht="15.75" customHeight="1">
      <c r="A58" s="7"/>
      <c r="B58" s="178"/>
      <c r="C58" s="177"/>
      <c r="D58" s="177"/>
      <c r="E58" s="163"/>
    </row>
    <row r="59" spans="1:5" s="1" customFormat="1" ht="15.75" customHeight="1" thickBot="1">
      <c r="A59" s="7"/>
      <c r="B59" s="178"/>
      <c r="C59" s="180">
        <f>+C57+C48+C39</f>
        <v>1730663</v>
      </c>
      <c r="D59" s="180">
        <f>D39+D48+D57</f>
        <v>1996853</v>
      </c>
      <c r="E59" s="163"/>
    </row>
    <row r="60" spans="1:5" s="1" customFormat="1" ht="18.75" thickTop="1">
      <c r="A60" s="7"/>
      <c r="B60" s="6"/>
      <c r="C60" s="6"/>
      <c r="D60" s="6"/>
      <c r="E60" s="163"/>
    </row>
    <row r="61" spans="1:5">
      <c r="B61" s="3"/>
      <c r="C61" s="4"/>
      <c r="D61" s="4"/>
    </row>
    <row r="62" spans="1:5">
      <c r="B62" s="3"/>
      <c r="C62" s="4"/>
      <c r="D62" s="4"/>
    </row>
    <row r="63" spans="1:5">
      <c r="B63" s="3"/>
      <c r="C63" s="4"/>
      <c r="D63" s="4"/>
    </row>
    <row r="64" spans="1:5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  <row r="113" spans="2:4">
      <c r="B113" s="3"/>
      <c r="C113" s="4"/>
      <c r="D113" s="4"/>
    </row>
    <row r="114" spans="2:4">
      <c r="B114" s="3"/>
      <c r="C114" s="4"/>
      <c r="D114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3" orientation="portrait" r:id="rId1"/>
  <headerFooter alignWithMargins="0">
    <oddHeader>&amp;L&amp;G</oddHeader>
    <oddFooter>&amp;CSoftware AG - Q2 2013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C22" sqref="C22"/>
    </sheetView>
  </sheetViews>
  <sheetFormatPr baseColWidth="10" defaultColWidth="8.85546875" defaultRowHeight="15"/>
  <cols>
    <col min="1" max="1" width="5.140625" style="2" customWidth="1"/>
    <col min="2" max="2" width="70" style="2" customWidth="1"/>
    <col min="3" max="6" width="20.140625" style="1" customWidth="1"/>
    <col min="7" max="7" width="5.5703125" style="2" customWidth="1"/>
    <col min="8" max="16384" width="8.85546875" style="2"/>
  </cols>
  <sheetData>
    <row r="1" spans="1:7" ht="21" customHeight="1">
      <c r="A1" s="77"/>
      <c r="B1" s="7"/>
      <c r="C1" s="6"/>
      <c r="D1" s="6"/>
      <c r="E1" s="6"/>
      <c r="F1" s="6"/>
      <c r="G1" s="77"/>
    </row>
    <row r="2" spans="1:7" ht="18.75" customHeight="1">
      <c r="A2" s="77"/>
      <c r="B2" s="77" t="s">
        <v>151</v>
      </c>
      <c r="C2" s="77"/>
      <c r="D2" s="77"/>
      <c r="E2" s="77"/>
      <c r="F2" s="77"/>
      <c r="G2" s="77"/>
    </row>
    <row r="3" spans="1:7" ht="18.75" customHeight="1">
      <c r="A3" s="77"/>
      <c r="B3" s="77" t="s">
        <v>8</v>
      </c>
      <c r="C3" s="77"/>
      <c r="D3" s="77"/>
      <c r="E3" s="77"/>
      <c r="F3" s="77"/>
      <c r="G3" s="77"/>
    </row>
    <row r="4" spans="1:7" s="1" customFormat="1" ht="21" customHeight="1">
      <c r="A4" s="77"/>
      <c r="B4" s="76"/>
      <c r="C4" s="76"/>
      <c r="D4" s="76"/>
      <c r="E4" s="76"/>
      <c r="F4" s="76"/>
      <c r="G4" s="77"/>
    </row>
    <row r="5" spans="1:7" s="113" customFormat="1" ht="18.75" customHeight="1">
      <c r="A5" s="77"/>
      <c r="B5" s="111" t="s">
        <v>27</v>
      </c>
      <c r="C5" s="112" t="s">
        <v>149</v>
      </c>
      <c r="D5" s="112" t="s">
        <v>142</v>
      </c>
      <c r="E5" s="112" t="s">
        <v>147</v>
      </c>
      <c r="F5" s="112" t="s">
        <v>141</v>
      </c>
      <c r="G5" s="77"/>
    </row>
    <row r="6" spans="1:7" s="1" customFormat="1" ht="18.75" customHeight="1">
      <c r="A6" s="77"/>
      <c r="B6" s="114" t="s">
        <v>70</v>
      </c>
      <c r="C6" s="115">
        <v>32722</v>
      </c>
      <c r="D6" s="115">
        <v>56032</v>
      </c>
      <c r="E6" s="115">
        <v>14155</v>
      </c>
      <c r="F6" s="115">
        <v>28819</v>
      </c>
      <c r="G6" s="77"/>
    </row>
    <row r="7" spans="1:7" s="1" customFormat="1" ht="18.75" customHeight="1">
      <c r="A7" s="77"/>
      <c r="B7" s="114" t="s">
        <v>68</v>
      </c>
      <c r="C7" s="115">
        <v>13263</v>
      </c>
      <c r="D7" s="115">
        <v>23904</v>
      </c>
      <c r="E7" s="115">
        <v>5836</v>
      </c>
      <c r="F7" s="115">
        <v>12638</v>
      </c>
      <c r="G7" s="77"/>
    </row>
    <row r="8" spans="1:7" s="1" customFormat="1" ht="18.75" customHeight="1">
      <c r="A8" s="77"/>
      <c r="B8" s="114" t="s">
        <v>66</v>
      </c>
      <c r="C8" s="115">
        <v>5476</v>
      </c>
      <c r="D8" s="115">
        <v>2813</v>
      </c>
      <c r="E8" s="115">
        <v>2629</v>
      </c>
      <c r="F8" s="115">
        <v>1483</v>
      </c>
      <c r="G8" s="77"/>
    </row>
    <row r="9" spans="1:7" s="1" customFormat="1" ht="18.75" customHeight="1">
      <c r="A9" s="77"/>
      <c r="B9" s="114" t="s">
        <v>77</v>
      </c>
      <c r="C9" s="115">
        <v>27440</v>
      </c>
      <c r="D9" s="115">
        <v>26184</v>
      </c>
      <c r="E9" s="115">
        <v>13431</v>
      </c>
      <c r="F9" s="115">
        <v>13485</v>
      </c>
      <c r="G9" s="77"/>
    </row>
    <row r="10" spans="1:7" s="1" customFormat="1" ht="18.75" customHeight="1" thickBot="1">
      <c r="A10" s="77"/>
      <c r="B10" s="116" t="s">
        <v>139</v>
      </c>
      <c r="C10" s="117">
        <v>3949</v>
      </c>
      <c r="D10" s="117">
        <v>-4291</v>
      </c>
      <c r="E10" s="117">
        <v>3150</v>
      </c>
      <c r="F10" s="117">
        <v>-185</v>
      </c>
      <c r="G10" s="77"/>
    </row>
    <row r="11" spans="1:7" s="1" customFormat="1" ht="31.5">
      <c r="A11" s="77"/>
      <c r="B11" s="118" t="s">
        <v>78</v>
      </c>
      <c r="C11" s="75">
        <f>SUM(C6:C10)</f>
        <v>82850</v>
      </c>
      <c r="D11" s="75">
        <f>SUM(D6:D10)</f>
        <v>104642</v>
      </c>
      <c r="E11" s="75">
        <f>SUM(E6:E10)</f>
        <v>39201</v>
      </c>
      <c r="F11" s="75">
        <f>SUM(F6:F10)</f>
        <v>56240</v>
      </c>
      <c r="G11" s="77"/>
    </row>
    <row r="12" spans="1:7" s="1" customFormat="1" ht="18">
      <c r="A12" s="77"/>
      <c r="B12" s="114" t="s">
        <v>79</v>
      </c>
      <c r="C12" s="115">
        <v>55549</v>
      </c>
      <c r="D12" s="115">
        <v>37278</v>
      </c>
      <c r="E12" s="115">
        <v>31169</v>
      </c>
      <c r="F12" s="115">
        <v>11197</v>
      </c>
      <c r="G12" s="77"/>
    </row>
    <row r="13" spans="1:7" s="1" customFormat="1" ht="18">
      <c r="A13" s="77"/>
      <c r="B13" s="114" t="s">
        <v>80</v>
      </c>
      <c r="C13" s="115">
        <v>-11876</v>
      </c>
      <c r="D13" s="115">
        <v>-22151</v>
      </c>
      <c r="E13" s="115">
        <v>-9748</v>
      </c>
      <c r="F13" s="115">
        <v>-25943</v>
      </c>
      <c r="G13" s="77"/>
    </row>
    <row r="14" spans="1:7" s="1" customFormat="1" ht="18">
      <c r="A14" s="77"/>
      <c r="B14" s="114" t="s">
        <v>81</v>
      </c>
      <c r="C14" s="115">
        <v>-48140</v>
      </c>
      <c r="D14" s="115">
        <v>-37997</v>
      </c>
      <c r="E14" s="115">
        <v>-33718</v>
      </c>
      <c r="F14" s="115">
        <v>-24351</v>
      </c>
      <c r="G14" s="77"/>
    </row>
    <row r="15" spans="1:7" s="1" customFormat="1" ht="18">
      <c r="A15" s="77"/>
      <c r="B15" s="114" t="s">
        <v>82</v>
      </c>
      <c r="C15" s="115">
        <v>-10224</v>
      </c>
      <c r="D15" s="115">
        <v>-7250</v>
      </c>
      <c r="E15" s="115">
        <v>-6679</v>
      </c>
      <c r="F15" s="115">
        <v>-5896</v>
      </c>
      <c r="G15" s="77"/>
    </row>
    <row r="16" spans="1:7" s="1" customFormat="1" ht="18.75" customHeight="1" thickBot="1">
      <c r="A16" s="77"/>
      <c r="B16" s="116" t="s">
        <v>83</v>
      </c>
      <c r="C16" s="117">
        <v>4334</v>
      </c>
      <c r="D16" s="117">
        <v>4224</v>
      </c>
      <c r="E16" s="117">
        <v>2187</v>
      </c>
      <c r="F16" s="117">
        <v>2047</v>
      </c>
      <c r="G16" s="77"/>
    </row>
    <row r="17" spans="1:7" s="1" customFormat="1" ht="18.75" customHeight="1">
      <c r="A17" s="77"/>
      <c r="B17" s="118" t="s">
        <v>127</v>
      </c>
      <c r="C17" s="75">
        <f>SUM(C11:C16)</f>
        <v>72493</v>
      </c>
      <c r="D17" s="75">
        <f>D11+SUM(D12:D16)</f>
        <v>78746</v>
      </c>
      <c r="E17" s="75">
        <f>SUM(E11:E16)</f>
        <v>22412</v>
      </c>
      <c r="F17" s="75">
        <f>F11+SUM(F12:F16)</f>
        <v>13294</v>
      </c>
      <c r="G17" s="77"/>
    </row>
    <row r="18" spans="1:7" s="1" customFormat="1" ht="30.75">
      <c r="A18" s="77"/>
      <c r="B18" s="114" t="s">
        <v>84</v>
      </c>
      <c r="C18" s="115">
        <v>1335</v>
      </c>
      <c r="D18" s="115">
        <v>336</v>
      </c>
      <c r="E18" s="115">
        <v>369</v>
      </c>
      <c r="F18" s="115">
        <v>274</v>
      </c>
      <c r="G18" s="77"/>
    </row>
    <row r="19" spans="1:7" s="1" customFormat="1" ht="18">
      <c r="A19" s="77"/>
      <c r="B19" s="114" t="s">
        <v>85</v>
      </c>
      <c r="C19" s="115">
        <v>-6002</v>
      </c>
      <c r="D19" s="115">
        <v>-6823</v>
      </c>
      <c r="E19" s="115">
        <v>-2688</v>
      </c>
      <c r="F19" s="115">
        <v>-3703</v>
      </c>
      <c r="G19" s="77"/>
    </row>
    <row r="20" spans="1:7" s="1" customFormat="1" ht="18">
      <c r="A20" s="77"/>
      <c r="B20" s="114" t="s">
        <v>86</v>
      </c>
      <c r="C20" s="115">
        <v>156</v>
      </c>
      <c r="D20" s="115">
        <v>424</v>
      </c>
      <c r="E20" s="115">
        <v>50</v>
      </c>
      <c r="F20" s="115">
        <v>0</v>
      </c>
      <c r="G20" s="77"/>
    </row>
    <row r="21" spans="1:7" s="1" customFormat="1" ht="18">
      <c r="A21" s="77"/>
      <c r="B21" s="114" t="s">
        <v>87</v>
      </c>
      <c r="C21" s="115">
        <v>-1633</v>
      </c>
      <c r="D21" s="115">
        <v>-385</v>
      </c>
      <c r="E21" s="115">
        <v>-1619</v>
      </c>
      <c r="F21" s="115">
        <v>-312</v>
      </c>
      <c r="G21" s="77"/>
    </row>
    <row r="22" spans="1:7" s="1" customFormat="1" ht="18">
      <c r="A22" s="77"/>
      <c r="B22" s="114" t="s">
        <v>159</v>
      </c>
      <c r="C22" s="84">
        <v>6000</v>
      </c>
      <c r="D22" s="84">
        <v>0</v>
      </c>
      <c r="E22" s="84">
        <v>6000</v>
      </c>
      <c r="F22" s="84">
        <v>0</v>
      </c>
      <c r="G22" s="77"/>
    </row>
    <row r="23" spans="1:7" s="1" customFormat="1" ht="18">
      <c r="A23" s="77"/>
      <c r="B23" s="114" t="s">
        <v>160</v>
      </c>
      <c r="C23" s="84">
        <v>-4754</v>
      </c>
      <c r="D23" s="84">
        <v>0</v>
      </c>
      <c r="E23" s="84">
        <v>-1941</v>
      </c>
      <c r="F23" s="84">
        <v>0</v>
      </c>
      <c r="G23" s="77"/>
    </row>
    <row r="24" spans="1:7" s="1" customFormat="1" ht="18">
      <c r="A24" s="77"/>
      <c r="B24" s="114" t="s">
        <v>140</v>
      </c>
      <c r="C24" s="84">
        <v>18188</v>
      </c>
      <c r="D24" s="84">
        <v>6443</v>
      </c>
      <c r="E24" s="84">
        <v>18188</v>
      </c>
      <c r="F24" s="84">
        <v>0</v>
      </c>
      <c r="G24" s="77"/>
    </row>
    <row r="25" spans="1:7" s="1" customFormat="1" ht="18.75" thickBot="1">
      <c r="A25" s="77"/>
      <c r="B25" s="114" t="s">
        <v>88</v>
      </c>
      <c r="C25" s="117">
        <v>-3667</v>
      </c>
      <c r="D25" s="117">
        <v>-57227</v>
      </c>
      <c r="E25" s="117">
        <v>-2667</v>
      </c>
      <c r="F25" s="117">
        <v>-57123</v>
      </c>
      <c r="G25" s="77"/>
    </row>
    <row r="26" spans="1:7" s="1" customFormat="1" ht="18.75" customHeight="1">
      <c r="A26" s="77"/>
      <c r="B26" s="118" t="s">
        <v>89</v>
      </c>
      <c r="C26" s="75">
        <f>SUM(C18:C25)</f>
        <v>9623</v>
      </c>
      <c r="D26" s="75">
        <f>SUM(D18:D25)</f>
        <v>-57232</v>
      </c>
      <c r="E26" s="75">
        <f>SUM(E18:E25)</f>
        <v>15692</v>
      </c>
      <c r="F26" s="75">
        <f>SUM(F18:F25)</f>
        <v>-60864</v>
      </c>
      <c r="G26" s="77"/>
    </row>
    <row r="27" spans="1:7" s="1" customFormat="1" ht="18">
      <c r="A27" s="77"/>
      <c r="B27" s="119" t="s">
        <v>90</v>
      </c>
      <c r="C27" s="115">
        <v>0</v>
      </c>
      <c r="D27" s="115">
        <v>0</v>
      </c>
      <c r="E27" s="115">
        <v>0</v>
      </c>
      <c r="F27" s="115">
        <v>0</v>
      </c>
      <c r="G27" s="77"/>
    </row>
    <row r="28" spans="1:7" s="1" customFormat="1" ht="18">
      <c r="A28" s="77"/>
      <c r="B28" s="119" t="s">
        <v>91</v>
      </c>
      <c r="C28" s="115">
        <v>-70582</v>
      </c>
      <c r="D28" s="115">
        <v>-114926</v>
      </c>
      <c r="E28" s="115">
        <v>0</v>
      </c>
      <c r="F28" s="115">
        <v>-49395</v>
      </c>
      <c r="G28" s="77"/>
    </row>
    <row r="29" spans="1:7" s="1" customFormat="1" ht="18">
      <c r="A29" s="77"/>
      <c r="B29" s="119" t="s">
        <v>158</v>
      </c>
      <c r="C29" s="115">
        <v>1423</v>
      </c>
      <c r="D29" s="115">
        <v>0</v>
      </c>
      <c r="E29" s="115">
        <v>1423</v>
      </c>
      <c r="F29" s="115">
        <v>0</v>
      </c>
      <c r="G29" s="77"/>
    </row>
    <row r="30" spans="1:7" s="1" customFormat="1" ht="18">
      <c r="A30" s="77"/>
      <c r="B30" s="119" t="s">
        <v>92</v>
      </c>
      <c r="C30" s="115">
        <v>-36430</v>
      </c>
      <c r="D30" s="115">
        <v>-38157</v>
      </c>
      <c r="E30" s="115">
        <v>-36430</v>
      </c>
      <c r="F30" s="115">
        <v>-38157</v>
      </c>
      <c r="G30" s="77"/>
    </row>
    <row r="31" spans="1:7" s="1" customFormat="1" ht="18">
      <c r="A31" s="77"/>
      <c r="B31" s="119" t="s">
        <v>93</v>
      </c>
      <c r="C31" s="115">
        <v>25000</v>
      </c>
      <c r="D31" s="115">
        <v>100000</v>
      </c>
      <c r="E31" s="115">
        <v>25000</v>
      </c>
      <c r="F31" s="115">
        <v>0</v>
      </c>
      <c r="G31" s="77"/>
    </row>
    <row r="32" spans="1:7" s="1" customFormat="1" ht="18.75" thickBot="1">
      <c r="A32" s="77"/>
      <c r="B32" s="114" t="s">
        <v>94</v>
      </c>
      <c r="C32" s="117">
        <v>-202012</v>
      </c>
      <c r="D32" s="117">
        <v>-3650</v>
      </c>
      <c r="E32" s="117">
        <v>-200096</v>
      </c>
      <c r="F32" s="117">
        <v>-1791</v>
      </c>
      <c r="G32" s="77"/>
    </row>
    <row r="33" spans="1:7" s="1" customFormat="1" ht="18">
      <c r="A33" s="77"/>
      <c r="B33" s="118" t="s">
        <v>95</v>
      </c>
      <c r="C33" s="75">
        <f>SUM(C27:C32)</f>
        <v>-282601</v>
      </c>
      <c r="D33" s="75">
        <f>SUM(D27:D32)</f>
        <v>-56733</v>
      </c>
      <c r="E33" s="75">
        <f>SUM(E27:E32)</f>
        <v>-210103</v>
      </c>
      <c r="F33" s="75">
        <f>SUM(F27:F32)</f>
        <v>-89343</v>
      </c>
      <c r="G33" s="77"/>
    </row>
    <row r="34" spans="1:7" s="1" customFormat="1" ht="18">
      <c r="A34" s="77"/>
      <c r="B34" s="120" t="s">
        <v>96</v>
      </c>
      <c r="C34" s="115">
        <f>+C17+C26+C33</f>
        <v>-200485</v>
      </c>
      <c r="D34" s="115">
        <v>-35219</v>
      </c>
      <c r="E34" s="115">
        <f>+E17+E26+E33</f>
        <v>-171999</v>
      </c>
      <c r="F34" s="115">
        <v>-136913</v>
      </c>
      <c r="G34" s="77"/>
    </row>
    <row r="35" spans="1:7" s="1" customFormat="1" ht="31.5" thickBot="1">
      <c r="A35" s="77"/>
      <c r="B35" s="187" t="s">
        <v>97</v>
      </c>
      <c r="C35" s="117">
        <v>4445</v>
      </c>
      <c r="D35" s="117">
        <v>-6132</v>
      </c>
      <c r="E35" s="117">
        <v>4527</v>
      </c>
      <c r="F35" s="117">
        <v>-11602</v>
      </c>
      <c r="G35" s="77"/>
    </row>
    <row r="36" spans="1:7" s="1" customFormat="1" ht="18">
      <c r="A36" s="77"/>
      <c r="B36" s="188" t="s">
        <v>98</v>
      </c>
      <c r="C36" s="75">
        <f>SUM(C34:C35)</f>
        <v>-196040</v>
      </c>
      <c r="D36" s="75">
        <f>SUM(D34:D35)</f>
        <v>-41351</v>
      </c>
      <c r="E36" s="75">
        <f>SUM(E34:E35)</f>
        <v>-167472</v>
      </c>
      <c r="F36" s="75">
        <f>SUM(F34:F35)</f>
        <v>-148515</v>
      </c>
      <c r="G36" s="77"/>
    </row>
    <row r="37" spans="1:7" s="1" customFormat="1" ht="18.75" thickBot="1">
      <c r="A37" s="77"/>
      <c r="B37" s="189" t="s">
        <v>99</v>
      </c>
      <c r="C37" s="117">
        <v>449984</v>
      </c>
      <c r="D37" s="117">
        <v>315637</v>
      </c>
      <c r="E37" s="117">
        <v>421416</v>
      </c>
      <c r="F37" s="117">
        <v>422801</v>
      </c>
      <c r="G37" s="77"/>
    </row>
    <row r="38" spans="1:7" ht="18">
      <c r="A38" s="77"/>
      <c r="B38" s="190" t="s">
        <v>100</v>
      </c>
      <c r="C38" s="75">
        <f>SUM(C36:C37)</f>
        <v>253944</v>
      </c>
      <c r="D38" s="75">
        <f>SUM(D36:D37)</f>
        <v>274286</v>
      </c>
      <c r="E38" s="75">
        <f>SUM(E36:E37)</f>
        <v>253944</v>
      </c>
      <c r="F38" s="75">
        <f>SUM(F36:F37)</f>
        <v>274286</v>
      </c>
      <c r="G38" s="77"/>
    </row>
    <row r="39" spans="1:7" ht="18">
      <c r="A39" s="6"/>
      <c r="B39" s="98"/>
      <c r="C39" s="115"/>
      <c r="D39" s="115"/>
      <c r="E39" s="115"/>
      <c r="F39" s="115"/>
      <c r="G39" s="77"/>
    </row>
    <row r="40" spans="1:7" s="225" customFormat="1" ht="18">
      <c r="A40" s="223"/>
      <c r="B40" s="94" t="s">
        <v>126</v>
      </c>
      <c r="C40" s="224">
        <v>66349</v>
      </c>
      <c r="D40" s="224">
        <f>SUM(D17:D21)</f>
        <v>72298</v>
      </c>
      <c r="E40" s="224">
        <v>18524</v>
      </c>
      <c r="F40" s="224">
        <f>SUM(F17:F21)</f>
        <v>9553</v>
      </c>
      <c r="G40" s="77"/>
    </row>
    <row r="41" spans="1:7" ht="18">
      <c r="A41" s="77"/>
      <c r="B41" s="77"/>
      <c r="C41" s="77"/>
      <c r="D41" s="77"/>
      <c r="E41" s="77"/>
      <c r="F41" s="77"/>
      <c r="G41" s="77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5" orientation="landscape" r:id="rId1"/>
  <headerFooter alignWithMargins="0">
    <oddHeader>&amp;L&amp;G</oddHeader>
    <oddFooter>&amp;CSoftware AG - Q2 2013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Normal="100" zoomScaleSheetLayoutView="75" workbookViewId="0">
      <selection activeCell="B4" sqref="B4"/>
    </sheetView>
  </sheetViews>
  <sheetFormatPr baseColWidth="10" defaultRowHeight="12.75"/>
  <cols>
    <col min="1" max="1" width="1.7109375" style="2" customWidth="1"/>
    <col min="2" max="2" width="54.7109375" style="221" customWidth="1"/>
    <col min="3" max="8" width="18.7109375" style="222" bestFit="1" customWidth="1"/>
    <col min="9" max="12" width="18.7109375" style="2" bestFit="1" customWidth="1"/>
    <col min="13" max="13" width="2.85546875" style="2" customWidth="1"/>
    <col min="14" max="16384" width="11.42578125" style="2"/>
  </cols>
  <sheetData>
    <row r="1" spans="1:13" ht="21" customHeight="1">
      <c r="A1" s="77"/>
      <c r="B1" s="6"/>
      <c r="C1" s="6"/>
      <c r="D1" s="6"/>
      <c r="E1" s="6"/>
      <c r="F1" s="6"/>
      <c r="G1" s="6"/>
      <c r="H1" s="6"/>
      <c r="I1" s="77"/>
      <c r="J1" s="77"/>
      <c r="K1" s="77"/>
      <c r="L1" s="77"/>
      <c r="M1" s="77"/>
    </row>
    <row r="2" spans="1:13" ht="18.75" customHeight="1">
      <c r="A2" s="77"/>
      <c r="B2" s="77" t="s">
        <v>152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 customHeight="1">
      <c r="A3" s="77"/>
      <c r="B3" s="77" t="s">
        <v>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s="121" customFormat="1" ht="21" customHeight="1">
      <c r="A4" s="77"/>
      <c r="B4" s="191"/>
      <c r="C4" s="282"/>
      <c r="D4" s="282"/>
      <c r="E4" s="282"/>
      <c r="F4" s="282"/>
      <c r="G4" s="282"/>
      <c r="H4" s="282"/>
      <c r="I4" s="77"/>
      <c r="J4" s="77"/>
      <c r="K4" s="77"/>
      <c r="L4" s="77"/>
      <c r="M4" s="77"/>
    </row>
    <row r="5" spans="1:13" ht="18.75" customHeight="1">
      <c r="A5" s="77"/>
      <c r="B5" s="192" t="s">
        <v>27</v>
      </c>
      <c r="C5" s="193" t="s">
        <v>1</v>
      </c>
      <c r="D5" s="194"/>
      <c r="E5" s="193" t="s">
        <v>5</v>
      </c>
      <c r="F5" s="195"/>
      <c r="G5" s="193" t="s">
        <v>138</v>
      </c>
      <c r="H5" s="195"/>
      <c r="I5" s="193" t="s">
        <v>101</v>
      </c>
      <c r="J5" s="195"/>
      <c r="K5" s="193" t="s">
        <v>2</v>
      </c>
      <c r="L5" s="194"/>
      <c r="M5" s="77"/>
    </row>
    <row r="6" spans="1:13" ht="18">
      <c r="A6" s="77"/>
      <c r="B6" s="196"/>
      <c r="C6" s="197"/>
      <c r="D6" s="198"/>
      <c r="E6" s="197"/>
      <c r="F6" s="198"/>
      <c r="G6" s="199"/>
      <c r="H6" s="200"/>
      <c r="I6" s="197"/>
      <c r="J6" s="198"/>
      <c r="K6" s="197"/>
      <c r="L6" s="201"/>
      <c r="M6" s="77"/>
    </row>
    <row r="7" spans="1:13" ht="18">
      <c r="A7" s="77"/>
      <c r="B7" s="202"/>
      <c r="C7" s="203" t="s">
        <v>147</v>
      </c>
      <c r="D7" s="203" t="s">
        <v>141</v>
      </c>
      <c r="E7" s="203" t="s">
        <v>147</v>
      </c>
      <c r="F7" s="203" t="s">
        <v>141</v>
      </c>
      <c r="G7" s="203" t="s">
        <v>147</v>
      </c>
      <c r="H7" s="203" t="s">
        <v>141</v>
      </c>
      <c r="I7" s="203" t="s">
        <v>147</v>
      </c>
      <c r="J7" s="203" t="s">
        <v>141</v>
      </c>
      <c r="K7" s="203" t="s">
        <v>147</v>
      </c>
      <c r="L7" s="251" t="s">
        <v>141</v>
      </c>
      <c r="M7" s="77"/>
    </row>
    <row r="8" spans="1:13" ht="18">
      <c r="A8" s="77"/>
      <c r="B8" s="196"/>
      <c r="C8" s="204"/>
      <c r="D8" s="204"/>
      <c r="E8" s="204"/>
      <c r="F8" s="204"/>
      <c r="G8" s="204"/>
      <c r="H8" s="204"/>
      <c r="I8" s="204"/>
      <c r="J8" s="204"/>
      <c r="K8" s="204"/>
      <c r="L8" s="201"/>
      <c r="M8" s="77"/>
    </row>
    <row r="9" spans="1:13" ht="18">
      <c r="A9" s="77"/>
      <c r="B9" s="205" t="s">
        <v>55</v>
      </c>
      <c r="C9" s="206">
        <f>17361+1</f>
        <v>17362</v>
      </c>
      <c r="D9" s="206">
        <v>32574</v>
      </c>
      <c r="E9" s="206">
        <v>32739</v>
      </c>
      <c r="F9" s="206">
        <v>42805</v>
      </c>
      <c r="G9" s="206">
        <v>106</v>
      </c>
      <c r="H9" s="206">
        <v>420</v>
      </c>
      <c r="I9" s="206"/>
      <c r="J9" s="206"/>
      <c r="K9" s="206">
        <f>+C9+E9+G9+I9</f>
        <v>50207</v>
      </c>
      <c r="L9" s="206">
        <f>+D9+F9+H9+J9</f>
        <v>75799</v>
      </c>
      <c r="M9" s="77"/>
    </row>
    <row r="10" spans="1:13" ht="18">
      <c r="A10" s="77"/>
      <c r="B10" s="205" t="s">
        <v>56</v>
      </c>
      <c r="C10" s="206">
        <v>38365</v>
      </c>
      <c r="D10" s="206">
        <v>43082</v>
      </c>
      <c r="E10" s="206">
        <v>51825</v>
      </c>
      <c r="F10" s="206">
        <v>48638</v>
      </c>
      <c r="G10" s="206">
        <v>862</v>
      </c>
      <c r="H10" s="206">
        <v>1637</v>
      </c>
      <c r="I10" s="206"/>
      <c r="J10" s="206"/>
      <c r="K10" s="206">
        <f>+C10+E10+G10+I10</f>
        <v>91052</v>
      </c>
      <c r="L10" s="206">
        <f>+D10+F10+H10+J10</f>
        <v>93357</v>
      </c>
      <c r="M10" s="77"/>
    </row>
    <row r="11" spans="1:13" ht="18">
      <c r="A11" s="77"/>
      <c r="B11" s="207" t="s">
        <v>102</v>
      </c>
      <c r="C11" s="208">
        <f t="shared" ref="C11:H11" si="0">SUM(C9:C10)</f>
        <v>55727</v>
      </c>
      <c r="D11" s="208">
        <f t="shared" si="0"/>
        <v>75656</v>
      </c>
      <c r="E11" s="208">
        <f t="shared" si="0"/>
        <v>84564</v>
      </c>
      <c r="F11" s="208">
        <f t="shared" si="0"/>
        <v>91443</v>
      </c>
      <c r="G11" s="208">
        <f t="shared" si="0"/>
        <v>968</v>
      </c>
      <c r="H11" s="208">
        <f t="shared" si="0"/>
        <v>2057</v>
      </c>
      <c r="I11" s="208"/>
      <c r="J11" s="208"/>
      <c r="K11" s="208">
        <f>SUM(K9:K10)</f>
        <v>141259</v>
      </c>
      <c r="L11" s="208">
        <f>SUM(L9:L10)</f>
        <v>169156</v>
      </c>
      <c r="M11" s="77"/>
    </row>
    <row r="12" spans="1:13" ht="18">
      <c r="A12" s="77"/>
      <c r="B12" s="205" t="s">
        <v>57</v>
      </c>
      <c r="C12" s="206">
        <v>0</v>
      </c>
      <c r="D12" s="206">
        <v>0</v>
      </c>
      <c r="E12" s="206">
        <v>0</v>
      </c>
      <c r="F12" s="206">
        <v>0</v>
      </c>
      <c r="G12" s="206">
        <v>54571</v>
      </c>
      <c r="H12" s="206">
        <v>68283</v>
      </c>
      <c r="I12" s="206"/>
      <c r="J12" s="206"/>
      <c r="K12" s="206">
        <f>+C12+F12+G12+I12</f>
        <v>54571</v>
      </c>
      <c r="L12" s="206">
        <f>+D12+F12+H12+J12</f>
        <v>68283</v>
      </c>
      <c r="M12" s="77"/>
    </row>
    <row r="13" spans="1:13" ht="18">
      <c r="A13" s="77"/>
      <c r="B13" s="209" t="s">
        <v>58</v>
      </c>
      <c r="C13" s="210">
        <v>146</v>
      </c>
      <c r="D13" s="210">
        <v>139</v>
      </c>
      <c r="E13" s="210">
        <v>1</v>
      </c>
      <c r="F13" s="210">
        <v>1</v>
      </c>
      <c r="G13" s="210">
        <v>7</v>
      </c>
      <c r="H13" s="210">
        <v>169</v>
      </c>
      <c r="I13" s="210"/>
      <c r="J13" s="210"/>
      <c r="K13" s="210">
        <f>+C13+E13+G13+I13</f>
        <v>154</v>
      </c>
      <c r="L13" s="210">
        <f>+D13+F13+H13+J13</f>
        <v>309</v>
      </c>
      <c r="M13" s="77"/>
    </row>
    <row r="14" spans="1:13" ht="18">
      <c r="A14" s="77"/>
      <c r="B14" s="196" t="s">
        <v>59</v>
      </c>
      <c r="C14" s="211">
        <f t="shared" ref="C14" si="1">SUM(C11:C13)</f>
        <v>55873</v>
      </c>
      <c r="D14" s="211">
        <f>SUM(D11:D13)</f>
        <v>75795</v>
      </c>
      <c r="E14" s="211">
        <f t="shared" ref="E14" si="2">SUM(E11:E13)</f>
        <v>84565</v>
      </c>
      <c r="F14" s="211">
        <f>SUM(F11:F13)</f>
        <v>91444</v>
      </c>
      <c r="G14" s="211">
        <f t="shared" ref="G14" si="3">SUM(G11:G13)</f>
        <v>55546</v>
      </c>
      <c r="H14" s="211">
        <f>SUM(H11:H13)</f>
        <v>70509</v>
      </c>
      <c r="I14" s="211"/>
      <c r="J14" s="211"/>
      <c r="K14" s="211">
        <f>SUM(K11:K13)</f>
        <v>195984</v>
      </c>
      <c r="L14" s="211">
        <f>SUM(L11:L13)</f>
        <v>237748</v>
      </c>
      <c r="M14" s="77"/>
    </row>
    <row r="15" spans="1:13" ht="18">
      <c r="A15" s="77"/>
      <c r="B15" s="209" t="s">
        <v>60</v>
      </c>
      <c r="C15" s="210">
        <v>-2861</v>
      </c>
      <c r="D15" s="210">
        <v>-3118</v>
      </c>
      <c r="E15" s="210">
        <v>-5467</v>
      </c>
      <c r="F15" s="210">
        <v>-4925</v>
      </c>
      <c r="G15" s="210">
        <v>-48110</v>
      </c>
      <c r="H15" s="210">
        <v>-59219</v>
      </c>
      <c r="I15" s="210">
        <v>-6441</v>
      </c>
      <c r="J15" s="210">
        <v>-6289</v>
      </c>
      <c r="K15" s="210">
        <f>+C15+E15+G15+I15</f>
        <v>-62879</v>
      </c>
      <c r="L15" s="210">
        <f>+D15+F15+H15+J15</f>
        <v>-73551</v>
      </c>
      <c r="M15" s="77"/>
    </row>
    <row r="16" spans="1:13" ht="18">
      <c r="A16" s="77"/>
      <c r="B16" s="196" t="s">
        <v>61</v>
      </c>
      <c r="C16" s="211">
        <f t="shared" ref="C16" si="4">SUM(C14:C15)</f>
        <v>53012</v>
      </c>
      <c r="D16" s="211">
        <f>SUM(D14:D15)</f>
        <v>72677</v>
      </c>
      <c r="E16" s="211">
        <f t="shared" ref="E16" si="5">SUM(E14:E15)</f>
        <v>79098</v>
      </c>
      <c r="F16" s="211">
        <f>SUM(F14:F15)</f>
        <v>86519</v>
      </c>
      <c r="G16" s="211">
        <f t="shared" ref="G16" si="6">SUM(G14:G15)</f>
        <v>7436</v>
      </c>
      <c r="H16" s="211">
        <f>SUM(H14:H15)</f>
        <v>11290</v>
      </c>
      <c r="I16" s="211">
        <f t="shared" ref="I16" si="7">SUM(I14:I15)</f>
        <v>-6441</v>
      </c>
      <c r="J16" s="211">
        <f>SUM(J14:J15)</f>
        <v>-6289</v>
      </c>
      <c r="K16" s="211">
        <f>SUM(K14:K15)</f>
        <v>133105</v>
      </c>
      <c r="L16" s="211">
        <f>SUM(L14:L15)</f>
        <v>164197</v>
      </c>
      <c r="M16" s="77"/>
    </row>
    <row r="17" spans="1:13" ht="18">
      <c r="A17" s="77"/>
      <c r="B17" s="209" t="s">
        <v>63</v>
      </c>
      <c r="C17" s="210">
        <v>-8845</v>
      </c>
      <c r="D17" s="210">
        <v>-13501</v>
      </c>
      <c r="E17" s="210">
        <v>-45448</v>
      </c>
      <c r="F17" s="210">
        <v>-48092</v>
      </c>
      <c r="G17" s="210">
        <v>-5925</v>
      </c>
      <c r="H17" s="210">
        <v>-8556</v>
      </c>
      <c r="I17" s="210">
        <v>-4002</v>
      </c>
      <c r="J17" s="210">
        <v>-3791</v>
      </c>
      <c r="K17" s="210">
        <f>+C17+E17+G17+I17</f>
        <v>-64220</v>
      </c>
      <c r="L17" s="210">
        <f>+D17+F17+H17+J17</f>
        <v>-73940</v>
      </c>
      <c r="M17" s="77"/>
    </row>
    <row r="18" spans="1:13" ht="18">
      <c r="A18" s="77"/>
      <c r="B18" s="207" t="s">
        <v>103</v>
      </c>
      <c r="C18" s="212">
        <f t="shared" ref="C18" si="8">SUM(C16:C17)</f>
        <v>44167</v>
      </c>
      <c r="D18" s="212">
        <f>SUM(D16:D17)</f>
        <v>59176</v>
      </c>
      <c r="E18" s="212">
        <f t="shared" ref="E18" si="9">SUM(E16:E17)</f>
        <v>33650</v>
      </c>
      <c r="F18" s="212">
        <f>SUM(F16:F17)</f>
        <v>38427</v>
      </c>
      <c r="G18" s="212">
        <f t="shared" ref="G18" si="10">SUM(G16:G17)</f>
        <v>1511</v>
      </c>
      <c r="H18" s="212">
        <f>SUM(H16:H17)</f>
        <v>2734</v>
      </c>
      <c r="I18" s="212">
        <f t="shared" ref="I18" si="11">SUM(I16:I17)</f>
        <v>-10443</v>
      </c>
      <c r="J18" s="212">
        <f>SUM(J16:J17)</f>
        <v>-10080</v>
      </c>
      <c r="K18" s="208">
        <f t="shared" ref="K18" si="12">SUM(K16:K17)</f>
        <v>68885</v>
      </c>
      <c r="L18" s="208">
        <f>SUM(L16:L17)</f>
        <v>90257</v>
      </c>
      <c r="M18" s="77"/>
    </row>
    <row r="19" spans="1:13" ht="18">
      <c r="A19" s="77"/>
      <c r="B19" s="213" t="s">
        <v>62</v>
      </c>
      <c r="C19" s="210">
        <v>-6276</v>
      </c>
      <c r="D19" s="210">
        <v>-6405</v>
      </c>
      <c r="E19" s="210">
        <v>-20373</v>
      </c>
      <c r="F19" s="210">
        <v>-19808</v>
      </c>
      <c r="G19" s="210">
        <v>0</v>
      </c>
      <c r="H19" s="210">
        <v>0</v>
      </c>
      <c r="I19" s="210">
        <v>0</v>
      </c>
      <c r="J19" s="210">
        <v>0</v>
      </c>
      <c r="K19" s="210">
        <f>+C19+E19+G19+I19</f>
        <v>-26649</v>
      </c>
      <c r="L19" s="210">
        <f>+D19+F19+H19+J19</f>
        <v>-26213</v>
      </c>
      <c r="M19" s="77"/>
    </row>
    <row r="20" spans="1:13" ht="18">
      <c r="A20" s="77"/>
      <c r="B20" s="207" t="s">
        <v>104</v>
      </c>
      <c r="C20" s="212">
        <f>SUM(C18:C19)</f>
        <v>37891</v>
      </c>
      <c r="D20" s="212">
        <f>SUM(D18:D19)</f>
        <v>52771</v>
      </c>
      <c r="E20" s="212">
        <f>SUM(E18:E19)</f>
        <v>13277</v>
      </c>
      <c r="F20" s="212">
        <f>SUM(F18:F19)</f>
        <v>18619</v>
      </c>
      <c r="G20" s="212">
        <f t="shared" ref="G20" si="13">SUM(G18:G19)</f>
        <v>1511</v>
      </c>
      <c r="H20" s="212">
        <f>SUM(H18:H19)</f>
        <v>2734</v>
      </c>
      <c r="I20" s="212">
        <f t="shared" ref="I20" si="14">SUM(I18:I19)</f>
        <v>-10443</v>
      </c>
      <c r="J20" s="212">
        <f>SUM(J18:J19)</f>
        <v>-10080</v>
      </c>
      <c r="K20" s="212">
        <f>SUM(K18:K19)</f>
        <v>42236</v>
      </c>
      <c r="L20" s="212">
        <f>SUM(L18:L19)</f>
        <v>64044</v>
      </c>
      <c r="M20" s="77"/>
    </row>
    <row r="21" spans="1:13" ht="18">
      <c r="A21" s="77"/>
      <c r="B21" s="205" t="s">
        <v>64</v>
      </c>
      <c r="C21" s="214"/>
      <c r="D21" s="214"/>
      <c r="E21" s="214"/>
      <c r="F21" s="214"/>
      <c r="G21" s="214"/>
      <c r="H21" s="214"/>
      <c r="I21" s="214"/>
      <c r="J21" s="214"/>
      <c r="K21" s="206">
        <v>-15924</v>
      </c>
      <c r="L21" s="206">
        <v>-17355</v>
      </c>
      <c r="M21" s="77"/>
    </row>
    <row r="22" spans="1:13" ht="18">
      <c r="A22" s="77"/>
      <c r="B22" s="209" t="s">
        <v>69</v>
      </c>
      <c r="C22" s="214"/>
      <c r="D22" s="216"/>
      <c r="E22" s="214"/>
      <c r="F22" s="214"/>
      <c r="G22" s="214"/>
      <c r="H22" s="214"/>
      <c r="I22" s="214"/>
      <c r="J22" s="214"/>
      <c r="K22" s="210">
        <v>-2403</v>
      </c>
      <c r="L22" s="210">
        <v>-1416</v>
      </c>
      <c r="M22" s="77"/>
    </row>
    <row r="23" spans="1:13" ht="18">
      <c r="A23" s="77"/>
      <c r="B23" s="228" t="s">
        <v>65</v>
      </c>
      <c r="C23" s="215"/>
      <c r="D23" s="216"/>
      <c r="E23" s="216"/>
      <c r="F23" s="216"/>
      <c r="G23" s="216"/>
      <c r="H23" s="216"/>
      <c r="I23" s="216"/>
      <c r="J23" s="216"/>
      <c r="K23" s="211">
        <f>SUM(K20:K22)</f>
        <v>23909</v>
      </c>
      <c r="L23" s="211">
        <f>SUM(L20:L22)</f>
        <v>45273</v>
      </c>
      <c r="M23" s="77"/>
    </row>
    <row r="24" spans="1:13" ht="18">
      <c r="A24" s="77"/>
      <c r="B24" s="205" t="s">
        <v>135</v>
      </c>
      <c r="C24" s="214"/>
      <c r="D24" s="214"/>
      <c r="E24" s="214"/>
      <c r="F24" s="214"/>
      <c r="G24" s="214"/>
      <c r="H24" s="214"/>
      <c r="I24" s="214"/>
      <c r="J24" s="214"/>
      <c r="K24" s="206">
        <f>4471-5760</f>
        <v>-1289</v>
      </c>
      <c r="L24" s="206">
        <v>-2333</v>
      </c>
      <c r="M24" s="77"/>
    </row>
    <row r="25" spans="1:13" ht="18">
      <c r="A25" s="77"/>
      <c r="B25" s="229" t="s">
        <v>130</v>
      </c>
      <c r="C25" s="215"/>
      <c r="D25" s="216"/>
      <c r="E25" s="216"/>
      <c r="F25" s="216"/>
      <c r="G25" s="216"/>
      <c r="H25" s="216"/>
      <c r="I25" s="216"/>
      <c r="J25" s="216"/>
      <c r="K25" s="210">
        <v>-2629</v>
      </c>
      <c r="L25" s="210">
        <v>-1483</v>
      </c>
      <c r="M25" s="77"/>
    </row>
    <row r="26" spans="1:13" ht="18">
      <c r="A26" s="77"/>
      <c r="B26" s="228" t="s">
        <v>131</v>
      </c>
      <c r="C26" s="215"/>
      <c r="D26" s="216"/>
      <c r="E26" s="216"/>
      <c r="F26" s="216"/>
      <c r="G26" s="216"/>
      <c r="H26" s="216"/>
      <c r="I26" s="216"/>
      <c r="J26" s="216"/>
      <c r="K26" s="211">
        <f>SUM(K23:K25)</f>
        <v>19991</v>
      </c>
      <c r="L26" s="211">
        <f>SUM(L23:L25)</f>
        <v>41457</v>
      </c>
      <c r="M26" s="77"/>
    </row>
    <row r="27" spans="1:13" ht="18">
      <c r="A27" s="77"/>
      <c r="B27" s="229" t="s">
        <v>68</v>
      </c>
      <c r="C27" s="215"/>
      <c r="D27" s="216"/>
      <c r="E27" s="216"/>
      <c r="F27" s="216"/>
      <c r="G27" s="216"/>
      <c r="H27" s="216"/>
      <c r="I27" s="216"/>
      <c r="J27" s="216"/>
      <c r="K27" s="206">
        <v>-5836</v>
      </c>
      <c r="L27" s="206">
        <v>-12638</v>
      </c>
      <c r="M27" s="77"/>
    </row>
    <row r="28" spans="1:13" ht="18.75" thickBot="1">
      <c r="A28" s="77"/>
      <c r="B28" s="230" t="s">
        <v>70</v>
      </c>
      <c r="C28" s="217"/>
      <c r="D28" s="218"/>
      <c r="E28" s="218"/>
      <c r="F28" s="218"/>
      <c r="G28" s="218"/>
      <c r="H28" s="218"/>
      <c r="I28" s="218"/>
      <c r="J28" s="219"/>
      <c r="K28" s="220">
        <f>SUM(K26:K27)</f>
        <v>14155</v>
      </c>
      <c r="L28" s="220">
        <f>SUM(L26:L27)</f>
        <v>28819</v>
      </c>
      <c r="M28" s="77"/>
    </row>
    <row r="29" spans="1:13" ht="18.75" thickTop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2" spans="1:13" ht="21" customHeight="1">
      <c r="A32" s="77"/>
      <c r="B32" s="6"/>
      <c r="C32" s="6"/>
      <c r="D32" s="6"/>
      <c r="E32" s="6"/>
      <c r="F32" s="6"/>
      <c r="G32" s="6"/>
      <c r="H32" s="6"/>
      <c r="I32" s="77"/>
      <c r="J32" s="77"/>
      <c r="K32" s="77"/>
      <c r="L32" s="77"/>
      <c r="M32" s="77"/>
    </row>
    <row r="33" spans="1:13" ht="18.75" customHeight="1">
      <c r="A33" s="77"/>
      <c r="B33" s="77" t="s">
        <v>153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8.75" customHeight="1">
      <c r="A34" s="77"/>
      <c r="B34" s="77" t="s">
        <v>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s="121" customFormat="1" ht="21" customHeight="1">
      <c r="A35" s="77"/>
      <c r="B35" s="191"/>
      <c r="C35" s="282"/>
      <c r="D35" s="282"/>
      <c r="E35" s="282"/>
      <c r="F35" s="282"/>
      <c r="G35" s="282"/>
      <c r="H35" s="282"/>
      <c r="I35" s="77"/>
      <c r="J35" s="77"/>
      <c r="K35" s="77"/>
      <c r="L35" s="77"/>
      <c r="M35" s="77"/>
    </row>
    <row r="36" spans="1:13" ht="18.75" customHeight="1">
      <c r="A36" s="77"/>
      <c r="B36" s="192" t="s">
        <v>27</v>
      </c>
      <c r="C36" s="193" t="s">
        <v>1</v>
      </c>
      <c r="D36" s="194"/>
      <c r="E36" s="193" t="s">
        <v>5</v>
      </c>
      <c r="F36" s="195"/>
      <c r="G36" s="193" t="s">
        <v>138</v>
      </c>
      <c r="H36" s="195"/>
      <c r="I36" s="193" t="s">
        <v>101</v>
      </c>
      <c r="J36" s="195"/>
      <c r="K36" s="193" t="s">
        <v>2</v>
      </c>
      <c r="L36" s="194"/>
      <c r="M36" s="77"/>
    </row>
    <row r="37" spans="1:13" ht="18">
      <c r="A37" s="77"/>
      <c r="B37" s="196"/>
      <c r="C37" s="197"/>
      <c r="D37" s="198"/>
      <c r="E37" s="197"/>
      <c r="F37" s="198"/>
      <c r="G37" s="199"/>
      <c r="H37" s="200"/>
      <c r="I37" s="197"/>
      <c r="J37" s="198"/>
      <c r="K37" s="197"/>
      <c r="L37" s="201"/>
      <c r="M37" s="77"/>
    </row>
    <row r="38" spans="1:13" ht="18">
      <c r="A38" s="77"/>
      <c r="B38" s="202"/>
      <c r="C38" s="203" t="s">
        <v>149</v>
      </c>
      <c r="D38" s="203" t="s">
        <v>142</v>
      </c>
      <c r="E38" s="203" t="s">
        <v>149</v>
      </c>
      <c r="F38" s="203" t="s">
        <v>142</v>
      </c>
      <c r="G38" s="203" t="s">
        <v>149</v>
      </c>
      <c r="H38" s="203" t="s">
        <v>142</v>
      </c>
      <c r="I38" s="203" t="s">
        <v>149</v>
      </c>
      <c r="J38" s="203" t="s">
        <v>142</v>
      </c>
      <c r="K38" s="203" t="s">
        <v>149</v>
      </c>
      <c r="L38" s="251" t="s">
        <v>142</v>
      </c>
      <c r="M38" s="77"/>
    </row>
    <row r="39" spans="1:13" ht="18">
      <c r="A39" s="77"/>
      <c r="B39" s="196"/>
      <c r="C39" s="204"/>
      <c r="D39" s="204"/>
      <c r="E39" s="204"/>
      <c r="F39" s="204"/>
      <c r="G39" s="204"/>
      <c r="H39" s="204"/>
      <c r="I39" s="204"/>
      <c r="J39" s="204"/>
      <c r="K39" s="204"/>
      <c r="L39" s="201"/>
      <c r="M39" s="77"/>
    </row>
    <row r="40" spans="1:13" ht="18">
      <c r="A40" s="77"/>
      <c r="B40" s="205" t="s">
        <v>55</v>
      </c>
      <c r="C40" s="206">
        <v>30661</v>
      </c>
      <c r="D40" s="206">
        <v>53644</v>
      </c>
      <c r="E40" s="206">
        <v>76458</v>
      </c>
      <c r="F40" s="206">
        <v>84723</v>
      </c>
      <c r="G40" s="206">
        <v>192</v>
      </c>
      <c r="H40" s="206">
        <v>1013</v>
      </c>
      <c r="I40" s="206"/>
      <c r="J40" s="206"/>
      <c r="K40" s="206">
        <f>+C40+E40+G40+I40</f>
        <v>107311</v>
      </c>
      <c r="L40" s="206">
        <f>+D40+F40+H40+J40</f>
        <v>139380</v>
      </c>
      <c r="M40" s="77"/>
    </row>
    <row r="41" spans="1:13" ht="18">
      <c r="A41" s="77"/>
      <c r="B41" s="205" t="s">
        <v>56</v>
      </c>
      <c r="C41" s="206">
        <f>76014-1</f>
        <v>76013</v>
      </c>
      <c r="D41" s="206">
        <v>86288</v>
      </c>
      <c r="E41" s="206">
        <v>103386</v>
      </c>
      <c r="F41" s="206">
        <v>97065</v>
      </c>
      <c r="G41" s="206">
        <v>1956</v>
      </c>
      <c r="H41" s="206">
        <v>3506</v>
      </c>
      <c r="I41" s="206"/>
      <c r="J41" s="206"/>
      <c r="K41" s="206">
        <f>+C41+E41+G41+I41</f>
        <v>181355</v>
      </c>
      <c r="L41" s="206">
        <f>+D41+F41+H41+J41</f>
        <v>186859</v>
      </c>
      <c r="M41" s="77"/>
    </row>
    <row r="42" spans="1:13" ht="18">
      <c r="A42" s="77"/>
      <c r="B42" s="207" t="s">
        <v>102</v>
      </c>
      <c r="C42" s="208">
        <f t="shared" ref="C42:H42" si="15">SUM(C40:C41)</f>
        <v>106674</v>
      </c>
      <c r="D42" s="208">
        <f t="shared" si="15"/>
        <v>139932</v>
      </c>
      <c r="E42" s="208">
        <f t="shared" si="15"/>
        <v>179844</v>
      </c>
      <c r="F42" s="208">
        <f t="shared" si="15"/>
        <v>181788</v>
      </c>
      <c r="G42" s="208">
        <f t="shared" si="15"/>
        <v>2148</v>
      </c>
      <c r="H42" s="208">
        <f t="shared" si="15"/>
        <v>4519</v>
      </c>
      <c r="I42" s="208"/>
      <c r="J42" s="208"/>
      <c r="K42" s="208">
        <f t="shared" ref="K42:L42" si="16">SUM(K40:K41)</f>
        <v>288666</v>
      </c>
      <c r="L42" s="208">
        <f t="shared" si="16"/>
        <v>326239</v>
      </c>
      <c r="M42" s="77"/>
    </row>
    <row r="43" spans="1:13" ht="18">
      <c r="A43" s="77"/>
      <c r="B43" s="205" t="s">
        <v>57</v>
      </c>
      <c r="C43" s="206">
        <v>0</v>
      </c>
      <c r="D43" s="206">
        <v>0</v>
      </c>
      <c r="E43" s="206">
        <v>0</v>
      </c>
      <c r="F43" s="206">
        <v>0</v>
      </c>
      <c r="G43" s="206">
        <v>115864</v>
      </c>
      <c r="H43" s="206">
        <v>135791</v>
      </c>
      <c r="I43" s="206"/>
      <c r="J43" s="206"/>
      <c r="K43" s="206">
        <f>+C43+E43+G43+I43</f>
        <v>115864</v>
      </c>
      <c r="L43" s="206">
        <f>+D43+F43+H43+J43</f>
        <v>135791</v>
      </c>
      <c r="M43" s="77"/>
    </row>
    <row r="44" spans="1:13" ht="18">
      <c r="A44" s="77"/>
      <c r="B44" s="209" t="s">
        <v>58</v>
      </c>
      <c r="C44" s="210">
        <v>328</v>
      </c>
      <c r="D44" s="210">
        <v>343</v>
      </c>
      <c r="E44" s="210">
        <v>1</v>
      </c>
      <c r="F44" s="210">
        <v>1</v>
      </c>
      <c r="G44" s="210">
        <v>10</v>
      </c>
      <c r="H44" s="210">
        <v>285</v>
      </c>
      <c r="I44" s="210"/>
      <c r="J44" s="210"/>
      <c r="K44" s="210">
        <f>+C44+E44+G44+I44</f>
        <v>339</v>
      </c>
      <c r="L44" s="210">
        <f>+D44+F44+H44+J44</f>
        <v>629</v>
      </c>
      <c r="M44" s="77"/>
    </row>
    <row r="45" spans="1:13" ht="18">
      <c r="A45" s="77"/>
      <c r="B45" s="196" t="s">
        <v>59</v>
      </c>
      <c r="C45" s="211">
        <f t="shared" ref="C45:K45" si="17">SUM(C42:C44)</f>
        <v>107002</v>
      </c>
      <c r="D45" s="211">
        <f t="shared" si="17"/>
        <v>140275</v>
      </c>
      <c r="E45" s="211">
        <f t="shared" si="17"/>
        <v>179845</v>
      </c>
      <c r="F45" s="211">
        <f t="shared" si="17"/>
        <v>181789</v>
      </c>
      <c r="G45" s="211">
        <f t="shared" si="17"/>
        <v>118022</v>
      </c>
      <c r="H45" s="211">
        <f t="shared" si="17"/>
        <v>140595</v>
      </c>
      <c r="I45" s="211"/>
      <c r="J45" s="211"/>
      <c r="K45" s="211">
        <f t="shared" si="17"/>
        <v>404869</v>
      </c>
      <c r="L45" s="211">
        <f t="shared" ref="L45" si="18">SUM(L42:L44)</f>
        <v>462659</v>
      </c>
      <c r="M45" s="77"/>
    </row>
    <row r="46" spans="1:13" ht="18">
      <c r="A46" s="77"/>
      <c r="B46" s="209" t="s">
        <v>60</v>
      </c>
      <c r="C46" s="210">
        <v>-6216</v>
      </c>
      <c r="D46" s="210">
        <v>-6882</v>
      </c>
      <c r="E46" s="210">
        <v>-11176</v>
      </c>
      <c r="F46" s="210">
        <v>-10756</v>
      </c>
      <c r="G46" s="210">
        <v>-100014</v>
      </c>
      <c r="H46" s="210">
        <v>-119430</v>
      </c>
      <c r="I46" s="210">
        <v>-13497</v>
      </c>
      <c r="J46" s="210">
        <v>-12258</v>
      </c>
      <c r="K46" s="210">
        <f>+C46+E46+G46+I46</f>
        <v>-130903</v>
      </c>
      <c r="L46" s="210">
        <f>+D46+F46+H46+J46</f>
        <v>-149326</v>
      </c>
      <c r="M46" s="77"/>
    </row>
    <row r="47" spans="1:13" ht="18">
      <c r="A47" s="77"/>
      <c r="B47" s="196" t="s">
        <v>61</v>
      </c>
      <c r="C47" s="211">
        <f t="shared" ref="C47:K47" si="19">SUM(C45:C46)</f>
        <v>100786</v>
      </c>
      <c r="D47" s="211">
        <f t="shared" si="19"/>
        <v>133393</v>
      </c>
      <c r="E47" s="211">
        <f t="shared" si="19"/>
        <v>168669</v>
      </c>
      <c r="F47" s="211">
        <f t="shared" si="19"/>
        <v>171033</v>
      </c>
      <c r="G47" s="211">
        <f t="shared" si="19"/>
        <v>18008</v>
      </c>
      <c r="H47" s="211">
        <f t="shared" si="19"/>
        <v>21165</v>
      </c>
      <c r="I47" s="211">
        <f t="shared" si="19"/>
        <v>-13497</v>
      </c>
      <c r="J47" s="211">
        <f t="shared" si="19"/>
        <v>-12258</v>
      </c>
      <c r="K47" s="211">
        <f t="shared" si="19"/>
        <v>273966</v>
      </c>
      <c r="L47" s="211">
        <f t="shared" ref="L47" si="20">SUM(L45:L46)</f>
        <v>313333</v>
      </c>
      <c r="M47" s="77"/>
    </row>
    <row r="48" spans="1:13" ht="18">
      <c r="A48" s="77"/>
      <c r="B48" s="209" t="s">
        <v>63</v>
      </c>
      <c r="C48" s="210">
        <v>-17933</v>
      </c>
      <c r="D48" s="210">
        <v>-27306</v>
      </c>
      <c r="E48" s="210">
        <v>-94516</v>
      </c>
      <c r="F48" s="210">
        <v>-94100</v>
      </c>
      <c r="G48" s="210">
        <v>-13179</v>
      </c>
      <c r="H48" s="210">
        <v>-18151</v>
      </c>
      <c r="I48" s="210">
        <v>-8014</v>
      </c>
      <c r="J48" s="210">
        <v>-7195</v>
      </c>
      <c r="K48" s="210">
        <f>+C48+E48+G48+I48</f>
        <v>-133642</v>
      </c>
      <c r="L48" s="210">
        <f>+D48+F48+H48+J48</f>
        <v>-146752</v>
      </c>
      <c r="M48" s="77"/>
    </row>
    <row r="49" spans="1:13" ht="18">
      <c r="A49" s="77"/>
      <c r="B49" s="207" t="s">
        <v>103</v>
      </c>
      <c r="C49" s="212">
        <f t="shared" ref="C49:J49" si="21">SUM(C47:C48)</f>
        <v>82853</v>
      </c>
      <c r="D49" s="212">
        <f t="shared" si="21"/>
        <v>106087</v>
      </c>
      <c r="E49" s="212">
        <f t="shared" si="21"/>
        <v>74153</v>
      </c>
      <c r="F49" s="212">
        <f t="shared" si="21"/>
        <v>76933</v>
      </c>
      <c r="G49" s="212">
        <f t="shared" si="21"/>
        <v>4829</v>
      </c>
      <c r="H49" s="212">
        <f t="shared" si="21"/>
        <v>3014</v>
      </c>
      <c r="I49" s="212">
        <f t="shared" si="21"/>
        <v>-21511</v>
      </c>
      <c r="J49" s="212">
        <f t="shared" si="21"/>
        <v>-19453</v>
      </c>
      <c r="K49" s="208">
        <f t="shared" ref="K49:L49" si="22">SUM(K47:K48)</f>
        <v>140324</v>
      </c>
      <c r="L49" s="208">
        <f t="shared" si="22"/>
        <v>166581</v>
      </c>
      <c r="M49" s="77"/>
    </row>
    <row r="50" spans="1:13" ht="18">
      <c r="A50" s="77"/>
      <c r="B50" s="213" t="s">
        <v>62</v>
      </c>
      <c r="C50" s="210">
        <v>-12484</v>
      </c>
      <c r="D50" s="210">
        <v>-12882</v>
      </c>
      <c r="E50" s="210">
        <v>-41317</v>
      </c>
      <c r="F50" s="210">
        <v>-39552</v>
      </c>
      <c r="G50" s="210">
        <v>0</v>
      </c>
      <c r="H50" s="210">
        <v>0</v>
      </c>
      <c r="I50" s="210">
        <v>0</v>
      </c>
      <c r="J50" s="210">
        <v>0</v>
      </c>
      <c r="K50" s="210">
        <f>+C50+E50+G50+I50</f>
        <v>-53801</v>
      </c>
      <c r="L50" s="210">
        <f>+D50+F50+H50+J50</f>
        <v>-52434</v>
      </c>
      <c r="M50" s="77"/>
    </row>
    <row r="51" spans="1:13" ht="18">
      <c r="A51" s="77"/>
      <c r="B51" s="207" t="s">
        <v>104</v>
      </c>
      <c r="C51" s="212">
        <f t="shared" ref="C51:J51" si="23">SUM(C49:C50)</f>
        <v>70369</v>
      </c>
      <c r="D51" s="212">
        <f t="shared" si="23"/>
        <v>93205</v>
      </c>
      <c r="E51" s="212">
        <f t="shared" si="23"/>
        <v>32836</v>
      </c>
      <c r="F51" s="212">
        <f t="shared" si="23"/>
        <v>37381</v>
      </c>
      <c r="G51" s="212">
        <f t="shared" si="23"/>
        <v>4829</v>
      </c>
      <c r="H51" s="212">
        <f t="shared" si="23"/>
        <v>3014</v>
      </c>
      <c r="I51" s="212">
        <f t="shared" si="23"/>
        <v>-21511</v>
      </c>
      <c r="J51" s="212">
        <f t="shared" si="23"/>
        <v>-19453</v>
      </c>
      <c r="K51" s="212">
        <f t="shared" ref="K51:L51" si="24">SUM(K49:K50)</f>
        <v>86523</v>
      </c>
      <c r="L51" s="212">
        <f t="shared" si="24"/>
        <v>114147</v>
      </c>
      <c r="M51" s="77"/>
    </row>
    <row r="52" spans="1:13" ht="18">
      <c r="A52" s="77"/>
      <c r="B52" s="205" t="s">
        <v>64</v>
      </c>
      <c r="C52" s="214"/>
      <c r="D52" s="214"/>
      <c r="E52" s="214"/>
      <c r="F52" s="214"/>
      <c r="G52" s="214"/>
      <c r="H52" s="214"/>
      <c r="I52" s="214"/>
      <c r="J52" s="214"/>
      <c r="K52" s="206">
        <v>-35012</v>
      </c>
      <c r="L52" s="206">
        <v>-35199</v>
      </c>
      <c r="M52" s="77"/>
    </row>
    <row r="53" spans="1:13" ht="18">
      <c r="A53" s="77"/>
      <c r="B53" s="209" t="s">
        <v>69</v>
      </c>
      <c r="C53" s="214"/>
      <c r="D53" s="214"/>
      <c r="E53" s="214"/>
      <c r="F53" s="214"/>
      <c r="G53" s="214"/>
      <c r="H53" s="214"/>
      <c r="I53" s="214"/>
      <c r="J53" s="214"/>
      <c r="K53" s="210">
        <v>-4041</v>
      </c>
      <c r="L53" s="210">
        <v>-3235</v>
      </c>
      <c r="M53" s="77"/>
    </row>
    <row r="54" spans="1:13" ht="18">
      <c r="A54" s="77"/>
      <c r="B54" s="228" t="s">
        <v>65</v>
      </c>
      <c r="C54" s="215"/>
      <c r="D54" s="214"/>
      <c r="E54" s="216"/>
      <c r="F54" s="216"/>
      <c r="G54" s="216"/>
      <c r="H54" s="216"/>
      <c r="I54" s="216"/>
      <c r="J54" s="216"/>
      <c r="K54" s="211">
        <f>SUM(K51:K53)</f>
        <v>47470</v>
      </c>
      <c r="L54" s="211">
        <f>SUM(L51:L53)</f>
        <v>75713</v>
      </c>
      <c r="M54" s="77"/>
    </row>
    <row r="55" spans="1:13" ht="18">
      <c r="A55" s="77"/>
      <c r="B55" s="205" t="s">
        <v>135</v>
      </c>
      <c r="C55" s="214"/>
      <c r="D55" s="214"/>
      <c r="E55" s="216"/>
      <c r="F55" s="214"/>
      <c r="G55" s="214"/>
      <c r="H55" s="214"/>
      <c r="I55" s="214"/>
      <c r="J55" s="214"/>
      <c r="K55" s="206">
        <f>16212-12221</f>
        <v>3991</v>
      </c>
      <c r="L55" s="206">
        <v>7036</v>
      </c>
      <c r="M55" s="77"/>
    </row>
    <row r="56" spans="1:13" ht="18">
      <c r="A56" s="77"/>
      <c r="B56" s="229" t="s">
        <v>130</v>
      </c>
      <c r="C56" s="215"/>
      <c r="D56" s="216"/>
      <c r="E56" s="216"/>
      <c r="F56" s="216"/>
      <c r="G56" s="216"/>
      <c r="H56" s="216"/>
      <c r="I56" s="216"/>
      <c r="J56" s="216"/>
      <c r="K56" s="210">
        <v>-5476</v>
      </c>
      <c r="L56" s="210">
        <v>-2813</v>
      </c>
      <c r="M56" s="77"/>
    </row>
    <row r="57" spans="1:13" ht="18">
      <c r="A57" s="77"/>
      <c r="B57" s="228" t="s">
        <v>131</v>
      </c>
      <c r="C57" s="215"/>
      <c r="D57" s="216"/>
      <c r="E57" s="216"/>
      <c r="F57" s="216"/>
      <c r="G57" s="216"/>
      <c r="H57" s="216"/>
      <c r="I57" s="216"/>
      <c r="J57" s="216"/>
      <c r="K57" s="211">
        <f>SUM(K54:K56)</f>
        <v>45985</v>
      </c>
      <c r="L57" s="211">
        <f>SUM(L54:L56)</f>
        <v>79936</v>
      </c>
      <c r="M57" s="77"/>
    </row>
    <row r="58" spans="1:13" ht="18">
      <c r="A58" s="77"/>
      <c r="B58" s="229" t="s">
        <v>68</v>
      </c>
      <c r="C58" s="215"/>
      <c r="D58" s="216"/>
      <c r="E58" s="216"/>
      <c r="F58" s="216"/>
      <c r="G58" s="216"/>
      <c r="H58" s="216"/>
      <c r="I58" s="216"/>
      <c r="J58" s="216"/>
      <c r="K58" s="206">
        <v>-13263</v>
      </c>
      <c r="L58" s="206">
        <v>-23904</v>
      </c>
      <c r="M58" s="77"/>
    </row>
    <row r="59" spans="1:13" ht="18.75" thickBot="1">
      <c r="A59" s="77"/>
      <c r="B59" s="230" t="s">
        <v>70</v>
      </c>
      <c r="C59" s="217"/>
      <c r="D59" s="218"/>
      <c r="E59" s="218"/>
      <c r="F59" s="218"/>
      <c r="G59" s="218"/>
      <c r="H59" s="218"/>
      <c r="I59" s="218"/>
      <c r="J59" s="219"/>
      <c r="K59" s="220">
        <f>SUM(K57:K58)</f>
        <v>32722</v>
      </c>
      <c r="L59" s="220">
        <f>SUM(L57:L58)</f>
        <v>56032</v>
      </c>
      <c r="M59" s="77"/>
    </row>
    <row r="60" spans="1:13" ht="18.75" thickTop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</sheetData>
  <mergeCells count="2">
    <mergeCell ref="C4:H4"/>
    <mergeCell ref="C35:H3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53" fitToHeight="0" orientation="landscape" r:id="rId1"/>
  <headerFooter alignWithMargins="0">
    <oddHeader>&amp;L&amp;G</oddHeader>
    <oddFooter>&amp;CSoftware AG - Q2 2013 Results</oddFooter>
  </headerFooter>
  <rowBreaks count="1" manualBreakCount="1">
    <brk id="30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zoomScale="75" zoomScaleNormal="75" workbookViewId="0">
      <selection activeCell="D9" sqref="D9"/>
    </sheetView>
  </sheetViews>
  <sheetFormatPr baseColWidth="10" defaultColWidth="8.85546875" defaultRowHeight="12.75"/>
  <cols>
    <col min="1" max="1" width="4.7109375" style="2" customWidth="1"/>
    <col min="2" max="2" width="6.140625" style="2" customWidth="1"/>
    <col min="3" max="3" width="62.7109375" style="2" customWidth="1"/>
    <col min="4" max="4" width="15.28515625" style="2" customWidth="1"/>
    <col min="5" max="5" width="15.42578125" style="2" customWidth="1"/>
    <col min="6" max="6" width="2.7109375" style="2" customWidth="1"/>
    <col min="7" max="7" width="11.7109375" style="2" customWidth="1"/>
    <col min="8" max="8" width="2.7109375" style="2" customWidth="1"/>
    <col min="9" max="9" width="13.85546875" style="2" customWidth="1"/>
    <col min="10" max="10" width="2.7109375" style="2" customWidth="1"/>
    <col min="11" max="11" width="24.42578125" style="2" customWidth="1"/>
    <col min="12" max="12" width="20.42578125" style="2" customWidth="1"/>
    <col min="13" max="13" width="23.140625" style="2" customWidth="1"/>
    <col min="14" max="14" width="28.42578125" style="2" customWidth="1"/>
    <col min="15" max="15" width="2.7109375" style="2" customWidth="1"/>
    <col min="16" max="16" width="10.85546875" style="2" customWidth="1"/>
    <col min="17" max="17" width="2.7109375" style="2" customWidth="1"/>
    <col min="18" max="18" width="19.42578125" style="2" customWidth="1"/>
    <col min="19" max="19" width="2.7109375" style="2" customWidth="1"/>
    <col min="20" max="20" width="16.85546875" style="2" customWidth="1"/>
    <col min="21" max="21" width="2.5703125" style="2" customWidth="1"/>
    <col min="22" max="22" width="11.7109375" style="2" customWidth="1"/>
    <col min="23" max="23" width="3.85546875" style="2" customWidth="1"/>
    <col min="24" max="16384" width="8.85546875" style="2"/>
  </cols>
  <sheetData>
    <row r="1" spans="1:25" s="1" customFormat="1" ht="18">
      <c r="A1" s="77"/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2"/>
      <c r="W1" s="8"/>
      <c r="X1" s="5"/>
    </row>
    <row r="2" spans="1:25" ht="21" customHeight="1">
      <c r="A2" s="77"/>
      <c r="B2" s="77" t="s">
        <v>154</v>
      </c>
      <c r="C2" s="77"/>
      <c r="D2" s="77"/>
      <c r="E2" s="77"/>
      <c r="F2" s="77"/>
      <c r="G2" s="77"/>
      <c r="H2" s="77"/>
      <c r="I2" s="78"/>
      <c r="J2" s="78"/>
      <c r="K2" s="78"/>
      <c r="L2" s="78"/>
      <c r="M2" s="78"/>
      <c r="N2" s="78"/>
      <c r="O2" s="78"/>
      <c r="P2" s="78"/>
      <c r="Q2" s="78"/>
      <c r="R2" s="8"/>
      <c r="S2" s="78"/>
      <c r="T2" s="8"/>
      <c r="U2" s="8"/>
      <c r="V2" s="8"/>
      <c r="W2" s="8"/>
    </row>
    <row r="3" spans="1:25" ht="18.75" customHeight="1">
      <c r="A3" s="77"/>
      <c r="B3" s="77" t="s">
        <v>8</v>
      </c>
      <c r="C3" s="77"/>
      <c r="D3" s="77"/>
      <c r="E3" s="77"/>
      <c r="F3" s="77"/>
      <c r="G3" s="77"/>
      <c r="H3" s="77"/>
      <c r="I3" s="78"/>
      <c r="J3" s="78"/>
      <c r="K3" s="78"/>
      <c r="L3" s="78"/>
      <c r="M3" s="78"/>
      <c r="N3" s="78"/>
      <c r="O3" s="78"/>
      <c r="P3" s="78"/>
      <c r="Q3" s="78"/>
      <c r="R3" s="8"/>
      <c r="S3" s="78"/>
      <c r="T3" s="8"/>
      <c r="U3" s="8"/>
      <c r="V3" s="8"/>
      <c r="W3" s="8"/>
    </row>
    <row r="4" spans="1:25" ht="21" customHeight="1" thickBot="1">
      <c r="A4" s="77"/>
      <c r="B4" s="7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/>
      <c r="S4" s="6"/>
      <c r="T4" s="9"/>
      <c r="U4" s="9"/>
      <c r="V4" s="9"/>
      <c r="W4" s="8"/>
    </row>
    <row r="5" spans="1:25" s="1" customFormat="1" ht="16.5" customHeight="1">
      <c r="A5" s="77"/>
      <c r="B5" s="124" t="s">
        <v>27</v>
      </c>
      <c r="C5" s="125"/>
      <c r="D5" s="283"/>
      <c r="E5" s="283" t="s">
        <v>105</v>
      </c>
      <c r="F5" s="283"/>
      <c r="G5" s="283" t="s">
        <v>106</v>
      </c>
      <c r="H5" s="283"/>
      <c r="I5" s="283" t="s">
        <v>107</v>
      </c>
      <c r="J5" s="283"/>
      <c r="K5" s="283" t="s">
        <v>51</v>
      </c>
      <c r="L5" s="283"/>
      <c r="M5" s="283"/>
      <c r="N5" s="283"/>
      <c r="O5" s="63"/>
      <c r="P5" s="283" t="s">
        <v>52</v>
      </c>
      <c r="Q5" s="63"/>
      <c r="R5" s="283" t="s">
        <v>108</v>
      </c>
      <c r="S5" s="63"/>
      <c r="T5" s="283" t="s">
        <v>53</v>
      </c>
      <c r="U5" s="63"/>
      <c r="V5" s="126"/>
      <c r="W5" s="8"/>
    </row>
    <row r="6" spans="1:25" s="1" customFormat="1" ht="15.75" customHeight="1">
      <c r="A6" s="77"/>
      <c r="B6" s="127"/>
      <c r="C6" s="128"/>
      <c r="D6" s="284"/>
      <c r="E6" s="284" t="s">
        <v>3</v>
      </c>
      <c r="F6" s="284"/>
      <c r="G6" s="284"/>
      <c r="H6" s="284"/>
      <c r="I6" s="284"/>
      <c r="J6" s="284"/>
      <c r="K6" s="284"/>
      <c r="L6" s="284"/>
      <c r="M6" s="284"/>
      <c r="N6" s="284"/>
      <c r="O6" s="64"/>
      <c r="P6" s="284"/>
      <c r="Q6" s="64"/>
      <c r="R6" s="284"/>
      <c r="S6" s="64"/>
      <c r="T6" s="284"/>
      <c r="U6" s="64"/>
      <c r="V6" s="129"/>
      <c r="W6" s="8"/>
    </row>
    <row r="7" spans="1:25" s="1" customFormat="1" ht="40.5" customHeight="1">
      <c r="A7" s="77"/>
      <c r="B7" s="130"/>
      <c r="C7" s="131"/>
      <c r="D7" s="285"/>
      <c r="E7" s="285" t="s">
        <v>4</v>
      </c>
      <c r="F7" s="284"/>
      <c r="G7" s="285"/>
      <c r="H7" s="284"/>
      <c r="I7" s="285"/>
      <c r="J7" s="284"/>
      <c r="K7" s="285"/>
      <c r="L7" s="285"/>
      <c r="M7" s="285"/>
      <c r="N7" s="285"/>
      <c r="O7" s="64"/>
      <c r="P7" s="285"/>
      <c r="Q7" s="64"/>
      <c r="R7" s="285"/>
      <c r="S7" s="64"/>
      <c r="T7" s="285"/>
      <c r="U7" s="64"/>
      <c r="V7" s="132" t="s">
        <v>109</v>
      </c>
      <c r="W7" s="8"/>
    </row>
    <row r="8" spans="1:25" s="1" customFormat="1" ht="83.25" customHeight="1">
      <c r="A8" s="77"/>
      <c r="B8" s="130"/>
      <c r="C8" s="131"/>
      <c r="D8" s="65" t="s">
        <v>162</v>
      </c>
      <c r="E8" s="133"/>
      <c r="F8" s="133"/>
      <c r="G8" s="64"/>
      <c r="H8" s="64"/>
      <c r="I8" s="64"/>
      <c r="J8" s="64"/>
      <c r="K8" s="65" t="s">
        <v>110</v>
      </c>
      <c r="L8" s="65" t="s">
        <v>111</v>
      </c>
      <c r="M8" s="65" t="s">
        <v>161</v>
      </c>
      <c r="N8" s="65" t="s">
        <v>112</v>
      </c>
      <c r="O8" s="64"/>
      <c r="P8" s="133"/>
      <c r="Q8" s="64"/>
      <c r="R8" s="133"/>
      <c r="S8" s="64"/>
      <c r="T8" s="133"/>
      <c r="U8" s="133"/>
      <c r="V8" s="134"/>
      <c r="W8" s="8"/>
    </row>
    <row r="9" spans="1:25" s="1" customFormat="1" ht="18.75" thickBot="1">
      <c r="A9" s="77"/>
      <c r="B9" s="130"/>
      <c r="C9" s="131"/>
      <c r="D9" s="64"/>
      <c r="E9" s="133"/>
      <c r="F9" s="13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33"/>
      <c r="S9" s="64"/>
      <c r="T9" s="133"/>
      <c r="U9" s="133"/>
      <c r="V9" s="134"/>
      <c r="W9" s="8"/>
    </row>
    <row r="10" spans="1:25" s="1" customFormat="1" ht="18">
      <c r="A10" s="77"/>
      <c r="B10" s="135" t="s">
        <v>137</v>
      </c>
      <c r="C10" s="136"/>
      <c r="D10" s="137">
        <v>86875068</v>
      </c>
      <c r="E10" s="137">
        <v>86917</v>
      </c>
      <c r="F10" s="138"/>
      <c r="G10" s="137">
        <v>42124</v>
      </c>
      <c r="H10" s="138"/>
      <c r="I10" s="137">
        <v>991651</v>
      </c>
      <c r="J10" s="138"/>
      <c r="K10" s="137">
        <v>-38731</v>
      </c>
      <c r="L10" s="137">
        <v>-3546</v>
      </c>
      <c r="M10" s="137">
        <v>-21467</v>
      </c>
      <c r="N10" s="137">
        <v>3498</v>
      </c>
      <c r="O10" s="138"/>
      <c r="P10" s="137">
        <v>-1157</v>
      </c>
      <c r="Q10" s="138"/>
      <c r="R10" s="137">
        <f>SUM(E10:P10)</f>
        <v>1059289</v>
      </c>
      <c r="S10" s="138"/>
      <c r="T10" s="137">
        <v>777</v>
      </c>
      <c r="U10" s="138"/>
      <c r="V10" s="139">
        <f t="shared" ref="V10:V17" si="0">SUM(R10:T10)</f>
        <v>1060066</v>
      </c>
      <c r="W10" s="8"/>
    </row>
    <row r="11" spans="1:25" s="1" customFormat="1" ht="18">
      <c r="A11" s="77"/>
      <c r="B11" s="140" t="s">
        <v>113</v>
      </c>
      <c r="C11" s="141"/>
      <c r="D11" s="142"/>
      <c r="E11" s="142"/>
      <c r="F11" s="123"/>
      <c r="G11" s="142"/>
      <c r="H11" s="123"/>
      <c r="I11" s="142">
        <v>56002</v>
      </c>
      <c r="J11" s="142"/>
      <c r="K11" s="142">
        <v>-3748</v>
      </c>
      <c r="L11" s="142">
        <v>913</v>
      </c>
      <c r="M11" s="142">
        <v>36</v>
      </c>
      <c r="N11" s="142">
        <v>296</v>
      </c>
      <c r="O11" s="123"/>
      <c r="P11" s="142"/>
      <c r="Q11" s="142"/>
      <c r="R11" s="142">
        <f t="shared" ref="R11:R17" si="1">SUM(E11:P11)</f>
        <v>53499</v>
      </c>
      <c r="S11" s="123"/>
      <c r="T11" s="142">
        <v>30</v>
      </c>
      <c r="U11" s="123"/>
      <c r="V11" s="143">
        <f t="shared" si="0"/>
        <v>53529</v>
      </c>
      <c r="W11" s="8"/>
    </row>
    <row r="12" spans="1:25" s="1" customFormat="1" ht="18">
      <c r="A12" s="77"/>
      <c r="B12" s="140" t="s">
        <v>114</v>
      </c>
      <c r="C12" s="141"/>
      <c r="D12" s="142"/>
      <c r="E12" s="142"/>
      <c r="F12" s="123"/>
      <c r="G12" s="142"/>
      <c r="H12" s="123"/>
      <c r="I12" s="142"/>
      <c r="J12" s="123"/>
      <c r="K12" s="142"/>
      <c r="L12" s="142"/>
      <c r="M12" s="142"/>
      <c r="N12" s="142"/>
      <c r="O12" s="123"/>
      <c r="P12" s="142"/>
      <c r="Q12" s="123"/>
      <c r="R12" s="142"/>
      <c r="S12" s="123"/>
      <c r="T12" s="142"/>
      <c r="U12" s="123"/>
      <c r="V12" s="143"/>
      <c r="W12" s="8"/>
    </row>
    <row r="13" spans="1:25" s="1" customFormat="1" ht="18">
      <c r="A13" s="77"/>
      <c r="B13" s="140"/>
      <c r="C13" s="142" t="s">
        <v>115</v>
      </c>
      <c r="D13" s="142"/>
      <c r="E13" s="142"/>
      <c r="F13" s="123"/>
      <c r="G13" s="142"/>
      <c r="H13" s="123"/>
      <c r="I13" s="142">
        <v>-38157</v>
      </c>
      <c r="J13" s="123"/>
      <c r="K13" s="142"/>
      <c r="L13" s="142"/>
      <c r="M13" s="142"/>
      <c r="N13" s="142"/>
      <c r="O13" s="123"/>
      <c r="P13" s="142"/>
      <c r="Q13" s="123"/>
      <c r="R13" s="142">
        <f t="shared" si="1"/>
        <v>-38157</v>
      </c>
      <c r="S13" s="123"/>
      <c r="T13" s="142">
        <v>0</v>
      </c>
      <c r="U13" s="123"/>
      <c r="V13" s="143">
        <f>SUM(R13:T13)</f>
        <v>-38157</v>
      </c>
      <c r="W13" s="8"/>
    </row>
    <row r="14" spans="1:25" s="1" customFormat="1" ht="18">
      <c r="A14" s="77"/>
      <c r="B14" s="140"/>
      <c r="C14" s="144" t="s">
        <v>116</v>
      </c>
      <c r="D14" s="144"/>
      <c r="E14" s="144"/>
      <c r="F14" s="123"/>
      <c r="G14" s="144"/>
      <c r="H14" s="123"/>
      <c r="I14" s="142"/>
      <c r="J14" s="123"/>
      <c r="K14" s="142"/>
      <c r="L14" s="142"/>
      <c r="M14" s="142"/>
      <c r="N14" s="142"/>
      <c r="O14" s="123"/>
      <c r="P14" s="142"/>
      <c r="Q14" s="123"/>
      <c r="R14" s="142">
        <f t="shared" si="1"/>
        <v>0</v>
      </c>
      <c r="S14" s="123"/>
      <c r="T14" s="142"/>
      <c r="U14" s="123"/>
      <c r="V14" s="143">
        <f t="shared" si="0"/>
        <v>0</v>
      </c>
      <c r="W14" s="8"/>
    </row>
    <row r="15" spans="1:25" s="1" customFormat="1" ht="18">
      <c r="A15" s="77"/>
      <c r="B15" s="140"/>
      <c r="C15" s="144" t="s">
        <v>117</v>
      </c>
      <c r="D15" s="144"/>
      <c r="E15" s="144"/>
      <c r="F15" s="123"/>
      <c r="G15" s="144">
        <v>2281</v>
      </c>
      <c r="H15" s="123"/>
      <c r="I15" s="142"/>
      <c r="J15" s="123"/>
      <c r="K15" s="142"/>
      <c r="L15" s="142"/>
      <c r="M15" s="142"/>
      <c r="N15" s="142"/>
      <c r="O15" s="123"/>
      <c r="P15" s="142"/>
      <c r="Q15" s="123"/>
      <c r="R15" s="142">
        <f t="shared" si="1"/>
        <v>2281</v>
      </c>
      <c r="S15" s="123"/>
      <c r="T15" s="142"/>
      <c r="U15" s="123"/>
      <c r="V15" s="143">
        <f t="shared" si="0"/>
        <v>2281</v>
      </c>
      <c r="W15" s="8"/>
      <c r="Y15" s="5"/>
    </row>
    <row r="16" spans="1:25" s="1" customFormat="1" ht="18">
      <c r="A16" s="77"/>
      <c r="B16" s="140"/>
      <c r="C16" s="144" t="s">
        <v>120</v>
      </c>
      <c r="D16" s="142"/>
      <c r="E16" s="142"/>
      <c r="F16" s="123"/>
      <c r="G16" s="142"/>
      <c r="H16" s="123"/>
      <c r="I16" s="142"/>
      <c r="J16" s="123"/>
      <c r="K16" s="142"/>
      <c r="L16" s="142"/>
      <c r="M16" s="142"/>
      <c r="N16" s="142"/>
      <c r="O16" s="123"/>
      <c r="P16" s="142">
        <v>-114926</v>
      </c>
      <c r="Q16" s="123"/>
      <c r="R16" s="142">
        <v>-114926</v>
      </c>
      <c r="S16" s="123"/>
      <c r="T16" s="142"/>
      <c r="U16" s="123"/>
      <c r="V16" s="143">
        <f>SUM(R16:T16)</f>
        <v>-114926</v>
      </c>
      <c r="W16" s="8"/>
      <c r="Y16" s="5"/>
    </row>
    <row r="17" spans="1:25" s="1" customFormat="1" ht="18">
      <c r="A17" s="77"/>
      <c r="B17" s="140"/>
      <c r="C17" s="144" t="s">
        <v>118</v>
      </c>
      <c r="D17" s="142">
        <v>-3924441</v>
      </c>
      <c r="E17" s="142"/>
      <c r="F17" s="123"/>
      <c r="G17" s="142"/>
      <c r="H17" s="123"/>
      <c r="I17" s="142"/>
      <c r="J17" s="123"/>
      <c r="K17" s="142"/>
      <c r="L17" s="142"/>
      <c r="M17" s="142"/>
      <c r="N17" s="142"/>
      <c r="O17" s="123"/>
      <c r="P17" s="142"/>
      <c r="Q17" s="123"/>
      <c r="R17" s="142">
        <f t="shared" si="1"/>
        <v>0</v>
      </c>
      <c r="S17" s="123"/>
      <c r="T17" s="142"/>
      <c r="U17" s="123"/>
      <c r="V17" s="143">
        <f t="shared" si="0"/>
        <v>0</v>
      </c>
      <c r="W17" s="8"/>
      <c r="Y17" s="5"/>
    </row>
    <row r="18" spans="1:25" s="1" customFormat="1" ht="18">
      <c r="A18" s="77"/>
      <c r="B18" s="140" t="s">
        <v>119</v>
      </c>
      <c r="C18" s="145"/>
      <c r="D18" s="142"/>
      <c r="E18" s="142"/>
      <c r="F18" s="123"/>
      <c r="G18" s="142"/>
      <c r="H18" s="123"/>
      <c r="I18" s="142"/>
      <c r="J18" s="123"/>
      <c r="K18" s="142"/>
      <c r="L18" s="142"/>
      <c r="M18" s="142"/>
      <c r="N18" s="142"/>
      <c r="O18" s="123"/>
      <c r="P18" s="142"/>
      <c r="Q18" s="123"/>
      <c r="R18" s="142"/>
      <c r="S18" s="123"/>
      <c r="T18" s="142"/>
      <c r="U18" s="123"/>
      <c r="V18" s="143"/>
      <c r="W18" s="8"/>
      <c r="Y18" s="5"/>
    </row>
    <row r="19" spans="1:25" s="1" customFormat="1" ht="18.75" thickBot="1">
      <c r="A19" s="77"/>
      <c r="B19" s="146" t="s">
        <v>143</v>
      </c>
      <c r="C19" s="147"/>
      <c r="D19" s="148">
        <f>SUM(D10:D18)</f>
        <v>82950627</v>
      </c>
      <c r="E19" s="148">
        <f>SUM(E10:E18)</f>
        <v>86917</v>
      </c>
      <c r="F19" s="149"/>
      <c r="G19" s="148">
        <f>SUM(G10:G18)</f>
        <v>44405</v>
      </c>
      <c r="H19" s="149"/>
      <c r="I19" s="148">
        <f>SUM(I10:I18)</f>
        <v>1009496</v>
      </c>
      <c r="J19" s="149"/>
      <c r="K19" s="148">
        <f>SUM(K10:K18)</f>
        <v>-42479</v>
      </c>
      <c r="L19" s="148">
        <f>SUM(L10:L18)</f>
        <v>-2633</v>
      </c>
      <c r="M19" s="148">
        <f>SUM(M10:M18)</f>
        <v>-21431</v>
      </c>
      <c r="N19" s="148">
        <f>SUM(N10:N18)</f>
        <v>3794</v>
      </c>
      <c r="O19" s="149"/>
      <c r="P19" s="148">
        <f>SUM(P10:P18)</f>
        <v>-116083</v>
      </c>
      <c r="Q19" s="149"/>
      <c r="R19" s="148">
        <f>SUM(R10:R18)</f>
        <v>961986</v>
      </c>
      <c r="S19" s="149"/>
      <c r="T19" s="148">
        <f>SUM(T10:T18)</f>
        <v>807</v>
      </c>
      <c r="U19" s="149"/>
      <c r="V19" s="150">
        <f>SUM(V10:V18)</f>
        <v>962793</v>
      </c>
      <c r="W19" s="8"/>
    </row>
    <row r="20" spans="1:25" s="1" customFormat="1" ht="18.75" thickBot="1">
      <c r="A20" s="77"/>
      <c r="B20" s="130"/>
      <c r="C20" s="131"/>
      <c r="D20" s="235"/>
      <c r="E20" s="133"/>
      <c r="F20" s="133"/>
      <c r="G20" s="235"/>
      <c r="H20" s="234"/>
      <c r="I20" s="235"/>
      <c r="J20" s="234"/>
      <c r="K20" s="235"/>
      <c r="L20" s="235"/>
      <c r="M20" s="235"/>
      <c r="N20" s="235"/>
      <c r="O20" s="234"/>
      <c r="P20" s="235"/>
      <c r="Q20" s="234"/>
      <c r="R20" s="133"/>
      <c r="S20" s="234"/>
      <c r="T20" s="133"/>
      <c r="U20" s="133"/>
      <c r="V20" s="134"/>
      <c r="W20" s="8"/>
    </row>
    <row r="21" spans="1:25" s="1" customFormat="1" ht="20.25" customHeight="1">
      <c r="A21" s="77"/>
      <c r="B21" s="135" t="s">
        <v>155</v>
      </c>
      <c r="C21" s="136"/>
      <c r="D21" s="137">
        <v>81513689</v>
      </c>
      <c r="E21" s="137">
        <v>86944</v>
      </c>
      <c r="F21" s="138"/>
      <c r="G21" s="137">
        <v>46144</v>
      </c>
      <c r="H21" s="138"/>
      <c r="I21" s="137">
        <v>1087328</v>
      </c>
      <c r="J21" s="138"/>
      <c r="K21" s="137">
        <v>-77111</v>
      </c>
      <c r="L21" s="137">
        <v>-2055</v>
      </c>
      <c r="M21" s="137">
        <v>-22945</v>
      </c>
      <c r="N21" s="137">
        <v>2031</v>
      </c>
      <c r="O21" s="138"/>
      <c r="P21" s="137">
        <v>-155534</v>
      </c>
      <c r="Q21" s="138"/>
      <c r="R21" s="137">
        <v>964802</v>
      </c>
      <c r="S21" s="138"/>
      <c r="T21" s="137">
        <v>793</v>
      </c>
      <c r="U21" s="138"/>
      <c r="V21" s="139">
        <f>SUM(R21:T21)</f>
        <v>965595</v>
      </c>
      <c r="W21" s="8"/>
    </row>
    <row r="22" spans="1:25" s="1" customFormat="1" ht="18">
      <c r="A22" s="77"/>
      <c r="B22" s="140" t="s">
        <v>113</v>
      </c>
      <c r="C22" s="141"/>
      <c r="D22" s="142"/>
      <c r="E22" s="142"/>
      <c r="F22" s="123"/>
      <c r="G22" s="142"/>
      <c r="H22" s="123"/>
      <c r="I22" s="142">
        <v>32621</v>
      </c>
      <c r="J22" s="142"/>
      <c r="K22" s="142">
        <v>13863</v>
      </c>
      <c r="L22" s="142">
        <v>487</v>
      </c>
      <c r="M22" s="142">
        <v>81</v>
      </c>
      <c r="N22" s="142">
        <v>316</v>
      </c>
      <c r="O22" s="123"/>
      <c r="P22" s="142"/>
      <c r="Q22" s="142"/>
      <c r="R22" s="142">
        <f>SUM(E22:P22)</f>
        <v>47368</v>
      </c>
      <c r="S22" s="123"/>
      <c r="T22" s="142">
        <v>101</v>
      </c>
      <c r="U22" s="123"/>
      <c r="V22" s="143">
        <f t="shared" ref="V22:V25" si="2">SUM(R22:T22)</f>
        <v>47469</v>
      </c>
      <c r="W22" s="8"/>
    </row>
    <row r="23" spans="1:25" s="1" customFormat="1" ht="18">
      <c r="A23" s="77"/>
      <c r="B23" s="140" t="s">
        <v>114</v>
      </c>
      <c r="C23" s="141"/>
      <c r="D23" s="142"/>
      <c r="E23" s="142"/>
      <c r="F23" s="123"/>
      <c r="G23" s="142"/>
      <c r="H23" s="123"/>
      <c r="I23" s="142"/>
      <c r="J23" s="123"/>
      <c r="K23" s="142"/>
      <c r="L23" s="142"/>
      <c r="M23" s="142"/>
      <c r="N23" s="142"/>
      <c r="O23" s="123"/>
      <c r="P23" s="142"/>
      <c r="Q23" s="123"/>
      <c r="R23" s="142">
        <f t="shared" ref="R23:R28" si="3">SUM(E23:P23)</f>
        <v>0</v>
      </c>
      <c r="S23" s="123"/>
      <c r="T23" s="142"/>
      <c r="U23" s="123"/>
      <c r="V23" s="143">
        <f t="shared" si="2"/>
        <v>0</v>
      </c>
      <c r="W23" s="8"/>
    </row>
    <row r="24" spans="1:25" s="1" customFormat="1" ht="18">
      <c r="A24" s="77"/>
      <c r="B24" s="140"/>
      <c r="C24" s="142" t="s">
        <v>115</v>
      </c>
      <c r="D24" s="142"/>
      <c r="E24" s="142"/>
      <c r="F24" s="123"/>
      <c r="G24" s="142"/>
      <c r="H24" s="123"/>
      <c r="I24" s="142">
        <v>-36275</v>
      </c>
      <c r="J24" s="123"/>
      <c r="K24" s="142"/>
      <c r="L24" s="142"/>
      <c r="M24" s="142"/>
      <c r="N24" s="142"/>
      <c r="O24" s="123"/>
      <c r="P24" s="142"/>
      <c r="Q24" s="123"/>
      <c r="R24" s="142">
        <f t="shared" si="3"/>
        <v>-36275</v>
      </c>
      <c r="S24" s="123"/>
      <c r="T24" s="142">
        <v>-155</v>
      </c>
      <c r="U24" s="123"/>
      <c r="V24" s="143">
        <f t="shared" si="2"/>
        <v>-36430</v>
      </c>
      <c r="W24" s="8"/>
    </row>
    <row r="25" spans="1:25" s="1" customFormat="1" ht="18">
      <c r="A25" s="77"/>
      <c r="B25" s="140"/>
      <c r="C25" s="144" t="s">
        <v>116</v>
      </c>
      <c r="D25" s="144"/>
      <c r="E25" s="144"/>
      <c r="F25" s="123"/>
      <c r="G25" s="144"/>
      <c r="H25" s="123"/>
      <c r="I25" s="142"/>
      <c r="J25" s="123"/>
      <c r="K25" s="142"/>
      <c r="L25" s="142"/>
      <c r="M25" s="142"/>
      <c r="N25" s="142"/>
      <c r="O25" s="123"/>
      <c r="P25" s="142"/>
      <c r="Q25" s="123"/>
      <c r="R25" s="142">
        <f t="shared" si="3"/>
        <v>0</v>
      </c>
      <c r="S25" s="123"/>
      <c r="T25" s="142"/>
      <c r="U25" s="123"/>
      <c r="V25" s="143">
        <f t="shared" si="2"/>
        <v>0</v>
      </c>
      <c r="W25" s="8"/>
    </row>
    <row r="26" spans="1:25" s="1" customFormat="1" ht="18">
      <c r="A26" s="77"/>
      <c r="B26" s="140"/>
      <c r="C26" s="144" t="s">
        <v>117</v>
      </c>
      <c r="D26" s="144"/>
      <c r="E26" s="144"/>
      <c r="F26" s="123"/>
      <c r="G26" s="144">
        <f>1622-217+165</f>
        <v>1570</v>
      </c>
      <c r="H26" s="123"/>
      <c r="I26" s="142"/>
      <c r="J26" s="123"/>
      <c r="K26" s="142"/>
      <c r="L26" s="142"/>
      <c r="M26" s="142"/>
      <c r="N26" s="142"/>
      <c r="O26" s="123"/>
      <c r="P26" s="142"/>
      <c r="Q26" s="123"/>
      <c r="R26" s="142">
        <f t="shared" si="3"/>
        <v>1570</v>
      </c>
      <c r="S26" s="123"/>
      <c r="T26" s="142"/>
      <c r="U26" s="123"/>
      <c r="V26" s="143">
        <f>SUM(R26:T26)</f>
        <v>1570</v>
      </c>
      <c r="W26" s="8"/>
    </row>
    <row r="27" spans="1:25" s="1" customFormat="1" ht="18">
      <c r="A27" s="77"/>
      <c r="B27" s="140"/>
      <c r="C27" s="144" t="s">
        <v>120</v>
      </c>
      <c r="D27" s="142">
        <v>59000</v>
      </c>
      <c r="E27" s="142"/>
      <c r="F27" s="123"/>
      <c r="G27" s="142">
        <v>-165</v>
      </c>
      <c r="H27" s="123"/>
      <c r="I27" s="142"/>
      <c r="J27" s="123"/>
      <c r="K27" s="142"/>
      <c r="L27" s="142"/>
      <c r="M27" s="142"/>
      <c r="N27" s="142"/>
      <c r="O27" s="123"/>
      <c r="P27" s="142">
        <v>1650</v>
      </c>
      <c r="Q27" s="123"/>
      <c r="R27" s="142">
        <f t="shared" si="3"/>
        <v>1485</v>
      </c>
      <c r="S27" s="123"/>
      <c r="T27" s="142"/>
      <c r="U27" s="123"/>
      <c r="V27" s="143">
        <f>SUM(R27:T27)</f>
        <v>1485</v>
      </c>
      <c r="W27" s="8"/>
    </row>
    <row r="28" spans="1:25" s="1" customFormat="1" ht="18">
      <c r="A28" s="77"/>
      <c r="B28" s="140"/>
      <c r="C28" s="144" t="s">
        <v>91</v>
      </c>
      <c r="D28" s="142">
        <v>-2653845</v>
      </c>
      <c r="E28" s="142"/>
      <c r="F28" s="123"/>
      <c r="G28" s="142"/>
      <c r="H28" s="123"/>
      <c r="I28" s="142"/>
      <c r="J28" s="123"/>
      <c r="K28" s="142"/>
      <c r="L28" s="142"/>
      <c r="M28" s="142"/>
      <c r="N28" s="142"/>
      <c r="O28" s="123"/>
      <c r="P28" s="142">
        <v>-70582</v>
      </c>
      <c r="Q28" s="123"/>
      <c r="R28" s="142">
        <f t="shared" si="3"/>
        <v>-70582</v>
      </c>
      <c r="S28" s="123"/>
      <c r="T28" s="142"/>
      <c r="U28" s="123"/>
      <c r="V28" s="143">
        <f>SUM(R28:T28)</f>
        <v>-70582</v>
      </c>
      <c r="W28" s="8"/>
    </row>
    <row r="29" spans="1:25" s="1" customFormat="1" ht="18">
      <c r="A29" s="77"/>
      <c r="B29" s="140" t="s">
        <v>119</v>
      </c>
      <c r="C29" s="145"/>
      <c r="D29" s="142"/>
      <c r="E29" s="142"/>
      <c r="F29" s="123"/>
      <c r="G29" s="142"/>
      <c r="H29" s="123"/>
      <c r="I29" s="142"/>
      <c r="J29" s="123"/>
      <c r="K29" s="142"/>
      <c r="L29" s="142"/>
      <c r="M29" s="142"/>
      <c r="N29" s="142"/>
      <c r="O29" s="123"/>
      <c r="P29" s="142"/>
      <c r="Q29" s="123"/>
      <c r="R29" s="142"/>
      <c r="S29" s="123"/>
      <c r="T29" s="142"/>
      <c r="U29" s="123"/>
      <c r="V29" s="143"/>
      <c r="W29" s="8"/>
    </row>
    <row r="30" spans="1:25" s="1" customFormat="1" ht="18.75" thickBot="1">
      <c r="A30" s="77"/>
      <c r="B30" s="146" t="s">
        <v>156</v>
      </c>
      <c r="C30" s="147"/>
      <c r="D30" s="148">
        <f>SUM(D21:D29)</f>
        <v>78918844</v>
      </c>
      <c r="E30" s="148">
        <f>SUM(E21:E29)</f>
        <v>86944</v>
      </c>
      <c r="F30" s="149"/>
      <c r="G30" s="148">
        <f>SUM(G21:G29)</f>
        <v>47549</v>
      </c>
      <c r="H30" s="149"/>
      <c r="I30" s="148">
        <f>SUM(I21:I29)</f>
        <v>1083674</v>
      </c>
      <c r="J30" s="149"/>
      <c r="K30" s="148">
        <f>SUM(K21:K29)</f>
        <v>-63248</v>
      </c>
      <c r="L30" s="148">
        <f>SUM(L21:L29)</f>
        <v>-1568</v>
      </c>
      <c r="M30" s="148">
        <f>SUM(M21:M29)</f>
        <v>-22864</v>
      </c>
      <c r="N30" s="148">
        <f>SUM(N21:N29)</f>
        <v>2347</v>
      </c>
      <c r="O30" s="149"/>
      <c r="P30" s="148">
        <f>SUM(P21:P29)</f>
        <v>-224466</v>
      </c>
      <c r="Q30" s="149"/>
      <c r="R30" s="148">
        <f>SUM(R21:R29)</f>
        <v>908368</v>
      </c>
      <c r="S30" s="149"/>
      <c r="T30" s="148">
        <f>SUM(T21:T29)</f>
        <v>739</v>
      </c>
      <c r="U30" s="149"/>
      <c r="V30" s="150">
        <f>SUM(V21:V29)</f>
        <v>909107</v>
      </c>
      <c r="W30" s="8"/>
      <c r="X30" s="5"/>
    </row>
    <row r="31" spans="1:25" s="1" customFormat="1" ht="18">
      <c r="A31" s="77"/>
      <c r="B31" s="122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2"/>
      <c r="W31" s="8"/>
      <c r="X31" s="5"/>
    </row>
  </sheetData>
  <mergeCells count="11">
    <mergeCell ref="D5:D7"/>
    <mergeCell ref="R5:R7"/>
    <mergeCell ref="T5:T7"/>
    <mergeCell ref="E5:E7"/>
    <mergeCell ref="G5:G7"/>
    <mergeCell ref="P5:P7"/>
    <mergeCell ref="K5:N7"/>
    <mergeCell ref="I5:I7"/>
    <mergeCell ref="F5:F7"/>
    <mergeCell ref="H5:H7"/>
    <mergeCell ref="J5:J7"/>
  </mergeCells>
  <phoneticPr fontId="14" type="noConversion"/>
  <pageMargins left="0.39370078740157483" right="0.39370078740157483" top="1.3385826771653544" bottom="0.98425196850393704" header="0.31496062992125984" footer="0.51181102362204722"/>
  <pageSetup paperSize="9" scale="46" orientation="landscape" r:id="rId1"/>
  <headerFooter alignWithMargins="0">
    <oddHeader>&amp;L&amp;G</oddHeader>
    <oddFooter>&amp;CSoftware AG - Q2 2013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E16" sqref="E16"/>
    </sheetView>
  </sheetViews>
  <sheetFormatPr baseColWidth="10" defaultColWidth="8.85546875" defaultRowHeight="12.75"/>
  <cols>
    <col min="1" max="1" width="3.42578125" style="2" customWidth="1"/>
    <col min="2" max="2" width="64.42578125" style="2" customWidth="1"/>
    <col min="3" max="3" width="19.7109375" style="2" customWidth="1"/>
    <col min="4" max="4" width="19.5703125" style="2" customWidth="1"/>
    <col min="5" max="5" width="15.7109375" style="2" customWidth="1"/>
    <col min="6" max="6" width="16" style="2" customWidth="1"/>
    <col min="7" max="7" width="3.5703125" style="2" customWidth="1"/>
    <col min="8" max="16384" width="8.85546875" style="2"/>
  </cols>
  <sheetData>
    <row r="1" spans="1:7" ht="21" customHeight="1">
      <c r="A1" s="7"/>
      <c r="B1" s="7"/>
      <c r="C1" s="6"/>
      <c r="D1" s="6"/>
      <c r="E1" s="6"/>
      <c r="F1" s="6"/>
      <c r="G1" s="6"/>
    </row>
    <row r="2" spans="1:7" ht="18.75" customHeight="1">
      <c r="A2" s="7"/>
      <c r="B2" s="77" t="s">
        <v>157</v>
      </c>
      <c r="C2" s="77"/>
      <c r="D2" s="78"/>
      <c r="E2" s="77"/>
      <c r="F2" s="78"/>
      <c r="G2" s="6"/>
    </row>
    <row r="3" spans="1:7" ht="18.75" customHeight="1">
      <c r="A3" s="7"/>
      <c r="B3" s="77" t="s">
        <v>8</v>
      </c>
      <c r="C3" s="77"/>
      <c r="D3" s="78"/>
      <c r="E3" s="77"/>
      <c r="F3" s="78"/>
      <c r="G3" s="6"/>
    </row>
    <row r="4" spans="1:7" s="1" customFormat="1" ht="21" customHeight="1">
      <c r="A4" s="7"/>
      <c r="B4" s="76"/>
      <c r="C4" s="76"/>
      <c r="D4" s="79"/>
      <c r="E4" s="76"/>
      <c r="F4" s="79"/>
      <c r="G4" s="6"/>
    </row>
    <row r="5" spans="1:7" s="1" customFormat="1" ht="27" customHeight="1">
      <c r="A5" s="7"/>
      <c r="B5" s="245" t="s">
        <v>27</v>
      </c>
      <c r="C5" s="244" t="s">
        <v>149</v>
      </c>
      <c r="D5" s="243" t="s">
        <v>142</v>
      </c>
      <c r="E5" s="242" t="s">
        <v>147</v>
      </c>
      <c r="F5" s="112" t="s">
        <v>141</v>
      </c>
      <c r="G5" s="6"/>
    </row>
    <row r="6" spans="1:7" s="1" customFormat="1" ht="18">
      <c r="A6" s="7"/>
      <c r="B6" s="246" t="s">
        <v>70</v>
      </c>
      <c r="C6" s="151">
        <v>32722</v>
      </c>
      <c r="D6" s="151">
        <v>56032</v>
      </c>
      <c r="E6" s="151">
        <v>14155</v>
      </c>
      <c r="F6" s="151">
        <v>28819</v>
      </c>
      <c r="G6" s="6"/>
    </row>
    <row r="7" spans="1:7" s="1" customFormat="1" ht="18">
      <c r="A7" s="7"/>
      <c r="B7" s="247" t="s">
        <v>121</v>
      </c>
      <c r="C7" s="152">
        <v>13863</v>
      </c>
      <c r="D7" s="152">
        <v>-3748</v>
      </c>
      <c r="E7" s="152">
        <v>11357</v>
      </c>
      <c r="F7" s="152">
        <v>-24172</v>
      </c>
      <c r="G7" s="6"/>
    </row>
    <row r="8" spans="1:7" s="1" customFormat="1" ht="18">
      <c r="A8" s="7"/>
      <c r="B8" s="247" t="s">
        <v>122</v>
      </c>
      <c r="C8" s="152">
        <v>487</v>
      </c>
      <c r="D8" s="152">
        <v>913</v>
      </c>
      <c r="E8" s="152">
        <v>353</v>
      </c>
      <c r="F8" s="152">
        <v>-623</v>
      </c>
      <c r="G8" s="6"/>
    </row>
    <row r="9" spans="1:7" s="1" customFormat="1" ht="30">
      <c r="A9" s="7"/>
      <c r="B9" s="247" t="s">
        <v>123</v>
      </c>
      <c r="C9" s="152">
        <v>316</v>
      </c>
      <c r="D9" s="152">
        <v>296</v>
      </c>
      <c r="E9" s="152">
        <v>308</v>
      </c>
      <c r="F9" s="152">
        <v>-733</v>
      </c>
      <c r="G9" s="6"/>
    </row>
    <row r="10" spans="1:7" s="97" customFormat="1" ht="47.25">
      <c r="A10" s="7"/>
      <c r="B10" s="246" t="s">
        <v>144</v>
      </c>
      <c r="C10" s="151">
        <f>SUM(C7:C9)</f>
        <v>14666</v>
      </c>
      <c r="D10" s="151">
        <f>SUM(D7:D9)</f>
        <v>-2539</v>
      </c>
      <c r="E10" s="151">
        <f>SUM(E7:E9)</f>
        <v>12018</v>
      </c>
      <c r="F10" s="151">
        <f>SUM(F7:F9)</f>
        <v>-25528</v>
      </c>
      <c r="G10" s="223"/>
    </row>
    <row r="11" spans="1:7" s="1" customFormat="1" ht="18">
      <c r="A11" s="7"/>
      <c r="B11" s="247" t="s">
        <v>124</v>
      </c>
      <c r="C11" s="152">
        <v>81</v>
      </c>
      <c r="D11" s="152">
        <v>36</v>
      </c>
      <c r="E11" s="152">
        <v>81</v>
      </c>
      <c r="F11" s="152">
        <v>21</v>
      </c>
      <c r="G11" s="6"/>
    </row>
    <row r="12" spans="1:7" s="97" customFormat="1" ht="31.5">
      <c r="A12" s="7"/>
      <c r="B12" s="246" t="s">
        <v>145</v>
      </c>
      <c r="C12" s="151">
        <f>SUM(C11)</f>
        <v>81</v>
      </c>
      <c r="D12" s="151">
        <f>SUM(D11)</f>
        <v>36</v>
      </c>
      <c r="E12" s="151">
        <f>SUM(E11)</f>
        <v>81</v>
      </c>
      <c r="F12" s="151">
        <f>SUM(F11)</f>
        <v>21</v>
      </c>
      <c r="G12" s="223"/>
    </row>
    <row r="13" spans="1:7" s="1" customFormat="1" ht="18">
      <c r="A13" s="7"/>
      <c r="B13" s="246" t="s">
        <v>125</v>
      </c>
      <c r="C13" s="153">
        <f>+C10+C12</f>
        <v>14747</v>
      </c>
      <c r="D13" s="153">
        <f>+D10+D12</f>
        <v>-2503</v>
      </c>
      <c r="E13" s="153">
        <f>+E10+E12</f>
        <v>12099</v>
      </c>
      <c r="F13" s="153">
        <f>+F10+F12</f>
        <v>-25507</v>
      </c>
      <c r="G13" s="6"/>
    </row>
    <row r="14" spans="1:7" s="1" customFormat="1" ht="18">
      <c r="A14" s="7"/>
      <c r="B14" s="246" t="s">
        <v>113</v>
      </c>
      <c r="C14" s="153">
        <f>+C6+C13</f>
        <v>47469</v>
      </c>
      <c r="D14" s="153">
        <f>+D6+D13</f>
        <v>53529</v>
      </c>
      <c r="E14" s="153">
        <f>+E6+E13</f>
        <v>26254</v>
      </c>
      <c r="F14" s="153">
        <f>+F6+F13</f>
        <v>3312</v>
      </c>
      <c r="G14" s="6"/>
    </row>
    <row r="15" spans="1:7" s="1" customFormat="1" ht="18">
      <c r="A15" s="7"/>
      <c r="B15" s="246"/>
      <c r="C15" s="153"/>
      <c r="D15" s="153"/>
      <c r="E15" s="153"/>
      <c r="F15" s="153"/>
      <c r="G15" s="6"/>
    </row>
    <row r="16" spans="1:7" s="1" customFormat="1" ht="18">
      <c r="A16" s="7"/>
      <c r="B16" s="94" t="s">
        <v>71</v>
      </c>
      <c r="C16" s="153">
        <f>C14-C17</f>
        <v>47368</v>
      </c>
      <c r="D16" s="153">
        <f>D14-D17</f>
        <v>53499</v>
      </c>
      <c r="E16" s="153">
        <f>E14-E17</f>
        <v>26163</v>
      </c>
      <c r="F16" s="153">
        <f>F14-F17</f>
        <v>3297</v>
      </c>
      <c r="G16" s="6"/>
    </row>
    <row r="17" spans="1:7" s="1" customFormat="1" ht="18">
      <c r="A17" s="7"/>
      <c r="B17" s="94" t="s">
        <v>72</v>
      </c>
      <c r="C17" s="153">
        <v>101</v>
      </c>
      <c r="D17" s="153">
        <v>30</v>
      </c>
      <c r="E17" s="153">
        <v>91</v>
      </c>
      <c r="F17" s="153">
        <v>15</v>
      </c>
      <c r="G17" s="6"/>
    </row>
    <row r="18" spans="1:7" s="1" customFormat="1" ht="18">
      <c r="A18" s="7"/>
      <c r="B18" s="154"/>
      <c r="C18" s="76"/>
      <c r="D18" s="76"/>
      <c r="E18" s="76"/>
      <c r="F18" s="76"/>
      <c r="G18" s="6"/>
    </row>
    <row r="20" spans="1:7">
      <c r="C20" s="155"/>
      <c r="E20" s="155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92" orientation="landscape" r:id="rId1"/>
  <headerFooter alignWithMargins="0">
    <oddHeader>&amp;L&amp;G</oddHeader>
    <oddFooter>&amp;CSoftware AG - Q2 2013 Results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Eckdaten</vt:lpstr>
      <vt:lpstr>GuV</vt:lpstr>
      <vt:lpstr>Konzernbilanz</vt:lpstr>
      <vt:lpstr>Kapitalflussrechnung</vt:lpstr>
      <vt:lpstr>Segmentbericht</vt:lpstr>
      <vt:lpstr>EK-Veränderung</vt:lpstr>
      <vt:lpstr>Im EK erfasste Erträge + Aufw.</vt:lpstr>
      <vt:lpstr>Eckdaten!Druckbereich</vt:lpstr>
      <vt:lpstr>'EK-Veränderung'!Druckbereich</vt:lpstr>
      <vt:lpstr>GuV!Druckbereich</vt:lpstr>
      <vt:lpstr>'Im EK erfasste Erträge + Aufw.'!Druckbereich</vt:lpstr>
      <vt:lpstr>Kapitalflussrechnung!Druckbereich</vt:lpstr>
      <vt:lpstr>Konzernbilanz!Druckbereich</vt:lpstr>
      <vt:lpstr>Segmentbericht!Druckbereich</vt:lpstr>
    </vt:vector>
  </TitlesOfParts>
  <Company>Software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Adolph, Robert</dc:creator>
  <cp:lastModifiedBy>Adolph, Robert</cp:lastModifiedBy>
  <cp:lastPrinted>2014-07-18T09:11:55Z</cp:lastPrinted>
  <dcterms:created xsi:type="dcterms:W3CDTF">2000-07-13T14:26:17Z</dcterms:created>
  <dcterms:modified xsi:type="dcterms:W3CDTF">2014-07-21T11:37:00Z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2013 Results deutsch IFRS.xlsx</vt:lpwstr>
  </property>
</Properties>
</file>