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5445" tabRatio="818" activeTab="4"/>
  </bookViews>
  <sheets>
    <sheet name="Eckdaten" sheetId="36790" r:id="rId1"/>
    <sheet name="GuV" sheetId="36791" r:id="rId2"/>
    <sheet name="Konzernbilanz" sheetId="4388" r:id="rId3"/>
    <sheet name="Statement of Cash Flows" sheetId="2316" r:id="rId4"/>
    <sheet name="Segment Report" sheetId="36783" r:id="rId5"/>
    <sheet name="EK-Veränderung" sheetId="36781" r:id="rId6"/>
    <sheet name="Im EK erfasste Erträge + Aufw.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_xlnm.Print_Area" localSheetId="5">'EK-Veränderung'!$A$2:$W$32</definedName>
    <definedName name="_xlnm.Print_Area" localSheetId="6">'Im EK erfasste Erträge + Aufw.'!$A$1:$F$17</definedName>
    <definedName name="_xlnm.Print_Area" localSheetId="2">Konzernbilanz!$A$1:$D$62</definedName>
    <definedName name="_xlnm.Print_Area" localSheetId="4">'Segment Report'!$A$1:$M$30</definedName>
    <definedName name="_xlnm.Print_Area" localSheetId="3">'Statement of Cash Flows'!$A$1:$D$38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wrn.Feb." localSheetId="0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6" hidden="1">{#N/A,#N/A,FALSE,"431"}</definedName>
    <definedName name="wrn.Feb." localSheetId="2" hidden="1">{#N/A,#N/A,FALSE,"431"}</definedName>
    <definedName name="wrn.Feb." localSheetId="4" hidden="1">{#N/A,#N/A,FALSE,"431"}</definedName>
    <definedName name="wrn.Feb." hidden="1">{#N/A,#N/A,FALSE,"431"}</definedName>
    <definedName name="xy" localSheetId="0" hidden="1">{#N/A,#N/A,FALSE,"431"}</definedName>
    <definedName name="xy" localSheetId="5" hidden="1">{#N/A,#N/A,FALSE,"431"}</definedName>
    <definedName name="xy" localSheetId="1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45621" calcMode="autoNoTable" iterate="1" fullPrecision="0"/>
</workbook>
</file>

<file path=xl/calcChain.xml><?xml version="1.0" encoding="utf-8"?>
<calcChain xmlns="http://schemas.openxmlformats.org/spreadsheetml/2006/main">
  <c r="C59" i="4388" l="1"/>
  <c r="D57" i="4388"/>
  <c r="D59" i="4388" s="1"/>
  <c r="C57" i="4388"/>
  <c r="D10" i="36778" l="1"/>
  <c r="D9" i="36778"/>
  <c r="D8" i="36778"/>
  <c r="D7" i="36778"/>
  <c r="D6" i="36778"/>
  <c r="F11" i="36778" l="1"/>
  <c r="F12" i="36778" s="1"/>
  <c r="F14" i="36778" s="1"/>
  <c r="T31" i="36781"/>
  <c r="P31" i="36781"/>
  <c r="N31" i="36781"/>
  <c r="M31" i="36781"/>
  <c r="L31" i="36781"/>
  <c r="K31" i="36781"/>
  <c r="I31" i="36781"/>
  <c r="G31" i="36781"/>
  <c r="E31" i="36781"/>
  <c r="D31" i="36781"/>
  <c r="V29" i="36781"/>
  <c r="R29" i="36781"/>
  <c r="V28" i="36781"/>
  <c r="R28" i="36781"/>
  <c r="R27" i="36781"/>
  <c r="V27" i="36781" s="1"/>
  <c r="V26" i="36781"/>
  <c r="R26" i="36781"/>
  <c r="R25" i="36781"/>
  <c r="V25" i="36781" s="1"/>
  <c r="V24" i="36781"/>
  <c r="R24" i="36781"/>
  <c r="V23" i="36781"/>
  <c r="R23" i="36781"/>
  <c r="V22" i="36781"/>
  <c r="R22" i="36781"/>
  <c r="V21" i="36781"/>
  <c r="T19" i="36781"/>
  <c r="P19" i="36781"/>
  <c r="N19" i="36781"/>
  <c r="M19" i="36781"/>
  <c r="L19" i="36781"/>
  <c r="K19" i="36781"/>
  <c r="I19" i="36781"/>
  <c r="G19" i="36781"/>
  <c r="E19" i="36781"/>
  <c r="D19" i="36781"/>
  <c r="R17" i="36781"/>
  <c r="V17" i="36781" s="1"/>
  <c r="V16" i="36781"/>
  <c r="V15" i="36781"/>
  <c r="R15" i="36781"/>
  <c r="R14" i="36781"/>
  <c r="V14" i="36781" s="1"/>
  <c r="R13" i="36781"/>
  <c r="V13" i="36781" s="1"/>
  <c r="V11" i="36781"/>
  <c r="R11" i="36781"/>
  <c r="V10" i="36781"/>
  <c r="R10" i="36781"/>
  <c r="F19" i="36783"/>
  <c r="L19" i="36783" s="1"/>
  <c r="E19" i="36783"/>
  <c r="K19" i="36783" s="1"/>
  <c r="J18" i="36783"/>
  <c r="J20" i="36783" s="1"/>
  <c r="K17" i="36783"/>
  <c r="F17" i="36783"/>
  <c r="L17" i="36783" s="1"/>
  <c r="J16" i="36783"/>
  <c r="I16" i="36783"/>
  <c r="I18" i="36783" s="1"/>
  <c r="I20" i="36783" s="1"/>
  <c r="K15" i="36783"/>
  <c r="H15" i="36783"/>
  <c r="L15" i="36783" s="1"/>
  <c r="L13" i="36783"/>
  <c r="K13" i="36783"/>
  <c r="L12" i="36783"/>
  <c r="K12" i="36783"/>
  <c r="H11" i="36783"/>
  <c r="H14" i="36783" s="1"/>
  <c r="H16" i="36783" s="1"/>
  <c r="H18" i="36783" s="1"/>
  <c r="H20" i="36783" s="1"/>
  <c r="G11" i="36783"/>
  <c r="G14" i="36783" s="1"/>
  <c r="G16" i="36783" s="1"/>
  <c r="G18" i="36783" s="1"/>
  <c r="G20" i="36783" s="1"/>
  <c r="F11" i="36783"/>
  <c r="F14" i="36783" s="1"/>
  <c r="F16" i="36783" s="1"/>
  <c r="F18" i="36783" s="1"/>
  <c r="F20" i="36783" s="1"/>
  <c r="D11" i="36783"/>
  <c r="D14" i="36783" s="1"/>
  <c r="D16" i="36783" s="1"/>
  <c r="D18" i="36783" s="1"/>
  <c r="D20" i="36783" s="1"/>
  <c r="C11" i="36783"/>
  <c r="C14" i="36783" s="1"/>
  <c r="C16" i="36783" s="1"/>
  <c r="C18" i="36783" s="1"/>
  <c r="C20" i="36783" s="1"/>
  <c r="L10" i="36783"/>
  <c r="K10" i="36783"/>
  <c r="L9" i="36783"/>
  <c r="L11" i="36783" s="1"/>
  <c r="L14" i="36783" s="1"/>
  <c r="L16" i="36783" s="1"/>
  <c r="L18" i="36783" s="1"/>
  <c r="L20" i="36783" s="1"/>
  <c r="L23" i="36783" s="1"/>
  <c r="L26" i="36783" s="1"/>
  <c r="L28" i="36783" s="1"/>
  <c r="E9" i="36783"/>
  <c r="E11" i="36783" s="1"/>
  <c r="E14" i="36783" s="1"/>
  <c r="E16" i="36783" s="1"/>
  <c r="E18" i="36783" s="1"/>
  <c r="E20" i="36783" s="1"/>
  <c r="D34" i="2316"/>
  <c r="D36" i="2316" s="1"/>
  <c r="D31" i="2316"/>
  <c r="D25" i="2316"/>
  <c r="D11" i="2316"/>
  <c r="D17" i="2316" s="1"/>
  <c r="D38" i="2316" s="1"/>
  <c r="D50" i="4388"/>
  <c r="D41" i="4388"/>
  <c r="D61" i="4388" s="1"/>
  <c r="C41" i="4388"/>
  <c r="D27" i="4388"/>
  <c r="D17" i="4388"/>
  <c r="C17" i="4388"/>
  <c r="C29" i="4388" s="1"/>
  <c r="F29" i="36791"/>
  <c r="D29" i="36791"/>
  <c r="G29" i="36791" s="1"/>
  <c r="F28" i="36791"/>
  <c r="D28" i="36791"/>
  <c r="G28" i="36791" s="1"/>
  <c r="G25" i="36791"/>
  <c r="D22" i="36791"/>
  <c r="G22" i="36791" s="1"/>
  <c r="G20" i="36791"/>
  <c r="G19" i="36791"/>
  <c r="G18" i="36791"/>
  <c r="G16" i="36791"/>
  <c r="G15" i="36791"/>
  <c r="G14" i="36791"/>
  <c r="D14" i="36791"/>
  <c r="G13" i="36791"/>
  <c r="G11" i="36791"/>
  <c r="F10" i="36791"/>
  <c r="F12" i="36791" s="1"/>
  <c r="F17" i="36791" s="1"/>
  <c r="F21" i="36791" s="1"/>
  <c r="F23" i="36791" s="1"/>
  <c r="F26" i="36791" s="1"/>
  <c r="D10" i="36791"/>
  <c r="D12" i="36791" s="1"/>
  <c r="G9" i="36791"/>
  <c r="G8" i="36791"/>
  <c r="G7" i="36791"/>
  <c r="G6" i="36791"/>
  <c r="I31" i="36790"/>
  <c r="G31" i="36790"/>
  <c r="J21" i="36790"/>
  <c r="J20" i="36790"/>
  <c r="J19" i="36790"/>
  <c r="J17" i="36790"/>
  <c r="I16" i="36790"/>
  <c r="J15" i="36790"/>
  <c r="J14" i="36790"/>
  <c r="J13" i="36790"/>
  <c r="J12" i="36790"/>
  <c r="J9" i="36790"/>
  <c r="J8" i="36790"/>
  <c r="I7" i="36790"/>
  <c r="I18" i="36790" s="1"/>
  <c r="G7" i="36790"/>
  <c r="G16" i="36790" s="1"/>
  <c r="C61" i="4388" l="1"/>
  <c r="R31" i="36781"/>
  <c r="V31" i="36781"/>
  <c r="R19" i="36781"/>
  <c r="V19" i="36781"/>
  <c r="D11" i="36778"/>
  <c r="D12" i="36778" s="1"/>
  <c r="D14" i="36778" s="1"/>
  <c r="K9" i="36783"/>
  <c r="K11" i="36783" s="1"/>
  <c r="K14" i="36783" s="1"/>
  <c r="K16" i="36783" s="1"/>
  <c r="K18" i="36783" s="1"/>
  <c r="K20" i="36783" s="1"/>
  <c r="K23" i="36783" s="1"/>
  <c r="K26" i="36783" s="1"/>
  <c r="K28" i="36783" s="1"/>
  <c r="D29" i="4388"/>
  <c r="D17" i="36791"/>
  <c r="G12" i="36791"/>
  <c r="G10" i="36791"/>
  <c r="J7" i="36790"/>
  <c r="G18" i="36790"/>
  <c r="D21" i="36791" l="1"/>
  <c r="G17" i="36791"/>
  <c r="G21" i="36791" l="1"/>
  <c r="D23" i="36791"/>
  <c r="D26" i="36791" l="1"/>
  <c r="G23" i="36791"/>
</calcChain>
</file>

<file path=xl/sharedStrings.xml><?xml version="1.0" encoding="utf-8"?>
<sst xmlns="http://schemas.openxmlformats.org/spreadsheetml/2006/main" count="237" uniqueCount="161">
  <si>
    <t>-</t>
  </si>
  <si>
    <t>ETS</t>
  </si>
  <si>
    <t>TOTAL</t>
  </si>
  <si>
    <t>Gezeichnetes</t>
  </si>
  <si>
    <t>Kapital</t>
  </si>
  <si>
    <t>BPE</t>
  </si>
  <si>
    <t>Business Process Excellence</t>
  </si>
  <si>
    <t>Enterprise Transaction Systems</t>
  </si>
  <si>
    <t>IFRS, ungeprüft</t>
  </si>
  <si>
    <t>in Mio. EUR 
(soweit nicht anders vermerkt)</t>
  </si>
  <si>
    <t>Umsatz</t>
  </si>
  <si>
    <t xml:space="preserve">Produktumsatz </t>
  </si>
  <si>
    <t>Geschäftsbereich</t>
  </si>
  <si>
    <t>in % vom Umsatz</t>
  </si>
  <si>
    <t>Nettoergebnis</t>
  </si>
  <si>
    <t>Ergebnis je Aktie EURO (unverwässert)</t>
  </si>
  <si>
    <t>Ergebnis je Aktie EURO (verwässert)</t>
  </si>
  <si>
    <t>Mitarbeiter (Vollzeitäquivalent)</t>
  </si>
  <si>
    <t>davon in Deutschland</t>
  </si>
  <si>
    <t>F&amp;E</t>
  </si>
  <si>
    <t>Bilanzsumme</t>
  </si>
  <si>
    <t>Bilanz</t>
  </si>
  <si>
    <t>Zahlungsmittel und Zahlungsmitteläquivalente</t>
  </si>
  <si>
    <t>Nettoverschuldung</t>
  </si>
  <si>
    <t>Eigenkapital</t>
  </si>
  <si>
    <t>in % der Bilanzsumme</t>
  </si>
  <si>
    <t>Veränderung 
in %</t>
  </si>
  <si>
    <t>in TEUR</t>
  </si>
  <si>
    <t>Aktiva</t>
  </si>
  <si>
    <t>Kurzfristiges Vermögen</t>
  </si>
  <si>
    <t>Vorräte</t>
  </si>
  <si>
    <t>Forderungen aus Lieferungen und Leistungen</t>
  </si>
  <si>
    <t>Übrige Forderungen und sonstige Vermögenswerte</t>
  </si>
  <si>
    <t>Rechnungsabgrenzungsposten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</si>
  <si>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</si>
  <si>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</si>
  <si>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</si>
  <si>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</si>
  <si>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</si>
  <si>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</si>
  <si>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Passiva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</si>
  <si>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</si>
  <si>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</si>
  <si>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</si>
  <si>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</si>
  <si>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</si>
  <si>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</si>
  <si>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</si>
  <si>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</si>
  <si>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</si>
  <si>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</si>
  <si>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</si>
  <si>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</si>
  <si>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Nicht beherrschende Anteile</t>
  </si>
  <si>
    <t>Veränderung in %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</si>
  <si>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</si>
  <si>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</si>
  <si>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</si>
  <si>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</si>
  <si>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</si>
  <si>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</si>
  <si>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</si>
  <si>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</si>
  <si>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</si>
  <si>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</si>
  <si>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Operatives Ergebnis</t>
  </si>
  <si>
    <t>Finanzergebnis</t>
  </si>
  <si>
    <t>Ergebnis vor Steuern</t>
  </si>
  <si>
    <t>Ertragsteuern</t>
  </si>
  <si>
    <t>Sonstige 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</si>
  <si>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</si>
  <si>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</si>
  <si>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</si>
  <si>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</si>
  <si>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</si>
  <si>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</si>
  <si>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</si>
  <si>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Abschreibungen auf Gegenstände des Anlagevermögens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</si>
  <si>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</si>
  <si>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</si>
  <si>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</si>
  <si>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Ertragsteuern</t>
  </si>
  <si>
    <t>Gezahlte Zinsen</t>
  </si>
  <si>
    <t>Erhaltene Zinsen</t>
  </si>
  <si>
    <t>Mittelzufluss aus dem Abgang von Sachanlagen/ 
immateriellen Vermögenswerten</t>
  </si>
  <si>
    <t>Investitionen in Sachanlagen/immaterielle Vermögenswerte</t>
  </si>
  <si>
    <t>Mittelzufluss aus dem Abgang von Finanzanlagen</t>
  </si>
  <si>
    <t>Investitionen in Finanzanlagen</t>
  </si>
  <si>
    <t>Nettoauszahlungen für Akquisitionen</t>
  </si>
  <si>
    <t>Cashflow aus Investitionstätigkeit</t>
  </si>
  <si>
    <t>Einzahlungen aus Eigenkapitalzuführungen</t>
  </si>
  <si>
    <t>Rückkauf eigener Aktien (inkl. gezahlter Optionsprämien)</t>
  </si>
  <si>
    <t>Gezahlte Dividenden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</si>
  <si>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</si>
  <si>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</si>
  <si>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</si>
  <si>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</si>
  <si>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</si>
  <si>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</si>
  <si>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</si>
  <si>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</si>
  <si>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Überleitung</t>
  </si>
  <si>
    <t>Produktumsätze</t>
  </si>
  <si>
    <t>Segmentbeitrag</t>
  </si>
  <si>
    <t>Segmentergebnis</t>
  </si>
  <si>
    <t>Gezeichnetes Kapital</t>
  </si>
  <si>
    <t>Kapital- rücklage</t>
  </si>
  <si>
    <t>Gewinn- rücklage</t>
  </si>
  <si>
    <t>Aktionären der Software AG zurechenbarer Anteil</t>
  </si>
  <si>
    <t>Gesamt</t>
  </si>
  <si>
    <t>Stammaktien (Stücke)</t>
  </si>
  <si>
    <t>Differenzen aus der Währungsumrechung</t>
  </si>
  <si>
    <t xml:space="preserve">Marktbewertung von Wertpapieren und Derivaten </t>
  </si>
  <si>
    <t>versicherungsmathe-matische Gewinne und Verluste aus leistungsorientierten Plänen</t>
  </si>
  <si>
    <t>Währungseffekte aus Nettoinvestitionsdarlehen in ausländische Geschäftsbetriebe</t>
  </si>
  <si>
    <t>Gesamtergebnis</t>
  </si>
  <si>
    <t>Transaktionen mit Gesellschaftern</t>
  </si>
  <si>
    <t xml:space="preserve">Dividendenzahlung </t>
  </si>
  <si>
    <t>Ausgabe neuer Aktien</t>
  </si>
  <si>
    <t>Aktienoptionen</t>
  </si>
  <si>
    <t>Rückkauf eigener Aktien</t>
  </si>
  <si>
    <t>Transaktionen zwischen Gesellschaftern</t>
  </si>
  <si>
    <t>Ausgabe und Verwendung eigener Aktien</t>
  </si>
  <si>
    <t>Differenzen aus der Währungsumrechnung</t>
  </si>
  <si>
    <t>Anpassung aus der Marktbewertung von Finanzinstrumenten</t>
  </si>
  <si>
    <t>Anpassung aus der Kursbewertung von Nettoinvestitionsdarlehen in ausländische Geschäftsbetriebe</t>
  </si>
  <si>
    <t>Anpassung aus der Bewertung von Pensionsverpflichtungen</t>
  </si>
  <si>
    <t>Im Eigenkapital direkt erfasste Wertänderungen</t>
  </si>
  <si>
    <t>Eigenkapital zum 01. Januar 2012</t>
  </si>
  <si>
    <t>Free Cash Flow</t>
  </si>
  <si>
    <t>Sonstige Veränderungen</t>
  </si>
  <si>
    <t>Cashflow aus operativer Geschäftstätigkeit</t>
  </si>
  <si>
    <t>Rückkauf eigener Aktien (inkl. Gezahlter Optionsprämien)</t>
  </si>
  <si>
    <t xml:space="preserve">Ertragsteuerschulden </t>
  </si>
  <si>
    <t>Zur veräußerung gehaltene Vermögenswerte</t>
  </si>
  <si>
    <t>Ertragsteuererstattungsansprüche</t>
  </si>
  <si>
    <t>Schulden im Zusammenhang mit zur Veräußerung</t>
  </si>
  <si>
    <t>gehaltenen Vermögenswerte</t>
  </si>
  <si>
    <t>Ausgaben für kurzfristige finanzielle Vermögenswerte</t>
  </si>
  <si>
    <t>Finanzergebnis, netto</t>
  </si>
  <si>
    <t>Ergebnis vor Ertragsteuern</t>
  </si>
  <si>
    <t>EBIT*</t>
  </si>
  <si>
    <t>Sonstige Erträge</t>
  </si>
  <si>
    <t>Sonstige Aufwendungen</t>
  </si>
  <si>
    <t>Sonstige Erträge, netto</t>
  </si>
  <si>
    <t>*EBIT: Konzernüberschuss + Ertragsteuern + Sonstige Steuern + Finanzergebnis</t>
  </si>
  <si>
    <t>Konzerndaten im Überblick, zum 31. März 2013</t>
  </si>
  <si>
    <t>Q1 2013</t>
  </si>
  <si>
    <t>Q1 2012</t>
  </si>
  <si>
    <t>Konzern-Gewinn-und-Verlustrechnung für das 1. Quartal 2013</t>
  </si>
  <si>
    <t>Konzernbilanz zum 31. März 2013</t>
  </si>
  <si>
    <t>Kapitalflussrechnung für das 1. Quartal 2013</t>
  </si>
  <si>
    <t>Segmentbericht für das 1. Quartal 2013</t>
  </si>
  <si>
    <t>Eigenkapitalveränderungsrechnung für das 1. Quartal 2013</t>
  </si>
  <si>
    <t>Eigenkapital zum 31. März 2012</t>
  </si>
  <si>
    <t>Eigenkapital zum 01. Januar 2013</t>
  </si>
  <si>
    <t>Eigenkapital zum 31. März 2013</t>
  </si>
  <si>
    <t>Consulting</t>
  </si>
  <si>
    <t>Sonstige zahlungsunwirksame Aufwendungen und Erträge</t>
  </si>
  <si>
    <t>Mittelzufluss aus dem Abgang von Veräußerungsgruppen</t>
  </si>
  <si>
    <t>Gesamtergebnisrechnung für das 1. Quartal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</si>
</sst>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_ ;[Red]\-#,##0\ "/>
    <numFmt numFmtId="165" formatCode="0.0"/>
    <numFmt numFmtId="166" formatCode="0.00000"/>
    <numFmt numFmtId="167" formatCode="0.0%"/>
    <numFmt numFmtId="168" formatCode="#,##0.0"/>
    <numFmt numFmtId="169" formatCode="&quot;ÖS&quot;\ #,##0;[Red]\-&quot;ÖS&quot;\ #,##0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d/m/yyyy"/>
    <numFmt numFmtId="173" formatCode="_-* #,##0.0_-;\-* #,##0.0_-;_-* &quot;-&quot;?_-;_-@_-"/>
    <numFmt numFmtId="174" formatCode="_-* #,##0.00\ [$€-1]_-;\-* #,##0.00\ [$€-1]_-;_-* &quot;-&quot;??\ [$€-1]_-"/>
    <numFmt numFmtId="175" formatCode="[$-407]d/\ mmmm\ yyyy;@"/>
    <numFmt numFmtId="176" formatCode="[$-407]d/\ mmm/\ yyyy;@"/>
    <numFmt numFmtId="177" formatCode="#,##0.000000"/>
    <numFmt numFmtId="178" formatCode="0.000_)"/>
    <numFmt numFmtId="179" formatCode="#,##0\ \ "/>
  </numFmts>
  <fonts count="6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56"/>
      <name val="Arial"/>
      <family val="2"/>
    </font>
    <font>
      <b/>
      <sz val="16"/>
      <color indexed="56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79">
    <xf numFmtId="0" fontId="0" fillId="0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33" fillId="2" borderId="0"/>
    <xf numFmtId="0" fontId="17" fillId="0" borderId="0">
      <alignment vertical="center"/>
    </xf>
    <xf numFmtId="0" fontId="33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9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32" fillId="2" borderId="0"/>
    <xf numFmtId="0" fontId="1" fillId="2" borderId="0"/>
    <xf numFmtId="0" fontId="7" fillId="2" borderId="0"/>
    <xf numFmtId="0" fontId="1" fillId="0" borderId="0"/>
    <xf numFmtId="0" fontId="32" fillId="0" borderId="0"/>
    <xf numFmtId="0" fontId="1" fillId="0" borderId="0"/>
    <xf numFmtId="0" fontId="7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22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40" fillId="22" borderId="0" applyNumberFormat="0" applyBorder="0" applyAlignment="0" applyProtection="0"/>
    <xf numFmtId="0" fontId="41" fillId="37" borderId="3" applyNumberFormat="0" applyAlignment="0" applyProtection="0"/>
    <xf numFmtId="0" fontId="31" fillId="23" borderId="4" applyNumberFormat="0" applyAlignment="0" applyProtection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8" fontId="21" fillId="0" borderId="0"/>
    <xf numFmtId="172" fontId="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174" fontId="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1" borderId="0" applyNumberFormat="0" applyBorder="0" applyAlignment="0" applyProtection="0"/>
    <xf numFmtId="38" fontId="3" fillId="2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4" borderId="3" applyNumberFormat="0" applyAlignment="0" applyProtection="0"/>
    <xf numFmtId="10" fontId="3" fillId="3" borderId="8" applyNumberFormat="0" applyBorder="0" applyAlignment="0" applyProtection="0"/>
    <xf numFmtId="0" fontId="47" fillId="34" borderId="9" applyNumberFormat="0" applyAlignment="0" applyProtection="0"/>
    <xf numFmtId="0" fontId="48" fillId="0" borderId="10" applyNumberFormat="0" applyFill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9" fillId="34" borderId="0" applyNumberFormat="0" applyBorder="0" applyAlignment="0" applyProtection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10" fillId="0" borderId="0"/>
    <xf numFmtId="0" fontId="50" fillId="0" borderId="0"/>
    <xf numFmtId="4" fontId="6" fillId="0" borderId="0"/>
    <xf numFmtId="0" fontId="32" fillId="33" borderId="11" applyNumberFormat="0" applyFont="0" applyAlignment="0" applyProtection="0"/>
    <xf numFmtId="0" fontId="7" fillId="33" borderId="11" applyNumberFormat="0" applyFont="0" applyAlignment="0" applyProtection="0"/>
    <xf numFmtId="0" fontId="28" fillId="37" borderId="2" applyNumberFormat="0" applyAlignment="0" applyProtection="0"/>
    <xf numFmtId="10" fontId="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51" fillId="42" borderId="12" applyNumberFormat="0" applyProtection="0">
      <alignment vertical="center"/>
    </xf>
    <xf numFmtId="4" fontId="52" fillId="42" borderId="12" applyNumberFormat="0" applyProtection="0">
      <alignment vertical="center"/>
    </xf>
    <xf numFmtId="4" fontId="51" fillId="42" borderId="12" applyNumberFormat="0" applyProtection="0">
      <alignment horizontal="left" vertical="center" indent="1"/>
    </xf>
    <xf numFmtId="0" fontId="51" fillId="42" borderId="12" applyNumberFormat="0" applyProtection="0">
      <alignment horizontal="left" vertical="top" indent="1"/>
    </xf>
    <xf numFmtId="4" fontId="51" fillId="9" borderId="0" applyNumberFormat="0" applyProtection="0">
      <alignment horizontal="left" vertical="center" indent="1"/>
    </xf>
    <xf numFmtId="4" fontId="38" fillId="11" borderId="12" applyNumberFormat="0" applyProtection="0">
      <alignment horizontal="right" vertical="center"/>
    </xf>
    <xf numFmtId="4" fontId="38" fillId="8" borderId="12" applyNumberFormat="0" applyProtection="0">
      <alignment horizontal="right" vertical="center"/>
    </xf>
    <xf numFmtId="4" fontId="38" fillId="43" borderId="12" applyNumberFormat="0" applyProtection="0">
      <alignment horizontal="right" vertical="center"/>
    </xf>
    <xf numFmtId="4" fontId="38" fillId="44" borderId="12" applyNumberFormat="0" applyProtection="0">
      <alignment horizontal="right" vertical="center"/>
    </xf>
    <xf numFmtId="4" fontId="38" fillId="45" borderId="12" applyNumberFormat="0" applyProtection="0">
      <alignment horizontal="right" vertical="center"/>
    </xf>
    <xf numFmtId="4" fontId="38" fillId="36" borderId="12" applyNumberFormat="0" applyProtection="0">
      <alignment horizontal="right" vertical="center"/>
    </xf>
    <xf numFmtId="4" fontId="38" fillId="14" borderId="12" applyNumberFormat="0" applyProtection="0">
      <alignment horizontal="right" vertical="center"/>
    </xf>
    <xf numFmtId="4" fontId="38" fillId="46" borderId="12" applyNumberFormat="0" applyProtection="0">
      <alignment horizontal="right" vertical="center"/>
    </xf>
    <xf numFmtId="4" fontId="38" fillId="47" borderId="12" applyNumberFormat="0" applyProtection="0">
      <alignment horizontal="right" vertical="center"/>
    </xf>
    <xf numFmtId="4" fontId="51" fillId="48" borderId="13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3" fillId="13" borderId="0" applyNumberFormat="0" applyProtection="0">
      <alignment horizontal="left" vertical="center" indent="1"/>
    </xf>
    <xf numFmtId="4" fontId="62" fillId="13" borderId="0" applyNumberFormat="0" applyProtection="0">
      <alignment horizontal="left" vertical="center" indent="1"/>
    </xf>
    <xf numFmtId="4" fontId="38" fillId="9" borderId="12" applyNumberFormat="0" applyProtection="0">
      <alignment horizontal="right" vertical="center"/>
    </xf>
    <xf numFmtId="4" fontId="54" fillId="6" borderId="0" applyNumberFormat="0" applyProtection="0">
      <alignment horizontal="left" vertical="center" indent="1"/>
    </xf>
    <xf numFmtId="4" fontId="38" fillId="6" borderId="0" applyNumberFormat="0" applyProtection="0">
      <alignment horizontal="left" vertical="center" indent="1"/>
    </xf>
    <xf numFmtId="4" fontId="54" fillId="9" borderId="0" applyNumberFormat="0" applyProtection="0">
      <alignment horizontal="left" vertical="center" indent="1"/>
    </xf>
    <xf numFmtId="4" fontId="38" fillId="9" borderId="0" applyNumberFormat="0" applyProtection="0">
      <alignment horizontal="left" vertical="center" indent="1"/>
    </xf>
    <xf numFmtId="0" fontId="32" fillId="13" borderId="12" applyNumberFormat="0" applyProtection="0">
      <alignment horizontal="left" vertical="center" indent="1"/>
    </xf>
    <xf numFmtId="0" fontId="7" fillId="13" borderId="12" applyNumberFormat="0" applyProtection="0">
      <alignment horizontal="left" vertical="center" indent="1"/>
    </xf>
    <xf numFmtId="0" fontId="1" fillId="13" borderId="12" applyNumberFormat="0" applyProtection="0">
      <alignment horizontal="left" vertical="center" indent="1"/>
    </xf>
    <xf numFmtId="0" fontId="32" fillId="13" borderId="12" applyNumberFormat="0" applyProtection="0">
      <alignment horizontal="left" vertical="top" indent="1"/>
    </xf>
    <xf numFmtId="0" fontId="7" fillId="13" borderId="12" applyNumberFormat="0" applyProtection="0">
      <alignment horizontal="left" vertical="top" indent="1"/>
    </xf>
    <xf numFmtId="0" fontId="1" fillId="13" borderId="12" applyNumberFormat="0" applyProtection="0">
      <alignment horizontal="left" vertical="top" indent="1"/>
    </xf>
    <xf numFmtId="0" fontId="32" fillId="9" borderId="12" applyNumberFormat="0" applyProtection="0">
      <alignment horizontal="left" vertical="center" indent="1"/>
    </xf>
    <xf numFmtId="0" fontId="7" fillId="9" borderId="12" applyNumberFormat="0" applyProtection="0">
      <alignment horizontal="left" vertical="center" indent="1"/>
    </xf>
    <xf numFmtId="0" fontId="1" fillId="9" borderId="12" applyNumberFormat="0" applyProtection="0">
      <alignment horizontal="left" vertical="center" indent="1"/>
    </xf>
    <xf numFmtId="0" fontId="32" fillId="9" borderId="12" applyNumberFormat="0" applyProtection="0">
      <alignment horizontal="left" vertical="top" indent="1"/>
    </xf>
    <xf numFmtId="0" fontId="7" fillId="9" borderId="12" applyNumberFormat="0" applyProtection="0">
      <alignment horizontal="left" vertical="top" indent="1"/>
    </xf>
    <xf numFmtId="0" fontId="1" fillId="9" borderId="12" applyNumberFormat="0" applyProtection="0">
      <alignment horizontal="left" vertical="top" indent="1"/>
    </xf>
    <xf numFmtId="0" fontId="32" fillId="7" borderId="12" applyNumberFormat="0" applyProtection="0">
      <alignment horizontal="left" vertical="center" indent="1"/>
    </xf>
    <xf numFmtId="0" fontId="7" fillId="7" borderId="12" applyNumberFormat="0" applyProtection="0">
      <alignment horizontal="left" vertical="center" indent="1"/>
    </xf>
    <xf numFmtId="0" fontId="1" fillId="7" borderId="12" applyNumberFormat="0" applyProtection="0">
      <alignment horizontal="left" vertical="center" indent="1"/>
    </xf>
    <xf numFmtId="0" fontId="32" fillId="7" borderId="12" applyNumberFormat="0" applyProtection="0">
      <alignment horizontal="left" vertical="top" indent="1"/>
    </xf>
    <xf numFmtId="0" fontId="7" fillId="7" borderId="12" applyNumberFormat="0" applyProtection="0">
      <alignment horizontal="left" vertical="top" indent="1"/>
    </xf>
    <xf numFmtId="0" fontId="1" fillId="7" borderId="12" applyNumberFormat="0" applyProtection="0">
      <alignment horizontal="left" vertical="top" indent="1"/>
    </xf>
    <xf numFmtId="0" fontId="32" fillId="6" borderId="12" applyNumberFormat="0" applyProtection="0">
      <alignment horizontal="left" vertical="center" indent="1"/>
    </xf>
    <xf numFmtId="0" fontId="7" fillId="6" borderId="12" applyNumberFormat="0" applyProtection="0">
      <alignment horizontal="left" vertical="center" indent="1"/>
    </xf>
    <xf numFmtId="0" fontId="1" fillId="6" borderId="12" applyNumberFormat="0" applyProtection="0">
      <alignment horizontal="left" vertical="center" indent="1"/>
    </xf>
    <xf numFmtId="0" fontId="32" fillId="6" borderId="12" applyNumberFormat="0" applyProtection="0">
      <alignment horizontal="left" vertical="top" indent="1"/>
    </xf>
    <xf numFmtId="0" fontId="7" fillId="6" borderId="12" applyNumberFormat="0" applyProtection="0">
      <alignment horizontal="left" vertical="top" indent="1"/>
    </xf>
    <xf numFmtId="0" fontId="1" fillId="6" borderId="12" applyNumberFormat="0" applyProtection="0">
      <alignment horizontal="left" vertical="top" indent="1"/>
    </xf>
    <xf numFmtId="0" fontId="32" fillId="5" borderId="8" applyNumberFormat="0">
      <protection locked="0"/>
    </xf>
    <xf numFmtId="0" fontId="7" fillId="5" borderId="8" applyNumberFormat="0">
      <protection locked="0"/>
    </xf>
    <xf numFmtId="0" fontId="1" fillId="5" borderId="8" applyNumberFormat="0">
      <protection locked="0"/>
    </xf>
    <xf numFmtId="0" fontId="55" fillId="13" borderId="14" applyBorder="0"/>
    <xf numFmtId="4" fontId="38" fillId="10" borderId="12" applyNumberFormat="0" applyProtection="0">
      <alignment vertical="center"/>
    </xf>
    <xf numFmtId="4" fontId="56" fillId="10" borderId="12" applyNumberFormat="0" applyProtection="0">
      <alignment vertical="center"/>
    </xf>
    <xf numFmtId="4" fontId="38" fillId="10" borderId="12" applyNumberFormat="0" applyProtection="0">
      <alignment horizontal="left" vertical="center" indent="1"/>
    </xf>
    <xf numFmtId="0" fontId="38" fillId="10" borderId="12" applyNumberFormat="0" applyProtection="0">
      <alignment horizontal="left" vertical="top" indent="1"/>
    </xf>
    <xf numFmtId="4" fontId="38" fillId="6" borderId="12" applyNumberFormat="0" applyProtection="0">
      <alignment horizontal="right" vertical="center"/>
    </xf>
    <xf numFmtId="4" fontId="56" fillId="6" borderId="12" applyNumberFormat="0" applyProtection="0">
      <alignment horizontal="right" vertical="center"/>
    </xf>
    <xf numFmtId="4" fontId="38" fillId="9" borderId="12" applyNumberFormat="0" applyProtection="0">
      <alignment horizontal="left" vertical="center" indent="1"/>
    </xf>
    <xf numFmtId="0" fontId="38" fillId="9" borderId="12" applyNumberFormat="0" applyProtection="0">
      <alignment horizontal="left" vertical="top" indent="1"/>
    </xf>
    <xf numFmtId="4" fontId="57" fillId="49" borderId="0" applyNumberFormat="0" applyProtection="0">
      <alignment horizontal="left" vertical="center" indent="1"/>
    </xf>
    <xf numFmtId="4" fontId="63" fillId="49" borderId="0" applyNumberFormat="0" applyProtection="0">
      <alignment horizontal="left" vertical="center" indent="1"/>
    </xf>
    <xf numFmtId="0" fontId="3" fillId="50" borderId="8"/>
    <xf numFmtId="4" fontId="58" fillId="6" borderId="12" applyNumberFormat="0" applyProtection="0">
      <alignment horizontal="right" vertical="center"/>
    </xf>
    <xf numFmtId="4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0" fontId="9" fillId="0" borderId="0"/>
    <xf numFmtId="0" fontId="34" fillId="0" borderId="0"/>
    <xf numFmtId="0" fontId="2" fillId="0" borderId="0"/>
    <xf numFmtId="0" fontId="2" fillId="0" borderId="0"/>
    <xf numFmtId="3" fontId="11" fillId="0" borderId="15" applyNumberFormat="0" applyFill="0" applyAlignment="0" applyProtection="0"/>
    <xf numFmtId="3" fontId="35" fillId="0" borderId="15" applyNumberFormat="0" applyFill="0" applyAlignment="0" applyProtection="0"/>
    <xf numFmtId="3" fontId="12" fillId="0" borderId="15" applyNumberFormat="0" applyFill="0" applyAlignment="0" applyProtection="0"/>
    <xf numFmtId="3" fontId="36" fillId="0" borderId="15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35" fillId="0" borderId="0" applyNumberFormat="0" applyFill="0" applyBorder="0" applyProtection="0">
      <alignment wrapText="1"/>
    </xf>
    <xf numFmtId="0" fontId="12" fillId="0" borderId="0">
      <alignment wrapText="1"/>
    </xf>
    <xf numFmtId="0" fontId="36" fillId="0" borderId="0">
      <alignment wrapText="1"/>
    </xf>
    <xf numFmtId="0" fontId="59" fillId="0" borderId="0" applyNumberFormat="0" applyFill="0" applyBorder="0" applyAlignment="0" applyProtection="0"/>
    <xf numFmtId="0" fontId="29" fillId="0" borderId="16" applyNumberFormat="0" applyFill="0" applyAlignment="0" applyProtection="0"/>
    <xf numFmtId="3" fontId="13" fillId="0" borderId="0" applyFont="0" applyFill="0" applyBorder="0" applyProtection="0">
      <alignment horizontal="right"/>
    </xf>
    <xf numFmtId="3" fontId="37" fillId="0" borderId="0" applyFont="0" applyFill="0" applyBorder="0" applyProtection="0">
      <alignment horizontal="right"/>
    </xf>
    <xf numFmtId="0" fontId="30" fillId="0" borderId="0" applyNumberFormat="0" applyFill="0" applyBorder="0" applyAlignment="0" applyProtection="0"/>
    <xf numFmtId="171" fontId="20" fillId="0" borderId="0" applyBorder="0" applyProtection="0"/>
    <xf numFmtId="171" fontId="20" fillId="0" borderId="0" applyBorder="0"/>
  </cellStyleXfs>
  <cellXfs count="282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157" applyFont="1"/>
    <xf numFmtId="4" fontId="7" fillId="0" borderId="0" xfId="157" applyNumberFormat="1" applyFont="1" applyAlignment="1">
      <alignment horizontal="right"/>
    </xf>
    <xf numFmtId="3" fontId="2" fillId="0" borderId="0" xfId="0" applyNumberFormat="1" applyFont="1"/>
    <xf numFmtId="0" fontId="7" fillId="51" borderId="0" xfId="0" applyFont="1" applyFill="1" applyAlignment="1"/>
    <xf numFmtId="0" fontId="22" fillId="51" borderId="0" xfId="0" applyFont="1" applyFill="1" applyAlignment="1">
      <alignment vertical="center"/>
    </xf>
    <xf numFmtId="0" fontId="7" fillId="51" borderId="0" xfId="0" applyFont="1" applyFill="1"/>
    <xf numFmtId="9" fontId="2" fillId="51" borderId="0" xfId="0" applyNumberFormat="1" applyFont="1" applyFill="1" applyBorder="1"/>
    <xf numFmtId="167" fontId="7" fillId="51" borderId="0" xfId="0" applyNumberFormat="1" applyFont="1" applyFill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168" fontId="2" fillId="51" borderId="19" xfId="0" applyNumberFormat="1" applyFont="1" applyFill="1" applyBorder="1"/>
    <xf numFmtId="9" fontId="2" fillId="51" borderId="20" xfId="0" applyNumberFormat="1" applyFont="1" applyFill="1" applyBorder="1"/>
    <xf numFmtId="0" fontId="2" fillId="51" borderId="21" xfId="0" applyFont="1" applyFill="1" applyBorder="1"/>
    <xf numFmtId="0" fontId="2" fillId="51" borderId="21" xfId="0" applyFont="1" applyFill="1" applyBorder="1" applyAlignment="1"/>
    <xf numFmtId="168" fontId="2" fillId="51" borderId="22" xfId="0" applyNumberFormat="1" applyFont="1" applyFill="1" applyBorder="1"/>
    <xf numFmtId="0" fontId="2" fillId="51" borderId="0" xfId="0" applyFont="1" applyFill="1" applyBorder="1" applyAlignment="1"/>
    <xf numFmtId="0" fontId="2" fillId="51" borderId="23" xfId="0" applyFont="1" applyFill="1" applyBorder="1"/>
    <xf numFmtId="0" fontId="2" fillId="51" borderId="24" xfId="0" applyFont="1" applyFill="1" applyBorder="1"/>
    <xf numFmtId="168" fontId="2" fillId="51" borderId="25" xfId="0" applyNumberFormat="1" applyFont="1" applyFill="1" applyBorder="1"/>
    <xf numFmtId="9" fontId="2" fillId="51" borderId="26" xfId="0" applyNumberFormat="1" applyFont="1" applyFill="1" applyBorder="1"/>
    <xf numFmtId="167" fontId="2" fillId="51" borderId="25" xfId="0" applyNumberFormat="1" applyFont="1" applyFill="1" applyBorder="1"/>
    <xf numFmtId="167" fontId="2" fillId="51" borderId="26" xfId="0" applyNumberFormat="1" applyFont="1" applyFill="1" applyBorder="1"/>
    <xf numFmtId="0" fontId="4" fillId="51" borderId="21" xfId="0" applyFont="1" applyFill="1" applyBorder="1"/>
    <xf numFmtId="168" fontId="4" fillId="51" borderId="0" xfId="0" applyNumberFormat="1" applyFont="1" applyFill="1" applyBorder="1"/>
    <xf numFmtId="9" fontId="4" fillId="51" borderId="27" xfId="0" applyNumberFormat="1" applyFont="1" applyFill="1" applyBorder="1"/>
    <xf numFmtId="2" fontId="2" fillId="51" borderId="29" xfId="0" applyNumberFormat="1" applyFont="1" applyFill="1" applyBorder="1"/>
    <xf numFmtId="9" fontId="2" fillId="51" borderId="8" xfId="0" applyNumberFormat="1" applyFont="1" applyFill="1" applyBorder="1"/>
    <xf numFmtId="0" fontId="2" fillId="51" borderId="29" xfId="0" applyFont="1" applyFill="1" applyBorder="1"/>
    <xf numFmtId="9" fontId="2" fillId="51" borderId="27" xfId="0" applyNumberFormat="1" applyFont="1" applyFill="1" applyBorder="1"/>
    <xf numFmtId="9" fontId="2" fillId="51" borderId="25" xfId="0" applyNumberFormat="1" applyFont="1" applyFill="1" applyBorder="1"/>
    <xf numFmtId="3" fontId="2" fillId="51" borderId="22" xfId="0" applyNumberFormat="1" applyFont="1" applyFill="1" applyBorder="1" applyAlignment="1">
      <alignment horizontal="right"/>
    </xf>
    <xf numFmtId="3" fontId="2" fillId="51" borderId="25" xfId="0" applyNumberFormat="1" applyFont="1" applyFill="1" applyBorder="1" applyAlignment="1">
      <alignment horizontal="right"/>
    </xf>
    <xf numFmtId="4" fontId="25" fillId="0" borderId="0" xfId="157" applyFont="1"/>
    <xf numFmtId="4" fontId="25" fillId="0" borderId="0" xfId="157" applyNumberFormat="1" applyFont="1" applyAlignment="1">
      <alignment horizontal="right"/>
    </xf>
    <xf numFmtId="0" fontId="2" fillId="51" borderId="30" xfId="0" applyFont="1" applyFill="1" applyBorder="1"/>
    <xf numFmtId="0" fontId="4" fillId="51" borderId="31" xfId="0" applyFont="1" applyFill="1" applyBorder="1" applyAlignment="1"/>
    <xf numFmtId="0" fontId="4" fillId="51" borderId="32" xfId="0" applyFont="1" applyFill="1" applyBorder="1" applyAlignment="1"/>
    <xf numFmtId="0" fontId="4" fillId="51" borderId="33" xfId="0" applyFont="1" applyFill="1" applyBorder="1" applyAlignment="1"/>
    <xf numFmtId="165" fontId="4" fillId="51" borderId="33" xfId="0" applyNumberFormat="1" applyFont="1" applyFill="1" applyBorder="1"/>
    <xf numFmtId="9" fontId="4" fillId="51" borderId="34" xfId="0" applyNumberFormat="1" applyFont="1" applyFill="1" applyBorder="1"/>
    <xf numFmtId="0" fontId="2" fillId="51" borderId="35" xfId="0" applyFont="1" applyFill="1" applyBorder="1" applyAlignment="1"/>
    <xf numFmtId="9" fontId="2" fillId="51" borderId="36" xfId="0" applyNumberFormat="1" applyFont="1" applyFill="1" applyBorder="1"/>
    <xf numFmtId="0" fontId="2" fillId="51" borderId="31" xfId="0" applyFont="1" applyFill="1" applyBorder="1" applyAlignment="1"/>
    <xf numFmtId="168" fontId="2" fillId="51" borderId="33" xfId="0" applyNumberFormat="1" applyFont="1" applyFill="1" applyBorder="1"/>
    <xf numFmtId="9" fontId="2" fillId="51" borderId="34" xfId="0" applyNumberFormat="1" applyFont="1" applyFill="1" applyBorder="1"/>
    <xf numFmtId="3" fontId="2" fillId="51" borderId="19" xfId="0" applyNumberFormat="1" applyFont="1" applyFill="1" applyBorder="1" applyAlignment="1">
      <alignment horizontal="right"/>
    </xf>
    <xf numFmtId="168" fontId="2" fillId="51" borderId="37" xfId="0" applyNumberFormat="1" applyFont="1" applyFill="1" applyBorder="1"/>
    <xf numFmtId="0" fontId="2" fillId="51" borderId="17" xfId="0" applyFont="1" applyFill="1" applyBorder="1"/>
    <xf numFmtId="9" fontId="2" fillId="51" borderId="20" xfId="0" applyNumberFormat="1" applyFont="1" applyFill="1" applyBorder="1" applyAlignment="1">
      <alignment horizontal="right"/>
    </xf>
    <xf numFmtId="9" fontId="2" fillId="51" borderId="26" xfId="0" applyNumberFormat="1" applyFont="1" applyFill="1" applyBorder="1" applyAlignment="1">
      <alignment horizontal="right"/>
    </xf>
    <xf numFmtId="9" fontId="2" fillId="51" borderId="27" xfId="0" applyNumberFormat="1" applyFont="1" applyFill="1" applyBorder="1" applyAlignment="1">
      <alignment horizontal="right"/>
    </xf>
    <xf numFmtId="165" fontId="2" fillId="51" borderId="38" xfId="0" applyNumberFormat="1" applyFont="1" applyFill="1" applyBorder="1"/>
    <xf numFmtId="165" fontId="2" fillId="51" borderId="35" xfId="0" applyNumberFormat="1" applyFont="1" applyFill="1" applyBorder="1" applyAlignment="1"/>
    <xf numFmtId="9" fontId="2" fillId="51" borderId="20" xfId="0" quotePrefix="1" applyNumberFormat="1" applyFont="1" applyFill="1" applyBorder="1" applyAlignment="1">
      <alignment horizontal="right"/>
    </xf>
    <xf numFmtId="9" fontId="2" fillId="51" borderId="39" xfId="0" quotePrefix="1" applyNumberFormat="1" applyFont="1" applyFill="1" applyBorder="1" applyAlignment="1">
      <alignment horizontal="right"/>
    </xf>
    <xf numFmtId="0" fontId="4" fillId="51" borderId="23" xfId="0" applyFont="1" applyFill="1" applyBorder="1" applyAlignment="1"/>
    <xf numFmtId="165" fontId="4" fillId="51" borderId="25" xfId="0" applyNumberFormat="1" applyFont="1" applyFill="1" applyBorder="1"/>
    <xf numFmtId="2" fontId="2" fillId="51" borderId="19" xfId="0" applyNumberFormat="1" applyFont="1" applyFill="1" applyBorder="1"/>
    <xf numFmtId="9" fontId="2" fillId="51" borderId="39" xfId="0" applyNumberFormat="1" applyFont="1" applyFill="1" applyBorder="1"/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0" fontId="2" fillId="51" borderId="0" xfId="0" applyFont="1" applyFill="1" applyBorder="1"/>
    <xf numFmtId="0" fontId="2" fillId="51" borderId="22" xfId="0" applyFont="1" applyFill="1" applyBorder="1"/>
    <xf numFmtId="0" fontId="2" fillId="51" borderId="22" xfId="0" applyFont="1" applyFill="1" applyBorder="1" applyAlignment="1"/>
    <xf numFmtId="0" fontId="23" fillId="51" borderId="21" xfId="0" applyFont="1" applyFill="1" applyBorder="1"/>
    <xf numFmtId="0" fontId="2" fillId="51" borderId="41" xfId="0" applyFont="1" applyFill="1" applyBorder="1"/>
    <xf numFmtId="0" fontId="2" fillId="51" borderId="37" xfId="0" applyFont="1" applyFill="1" applyBorder="1"/>
    <xf numFmtId="0" fontId="2" fillId="51" borderId="25" xfId="0" applyFont="1" applyFill="1" applyBorder="1"/>
    <xf numFmtId="0" fontId="2" fillId="51" borderId="42" xfId="0" applyFont="1" applyFill="1" applyBorder="1" applyAlignment="1"/>
    <xf numFmtId="0" fontId="2" fillId="51" borderId="38" xfId="0" applyFont="1" applyFill="1" applyBorder="1" applyAlignment="1"/>
    <xf numFmtId="3" fontId="4" fillId="51" borderId="26" xfId="0" applyNumberFormat="1" applyFont="1" applyFill="1" applyBorder="1"/>
    <xf numFmtId="0" fontId="2" fillId="51" borderId="0" xfId="0" applyFont="1" applyFill="1"/>
    <xf numFmtId="0" fontId="22" fillId="51" borderId="0" xfId="0" applyFont="1" applyFill="1"/>
    <xf numFmtId="0" fontId="4" fillId="51" borderId="0" xfId="0" applyFont="1" applyFill="1"/>
    <xf numFmtId="0" fontId="2" fillId="51" borderId="0" xfId="0" applyFont="1" applyFill="1" applyAlignment="1">
      <alignment wrapText="1"/>
    </xf>
    <xf numFmtId="0" fontId="4" fillId="51" borderId="8" xfId="0" applyFont="1" applyFill="1" applyBorder="1" applyAlignment="1">
      <alignment vertical="center"/>
    </xf>
    <xf numFmtId="9" fontId="4" fillId="51" borderId="8" xfId="0" applyNumberFormat="1" applyFont="1" applyFill="1" applyBorder="1" applyAlignment="1" applyProtection="1">
      <alignment horizontal="center"/>
      <protection locked="0"/>
    </xf>
    <xf numFmtId="0" fontId="2" fillId="51" borderId="27" xfId="0" applyFont="1" applyFill="1" applyBorder="1"/>
    <xf numFmtId="165" fontId="2" fillId="51" borderId="29" xfId="0" applyNumberFormat="1" applyFont="1" applyFill="1" applyBorder="1"/>
    <xf numFmtId="3" fontId="2" fillId="51" borderId="27" xfId="0" applyNumberFormat="1" applyFont="1" applyFill="1" applyBorder="1"/>
    <xf numFmtId="3" fontId="2" fillId="51" borderId="22" xfId="0" applyNumberFormat="1" applyFont="1" applyFill="1" applyBorder="1" applyProtection="1">
      <protection locked="0"/>
    </xf>
    <xf numFmtId="9" fontId="2" fillId="51" borderId="20" xfId="0" applyNumberFormat="1" applyFont="1" applyFill="1" applyBorder="1" applyProtection="1">
      <protection locked="0"/>
    </xf>
    <xf numFmtId="0" fontId="2" fillId="51" borderId="20" xfId="0" applyFont="1" applyFill="1" applyBorder="1"/>
    <xf numFmtId="0" fontId="2" fillId="51" borderId="20" xfId="0" applyFont="1" applyFill="1" applyBorder="1" applyAlignment="1"/>
    <xf numFmtId="0" fontId="2" fillId="51" borderId="0" xfId="0" applyFont="1" applyFill="1" applyBorder="1" applyAlignment="1">
      <alignment vertical="center"/>
    </xf>
    <xf numFmtId="166" fontId="2" fillId="0" borderId="0" xfId="0" applyNumberFormat="1" applyFont="1"/>
    <xf numFmtId="0" fontId="2" fillId="51" borderId="26" xfId="0" applyFont="1" applyFill="1" applyBorder="1" applyAlignment="1"/>
    <xf numFmtId="0" fontId="2" fillId="51" borderId="24" xfId="0" applyFont="1" applyFill="1" applyBorder="1" applyAlignment="1">
      <alignment vertical="center"/>
    </xf>
    <xf numFmtId="3" fontId="2" fillId="51" borderId="25" xfId="0" applyNumberFormat="1" applyFont="1" applyFill="1" applyBorder="1" applyProtection="1">
      <protection locked="0"/>
    </xf>
    <xf numFmtId="9" fontId="2" fillId="51" borderId="26" xfId="0" applyNumberFormat="1" applyFont="1" applyFill="1" applyBorder="1" applyProtection="1">
      <protection locked="0"/>
    </xf>
    <xf numFmtId="0" fontId="4" fillId="51" borderId="8" xfId="0" applyFont="1" applyFill="1" applyBorder="1" applyAlignment="1"/>
    <xf numFmtId="3" fontId="4" fillId="51" borderId="25" xfId="0" applyNumberFormat="1" applyFont="1" applyFill="1" applyBorder="1"/>
    <xf numFmtId="9" fontId="4" fillId="51" borderId="8" xfId="0" applyNumberFormat="1" applyFont="1" applyFill="1" applyBorder="1" applyProtection="1">
      <protection locked="0"/>
    </xf>
    <xf numFmtId="0" fontId="4" fillId="0" borderId="0" xfId="0" applyFont="1"/>
    <xf numFmtId="0" fontId="2" fillId="51" borderId="8" xfId="0" applyFont="1" applyFill="1" applyBorder="1" applyAlignment="1"/>
    <xf numFmtId="0" fontId="2" fillId="51" borderId="43" xfId="0" applyFont="1" applyFill="1" applyBorder="1" applyAlignment="1">
      <alignment vertical="center"/>
    </xf>
    <xf numFmtId="3" fontId="2" fillId="51" borderId="29" xfId="0" applyNumberFormat="1" applyFont="1" applyFill="1" applyBorder="1" applyProtection="1">
      <protection locked="0"/>
    </xf>
    <xf numFmtId="9" fontId="2" fillId="51" borderId="8" xfId="0" applyNumberFormat="1" applyFont="1" applyFill="1" applyBorder="1" applyProtection="1">
      <protection locked="0"/>
    </xf>
    <xf numFmtId="3" fontId="4" fillId="51" borderId="29" xfId="0" applyNumberFormat="1" applyFont="1" applyFill="1" applyBorder="1" applyProtection="1">
      <protection locked="0"/>
    </xf>
    <xf numFmtId="0" fontId="4" fillId="51" borderId="27" xfId="0" applyFont="1" applyFill="1" applyBorder="1" applyAlignment="1"/>
    <xf numFmtId="3" fontId="4" fillId="51" borderId="29" xfId="0" applyNumberFormat="1" applyFont="1" applyFill="1" applyBorder="1"/>
    <xf numFmtId="3" fontId="2" fillId="51" borderId="29" xfId="0" applyNumberFormat="1" applyFont="1" applyFill="1" applyBorder="1"/>
    <xf numFmtId="9" fontId="2" fillId="51" borderId="8" xfId="0" applyNumberFormat="1" applyFont="1" applyFill="1" applyBorder="1" applyAlignment="1" applyProtection="1">
      <alignment horizontal="right"/>
      <protection locked="0"/>
    </xf>
    <xf numFmtId="0" fontId="4" fillId="51" borderId="8" xfId="0" applyFont="1" applyFill="1" applyBorder="1"/>
    <xf numFmtId="0" fontId="4" fillId="51" borderId="43" xfId="0" applyFont="1" applyFill="1" applyBorder="1"/>
    <xf numFmtId="4" fontId="2" fillId="51" borderId="29" xfId="0" applyNumberFormat="1" applyFont="1" applyFill="1" applyBorder="1" applyProtection="1">
      <protection locked="0"/>
    </xf>
    <xf numFmtId="177" fontId="2" fillId="0" borderId="0" xfId="0" applyNumberFormat="1" applyFont="1"/>
    <xf numFmtId="0" fontId="4" fillId="51" borderId="8" xfId="0" applyFont="1" applyFill="1" applyBorder="1" applyAlignment="1">
      <alignment vertical="center" wrapText="1"/>
    </xf>
    <xf numFmtId="49" fontId="4" fillId="51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51" borderId="8" xfId="0" applyFont="1" applyFill="1" applyBorder="1" applyAlignment="1">
      <alignment wrapText="1"/>
    </xf>
    <xf numFmtId="3" fontId="2" fillId="51" borderId="8" xfId="0" applyNumberFormat="1" applyFont="1" applyFill="1" applyBorder="1"/>
    <xf numFmtId="0" fontId="2" fillId="51" borderId="36" xfId="0" applyFont="1" applyFill="1" applyBorder="1" applyAlignment="1">
      <alignment wrapText="1"/>
    </xf>
    <xf numFmtId="3" fontId="2" fillId="51" borderId="36" xfId="0" applyNumberFormat="1" applyFont="1" applyFill="1" applyBorder="1"/>
    <xf numFmtId="0" fontId="4" fillId="51" borderId="34" xfId="0" applyFont="1" applyFill="1" applyBorder="1" applyAlignment="1">
      <alignment wrapText="1"/>
    </xf>
    <xf numFmtId="0" fontId="2" fillId="51" borderId="27" xfId="0" applyFont="1" applyFill="1" applyBorder="1" applyAlignment="1">
      <alignment wrapText="1"/>
    </xf>
    <xf numFmtId="0" fontId="2" fillId="51" borderId="26" xfId="0" applyFont="1" applyFill="1" applyBorder="1" applyAlignment="1">
      <alignment wrapText="1"/>
    </xf>
    <xf numFmtId="0" fontId="24" fillId="0" borderId="0" xfId="0" applyFont="1"/>
    <xf numFmtId="3" fontId="4" fillId="51" borderId="0" xfId="0" applyNumberFormat="1" applyFont="1" applyFill="1" applyBorder="1"/>
    <xf numFmtId="3" fontId="2" fillId="51" borderId="0" xfId="0" applyNumberFormat="1" applyFont="1" applyFill="1" applyBorder="1"/>
    <xf numFmtId="175" fontId="2" fillId="51" borderId="44" xfId="0" applyNumberFormat="1" applyFont="1" applyFill="1" applyBorder="1" applyAlignment="1">
      <alignment horizontal="left"/>
    </xf>
    <xf numFmtId="175" fontId="2" fillId="51" borderId="40" xfId="0" applyNumberFormat="1" applyFont="1" applyFill="1" applyBorder="1" applyAlignment="1">
      <alignment horizontal="left"/>
    </xf>
    <xf numFmtId="3" fontId="2" fillId="51" borderId="45" xfId="0" applyNumberFormat="1" applyFont="1" applyFill="1" applyBorder="1"/>
    <xf numFmtId="49" fontId="2" fillId="51" borderId="46" xfId="0" applyNumberFormat="1" applyFont="1" applyFill="1" applyBorder="1" applyAlignment="1">
      <alignment horizontal="left"/>
    </xf>
    <xf numFmtId="49" fontId="2" fillId="51" borderId="0" xfId="0" applyNumberFormat="1" applyFont="1" applyFill="1" applyBorder="1" applyAlignment="1">
      <alignment horizontal="left"/>
    </xf>
    <xf numFmtId="3" fontId="2" fillId="51" borderId="47" xfId="0" applyNumberFormat="1" applyFont="1" applyFill="1" applyBorder="1" applyAlignment="1">
      <alignment horizontal="center"/>
    </xf>
    <xf numFmtId="3" fontId="2" fillId="51" borderId="46" xfId="0" applyNumberFormat="1" applyFont="1" applyFill="1" applyBorder="1" applyAlignment="1">
      <alignment horizontal="left"/>
    </xf>
    <xf numFmtId="3" fontId="2" fillId="51" borderId="0" xfId="0" applyNumberFormat="1" applyFont="1" applyFill="1" applyBorder="1" applyAlignment="1">
      <alignment horizontal="left"/>
    </xf>
    <xf numFmtId="3" fontId="4" fillId="51" borderId="48" xfId="0" applyNumberFormat="1" applyFont="1" applyFill="1" applyBorder="1" applyAlignment="1">
      <alignment horizontal="center"/>
    </xf>
    <xf numFmtId="3" fontId="2" fillId="51" borderId="0" xfId="0" applyNumberFormat="1" applyFont="1" applyFill="1" applyBorder="1" applyAlignment="1">
      <alignment horizontal="center"/>
    </xf>
    <xf numFmtId="3" fontId="4" fillId="51" borderId="47" xfId="0" applyNumberFormat="1" applyFont="1" applyFill="1" applyBorder="1" applyAlignment="1">
      <alignment horizontal="center"/>
    </xf>
    <xf numFmtId="3" fontId="4" fillId="51" borderId="49" xfId="0" applyNumberFormat="1" applyFont="1" applyFill="1" applyBorder="1"/>
    <xf numFmtId="3" fontId="4" fillId="51" borderId="32" xfId="0" applyNumberFormat="1" applyFont="1" applyFill="1" applyBorder="1"/>
    <xf numFmtId="3" fontId="2" fillId="51" borderId="32" xfId="0" applyNumberFormat="1" applyFont="1" applyFill="1" applyBorder="1"/>
    <xf numFmtId="3" fontId="2" fillId="51" borderId="40" xfId="0" applyNumberFormat="1" applyFont="1" applyFill="1" applyBorder="1"/>
    <xf numFmtId="3" fontId="4" fillId="51" borderId="50" xfId="0" applyNumberFormat="1" applyFont="1" applyFill="1" applyBorder="1"/>
    <xf numFmtId="3" fontId="4" fillId="51" borderId="51" xfId="0" applyNumberFormat="1" applyFont="1" applyFill="1" applyBorder="1"/>
    <xf numFmtId="3" fontId="4" fillId="51" borderId="24" xfId="0" applyNumberFormat="1" applyFont="1" applyFill="1" applyBorder="1"/>
    <xf numFmtId="3" fontId="2" fillId="51" borderId="24" xfId="0" applyNumberFormat="1" applyFont="1" applyFill="1" applyBorder="1"/>
    <xf numFmtId="3" fontId="4" fillId="51" borderId="48" xfId="0" applyNumberFormat="1" applyFont="1" applyFill="1" applyBorder="1"/>
    <xf numFmtId="3" fontId="2" fillId="51" borderId="43" xfId="0" applyNumberFormat="1" applyFont="1" applyFill="1" applyBorder="1"/>
    <xf numFmtId="3" fontId="2" fillId="51" borderId="43" xfId="0" applyNumberFormat="1" applyFont="1" applyFill="1" applyBorder="1" applyAlignment="1">
      <alignment wrapText="1"/>
    </xf>
    <xf numFmtId="3" fontId="4" fillId="51" borderId="52" xfId="0" applyNumberFormat="1" applyFont="1" applyFill="1" applyBorder="1"/>
    <xf numFmtId="3" fontId="4" fillId="51" borderId="42" xfId="0" applyNumberFormat="1" applyFont="1" applyFill="1" applyBorder="1"/>
    <xf numFmtId="3" fontId="2" fillId="51" borderId="42" xfId="0" applyNumberFormat="1" applyFont="1" applyFill="1" applyBorder="1"/>
    <xf numFmtId="3" fontId="2" fillId="51" borderId="41" xfId="0" applyNumberFormat="1" applyFont="1" applyFill="1" applyBorder="1"/>
    <xf numFmtId="3" fontId="4" fillId="51" borderId="53" xfId="0" applyNumberFormat="1" applyFont="1" applyFill="1" applyBorder="1"/>
    <xf numFmtId="0" fontId="4" fillId="51" borderId="28" xfId="0" applyFont="1" applyFill="1" applyBorder="1" applyAlignment="1">
      <alignment vertical="top" wrapText="1"/>
    </xf>
    <xf numFmtId="0" fontId="4" fillId="51" borderId="23" xfId="0" applyFont="1" applyFill="1" applyBorder="1" applyAlignment="1">
      <alignment vertical="center" wrapText="1"/>
    </xf>
    <xf numFmtId="3" fontId="4" fillId="51" borderId="23" xfId="0" applyNumberFormat="1" applyFont="1" applyFill="1" applyBorder="1" applyAlignment="1"/>
    <xf numFmtId="3" fontId="4" fillId="51" borderId="25" xfId="0" applyNumberFormat="1" applyFont="1" applyFill="1" applyBorder="1" applyAlignment="1"/>
    <xf numFmtId="0" fontId="2" fillId="51" borderId="23" xfId="0" applyFont="1" applyFill="1" applyBorder="1" applyAlignment="1">
      <alignment vertical="center" wrapText="1"/>
    </xf>
    <xf numFmtId="3" fontId="2" fillId="51" borderId="23" xfId="0" applyNumberFormat="1" applyFont="1" applyFill="1" applyBorder="1" applyAlignment="1"/>
    <xf numFmtId="3" fontId="2" fillId="51" borderId="25" xfId="0" applyNumberFormat="1" applyFont="1" applyFill="1" applyBorder="1" applyAlignment="1"/>
    <xf numFmtId="3" fontId="4" fillId="51" borderId="23" xfId="0" applyNumberFormat="1" applyFont="1" applyFill="1" applyBorder="1" applyAlignment="1">
      <alignment vertical="center"/>
    </xf>
    <xf numFmtId="3" fontId="4" fillId="51" borderId="25" xfId="0" applyNumberFormat="1" applyFont="1" applyFill="1" applyBorder="1" applyAlignment="1">
      <alignment vertical="center"/>
    </xf>
    <xf numFmtId="0" fontId="2" fillId="51" borderId="0" xfId="0" applyFont="1" applyFill="1" applyAlignment="1">
      <alignment vertical="top"/>
    </xf>
    <xf numFmtId="3" fontId="7" fillId="0" borderId="0" xfId="0" applyNumberFormat="1" applyFont="1"/>
    <xf numFmtId="0" fontId="2" fillId="51" borderId="19" xfId="229" applyFont="1" applyFill="1" applyBorder="1" applyAlignment="1"/>
    <xf numFmtId="0" fontId="2" fillId="51" borderId="18" xfId="229" applyFont="1" applyFill="1" applyBorder="1" applyAlignment="1"/>
    <xf numFmtId="0" fontId="2" fillId="51" borderId="17" xfId="229" applyFont="1" applyFill="1" applyBorder="1" applyAlignment="1"/>
    <xf numFmtId="0" fontId="2" fillId="51" borderId="23" xfId="229" applyFont="1" applyFill="1" applyBorder="1"/>
    <xf numFmtId="0" fontId="2" fillId="51" borderId="24" xfId="229" applyFont="1" applyFill="1" applyBorder="1"/>
    <xf numFmtId="0" fontId="2" fillId="51" borderId="25" xfId="229" applyFont="1" applyFill="1" applyBorder="1"/>
    <xf numFmtId="167" fontId="4" fillId="51" borderId="8" xfId="229" applyNumberFormat="1" applyFont="1" applyFill="1" applyBorder="1" applyAlignment="1">
      <alignment horizontal="center" vertical="center" wrapText="1"/>
    </xf>
    <xf numFmtId="0" fontId="22" fillId="51" borderId="0" xfId="229" applyFont="1" applyFill="1"/>
    <xf numFmtId="4" fontId="4" fillId="51" borderId="24" xfId="157" applyFont="1" applyFill="1" applyBorder="1" applyAlignment="1" applyProtection="1"/>
    <xf numFmtId="176" fontId="4" fillId="51" borderId="24" xfId="157" applyNumberFormat="1" applyFont="1" applyFill="1" applyBorder="1" applyAlignment="1">
      <alignment horizontal="center"/>
    </xf>
    <xf numFmtId="4" fontId="2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right"/>
    </xf>
    <xf numFmtId="4" fontId="4" fillId="51" borderId="0" xfId="157" applyFont="1" applyFill="1" applyBorder="1" applyAlignment="1" applyProtection="1"/>
    <xf numFmtId="4" fontId="2" fillId="51" borderId="0" xfId="157" applyNumberFormat="1" applyFont="1" applyFill="1" applyBorder="1" applyAlignment="1" applyProtection="1">
      <alignment horizontal="center"/>
    </xf>
    <xf numFmtId="4" fontId="4" fillId="51" borderId="0" xfId="157" applyFont="1" applyFill="1" applyAlignment="1" applyProtection="1">
      <alignment horizontal="left"/>
    </xf>
    <xf numFmtId="4" fontId="2" fillId="51" borderId="0" xfId="157" applyNumberFormat="1" applyFont="1" applyFill="1" applyBorder="1" applyAlignment="1">
      <alignment horizontal="center"/>
    </xf>
    <xf numFmtId="4" fontId="2" fillId="51" borderId="0" xfId="157" applyFont="1" applyFill="1" applyAlignment="1" applyProtection="1">
      <alignment horizontal="left"/>
    </xf>
    <xf numFmtId="3" fontId="2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 applyAlignment="1">
      <alignment horizontal="right"/>
    </xf>
    <xf numFmtId="3" fontId="2" fillId="51" borderId="0" xfId="157" applyNumberFormat="1" applyFont="1" applyFill="1" applyAlignment="1" applyProtection="1">
      <alignment horizontal="right"/>
    </xf>
    <xf numFmtId="3" fontId="2" fillId="51" borderId="24" xfId="157" applyNumberFormat="1" applyFont="1" applyFill="1" applyBorder="1" applyAlignment="1" applyProtection="1">
      <alignment horizontal="right"/>
    </xf>
    <xf numFmtId="3" fontId="4" fillId="51" borderId="0" xfId="157" applyNumberFormat="1" applyFont="1" applyFill="1" applyBorder="1" applyAlignment="1" applyProtection="1">
      <alignment horizontal="right"/>
    </xf>
    <xf numFmtId="3" fontId="2" fillId="51" borderId="0" xfId="157" applyNumberFormat="1" applyFont="1" applyFill="1"/>
    <xf numFmtId="4" fontId="2" fillId="51" borderId="0" xfId="157" applyFont="1" applyFill="1"/>
    <xf numFmtId="3" fontId="4" fillId="51" borderId="0" xfId="157" applyNumberFormat="1" applyFont="1" applyFill="1"/>
    <xf numFmtId="3" fontId="4" fillId="51" borderId="54" xfId="157" applyNumberFormat="1" applyFont="1" applyFill="1" applyBorder="1"/>
    <xf numFmtId="3" fontId="4" fillId="51" borderId="0" xfId="157" applyNumberFormat="1" applyFont="1" applyFill="1" applyBorder="1"/>
    <xf numFmtId="4" fontId="4" fillId="51" borderId="0" xfId="157" applyFont="1" applyFill="1"/>
    <xf numFmtId="3" fontId="2" fillId="51" borderId="0" xfId="157" applyNumberFormat="1" applyFont="1" applyFill="1" applyBorder="1"/>
    <xf numFmtId="3" fontId="2" fillId="51" borderId="24" xfId="157" applyNumberFormat="1" applyFont="1" applyFill="1" applyBorder="1"/>
    <xf numFmtId="3" fontId="2" fillId="51" borderId="0" xfId="157" applyNumberFormat="1" applyFont="1" applyFill="1" applyBorder="1" applyAlignment="1">
      <alignment horizontal="right"/>
    </xf>
    <xf numFmtId="3" fontId="2" fillId="51" borderId="24" xfId="157" applyNumberFormat="1" applyFont="1" applyFill="1" applyBorder="1" applyAlignment="1">
      <alignment horizontal="right"/>
    </xf>
    <xf numFmtId="0" fontId="2" fillId="51" borderId="27" xfId="230" applyFont="1" applyFill="1" applyBorder="1" applyAlignment="1">
      <alignment wrapText="1"/>
    </xf>
    <xf numFmtId="0" fontId="4" fillId="51" borderId="34" xfId="230" applyFont="1" applyFill="1" applyBorder="1" applyAlignment="1">
      <alignment wrapText="1"/>
    </xf>
    <xf numFmtId="0" fontId="2" fillId="51" borderId="20" xfId="230" applyFont="1" applyFill="1" applyBorder="1" applyAlignment="1"/>
    <xf numFmtId="0" fontId="4" fillId="51" borderId="34" xfId="230" applyFont="1" applyFill="1" applyBorder="1" applyAlignment="1"/>
    <xf numFmtId="3" fontId="60" fillId="51" borderId="0" xfId="231" applyNumberFormat="1" applyFont="1" applyFill="1" applyBorder="1" applyAlignment="1">
      <alignment horizontal="left" vertical="center"/>
    </xf>
    <xf numFmtId="3" fontId="4" fillId="51" borderId="27" xfId="231" applyNumberFormat="1" applyFont="1" applyFill="1" applyBorder="1" applyAlignment="1">
      <alignment horizontal="left" vertical="center"/>
    </xf>
    <xf numFmtId="3" fontId="4" fillId="51" borderId="17" xfId="231" applyNumberFormat="1" applyFont="1" applyFill="1" applyBorder="1" applyAlignment="1">
      <alignment horizontal="centerContinuous" vertical="center"/>
    </xf>
    <xf numFmtId="3" fontId="4" fillId="51" borderId="19" xfId="231" applyNumberFormat="1" applyFont="1" applyFill="1" applyBorder="1" applyAlignment="1">
      <alignment horizontal="centerContinuous" vertical="center"/>
    </xf>
    <xf numFmtId="3" fontId="4" fillId="51" borderId="18" xfId="231" applyNumberFormat="1" applyFont="1" applyFill="1" applyBorder="1" applyAlignment="1">
      <alignment horizontal="centerContinuous" vertical="center"/>
    </xf>
    <xf numFmtId="3" fontId="4" fillId="51" borderId="20" xfId="231" applyNumberFormat="1" applyFont="1" applyFill="1" applyBorder="1" applyAlignment="1">
      <alignment horizontal="left" vertical="center"/>
    </xf>
    <xf numFmtId="3" fontId="4" fillId="51" borderId="21" xfId="231" applyNumberFormat="1" applyFont="1" applyFill="1" applyBorder="1" applyAlignment="1">
      <alignment horizontal="centerContinuous" vertical="center"/>
    </xf>
    <xf numFmtId="3" fontId="4" fillId="51" borderId="0" xfId="231" applyNumberFormat="1" applyFont="1" applyFill="1" applyBorder="1" applyAlignment="1">
      <alignment horizontal="centerContinuous" vertical="center"/>
    </xf>
    <xf numFmtId="3" fontId="4" fillId="51" borderId="21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vertical="center" wrapText="1"/>
    </xf>
    <xf numFmtId="3" fontId="4" fillId="51" borderId="22" xfId="231" applyNumberFormat="1" applyFont="1" applyFill="1" applyBorder="1" applyAlignment="1">
      <alignment horizontal="centerContinuous" vertical="center"/>
    </xf>
    <xf numFmtId="3" fontId="4" fillId="51" borderId="26" xfId="231" applyNumberFormat="1" applyFont="1" applyFill="1" applyBorder="1" applyAlignment="1">
      <alignment horizontal="left" vertical="center"/>
    </xf>
    <xf numFmtId="49" fontId="4" fillId="51" borderId="23" xfId="231" applyNumberFormat="1" applyFont="1" applyFill="1" applyBorder="1" applyAlignment="1">
      <alignment horizontal="center" vertical="center"/>
    </xf>
    <xf numFmtId="3" fontId="4" fillId="51" borderId="27" xfId="231" applyNumberFormat="1" applyFont="1" applyFill="1" applyBorder="1" applyAlignment="1">
      <alignment horizontal="centerContinuous" vertical="center"/>
    </xf>
    <xf numFmtId="3" fontId="2" fillId="51" borderId="20" xfId="231" applyNumberFormat="1" applyFont="1" applyFill="1" applyBorder="1" applyAlignment="1">
      <alignment horizontal="left" vertical="center"/>
    </xf>
    <xf numFmtId="3" fontId="2" fillId="51" borderId="20" xfId="231" applyNumberFormat="1" applyFont="1" applyFill="1" applyBorder="1" applyAlignment="1">
      <alignment horizontal="right" vertical="center"/>
    </xf>
    <xf numFmtId="3" fontId="4" fillId="51" borderId="8" xfId="231" applyNumberFormat="1" applyFont="1" applyFill="1" applyBorder="1" applyAlignment="1">
      <alignment horizontal="left" vertical="center"/>
    </xf>
    <xf numFmtId="3" fontId="4" fillId="51" borderId="8" xfId="231" applyNumberFormat="1" applyFont="1" applyFill="1" applyBorder="1" applyAlignment="1">
      <alignment horizontal="right" vertical="center"/>
    </xf>
    <xf numFmtId="3" fontId="2" fillId="51" borderId="26" xfId="231" applyNumberFormat="1" applyFont="1" applyFill="1" applyBorder="1" applyAlignment="1">
      <alignment horizontal="left" vertical="center"/>
    </xf>
    <xf numFmtId="3" fontId="2" fillId="51" borderId="26" xfId="231" applyNumberFormat="1" applyFont="1" applyFill="1" applyBorder="1" applyAlignment="1">
      <alignment horizontal="right" vertical="center"/>
    </xf>
    <xf numFmtId="3" fontId="4" fillId="51" borderId="20" xfId="231" applyNumberFormat="1" applyFont="1" applyFill="1" applyBorder="1" applyAlignment="1">
      <alignment horizontal="right" vertical="center"/>
    </xf>
    <xf numFmtId="3" fontId="4" fillId="51" borderId="29" xfId="231" applyNumberFormat="1" applyFont="1" applyFill="1" applyBorder="1" applyAlignment="1">
      <alignment horizontal="right" vertical="center"/>
    </xf>
    <xf numFmtId="3" fontId="2" fillId="51" borderId="27" xfId="231" applyNumberFormat="1" applyFont="1" applyFill="1" applyBorder="1" applyAlignment="1">
      <alignment horizontal="left" vertical="center"/>
    </xf>
    <xf numFmtId="3" fontId="2" fillId="51" borderId="0" xfId="231" applyNumberFormat="1" applyFont="1" applyFill="1" applyBorder="1" applyAlignment="1">
      <alignment horizontal="right" vertical="center"/>
    </xf>
    <xf numFmtId="3" fontId="4" fillId="51" borderId="21" xfId="231" applyNumberFormat="1" applyFont="1" applyFill="1" applyBorder="1" applyAlignment="1">
      <alignment horizontal="right" vertical="center"/>
    </xf>
    <xf numFmtId="3" fontId="4" fillId="51" borderId="0" xfId="231" applyNumberFormat="1" applyFont="1" applyFill="1" applyBorder="1" applyAlignment="1">
      <alignment horizontal="right" vertical="center"/>
    </xf>
    <xf numFmtId="3" fontId="4" fillId="51" borderId="56" xfId="231" applyNumberFormat="1" applyFont="1" applyFill="1" applyBorder="1" applyAlignment="1">
      <alignment horizontal="right" vertical="center"/>
    </xf>
    <xf numFmtId="3" fontId="4" fillId="51" borderId="54" xfId="231" applyNumberFormat="1" applyFont="1" applyFill="1" applyBorder="1" applyAlignment="1">
      <alignment horizontal="right" vertical="center"/>
    </xf>
    <xf numFmtId="3" fontId="4" fillId="51" borderId="57" xfId="231" applyNumberFormat="1" applyFont="1" applyFill="1" applyBorder="1" applyAlignment="1">
      <alignment horizontal="right" vertical="center"/>
    </xf>
    <xf numFmtId="3" fontId="4" fillId="51" borderId="55" xfId="231" applyNumberFormat="1" applyFont="1" applyFill="1" applyBorder="1" applyAlignment="1">
      <alignment horizontal="right" vertical="center"/>
    </xf>
    <xf numFmtId="0" fontId="24" fillId="0" borderId="0" xfId="231" applyFont="1" applyAlignment="1">
      <alignment horizontal="left"/>
    </xf>
    <xf numFmtId="0" fontId="24" fillId="0" borderId="0" xfId="231" applyFont="1"/>
    <xf numFmtId="0" fontId="15" fillId="51" borderId="0" xfId="0" applyFont="1" applyFill="1" applyAlignment="1"/>
    <xf numFmtId="3" fontId="4" fillId="51" borderId="8" xfId="0" applyNumberFormat="1" applyFont="1" applyFill="1" applyBorder="1"/>
    <xf numFmtId="0" fontId="15" fillId="0" borderId="0" xfId="0" applyFont="1"/>
    <xf numFmtId="0" fontId="7" fillId="0" borderId="0" xfId="230" applyFont="1" applyBorder="1" applyAlignment="1"/>
    <xf numFmtId="0" fontId="1" fillId="0" borderId="0" xfId="0" applyFont="1"/>
    <xf numFmtId="0" fontId="2" fillId="51" borderId="27" xfId="0" applyFont="1" applyFill="1" applyBorder="1" applyAlignment="1"/>
    <xf numFmtId="3" fontId="4" fillId="51" borderId="21" xfId="231" applyNumberFormat="1" applyFont="1" applyFill="1" applyBorder="1" applyAlignment="1">
      <alignment horizontal="left" vertical="center"/>
    </xf>
    <xf numFmtId="3" fontId="2" fillId="51" borderId="23" xfId="231" applyNumberFormat="1" applyFont="1" applyFill="1" applyBorder="1" applyAlignment="1">
      <alignment horizontal="left" vertical="center"/>
    </xf>
    <xf numFmtId="3" fontId="4" fillId="51" borderId="58" xfId="231" applyNumberFormat="1" applyFont="1" applyFill="1" applyBorder="1" applyAlignment="1">
      <alignment horizontal="left" vertical="center"/>
    </xf>
    <xf numFmtId="0" fontId="13" fillId="51" borderId="0" xfId="0" applyFont="1" applyFill="1" applyAlignment="1"/>
    <xf numFmtId="0" fontId="2" fillId="51" borderId="28" xfId="0" applyFont="1" applyFill="1" applyBorder="1" applyAlignment="1"/>
    <xf numFmtId="0" fontId="2" fillId="51" borderId="17" xfId="0" applyFont="1" applyFill="1" applyBorder="1" applyAlignment="1"/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168" fontId="2" fillId="51" borderId="21" xfId="0" applyNumberFormat="1" applyFont="1" applyFill="1" applyBorder="1" applyAlignment="1"/>
    <xf numFmtId="49" fontId="4" fillId="51" borderId="26" xfId="231" applyNumberFormat="1" applyFont="1" applyFill="1" applyBorder="1" applyAlignment="1">
      <alignment horizontal="center" vertical="center"/>
    </xf>
    <xf numFmtId="3" fontId="4" fillId="51" borderId="0" xfId="157" applyNumberFormat="1" applyFont="1" applyFill="1" applyBorder="1" applyAlignment="1">
      <alignment horizontal="right"/>
    </xf>
    <xf numFmtId="3" fontId="4" fillId="51" borderId="24" xfId="157" applyNumberFormat="1" applyFont="1" applyFill="1" applyBorder="1" applyAlignment="1">
      <alignment horizontal="right"/>
    </xf>
    <xf numFmtId="0" fontId="2" fillId="51" borderId="31" xfId="229" applyFont="1" applyFill="1" applyBorder="1" applyAlignment="1"/>
    <xf numFmtId="0" fontId="2" fillId="51" borderId="32" xfId="229" applyFont="1" applyFill="1" applyBorder="1" applyAlignment="1"/>
    <xf numFmtId="0" fontId="2" fillId="51" borderId="33" xfId="229" applyFont="1" applyFill="1" applyBorder="1" applyAlignment="1"/>
    <xf numFmtId="0" fontId="2" fillId="51" borderId="28" xfId="229" applyFont="1" applyFill="1" applyBorder="1" applyAlignment="1"/>
    <xf numFmtId="0" fontId="2" fillId="51" borderId="43" xfId="229" applyFont="1" applyFill="1" applyBorder="1" applyAlignment="1"/>
    <xf numFmtId="0" fontId="2" fillId="51" borderId="29" xfId="229" applyFont="1" applyFill="1" applyBorder="1" applyAlignment="1"/>
    <xf numFmtId="0" fontId="2" fillId="51" borderId="17" xfId="229" applyFont="1" applyFill="1" applyBorder="1" applyAlignment="1"/>
    <xf numFmtId="0" fontId="2" fillId="51" borderId="18" xfId="229" applyFont="1" applyFill="1" applyBorder="1" applyAlignment="1"/>
    <xf numFmtId="0" fontId="2" fillId="51" borderId="19" xfId="229" applyFont="1" applyFill="1" applyBorder="1" applyAlignment="1"/>
    <xf numFmtId="0" fontId="4" fillId="51" borderId="30" xfId="0" applyFont="1" applyFill="1" applyBorder="1" applyAlignment="1"/>
    <xf numFmtId="0" fontId="4" fillId="51" borderId="41" xfId="0" applyFont="1" applyFill="1" applyBorder="1" applyAlignment="1"/>
    <xf numFmtId="0" fontId="4" fillId="51" borderId="37" xfId="0" applyFont="1" applyFill="1" applyBorder="1" applyAlignment="1"/>
    <xf numFmtId="176" fontId="4" fillId="51" borderId="30" xfId="157" applyNumberFormat="1" applyFont="1" applyFill="1" applyBorder="1" applyAlignment="1">
      <alignment horizontal="center"/>
    </xf>
    <xf numFmtId="176" fontId="4" fillId="51" borderId="37" xfId="157" applyNumberFormat="1" applyFont="1" applyFill="1" applyBorder="1" applyAlignment="1">
      <alignment horizontal="center"/>
    </xf>
    <xf numFmtId="0" fontId="23" fillId="51" borderId="17" xfId="0" applyFont="1" applyFill="1" applyBorder="1" applyAlignment="1"/>
    <xf numFmtId="0" fontId="23" fillId="51" borderId="18" xfId="0" applyFont="1" applyFill="1" applyBorder="1" applyAlignment="1"/>
    <xf numFmtId="0" fontId="23" fillId="51" borderId="19" xfId="0" applyFont="1" applyFill="1" applyBorder="1" applyAlignment="1"/>
    <xf numFmtId="0" fontId="2" fillId="51" borderId="28" xfId="0" applyFont="1" applyFill="1" applyBorder="1" applyAlignment="1"/>
    <xf numFmtId="0" fontId="2" fillId="51" borderId="43" xfId="0" applyFont="1" applyFill="1" applyBorder="1" applyAlignment="1"/>
    <xf numFmtId="0" fontId="2" fillId="51" borderId="29" xfId="0" applyFont="1" applyFill="1" applyBorder="1" applyAlignment="1"/>
    <xf numFmtId="0" fontId="2" fillId="51" borderId="17" xfId="0" applyFont="1" applyFill="1" applyBorder="1" applyAlignment="1"/>
    <xf numFmtId="0" fontId="2" fillId="51" borderId="18" xfId="0" applyFont="1" applyFill="1" applyBorder="1" applyAlignment="1"/>
    <xf numFmtId="0" fontId="2" fillId="51" borderId="19" xfId="0" applyFont="1" applyFill="1" applyBorder="1" applyAlignment="1"/>
    <xf numFmtId="0" fontId="4" fillId="51" borderId="28" xfId="0" applyFont="1" applyFill="1" applyBorder="1" applyAlignment="1">
      <alignment vertical="center" wrapText="1"/>
    </xf>
    <xf numFmtId="15" fontId="4" fillId="51" borderId="28" xfId="229" quotePrefix="1" applyNumberFormat="1" applyFont="1" applyFill="1" applyBorder="1" applyAlignment="1">
      <alignment horizontal="center" vertical="center" wrapText="1"/>
    </xf>
    <xf numFmtId="0" fontId="2" fillId="51" borderId="43" xfId="229" applyNumberFormat="1" applyFont="1" applyFill="1" applyBorder="1" applyAlignment="1">
      <alignment horizontal="center" vertical="center" wrapText="1"/>
    </xf>
    <xf numFmtId="49" fontId="4" fillId="51" borderId="43" xfId="0" applyNumberFormat="1" applyFont="1" applyFill="1" applyBorder="1" applyAlignment="1">
      <alignment horizontal="center" vertical="center" wrapText="1"/>
    </xf>
    <xf numFmtId="49" fontId="4" fillId="51" borderId="29" xfId="0" applyNumberFormat="1" applyFont="1" applyFill="1" applyBorder="1" applyAlignment="1">
      <alignment horizontal="center" vertical="center" wrapText="1"/>
    </xf>
    <xf numFmtId="3" fontId="61" fillId="51" borderId="0" xfId="231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wrapText="1"/>
    </xf>
    <xf numFmtId="3" fontId="2" fillId="51" borderId="0" xfId="0" applyNumberFormat="1" applyFont="1" applyFill="1" applyBorder="1" applyAlignment="1">
      <alignment horizontal="center" wrapText="1"/>
    </xf>
    <xf numFmtId="3" fontId="2" fillId="51" borderId="24" xfId="0" applyNumberFormat="1" applyFont="1" applyFill="1" applyBorder="1" applyAlignment="1">
      <alignment horizontal="center" wrapText="1"/>
    </xf>
    <xf numFmtId="49" fontId="4" fillId="51" borderId="28" xfId="0" applyNumberFormat="1" applyFont="1" applyFill="1" applyBorder="1" applyAlignment="1">
      <alignment horizontal="center" vertical="center" wrapText="1"/>
    </xf>
  </cellXfs>
  <cellStyles count="279">
    <cellStyle name="_Column1" xfId="1"/>
    <cellStyle name="_Column1 2" xfId="2"/>
    <cellStyle name="_Column1 2_Software AG - Q2 2012 Results deutsch IFRS" xfId="3"/>
    <cellStyle name="_Column1 3" xfId="4"/>
    <cellStyle name="_Column1_TARGET2" xfId="5"/>
    <cellStyle name="_Column1_TARGET2 2" xfId="6"/>
    <cellStyle name="_Column1_TARGET2 2_Software AG - Q2 2012 Results deutsch IFRS" xfId="7"/>
    <cellStyle name="_Column1_TARGET2 3" xfId="8"/>
    <cellStyle name="_Column2" xfId="9"/>
    <cellStyle name="_Column2_TARGET2" xfId="10"/>
    <cellStyle name="_Column3" xfId="11"/>
    <cellStyle name="_Column3_TARGET2" xfId="12"/>
    <cellStyle name="_Column4" xfId="13"/>
    <cellStyle name="_Column4 2" xfId="14"/>
    <cellStyle name="_Column4_TARGET2" xfId="15"/>
    <cellStyle name="_Column4_TARGET2 2" xfId="16"/>
    <cellStyle name="_Column5" xfId="17"/>
    <cellStyle name="_Column5_TARGET2" xfId="18"/>
    <cellStyle name="_Column6" xfId="19"/>
    <cellStyle name="_Column6_TARGET2" xfId="20"/>
    <cellStyle name="_Column7" xfId="21"/>
    <cellStyle name="_Column7_TARGET2" xfId="22"/>
    <cellStyle name="_Data" xfId="23"/>
    <cellStyle name="_Data_TARGET2" xfId="24"/>
    <cellStyle name="_Header" xfId="25"/>
    <cellStyle name="_Header_TARGET2" xfId="26"/>
    <cellStyle name="_Row1" xfId="27"/>
    <cellStyle name="_Row1 2" xfId="28"/>
    <cellStyle name="_Row1 2_Software AG - Q2 2012 Results deutsch IFRS" xfId="29"/>
    <cellStyle name="_Row1 3" xfId="30"/>
    <cellStyle name="_Row1_TARGET2" xfId="31"/>
    <cellStyle name="_Row1_TARGET2 2" xfId="32"/>
    <cellStyle name="_Row1_TARGET2 2_Software AG - Q2 2012 Results deutsch IFRS" xfId="33"/>
    <cellStyle name="_Row1_TARGET2 3" xfId="34"/>
    <cellStyle name="_Row2" xfId="35"/>
    <cellStyle name="_Row2_TARGET2" xfId="36"/>
    <cellStyle name="_Row3" xfId="37"/>
    <cellStyle name="_Row4" xfId="38"/>
    <cellStyle name="_Row5" xfId="39"/>
    <cellStyle name="_Row6" xfId="40"/>
    <cellStyle name="_Row7" xfId="4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60"/>
    <cellStyle name="Accent1 - 20%" xfId="61"/>
    <cellStyle name="Accent1 - 40%" xfId="62"/>
    <cellStyle name="Accent1 - 60%" xfId="63"/>
    <cellStyle name="Accent2" xfId="64"/>
    <cellStyle name="Accent2 - 20%" xfId="65"/>
    <cellStyle name="Accent2 - 40%" xfId="66"/>
    <cellStyle name="Accent2 - 60%" xfId="67"/>
    <cellStyle name="Accent3" xfId="68"/>
    <cellStyle name="Accent3 - 20%" xfId="69"/>
    <cellStyle name="Accent3 - 40%" xfId="70"/>
    <cellStyle name="Accent3 - 60%" xfId="71"/>
    <cellStyle name="Accent3_Basis-Q1-09" xfId="72"/>
    <cellStyle name="Accent4" xfId="73"/>
    <cellStyle name="Accent4 - 20%" xfId="74"/>
    <cellStyle name="Accent4 - 40%" xfId="75"/>
    <cellStyle name="Accent4 - 60%" xfId="76"/>
    <cellStyle name="Accent4_Basis-Q1-09" xfId="77"/>
    <cellStyle name="Accent5" xfId="78"/>
    <cellStyle name="Accent5 - 20%" xfId="79"/>
    <cellStyle name="Accent5 - 40%" xfId="80"/>
    <cellStyle name="Accent5 - 60%" xfId="81"/>
    <cellStyle name="Accent5_Basis-Q1-09" xfId="82"/>
    <cellStyle name="Accent6" xfId="83"/>
    <cellStyle name="Accent6 - 20%" xfId="84"/>
    <cellStyle name="Accent6 - 40%" xfId="85"/>
    <cellStyle name="Accent6 - 60%" xfId="86"/>
    <cellStyle name="Accent6_Basis-Q1-09" xfId="87"/>
    <cellStyle name="Bad" xfId="88"/>
    <cellStyle name="Calculation" xfId="89"/>
    <cellStyle name="Check Cell" xfId="90"/>
    <cellStyle name="Comma  - Style1" xfId="91"/>
    <cellStyle name="Comma  - Style2" xfId="92"/>
    <cellStyle name="Comma  - Style3" xfId="93"/>
    <cellStyle name="Comma  - Style4" xfId="94"/>
    <cellStyle name="Comma  - Style5" xfId="95"/>
    <cellStyle name="Comma  - Style6" xfId="96"/>
    <cellStyle name="Comma  - Style7" xfId="97"/>
    <cellStyle name="Comma  - Style8" xfId="98"/>
    <cellStyle name="Datum" xfId="99"/>
    <cellStyle name="Emphasis 1" xfId="100"/>
    <cellStyle name="Emphasis 2" xfId="101"/>
    <cellStyle name="Emphasis 3" xfId="102"/>
    <cellStyle name="Euro" xfId="103"/>
    <cellStyle name="Euro 2" xfId="104"/>
    <cellStyle name="Euro 3" xfId="105"/>
    <cellStyle name="Explanatory Text" xfId="106"/>
    <cellStyle name="Good" xfId="107"/>
    <cellStyle name="Grey" xfId="108"/>
    <cellStyle name="Heading 1" xfId="109"/>
    <cellStyle name="Heading 2" xfId="110"/>
    <cellStyle name="Heading 3" xfId="111"/>
    <cellStyle name="Heading 4" xfId="112"/>
    <cellStyle name="Input" xfId="113"/>
    <cellStyle name="Input [yellow]" xfId="114"/>
    <cellStyle name="Input_Basis-Q1-09" xfId="115"/>
    <cellStyle name="Linked Cell" xfId="116"/>
    <cellStyle name="Milliers [0]_laroux" xfId="117"/>
    <cellStyle name="Milliers_laroux" xfId="118"/>
    <cellStyle name="MioS-Format" xfId="119"/>
    <cellStyle name="Monétaire [0]_laroux" xfId="120"/>
    <cellStyle name="Monétaire_laroux" xfId="121"/>
    <cellStyle name="Neutral 2" xfId="122"/>
    <cellStyle name="Normal - Formatvorlage1" xfId="123"/>
    <cellStyle name="Normal - Formatvorlage1 2" xfId="124"/>
    <cellStyle name="Normal - Formatvorlage1 3" xfId="125"/>
    <cellStyle name="Normal - Formatvorlage1_Software AG - Q2 2012 Results deutsch IFRS" xfId="126"/>
    <cellStyle name="Normal - Formatvorlage2" xfId="127"/>
    <cellStyle name="Normal - Formatvorlage2 2" xfId="128"/>
    <cellStyle name="Normal - Formatvorlage2 3" xfId="129"/>
    <cellStyle name="Normal - Formatvorlage2_Software AG - Q2 2012 Results deutsch IFRS" xfId="130"/>
    <cellStyle name="Normal - Formatvorlage3" xfId="131"/>
    <cellStyle name="Normal - Formatvorlage3 2" xfId="132"/>
    <cellStyle name="Normal - Formatvorlage3 3" xfId="133"/>
    <cellStyle name="Normal - Formatvorlage3_Software AG - Q2 2012 Results deutsch IFRS" xfId="134"/>
    <cellStyle name="Normal - Formatvorlage4" xfId="135"/>
    <cellStyle name="Normal - Formatvorlage4 2" xfId="136"/>
    <cellStyle name="Normal - Formatvorlage4 3" xfId="137"/>
    <cellStyle name="Normal - Formatvorlage4_Software AG - Q2 2012 Results deutsch IFRS" xfId="138"/>
    <cellStyle name="Normal - Formatvorlage5" xfId="139"/>
    <cellStyle name="Normal - Formatvorlage5 2" xfId="140"/>
    <cellStyle name="Normal - Formatvorlage5 3" xfId="141"/>
    <cellStyle name="Normal - Formatvorlage5_Software AG - Q2 2012 Results deutsch IFRS" xfId="142"/>
    <cellStyle name="Normal - Formatvorlage6" xfId="143"/>
    <cellStyle name="Normal - Formatvorlage6 2" xfId="144"/>
    <cellStyle name="Normal - Formatvorlage6 3" xfId="145"/>
    <cellStyle name="Normal - Formatvorlage6_Software AG - Q2 2012 Results deutsch IFRS" xfId="146"/>
    <cellStyle name="Normal - Formatvorlage7" xfId="147"/>
    <cellStyle name="Normal - Formatvorlage7 2" xfId="148"/>
    <cellStyle name="Normal - Formatvorlage7 3" xfId="149"/>
    <cellStyle name="Normal - Formatvorlage7_Software AG - Q2 2012 Results deutsch IFRS" xfId="150"/>
    <cellStyle name="Normal - Formatvorlage8" xfId="151"/>
    <cellStyle name="Normal - Formatvorlage8 2" xfId="152"/>
    <cellStyle name="Normal - Formatvorlage8 3" xfId="153"/>
    <cellStyle name="Normal - Formatvorlage8_Software AG - Q2 2012 Results deutsch IFRS" xfId="154"/>
    <cellStyle name="Normal - Style1" xfId="155"/>
    <cellStyle name="Normal_01_Cons_chart_of_accounts" xfId="156"/>
    <cellStyle name="Normal_Bil98koE" xfId="157"/>
    <cellStyle name="Note" xfId="158"/>
    <cellStyle name="Note 2" xfId="159"/>
    <cellStyle name="Output" xfId="160"/>
    <cellStyle name="Percent [2]" xfId="161"/>
    <cellStyle name="Percent [2] 2" xfId="162"/>
    <cellStyle name="Percent [2] 3" xfId="163"/>
    <cellStyle name="SAPBEXaggData" xfId="164"/>
    <cellStyle name="SAPBEXaggDataEmph" xfId="165"/>
    <cellStyle name="SAPBEXaggItem" xfId="166"/>
    <cellStyle name="SAPBEXaggItemX" xfId="167"/>
    <cellStyle name="SAPBEXchaText" xfId="168"/>
    <cellStyle name="SAPBEXexcBad7" xfId="169"/>
    <cellStyle name="SAPBEXexcBad8" xfId="170"/>
    <cellStyle name="SAPBEXexcBad9" xfId="171"/>
    <cellStyle name="SAPBEXexcCritical4" xfId="172"/>
    <cellStyle name="SAPBEXexcCritical5" xfId="173"/>
    <cellStyle name="SAPBEXexcCritical6" xfId="174"/>
    <cellStyle name="SAPBEXexcGood1" xfId="175"/>
    <cellStyle name="SAPBEXexcGood2" xfId="176"/>
    <cellStyle name="SAPBEXexcGood3" xfId="177"/>
    <cellStyle name="SAPBEXfilterDrill" xfId="178"/>
    <cellStyle name="SAPBEXfilterItem" xfId="179"/>
    <cellStyle name="SAPBEXfilterText" xfId="180"/>
    <cellStyle name="SAPBEXfilterText 2" xfId="181"/>
    <cellStyle name="SAPBEXformats" xfId="182"/>
    <cellStyle name="SAPBEXheaderItem" xfId="183"/>
    <cellStyle name="SAPBEXheaderItem 2" xfId="184"/>
    <cellStyle name="SAPBEXheaderText" xfId="185"/>
    <cellStyle name="SAPBEXheaderText 2" xfId="186"/>
    <cellStyle name="SAPBEXHLevel0" xfId="187"/>
    <cellStyle name="SAPBEXHLevel0 2" xfId="188"/>
    <cellStyle name="SAPBEXHLevel0_Software AG - Q2 2012 Results deutsch IFRS" xfId="189"/>
    <cellStyle name="SAPBEXHLevel0X" xfId="190"/>
    <cellStyle name="SAPBEXHLevel0X 2" xfId="191"/>
    <cellStyle name="SAPBEXHLevel0X_Software AG - Q2 2012 Results deutsch IFRS" xfId="192"/>
    <cellStyle name="SAPBEXHLevel1" xfId="193"/>
    <cellStyle name="SAPBEXHLevel1 2" xfId="194"/>
    <cellStyle name="SAPBEXHLevel1_Software AG - Q2 2012 Results deutsch IFRS" xfId="195"/>
    <cellStyle name="SAPBEXHLevel1X" xfId="196"/>
    <cellStyle name="SAPBEXHLevel1X 2" xfId="197"/>
    <cellStyle name="SAPBEXHLevel1X_Software AG - Q2 2012 Results deutsch IFRS" xfId="198"/>
    <cellStyle name="SAPBEXHLevel2" xfId="199"/>
    <cellStyle name="SAPBEXHLevel2 2" xfId="200"/>
    <cellStyle name="SAPBEXHLevel2_Software AG - Q2 2012 Results deutsch IFRS" xfId="201"/>
    <cellStyle name="SAPBEXHLevel2X" xfId="202"/>
    <cellStyle name="SAPBEXHLevel2X 2" xfId="203"/>
    <cellStyle name="SAPBEXHLevel2X_Software AG - Q2 2012 Results deutsch IFRS" xfId="204"/>
    <cellStyle name="SAPBEXHLevel3" xfId="205"/>
    <cellStyle name="SAPBEXHLevel3 2" xfId="206"/>
    <cellStyle name="SAPBEXHLevel3_Software AG - Q2 2012 Results deutsch IFRS" xfId="207"/>
    <cellStyle name="SAPBEXHLevel3X" xfId="208"/>
    <cellStyle name="SAPBEXHLevel3X 2" xfId="209"/>
    <cellStyle name="SAPBEXHLevel3X_Software AG - Q2 2012 Results deutsch IFRS" xfId="210"/>
    <cellStyle name="SAPBEXinputData" xfId="211"/>
    <cellStyle name="SAPBEXinputData 2" xfId="212"/>
    <cellStyle name="SAPBEXinputData_Software AG - Q2 2012 Results deutsch IFRS" xfId="213"/>
    <cellStyle name="SAPBEXItemHeader" xfId="214"/>
    <cellStyle name="SAPBEXresData" xfId="215"/>
    <cellStyle name="SAPBEXresDataEmph" xfId="216"/>
    <cellStyle name="SAPBEXresItem" xfId="217"/>
    <cellStyle name="SAPBEXresItemX" xfId="218"/>
    <cellStyle name="SAPBEXstdData" xfId="219"/>
    <cellStyle name="SAPBEXstdDataEmph" xfId="220"/>
    <cellStyle name="SAPBEXstdItem" xfId="221"/>
    <cellStyle name="SAPBEXstdItemX" xfId="222"/>
    <cellStyle name="SAPBEXtitle" xfId="223"/>
    <cellStyle name="SAPBEXtitle 2" xfId="224"/>
    <cellStyle name="SAPBEXunassignedItem" xfId="225"/>
    <cellStyle name="SAPBEXundefined" xfId="226"/>
    <cellStyle name="S-Format" xfId="227"/>
    <cellStyle name="Sheet Title" xfId="228"/>
    <cellStyle name="Standard" xfId="0" builtinId="0"/>
    <cellStyle name="Standard 2" xfId="229"/>
    <cellStyle name="Standard_Tabelle1_1" xfId="230"/>
    <cellStyle name="Standard_XX_GROUP_DEV_LASTFC_B_PY_NOV" xfId="231"/>
    <cellStyle name="STYL0 - Formatvorlage1" xfId="232"/>
    <cellStyle name="STYL0 - Formatvorlage1 2" xfId="233"/>
    <cellStyle name="STYL0 - Formatvorlage1 3" xfId="234"/>
    <cellStyle name="STYL0 - Formatvorlage1_Software AG - Q2 2012 Results deutsch IFRS" xfId="235"/>
    <cellStyle name="STYL1 - Formatvorlage2" xfId="236"/>
    <cellStyle name="STYL1 - Formatvorlage2 2" xfId="237"/>
    <cellStyle name="STYL1 - Formatvorlage2 3" xfId="238"/>
    <cellStyle name="STYL1 - Formatvorlage2_Software AG - Q2 2012 Results deutsch IFRS" xfId="239"/>
    <cellStyle name="STYL2 - Formatvorlage3" xfId="240"/>
    <cellStyle name="STYL2 - Formatvorlage3 2" xfId="241"/>
    <cellStyle name="STYL2 - Formatvorlage3 3" xfId="242"/>
    <cellStyle name="STYL2 - Formatvorlage3_Software AG - Q2 2012 Results deutsch IFRS" xfId="243"/>
    <cellStyle name="STYL3 - Formatvorlage4" xfId="244"/>
    <cellStyle name="STYL3 - Formatvorlage4 2" xfId="245"/>
    <cellStyle name="STYL3 - Formatvorlage4 3" xfId="246"/>
    <cellStyle name="STYL3 - Formatvorlage4_Software AG - Q2 2012 Results deutsch IFRS" xfId="247"/>
    <cellStyle name="STYL4 - Formatvorlage5" xfId="248"/>
    <cellStyle name="STYL4 - Formatvorlage5 2" xfId="249"/>
    <cellStyle name="STYL4 - Formatvorlage5 3" xfId="250"/>
    <cellStyle name="STYL4 - Formatvorlage5_Software AG - Q2 2012 Results deutsch IFRS" xfId="251"/>
    <cellStyle name="STYL5 - Formatvorlage6" xfId="252"/>
    <cellStyle name="STYL5 - Formatvorlage6 2" xfId="253"/>
    <cellStyle name="STYL5 - Formatvorlage6 3" xfId="254"/>
    <cellStyle name="STYL5 - Formatvorlage6_Software AG - Q2 2012 Results deutsch IFRS" xfId="255"/>
    <cellStyle name="STYL6 - Formatvorlage7" xfId="256"/>
    <cellStyle name="STYL6 - Formatvorlage7 2" xfId="257"/>
    <cellStyle name="STYL6 - Formatvorlage7 3" xfId="258"/>
    <cellStyle name="STYL6 - Formatvorlage7_Software AG - Q2 2012 Results deutsch IFRS" xfId="259"/>
    <cellStyle name="STYL7 - Formatvorlage8" xfId="260"/>
    <cellStyle name="STYL7 - Formatvorlage8 2" xfId="261"/>
    <cellStyle name="STYL7 - Formatvorlage8 3" xfId="262"/>
    <cellStyle name="STYL7 - Formatvorlage8_Software AG - Q2 2012 Results deutsch IFRS" xfId="263"/>
    <cellStyle name="TabSumme1" xfId="264"/>
    <cellStyle name="TabSumme1 2" xfId="265"/>
    <cellStyle name="TabSumme2" xfId="266"/>
    <cellStyle name="TabSumme2 2" xfId="267"/>
    <cellStyle name="TabÜberschr1" xfId="268"/>
    <cellStyle name="TabÜberschr1 2" xfId="269"/>
    <cellStyle name="TabÜberschr2" xfId="270"/>
    <cellStyle name="TabÜberschr2 2" xfId="271"/>
    <cellStyle name="Title" xfId="272"/>
    <cellStyle name="Total" xfId="273"/>
    <cellStyle name="TS-Format" xfId="274"/>
    <cellStyle name="TS-Format 2" xfId="275"/>
    <cellStyle name="Warning Text" xfId="276"/>
    <cellStyle name="Zahl" xfId="277"/>
    <cellStyle name="Zahl1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3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/>
  </sheetViews>
  <sheetFormatPr baseColWidth="10" defaultRowHeight="12.75"/>
  <cols>
    <col min="1" max="1" width="5.42578125" style="2" customWidth="1"/>
    <col min="2" max="4" width="11.42578125" style="2" customWidth="1"/>
    <col min="5" max="5" width="46.140625" style="2" customWidth="1"/>
    <col min="6" max="9" width="11.42578125" style="2" customWidth="1"/>
    <col min="10" max="10" width="18.140625" style="2" customWidth="1"/>
    <col min="11" max="16384" width="11.42578125" style="2"/>
  </cols>
  <sheetData>
    <row r="1" spans="1:10" ht="18">
      <c r="A1" s="6"/>
      <c r="B1" s="7"/>
      <c r="C1" s="6"/>
      <c r="D1" s="6"/>
      <c r="E1" s="6"/>
      <c r="F1" s="6"/>
      <c r="G1" s="8"/>
      <c r="H1" s="8"/>
      <c r="I1" s="9"/>
      <c r="J1" s="10"/>
    </row>
    <row r="2" spans="1:10" ht="18">
      <c r="A2" s="6"/>
      <c r="B2" s="7"/>
      <c r="C2" s="6"/>
      <c r="D2" s="6"/>
      <c r="E2" s="6"/>
      <c r="F2" s="6"/>
      <c r="G2" s="8"/>
      <c r="H2" s="8"/>
      <c r="I2" s="9"/>
      <c r="J2" s="10"/>
    </row>
    <row r="3" spans="1:10" ht="18">
      <c r="A3" s="6"/>
      <c r="B3" s="7" t="s">
        <v>146</v>
      </c>
      <c r="C3" s="6"/>
      <c r="D3" s="6"/>
      <c r="E3" s="6"/>
      <c r="F3" s="6"/>
      <c r="G3" s="8"/>
      <c r="H3" s="8"/>
      <c r="I3" s="9"/>
      <c r="J3" s="10"/>
    </row>
    <row r="4" spans="1:10" ht="18">
      <c r="A4" s="6"/>
      <c r="B4" s="7" t="s">
        <v>8</v>
      </c>
      <c r="C4" s="7"/>
      <c r="D4" s="7"/>
      <c r="E4" s="7"/>
      <c r="F4" s="7"/>
      <c r="G4" s="7"/>
      <c r="H4" s="7"/>
      <c r="I4" s="7"/>
      <c r="J4" s="7"/>
    </row>
    <row r="5" spans="1:10" ht="18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ht="31.5" customHeight="1">
      <c r="A6" s="6"/>
      <c r="B6" s="272" t="s">
        <v>9</v>
      </c>
      <c r="C6" s="267"/>
      <c r="D6" s="267"/>
      <c r="E6" s="268"/>
      <c r="F6" s="273" t="s">
        <v>147</v>
      </c>
      <c r="G6" s="274"/>
      <c r="H6" s="273" t="s">
        <v>148</v>
      </c>
      <c r="I6" s="274"/>
      <c r="J6" s="169" t="s">
        <v>26</v>
      </c>
    </row>
    <row r="7" spans="1:10" ht="15">
      <c r="A7" s="6"/>
      <c r="B7" s="263" t="s">
        <v>10</v>
      </c>
      <c r="C7" s="264"/>
      <c r="D7" s="264"/>
      <c r="E7" s="265"/>
      <c r="F7" s="242"/>
      <c r="G7" s="14">
        <f>SUM(G8:G10)</f>
        <v>224.9</v>
      </c>
      <c r="H7" s="242"/>
      <c r="I7" s="14">
        <f>SUM(I8:I10)</f>
        <v>254.6</v>
      </c>
      <c r="J7" s="52">
        <f>(G7-I7)/I7</f>
        <v>-0.12</v>
      </c>
    </row>
    <row r="8" spans="1:10" ht="15">
      <c r="A8" s="6"/>
      <c r="B8" s="16"/>
      <c r="C8" s="66" t="s">
        <v>11</v>
      </c>
      <c r="D8" s="66"/>
      <c r="E8" s="67"/>
      <c r="F8" s="17"/>
      <c r="G8" s="18">
        <v>157.1</v>
      </c>
      <c r="H8" s="17"/>
      <c r="I8" s="18">
        <v>161.5</v>
      </c>
      <c r="J8" s="57">
        <f>(G8-I8)/I8</f>
        <v>-0.03</v>
      </c>
    </row>
    <row r="9" spans="1:10" ht="15">
      <c r="A9" s="6"/>
      <c r="B9" s="17"/>
      <c r="C9" s="19" t="s">
        <v>57</v>
      </c>
      <c r="D9" s="66"/>
      <c r="E9" s="68"/>
      <c r="F9" s="16"/>
      <c r="G9" s="18">
        <v>67.5</v>
      </c>
      <c r="H9" s="16"/>
      <c r="I9" s="18">
        <v>92.7</v>
      </c>
      <c r="J9" s="52">
        <f>(G9-I9)/I9</f>
        <v>-0.27</v>
      </c>
    </row>
    <row r="10" spans="1:10" ht="15">
      <c r="A10" s="6"/>
      <c r="B10" s="17"/>
      <c r="C10" s="19" t="s">
        <v>58</v>
      </c>
      <c r="D10" s="66"/>
      <c r="E10" s="68"/>
      <c r="F10" s="20"/>
      <c r="G10" s="22">
        <v>0.3</v>
      </c>
      <c r="H10" s="20"/>
      <c r="I10" s="22">
        <v>0.4</v>
      </c>
      <c r="J10" s="53"/>
    </row>
    <row r="11" spans="1:10" ht="15">
      <c r="A11" s="6"/>
      <c r="B11" s="69" t="s">
        <v>12</v>
      </c>
      <c r="C11" s="66"/>
      <c r="D11" s="66"/>
      <c r="E11" s="67"/>
      <c r="F11" s="51"/>
      <c r="G11" s="14"/>
      <c r="H11" s="51"/>
      <c r="I11" s="14"/>
      <c r="J11" s="54"/>
    </row>
    <row r="12" spans="1:10" ht="15">
      <c r="A12" s="6"/>
      <c r="B12" s="16"/>
      <c r="C12" s="66" t="s">
        <v>6</v>
      </c>
      <c r="D12" s="66"/>
      <c r="E12" s="67"/>
      <c r="F12" s="16"/>
      <c r="G12" s="18">
        <v>90.3</v>
      </c>
      <c r="H12" s="16"/>
      <c r="I12" s="18">
        <v>80.599999999999994</v>
      </c>
      <c r="J12" s="52">
        <f>(G12-I12)/I12</f>
        <v>0.12</v>
      </c>
    </row>
    <row r="13" spans="1:10" ht="15">
      <c r="A13" s="6"/>
      <c r="B13" s="16"/>
      <c r="C13" s="66" t="s">
        <v>7</v>
      </c>
      <c r="D13" s="67"/>
      <c r="E13" s="67"/>
      <c r="F13" s="16"/>
      <c r="G13" s="18">
        <v>64.5</v>
      </c>
      <c r="H13" s="16"/>
      <c r="I13" s="18">
        <v>76.599999999999994</v>
      </c>
      <c r="J13" s="57">
        <f>(G13-I13)/I13</f>
        <v>-0.16</v>
      </c>
    </row>
    <row r="14" spans="1:10" ht="15.75" thickBot="1">
      <c r="A14" s="6"/>
      <c r="B14" s="38"/>
      <c r="C14" s="70" t="s">
        <v>157</v>
      </c>
      <c r="D14" s="70"/>
      <c r="E14" s="71"/>
      <c r="F14" s="38"/>
      <c r="G14" s="50">
        <v>70.099999999999994</v>
      </c>
      <c r="H14" s="38"/>
      <c r="I14" s="50">
        <v>97.4</v>
      </c>
      <c r="J14" s="58">
        <f>(G14-I14)/I14</f>
        <v>-0.28000000000000003</v>
      </c>
    </row>
    <row r="15" spans="1:10" ht="15.75">
      <c r="A15" s="6"/>
      <c r="B15" s="39" t="s">
        <v>141</v>
      </c>
      <c r="C15" s="40"/>
      <c r="D15" s="40"/>
      <c r="E15" s="41"/>
      <c r="F15" s="59"/>
      <c r="G15" s="60">
        <v>41.6</v>
      </c>
      <c r="H15" s="39"/>
      <c r="I15" s="42">
        <v>54.8</v>
      </c>
      <c r="J15" s="43">
        <f>(G15-I15)/I15</f>
        <v>-0.24</v>
      </c>
    </row>
    <row r="16" spans="1:10" ht="15">
      <c r="A16" s="6"/>
      <c r="B16" s="20"/>
      <c r="C16" s="21" t="s">
        <v>13</v>
      </c>
      <c r="D16" s="21"/>
      <c r="E16" s="72"/>
      <c r="F16" s="20"/>
      <c r="G16" s="24">
        <f>+G15/G7</f>
        <v>0.185</v>
      </c>
      <c r="H16" s="20"/>
      <c r="I16" s="24">
        <f>+I15/I7</f>
        <v>0.215</v>
      </c>
      <c r="J16" s="25"/>
    </row>
    <row r="17" spans="1:10" ht="15.75">
      <c r="A17" s="6"/>
      <c r="B17" s="26" t="s">
        <v>14</v>
      </c>
      <c r="C17" s="66"/>
      <c r="D17" s="66"/>
      <c r="E17" s="67"/>
      <c r="F17" s="26"/>
      <c r="G17" s="27">
        <v>27.2</v>
      </c>
      <c r="H17" s="26"/>
      <c r="I17" s="27">
        <v>35.9</v>
      </c>
      <c r="J17" s="28">
        <f>(G17-I17)/I17</f>
        <v>-0.24</v>
      </c>
    </row>
    <row r="18" spans="1:10" ht="15">
      <c r="A18" s="6"/>
      <c r="B18" s="20"/>
      <c r="C18" s="21" t="s">
        <v>13</v>
      </c>
      <c r="D18" s="21"/>
      <c r="E18" s="72"/>
      <c r="F18" s="20"/>
      <c r="G18" s="24">
        <f>G17/G7</f>
        <v>0.121</v>
      </c>
      <c r="H18" s="20"/>
      <c r="I18" s="24">
        <f>I17/I7</f>
        <v>0.14099999999999999</v>
      </c>
      <c r="J18" s="23"/>
    </row>
    <row r="19" spans="1:10" ht="15">
      <c r="A19" s="6"/>
      <c r="B19" s="20" t="s">
        <v>15</v>
      </c>
      <c r="C19" s="21"/>
      <c r="D19" s="21"/>
      <c r="E19" s="72"/>
      <c r="F19" s="241"/>
      <c r="G19" s="29">
        <v>0.32</v>
      </c>
      <c r="H19" s="241"/>
      <c r="I19" s="29">
        <v>0.41</v>
      </c>
      <c r="J19" s="30">
        <f>(G19-I19)/I19</f>
        <v>-0.22</v>
      </c>
    </row>
    <row r="20" spans="1:10" ht="15">
      <c r="A20" s="6"/>
      <c r="B20" s="266" t="s">
        <v>16</v>
      </c>
      <c r="C20" s="267"/>
      <c r="D20" s="267"/>
      <c r="E20" s="268"/>
      <c r="F20" s="241"/>
      <c r="G20" s="29">
        <v>0.32</v>
      </c>
      <c r="H20" s="241"/>
      <c r="I20" s="29">
        <v>0.41</v>
      </c>
      <c r="J20" s="30">
        <f>(G20-I20)/I20</f>
        <v>-0.22</v>
      </c>
    </row>
    <row r="21" spans="1:10" ht="15.75" thickBot="1">
      <c r="A21" s="6"/>
      <c r="B21" s="44" t="s">
        <v>129</v>
      </c>
      <c r="C21" s="73"/>
      <c r="D21" s="73"/>
      <c r="E21" s="74"/>
      <c r="F21" s="44"/>
      <c r="G21" s="55">
        <v>62.7</v>
      </c>
      <c r="H21" s="56"/>
      <c r="I21" s="55">
        <v>59.1</v>
      </c>
      <c r="J21" s="45">
        <f>(G21-I21)/I21</f>
        <v>0.06</v>
      </c>
    </row>
    <row r="22" spans="1:10" ht="15">
      <c r="A22" s="6"/>
      <c r="B22" s="269" t="s">
        <v>17</v>
      </c>
      <c r="C22" s="270"/>
      <c r="D22" s="270"/>
      <c r="E22" s="271"/>
      <c r="F22" s="242"/>
      <c r="G22" s="49">
        <v>5300</v>
      </c>
      <c r="H22" s="242"/>
      <c r="I22" s="49">
        <v>5498</v>
      </c>
      <c r="J22" s="32"/>
    </row>
    <row r="23" spans="1:10" ht="15">
      <c r="A23" s="6"/>
      <c r="B23" s="17"/>
      <c r="C23" s="66" t="s">
        <v>18</v>
      </c>
      <c r="D23" s="66"/>
      <c r="E23" s="66"/>
      <c r="F23" s="17"/>
      <c r="G23" s="34">
        <v>1727</v>
      </c>
      <c r="H23" s="19"/>
      <c r="I23" s="34">
        <v>1835</v>
      </c>
      <c r="J23" s="15"/>
    </row>
    <row r="24" spans="1:10" ht="15">
      <c r="A24" s="6"/>
      <c r="B24" s="20"/>
      <c r="C24" s="21" t="s">
        <v>19</v>
      </c>
      <c r="D24" s="21"/>
      <c r="E24" s="21"/>
      <c r="F24" s="20"/>
      <c r="G24" s="35">
        <v>901</v>
      </c>
      <c r="H24" s="21"/>
      <c r="I24" s="35">
        <v>884</v>
      </c>
      <c r="J24" s="23"/>
    </row>
    <row r="25" spans="1:10" ht="15">
      <c r="A25" s="6"/>
      <c r="B25" s="11"/>
      <c r="C25" s="12"/>
      <c r="D25" s="12"/>
      <c r="E25" s="13"/>
      <c r="F25" s="242"/>
      <c r="G25" s="61"/>
      <c r="H25" s="242"/>
      <c r="I25" s="61"/>
      <c r="J25" s="32"/>
    </row>
    <row r="26" spans="1:10" ht="16.5" customHeight="1" thickBot="1">
      <c r="A26" s="6"/>
      <c r="B26" s="258" t="s">
        <v>21</v>
      </c>
      <c r="C26" s="259"/>
      <c r="D26" s="259"/>
      <c r="E26" s="260"/>
      <c r="F26" s="261">
        <v>41364</v>
      </c>
      <c r="G26" s="262"/>
      <c r="H26" s="261">
        <v>40999</v>
      </c>
      <c r="I26" s="262"/>
      <c r="J26" s="62"/>
    </row>
    <row r="27" spans="1:10" ht="15">
      <c r="A27" s="6"/>
      <c r="B27" s="249" t="s">
        <v>20</v>
      </c>
      <c r="C27" s="250"/>
      <c r="D27" s="250"/>
      <c r="E27" s="251"/>
      <c r="F27" s="46"/>
      <c r="G27" s="47">
        <v>1855.1</v>
      </c>
      <c r="H27" s="46"/>
      <c r="I27" s="47">
        <v>1701.2</v>
      </c>
      <c r="J27" s="48"/>
    </row>
    <row r="28" spans="1:10" ht="15">
      <c r="A28" s="6"/>
      <c r="B28" s="252" t="s">
        <v>22</v>
      </c>
      <c r="C28" s="253"/>
      <c r="D28" s="253"/>
      <c r="E28" s="254"/>
      <c r="F28" s="241"/>
      <c r="G28" s="83">
        <v>422.8</v>
      </c>
      <c r="H28" s="241"/>
      <c r="I28" s="83">
        <v>272.3</v>
      </c>
      <c r="J28" s="30"/>
    </row>
    <row r="29" spans="1:10" ht="15">
      <c r="A29" s="6"/>
      <c r="B29" s="165" t="s">
        <v>23</v>
      </c>
      <c r="C29" s="164"/>
      <c r="D29" s="164"/>
      <c r="E29" s="163"/>
      <c r="F29" s="241"/>
      <c r="G29" s="31">
        <v>-60.8</v>
      </c>
      <c r="H29" s="241"/>
      <c r="I29" s="31">
        <v>6.3</v>
      </c>
      <c r="J29" s="30"/>
    </row>
    <row r="30" spans="1:10" ht="15">
      <c r="A30" s="6"/>
      <c r="B30" s="255" t="s">
        <v>24</v>
      </c>
      <c r="C30" s="256"/>
      <c r="D30" s="256"/>
      <c r="E30" s="257"/>
      <c r="F30" s="17"/>
      <c r="G30" s="18">
        <v>1046.0999999999999</v>
      </c>
      <c r="H30" s="245"/>
      <c r="I30" s="18">
        <v>974.6</v>
      </c>
      <c r="J30" s="32"/>
    </row>
    <row r="31" spans="1:10" ht="15">
      <c r="A31" s="6"/>
      <c r="B31" s="166"/>
      <c r="C31" s="167" t="s">
        <v>25</v>
      </c>
      <c r="D31" s="167"/>
      <c r="E31" s="168"/>
      <c r="F31" s="20"/>
      <c r="G31" s="33">
        <f>G30/G27</f>
        <v>0.56000000000000005</v>
      </c>
      <c r="H31" s="20"/>
      <c r="I31" s="33">
        <f>I30/I27</f>
        <v>0.56999999999999995</v>
      </c>
      <c r="J31" s="23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4.25">
      <c r="A33" s="6"/>
      <c r="B33" s="240" t="s">
        <v>145</v>
      </c>
      <c r="C33" s="6"/>
      <c r="D33" s="6"/>
      <c r="E33" s="6"/>
      <c r="F33" s="6"/>
      <c r="G33" s="6"/>
      <c r="H33" s="6"/>
      <c r="I33" s="6"/>
      <c r="J33" s="6"/>
    </row>
    <row r="36" spans="1:10">
      <c r="I36" s="235"/>
    </row>
  </sheetData>
  <mergeCells count="12">
    <mergeCell ref="H26:I26"/>
    <mergeCell ref="B7:E7"/>
    <mergeCell ref="B20:E20"/>
    <mergeCell ref="B22:E22"/>
    <mergeCell ref="B6:E6"/>
    <mergeCell ref="F6:G6"/>
    <mergeCell ref="H6:I6"/>
    <mergeCell ref="B27:E27"/>
    <mergeCell ref="B28:E28"/>
    <mergeCell ref="B30:E30"/>
    <mergeCell ref="B26:E26"/>
    <mergeCell ref="F26:G2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3" orientation="landscape" r:id="rId1"/>
  <headerFooter alignWithMargins="0">
    <oddHeader>&amp;L&amp;G</oddHeader>
    <oddFooter>&amp;CSoftware AG - Q1 2013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C36" sqref="C36"/>
    </sheetView>
  </sheetViews>
  <sheetFormatPr baseColWidth="10" defaultRowHeight="12.75"/>
  <cols>
    <col min="1" max="1" width="3.5703125" style="2" customWidth="1"/>
    <col min="2" max="2" width="65.85546875" style="2" customWidth="1"/>
    <col min="3" max="3" width="5.7109375" style="2" customWidth="1"/>
    <col min="4" max="4" width="16.7109375" style="2" customWidth="1"/>
    <col min="5" max="5" width="5.7109375" style="2" customWidth="1"/>
    <col min="6" max="6" width="16.7109375" style="2" customWidth="1"/>
    <col min="7" max="7" width="50.7109375" style="2" customWidth="1"/>
    <col min="8" max="16384" width="11.42578125" style="2"/>
  </cols>
  <sheetData>
    <row r="1" spans="1:9" ht="21" customHeight="1">
      <c r="A1" s="7"/>
      <c r="B1" s="7"/>
      <c r="C1" s="6"/>
      <c r="D1" s="6"/>
      <c r="E1" s="8"/>
      <c r="F1" s="8"/>
      <c r="G1" s="9"/>
    </row>
    <row r="2" spans="1:9" ht="18.75" customHeight="1">
      <c r="A2" s="7"/>
      <c r="B2" s="77" t="s">
        <v>149</v>
      </c>
      <c r="C2" s="77"/>
      <c r="D2" s="78"/>
      <c r="E2" s="78"/>
      <c r="F2" s="8"/>
      <c r="G2" s="8"/>
    </row>
    <row r="3" spans="1:9" ht="18.75" customHeight="1">
      <c r="A3" s="7"/>
      <c r="B3" s="77" t="s">
        <v>8</v>
      </c>
      <c r="C3" s="77"/>
      <c r="D3" s="78"/>
      <c r="E3" s="78"/>
      <c r="F3" s="8"/>
      <c r="G3" s="8"/>
    </row>
    <row r="4" spans="1:9" s="1" customFormat="1" ht="21" customHeight="1">
      <c r="A4" s="7"/>
      <c r="B4" s="76"/>
      <c r="C4" s="76"/>
      <c r="D4" s="79"/>
      <c r="E4" s="79"/>
      <c r="F4" s="79"/>
      <c r="G4" s="76"/>
    </row>
    <row r="5" spans="1:9" s="1" customFormat="1" ht="15.75" customHeight="1">
      <c r="A5" s="7"/>
      <c r="B5" s="80" t="s">
        <v>27</v>
      </c>
      <c r="C5" s="275" t="s">
        <v>147</v>
      </c>
      <c r="D5" s="276"/>
      <c r="E5" s="275" t="s">
        <v>148</v>
      </c>
      <c r="F5" s="276"/>
      <c r="G5" s="81" t="s">
        <v>54</v>
      </c>
    </row>
    <row r="6" spans="1:9" s="1" customFormat="1" ht="15.75" customHeight="1">
      <c r="A6" s="7"/>
      <c r="B6" s="82" t="s">
        <v>55</v>
      </c>
      <c r="C6" s="76"/>
      <c r="D6" s="85">
        <v>63581</v>
      </c>
      <c r="E6" s="76"/>
      <c r="F6" s="85">
        <v>65247</v>
      </c>
      <c r="G6" s="86">
        <f>(D6-F6)/F6</f>
        <v>-0.03</v>
      </c>
    </row>
    <row r="7" spans="1:9" s="1" customFormat="1" ht="15.75" customHeight="1">
      <c r="A7" s="7"/>
      <c r="B7" s="87" t="s">
        <v>56</v>
      </c>
      <c r="C7" s="76"/>
      <c r="D7" s="85">
        <v>93502</v>
      </c>
      <c r="E7" s="76"/>
      <c r="F7" s="85">
        <v>96268</v>
      </c>
      <c r="G7" s="86">
        <f>(D7-F7)/F7</f>
        <v>-0.03</v>
      </c>
    </row>
    <row r="8" spans="1:9" s="1" customFormat="1" ht="15.75" customHeight="1">
      <c r="A8" s="7"/>
      <c r="B8" s="88" t="s">
        <v>57</v>
      </c>
      <c r="C8" s="89"/>
      <c r="D8" s="85">
        <v>67507</v>
      </c>
      <c r="E8" s="89"/>
      <c r="F8" s="85">
        <v>92738</v>
      </c>
      <c r="G8" s="86">
        <f>(D8-F8)/F8</f>
        <v>-0.27</v>
      </c>
      <c r="I8" s="90"/>
    </row>
    <row r="9" spans="1:9" s="1" customFormat="1" ht="15.75" customHeight="1">
      <c r="A9" s="7"/>
      <c r="B9" s="91" t="s">
        <v>58</v>
      </c>
      <c r="C9" s="92"/>
      <c r="D9" s="93">
        <v>320</v>
      </c>
      <c r="E9" s="92"/>
      <c r="F9" s="93">
        <v>301</v>
      </c>
      <c r="G9" s="94">
        <f>(D9-F9)/F9</f>
        <v>0.06</v>
      </c>
    </row>
    <row r="10" spans="1:9" s="98" customFormat="1" ht="15.75" customHeight="1">
      <c r="A10" s="7"/>
      <c r="B10" s="95" t="s">
        <v>59</v>
      </c>
      <c r="C10" s="92"/>
      <c r="D10" s="96">
        <f>SUM(D6:D9)</f>
        <v>224910</v>
      </c>
      <c r="E10" s="92"/>
      <c r="F10" s="96">
        <f>SUM(F6:F9)</f>
        <v>254554</v>
      </c>
      <c r="G10" s="97">
        <f>(D10-F10)/F10</f>
        <v>-0.12</v>
      </c>
    </row>
    <row r="11" spans="1:9" s="1" customFormat="1" ht="15.75" customHeight="1">
      <c r="A11" s="7"/>
      <c r="B11" s="99" t="s">
        <v>60</v>
      </c>
      <c r="C11" s="100"/>
      <c r="D11" s="101">
        <v>-75775</v>
      </c>
      <c r="E11" s="100"/>
      <c r="F11" s="101">
        <v>-101692</v>
      </c>
      <c r="G11" s="102">
        <f t="shared" ref="G11:G23" si="0">(D11-F11)/F11</f>
        <v>-0.25</v>
      </c>
    </row>
    <row r="12" spans="1:9" s="98" customFormat="1" ht="15.75" customHeight="1">
      <c r="A12" s="7"/>
      <c r="B12" s="95" t="s">
        <v>61</v>
      </c>
      <c r="C12" s="100"/>
      <c r="D12" s="103">
        <f>D10+D11</f>
        <v>149135</v>
      </c>
      <c r="E12" s="100"/>
      <c r="F12" s="103">
        <f>F10+F11</f>
        <v>152862</v>
      </c>
      <c r="G12" s="97">
        <f t="shared" si="0"/>
        <v>-0.02</v>
      </c>
    </row>
    <row r="13" spans="1:9" s="1" customFormat="1" ht="15.75" customHeight="1">
      <c r="A13" s="7"/>
      <c r="B13" s="99" t="s">
        <v>62</v>
      </c>
      <c r="C13" s="89"/>
      <c r="D13" s="85">
        <v>-26220</v>
      </c>
      <c r="E13" s="89"/>
      <c r="F13" s="85">
        <v>-24237</v>
      </c>
      <c r="G13" s="94">
        <f t="shared" si="0"/>
        <v>0.08</v>
      </c>
    </row>
    <row r="14" spans="1:9" s="1" customFormat="1" ht="15.75" customHeight="1">
      <c r="A14" s="7"/>
      <c r="B14" s="99" t="s">
        <v>63</v>
      </c>
      <c r="C14" s="100"/>
      <c r="D14" s="101">
        <f>-51514-10293-11004</f>
        <v>-72811</v>
      </c>
      <c r="E14" s="100"/>
      <c r="F14" s="101">
        <v>-59274</v>
      </c>
      <c r="G14" s="102">
        <f t="shared" si="0"/>
        <v>0.23</v>
      </c>
    </row>
    <row r="15" spans="1:9" s="1" customFormat="1" ht="15.75" customHeight="1">
      <c r="A15" s="7"/>
      <c r="B15" s="99" t="s">
        <v>64</v>
      </c>
      <c r="C15" s="100"/>
      <c r="D15" s="101">
        <v>-17845</v>
      </c>
      <c r="E15" s="100"/>
      <c r="F15" s="101">
        <v>-15496</v>
      </c>
      <c r="G15" s="102">
        <f t="shared" si="0"/>
        <v>0.15</v>
      </c>
    </row>
    <row r="16" spans="1:9" s="1" customFormat="1" ht="15.75" customHeight="1">
      <c r="A16" s="7"/>
      <c r="B16" s="236" t="s">
        <v>69</v>
      </c>
      <c r="C16" s="100"/>
      <c r="D16" s="101">
        <v>-1819</v>
      </c>
      <c r="E16" s="100"/>
      <c r="F16" s="101">
        <v>-1273</v>
      </c>
      <c r="G16" s="102">
        <f t="shared" si="0"/>
        <v>0.43</v>
      </c>
    </row>
    <row r="17" spans="1:10" s="98" customFormat="1" ht="15.75" customHeight="1">
      <c r="A17" s="7"/>
      <c r="B17" s="104" t="s">
        <v>65</v>
      </c>
      <c r="C17" s="100"/>
      <c r="D17" s="105">
        <f>SUM(D12:D16)</f>
        <v>30440</v>
      </c>
      <c r="E17" s="100"/>
      <c r="F17" s="105">
        <f>SUM(F12:F16)</f>
        <v>52582</v>
      </c>
      <c r="G17" s="97">
        <f t="shared" si="0"/>
        <v>-0.42</v>
      </c>
    </row>
    <row r="18" spans="1:10" s="1" customFormat="1" ht="15.75" customHeight="1">
      <c r="A18" s="7"/>
      <c r="B18" s="99" t="s">
        <v>142</v>
      </c>
      <c r="C18" s="100"/>
      <c r="D18" s="106">
        <v>16144</v>
      </c>
      <c r="E18" s="100"/>
      <c r="F18" s="106">
        <v>6395</v>
      </c>
      <c r="G18" s="107">
        <f t="shared" si="0"/>
        <v>1.52</v>
      </c>
    </row>
    <row r="19" spans="1:10" s="1" customFormat="1" ht="15.75" customHeight="1">
      <c r="A19" s="7"/>
      <c r="B19" s="91" t="s">
        <v>143</v>
      </c>
      <c r="C19" s="100"/>
      <c r="D19" s="106">
        <v>-6775</v>
      </c>
      <c r="E19" s="100"/>
      <c r="F19" s="106">
        <v>-5430</v>
      </c>
      <c r="G19" s="107">
        <f t="shared" si="0"/>
        <v>0.25</v>
      </c>
    </row>
    <row r="20" spans="1:10" s="98" customFormat="1" ht="15.75" customHeight="1">
      <c r="A20" s="7"/>
      <c r="B20" s="99" t="s">
        <v>66</v>
      </c>
      <c r="C20" s="100"/>
      <c r="D20" s="106">
        <v>-1330</v>
      </c>
      <c r="E20" s="100"/>
      <c r="F20" s="106">
        <v>-2062</v>
      </c>
      <c r="G20" s="102">
        <f t="shared" si="0"/>
        <v>-0.35</v>
      </c>
    </row>
    <row r="21" spans="1:10" s="98" customFormat="1" ht="15.75" customHeight="1">
      <c r="A21" s="7"/>
      <c r="B21" s="95" t="s">
        <v>67</v>
      </c>
      <c r="C21" s="100"/>
      <c r="D21" s="105">
        <f>SUM(D17:D20)</f>
        <v>38479</v>
      </c>
      <c r="E21" s="100"/>
      <c r="F21" s="105">
        <f>SUM(F17:F20)</f>
        <v>51485</v>
      </c>
      <c r="G21" s="97">
        <f t="shared" si="0"/>
        <v>-0.25</v>
      </c>
    </row>
    <row r="22" spans="1:10" s="98" customFormat="1" ht="15.75" customHeight="1">
      <c r="A22" s="7"/>
      <c r="B22" s="99" t="s">
        <v>68</v>
      </c>
      <c r="C22" s="100"/>
      <c r="D22" s="106">
        <f>-10020-1246</f>
        <v>-11266</v>
      </c>
      <c r="E22" s="100"/>
      <c r="F22" s="106">
        <v>-15622</v>
      </c>
      <c r="G22" s="107">
        <f t="shared" si="0"/>
        <v>-0.28000000000000003</v>
      </c>
    </row>
    <row r="23" spans="1:10" s="98" customFormat="1" ht="15.75" customHeight="1">
      <c r="A23" s="7"/>
      <c r="B23" s="95" t="s">
        <v>70</v>
      </c>
      <c r="C23" s="100"/>
      <c r="D23" s="105">
        <f>SUM(D21:D22)</f>
        <v>27213</v>
      </c>
      <c r="E23" s="100"/>
      <c r="F23" s="105">
        <f>SUM(F21:F22)</f>
        <v>35863</v>
      </c>
      <c r="G23" s="97">
        <f t="shared" si="0"/>
        <v>-0.24</v>
      </c>
    </row>
    <row r="24" spans="1:10" s="98" customFormat="1" ht="15.75" customHeight="1">
      <c r="A24" s="7"/>
      <c r="B24" s="95"/>
      <c r="C24" s="100"/>
      <c r="D24" s="105"/>
      <c r="E24" s="100"/>
      <c r="F24" s="105"/>
      <c r="G24" s="97"/>
    </row>
    <row r="25" spans="1:10" s="98" customFormat="1" ht="15.75" customHeight="1">
      <c r="A25" s="7"/>
      <c r="B25" s="95" t="s">
        <v>71</v>
      </c>
      <c r="C25" s="100"/>
      <c r="D25" s="105">
        <v>27198</v>
      </c>
      <c r="E25" s="100"/>
      <c r="F25" s="105">
        <v>35757</v>
      </c>
      <c r="G25" s="97">
        <f>(D25-F25)/F25</f>
        <v>-0.24</v>
      </c>
    </row>
    <row r="26" spans="1:10" s="98" customFormat="1" ht="15.75" customHeight="1">
      <c r="A26" s="7"/>
      <c r="B26" s="95" t="s">
        <v>72</v>
      </c>
      <c r="C26" s="100"/>
      <c r="D26" s="105">
        <f>+D23-D25</f>
        <v>15</v>
      </c>
      <c r="E26" s="100"/>
      <c r="F26" s="105">
        <f>+F23-F25</f>
        <v>106</v>
      </c>
      <c r="G26" s="97"/>
    </row>
    <row r="27" spans="1:10" s="1" customFormat="1" ht="15.75" customHeight="1">
      <c r="A27" s="7"/>
      <c r="B27" s="108"/>
      <c r="C27" s="109"/>
      <c r="D27" s="103"/>
      <c r="E27" s="109"/>
      <c r="F27" s="103"/>
      <c r="G27" s="107"/>
    </row>
    <row r="28" spans="1:10" s="1" customFormat="1" ht="15.75" customHeight="1">
      <c r="A28" s="7"/>
      <c r="B28" s="99" t="s">
        <v>73</v>
      </c>
      <c r="C28" s="100"/>
      <c r="D28" s="110">
        <f>D25/D30*1000</f>
        <v>0.32</v>
      </c>
      <c r="E28" s="100"/>
      <c r="F28" s="110">
        <f>F25/F30*1000</f>
        <v>0.41</v>
      </c>
      <c r="G28" s="102">
        <f>(D28-F28)/F28</f>
        <v>-0.22</v>
      </c>
      <c r="I28" s="111"/>
      <c r="J28" s="111"/>
    </row>
    <row r="29" spans="1:10" s="1" customFormat="1" ht="15.75" customHeight="1">
      <c r="A29" s="7"/>
      <c r="B29" s="99" t="s">
        <v>74</v>
      </c>
      <c r="C29" s="100"/>
      <c r="D29" s="110">
        <f>D25/D31*1000</f>
        <v>0.32</v>
      </c>
      <c r="E29" s="100"/>
      <c r="F29" s="110">
        <f>F25/F31*1000</f>
        <v>0.41</v>
      </c>
      <c r="G29" s="102">
        <f>(D29-F29)/F29</f>
        <v>-0.22</v>
      </c>
    </row>
    <row r="30" spans="1:10" s="1" customFormat="1" ht="15.75" customHeight="1">
      <c r="A30" s="7"/>
      <c r="B30" s="99" t="s">
        <v>75</v>
      </c>
      <c r="C30" s="100"/>
      <c r="D30" s="101">
        <v>85794069</v>
      </c>
      <c r="E30" s="100"/>
      <c r="F30" s="101">
        <v>86766468</v>
      </c>
      <c r="G30" s="107" t="s">
        <v>0</v>
      </c>
    </row>
    <row r="31" spans="1:10" s="1" customFormat="1" ht="15.75" customHeight="1">
      <c r="A31" s="7"/>
      <c r="B31" s="99" t="s">
        <v>76</v>
      </c>
      <c r="C31" s="100"/>
      <c r="D31" s="101">
        <v>86196214</v>
      </c>
      <c r="E31" s="100"/>
      <c r="F31" s="101">
        <v>86999430</v>
      </c>
      <c r="G31" s="107" t="s">
        <v>0</v>
      </c>
    </row>
    <row r="32" spans="1:10" s="1" customFormat="1" ht="20.100000000000001" customHeight="1">
      <c r="A32" s="7"/>
      <c r="B32" s="7"/>
      <c r="C32" s="7"/>
      <c r="D32" s="7"/>
      <c r="E32" s="7"/>
      <c r="F32" s="7"/>
      <c r="G32" s="7"/>
    </row>
    <row r="33" spans="4:4" s="1" customFormat="1" ht="15"/>
    <row r="34" spans="4:4" ht="15">
      <c r="D34" s="111"/>
    </row>
    <row r="45" spans="4:4" s="1" customFormat="1" ht="15"/>
  </sheetData>
  <mergeCells count="2">
    <mergeCell ref="C5:D5"/>
    <mergeCell ref="E5:F5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80" orientation="landscape" r:id="rId1"/>
  <headerFooter alignWithMargins="0">
    <oddHeader>&amp;L&amp;G</oddHeader>
    <oddFooter>&amp;CSoftware AG - Q1 2013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6"/>
  <sheetViews>
    <sheetView zoomScaleNormal="100" workbookViewId="0">
      <selection activeCell="C36" sqref="C36"/>
    </sheetView>
  </sheetViews>
  <sheetFormatPr baseColWidth="10" defaultRowHeight="12.75"/>
  <cols>
    <col min="1" max="1" width="6" style="2" customWidth="1"/>
    <col min="2" max="2" width="81.140625" style="36" bestFit="1" customWidth="1"/>
    <col min="3" max="4" width="23.140625" style="37" customWidth="1"/>
    <col min="5" max="16384" width="11.42578125" style="2"/>
  </cols>
  <sheetData>
    <row r="1" spans="1:5" ht="21" customHeight="1">
      <c r="A1" s="7"/>
      <c r="B1" s="7"/>
      <c r="C1" s="6"/>
      <c r="D1" s="6"/>
    </row>
    <row r="2" spans="1:5" ht="18.75" customHeight="1">
      <c r="A2" s="7"/>
      <c r="B2" s="170" t="s">
        <v>150</v>
      </c>
      <c r="C2" s="170"/>
      <c r="D2" s="170"/>
    </row>
    <row r="3" spans="1:5" ht="18.75" customHeight="1">
      <c r="A3" s="7"/>
      <c r="B3" s="170" t="s">
        <v>8</v>
      </c>
      <c r="C3" s="170"/>
      <c r="D3" s="170"/>
    </row>
    <row r="4" spans="1:5" ht="21" customHeight="1">
      <c r="A4" s="7"/>
      <c r="B4" s="170"/>
      <c r="C4" s="170"/>
      <c r="D4" s="170"/>
    </row>
    <row r="5" spans="1:5" s="1" customFormat="1" ht="15.75" customHeight="1">
      <c r="A5" s="7"/>
      <c r="B5" s="171" t="s">
        <v>27</v>
      </c>
      <c r="C5" s="172">
        <v>41364</v>
      </c>
      <c r="D5" s="172">
        <v>41274</v>
      </c>
    </row>
    <row r="6" spans="1:5" s="1" customFormat="1" ht="15.75" customHeight="1">
      <c r="A6" s="7"/>
      <c r="B6" s="173"/>
      <c r="C6" s="174"/>
      <c r="D6" s="174"/>
    </row>
    <row r="7" spans="1:5" s="1" customFormat="1" ht="15.75" customHeight="1">
      <c r="A7" s="7"/>
      <c r="B7" s="173"/>
      <c r="C7" s="174"/>
      <c r="D7" s="174"/>
    </row>
    <row r="8" spans="1:5" s="1" customFormat="1" ht="15.75" customHeight="1">
      <c r="A8" s="7"/>
      <c r="B8" s="175" t="s">
        <v>28</v>
      </c>
      <c r="C8" s="176"/>
      <c r="D8" s="176"/>
    </row>
    <row r="9" spans="1:5" s="1" customFormat="1" ht="15.75" customHeight="1">
      <c r="A9" s="7"/>
      <c r="B9" s="173"/>
      <c r="C9" s="176"/>
      <c r="D9" s="176"/>
    </row>
    <row r="10" spans="1:5" s="1" customFormat="1" ht="15.75" customHeight="1">
      <c r="A10" s="7"/>
      <c r="B10" s="177" t="s">
        <v>29</v>
      </c>
      <c r="C10" s="178"/>
      <c r="D10" s="178"/>
    </row>
    <row r="11" spans="1:5" s="1" customFormat="1" ht="15.75" customHeight="1">
      <c r="A11" s="7"/>
      <c r="B11" s="179" t="s">
        <v>134</v>
      </c>
      <c r="C11" s="180">
        <v>0</v>
      </c>
      <c r="D11" s="180">
        <v>6092</v>
      </c>
      <c r="E11" s="5"/>
    </row>
    <row r="12" spans="1:5" s="1" customFormat="1" ht="15.75" customHeight="1">
      <c r="A12" s="7"/>
      <c r="B12" s="179" t="s">
        <v>22</v>
      </c>
      <c r="C12" s="180">
        <v>422801</v>
      </c>
      <c r="D12" s="180">
        <v>315637</v>
      </c>
      <c r="E12" s="5"/>
    </row>
    <row r="13" spans="1:5" s="1" customFormat="1" ht="15.75" customHeight="1">
      <c r="A13" s="7"/>
      <c r="B13" s="179" t="s">
        <v>30</v>
      </c>
      <c r="C13" s="181">
        <v>117</v>
      </c>
      <c r="D13" s="181">
        <v>111</v>
      </c>
    </row>
    <row r="14" spans="1:5" s="1" customFormat="1" ht="15.75" customHeight="1">
      <c r="A14" s="7"/>
      <c r="B14" s="179" t="s">
        <v>31</v>
      </c>
      <c r="C14" s="182">
        <v>253462</v>
      </c>
      <c r="D14" s="182">
        <v>306600</v>
      </c>
    </row>
    <row r="15" spans="1:5" s="1" customFormat="1" ht="15.75" customHeight="1">
      <c r="A15" s="7"/>
      <c r="B15" s="179" t="s">
        <v>32</v>
      </c>
      <c r="C15" s="180">
        <v>28787</v>
      </c>
      <c r="D15" s="180">
        <v>24429</v>
      </c>
    </row>
    <row r="16" spans="1:5" s="1" customFormat="1" ht="15.75" customHeight="1">
      <c r="A16" s="7"/>
      <c r="B16" s="179" t="s">
        <v>135</v>
      </c>
      <c r="C16" s="183">
        <v>21336</v>
      </c>
      <c r="D16" s="183">
        <v>22959</v>
      </c>
    </row>
    <row r="17" spans="1:5" s="1" customFormat="1" ht="15.75" customHeight="1">
      <c r="A17" s="7"/>
      <c r="B17" s="179"/>
      <c r="C17" s="184">
        <f>SUM(C11:C16)</f>
        <v>726503</v>
      </c>
      <c r="D17" s="184">
        <f>SUM(D11:D16)</f>
        <v>675828</v>
      </c>
      <c r="E17" s="5"/>
    </row>
    <row r="18" spans="1:5" s="1" customFormat="1" ht="15.75" customHeight="1">
      <c r="A18" s="7"/>
      <c r="B18" s="177" t="s">
        <v>34</v>
      </c>
      <c r="C18" s="182"/>
      <c r="D18" s="182"/>
    </row>
    <row r="19" spans="1:5" s="1" customFormat="1" ht="15.75" customHeight="1">
      <c r="A19" s="7"/>
      <c r="B19" s="179" t="s">
        <v>35</v>
      </c>
      <c r="C19" s="182">
        <v>210600</v>
      </c>
      <c r="D19" s="182">
        <v>214393</v>
      </c>
    </row>
    <row r="20" spans="1:5" s="1" customFormat="1" ht="15.75" customHeight="1">
      <c r="A20" s="7"/>
      <c r="B20" s="179" t="s">
        <v>36</v>
      </c>
      <c r="C20" s="180">
        <v>769135</v>
      </c>
      <c r="D20" s="180">
        <v>756372</v>
      </c>
    </row>
    <row r="21" spans="1:5" s="1" customFormat="1" ht="15.75" customHeight="1">
      <c r="A21" s="7"/>
      <c r="B21" s="179" t="s">
        <v>37</v>
      </c>
      <c r="C21" s="185">
        <v>64548</v>
      </c>
      <c r="D21" s="185">
        <v>64014</v>
      </c>
    </row>
    <row r="22" spans="1:5" s="1" customFormat="1" ht="15.75" customHeight="1">
      <c r="A22" s="7"/>
      <c r="B22" s="179" t="s">
        <v>38</v>
      </c>
      <c r="C22" s="180">
        <v>4722</v>
      </c>
      <c r="D22" s="180">
        <v>4252</v>
      </c>
    </row>
    <row r="23" spans="1:5" s="1" customFormat="1" ht="15.75" customHeight="1">
      <c r="A23" s="7"/>
      <c r="B23" s="179" t="s">
        <v>31</v>
      </c>
      <c r="C23" s="185">
        <v>58160</v>
      </c>
      <c r="D23" s="185">
        <v>34674</v>
      </c>
    </row>
    <row r="24" spans="1:5" s="1" customFormat="1" ht="15.75" customHeight="1">
      <c r="A24" s="7"/>
      <c r="B24" s="179" t="s">
        <v>32</v>
      </c>
      <c r="C24" s="185">
        <v>3183</v>
      </c>
      <c r="D24" s="185">
        <v>3895</v>
      </c>
    </row>
    <row r="25" spans="1:5" s="1" customFormat="1" ht="15.75" customHeight="1">
      <c r="A25" s="7"/>
      <c r="B25" s="179" t="s">
        <v>135</v>
      </c>
      <c r="C25" s="185">
        <v>1979</v>
      </c>
      <c r="D25" s="185">
        <v>1769</v>
      </c>
    </row>
    <row r="26" spans="1:5" s="1" customFormat="1" ht="15.75" customHeight="1">
      <c r="A26" s="7"/>
      <c r="B26" s="179" t="s">
        <v>39</v>
      </c>
      <c r="C26" s="183">
        <v>16226</v>
      </c>
      <c r="D26" s="183">
        <v>16662</v>
      </c>
    </row>
    <row r="27" spans="1:5" s="1" customFormat="1" ht="15.75" customHeight="1">
      <c r="A27" s="7"/>
      <c r="B27" s="186"/>
      <c r="C27" s="187">
        <v>1128553</v>
      </c>
      <c r="D27" s="187">
        <f>SUM(D19:D26)</f>
        <v>1096031</v>
      </c>
    </row>
    <row r="28" spans="1:5" s="1" customFormat="1" ht="15.75" customHeight="1">
      <c r="A28" s="7"/>
      <c r="B28" s="186"/>
      <c r="C28" s="185"/>
      <c r="D28" s="185"/>
    </row>
    <row r="29" spans="1:5" s="1" customFormat="1" ht="15.75" customHeight="1" thickBot="1">
      <c r="A29" s="7"/>
      <c r="B29" s="186"/>
      <c r="C29" s="188">
        <f>+C17+C27</f>
        <v>1855056</v>
      </c>
      <c r="D29" s="188">
        <f>D17+D27</f>
        <v>1771859</v>
      </c>
    </row>
    <row r="30" spans="1:5" s="1" customFormat="1" ht="15.75" customHeight="1" thickTop="1">
      <c r="A30" s="7"/>
      <c r="B30" s="175" t="s">
        <v>40</v>
      </c>
      <c r="C30" s="189"/>
      <c r="D30" s="189"/>
    </row>
    <row r="31" spans="1:5" s="1" customFormat="1" ht="15.75" customHeight="1">
      <c r="A31" s="7"/>
      <c r="B31" s="186"/>
      <c r="C31" s="189"/>
      <c r="D31" s="189"/>
    </row>
    <row r="32" spans="1:5" s="1" customFormat="1" ht="15.75" customHeight="1">
      <c r="A32" s="7"/>
      <c r="B32" s="190" t="s">
        <v>41</v>
      </c>
      <c r="C32" s="191"/>
      <c r="D32" s="191"/>
    </row>
    <row r="33" spans="1:4" s="1" customFormat="1" ht="15.75" customHeight="1">
      <c r="A33" s="7"/>
      <c r="B33" s="186" t="s">
        <v>136</v>
      </c>
      <c r="C33" s="191"/>
      <c r="D33" s="191"/>
    </row>
    <row r="34" spans="1:4" s="1" customFormat="1" ht="15.75" customHeight="1">
      <c r="A34" s="7"/>
      <c r="B34" s="186" t="s">
        <v>137</v>
      </c>
      <c r="C34" s="191">
        <v>0</v>
      </c>
      <c r="D34" s="191">
        <v>3307</v>
      </c>
    </row>
    <row r="35" spans="1:4" s="1" customFormat="1" ht="15.75" customHeight="1">
      <c r="A35" s="7"/>
      <c r="B35" s="186" t="s">
        <v>42</v>
      </c>
      <c r="C35" s="191">
        <v>48512</v>
      </c>
      <c r="D35" s="191">
        <v>52572</v>
      </c>
    </row>
    <row r="36" spans="1:4" s="1" customFormat="1" ht="15.75" customHeight="1">
      <c r="A36" s="7"/>
      <c r="B36" s="179" t="s">
        <v>43</v>
      </c>
      <c r="C36" s="185">
        <v>43806</v>
      </c>
      <c r="D36" s="185">
        <v>47833</v>
      </c>
    </row>
    <row r="37" spans="1:4" s="1" customFormat="1" ht="15.75" customHeight="1">
      <c r="A37" s="7"/>
      <c r="B37" s="186" t="s">
        <v>44</v>
      </c>
      <c r="C37" s="185">
        <v>75056</v>
      </c>
      <c r="D37" s="185">
        <v>66721</v>
      </c>
    </row>
    <row r="38" spans="1:4" s="1" customFormat="1" ht="15.75" customHeight="1">
      <c r="A38" s="7"/>
      <c r="B38" s="186" t="s">
        <v>45</v>
      </c>
      <c r="C38" s="191">
        <v>62018</v>
      </c>
      <c r="D38" s="191">
        <v>90319</v>
      </c>
    </row>
    <row r="39" spans="1:4" s="1" customFormat="1" ht="15.75" customHeight="1">
      <c r="A39" s="7"/>
      <c r="B39" s="186" t="s">
        <v>133</v>
      </c>
      <c r="C39" s="185">
        <v>24898</v>
      </c>
      <c r="D39" s="185">
        <v>30688</v>
      </c>
    </row>
    <row r="40" spans="1:4" s="1" customFormat="1" ht="15.75" customHeight="1">
      <c r="A40" s="7"/>
      <c r="B40" s="186" t="s">
        <v>33</v>
      </c>
      <c r="C40" s="192">
        <v>147319</v>
      </c>
      <c r="D40" s="192">
        <v>110397</v>
      </c>
    </row>
    <row r="41" spans="1:4" s="1" customFormat="1" ht="15.75" customHeight="1">
      <c r="A41" s="7"/>
      <c r="B41" s="186"/>
      <c r="C41" s="189">
        <f>SUM(C34:C40)</f>
        <v>401609</v>
      </c>
      <c r="D41" s="189">
        <f>SUM(D34:D40)</f>
        <v>401837</v>
      </c>
    </row>
    <row r="42" spans="1:4" s="1" customFormat="1" ht="15.75" customHeight="1">
      <c r="A42" s="7"/>
      <c r="B42" s="190" t="s">
        <v>46</v>
      </c>
      <c r="C42" s="189"/>
      <c r="D42" s="189"/>
    </row>
    <row r="43" spans="1:4" s="1" customFormat="1" ht="15.75" customHeight="1">
      <c r="A43" s="7"/>
      <c r="B43" s="186" t="s">
        <v>42</v>
      </c>
      <c r="C43" s="191">
        <v>313475</v>
      </c>
      <c r="D43" s="191">
        <v>213440</v>
      </c>
    </row>
    <row r="44" spans="1:4" s="1" customFormat="1" ht="15.75" customHeight="1">
      <c r="A44" s="7"/>
      <c r="B44" s="179" t="s">
        <v>43</v>
      </c>
      <c r="C44" s="191">
        <v>0</v>
      </c>
      <c r="D44" s="191">
        <v>220</v>
      </c>
    </row>
    <row r="45" spans="1:4" s="1" customFormat="1" ht="15.75" customHeight="1">
      <c r="A45" s="7"/>
      <c r="B45" s="186" t="s">
        <v>44</v>
      </c>
      <c r="C45" s="191">
        <v>5986</v>
      </c>
      <c r="D45" s="191">
        <v>7237</v>
      </c>
    </row>
    <row r="46" spans="1:4" s="1" customFormat="1" ht="15.75" customHeight="1">
      <c r="A46" s="7"/>
      <c r="B46" s="186" t="s">
        <v>47</v>
      </c>
      <c r="C46" s="191">
        <v>49065</v>
      </c>
      <c r="D46" s="191">
        <v>50194</v>
      </c>
    </row>
    <row r="47" spans="1:4" s="1" customFormat="1" ht="15.75" customHeight="1">
      <c r="A47" s="7"/>
      <c r="B47" s="186" t="s">
        <v>45</v>
      </c>
      <c r="C47" s="191">
        <v>8106</v>
      </c>
      <c r="D47" s="191">
        <v>10504</v>
      </c>
    </row>
    <row r="48" spans="1:4" s="1" customFormat="1" ht="15.75" customHeight="1">
      <c r="A48" s="7"/>
      <c r="B48" s="186" t="s">
        <v>39</v>
      </c>
      <c r="C48" s="191">
        <v>29222</v>
      </c>
      <c r="D48" s="191">
        <v>26829</v>
      </c>
    </row>
    <row r="49" spans="1:4" s="1" customFormat="1" ht="15.75" customHeight="1">
      <c r="A49" s="7"/>
      <c r="B49" s="186" t="s">
        <v>33</v>
      </c>
      <c r="C49" s="192">
        <v>1499</v>
      </c>
      <c r="D49" s="192">
        <v>1532</v>
      </c>
    </row>
    <row r="50" spans="1:4" s="1" customFormat="1" ht="15.75" customHeight="1">
      <c r="A50" s="7"/>
      <c r="B50" s="186"/>
      <c r="C50" s="189">
        <v>407353</v>
      </c>
      <c r="D50" s="189">
        <f>SUM(D43:D49)</f>
        <v>309956</v>
      </c>
    </row>
    <row r="51" spans="1:4" s="1" customFormat="1" ht="15.75" customHeight="1">
      <c r="A51" s="7"/>
      <c r="B51" s="177" t="s">
        <v>24</v>
      </c>
      <c r="C51" s="182"/>
      <c r="D51" s="182"/>
    </row>
    <row r="52" spans="1:4" s="1" customFormat="1" ht="15.75" customHeight="1">
      <c r="A52" s="7"/>
      <c r="B52" s="179" t="s">
        <v>48</v>
      </c>
      <c r="C52" s="181">
        <v>86917</v>
      </c>
      <c r="D52" s="181">
        <v>86917</v>
      </c>
    </row>
    <row r="53" spans="1:4" s="1" customFormat="1" ht="15.75" customHeight="1">
      <c r="A53" s="7"/>
      <c r="B53" s="179" t="s">
        <v>49</v>
      </c>
      <c r="C53" s="181">
        <v>43466</v>
      </c>
      <c r="D53" s="181">
        <v>42124</v>
      </c>
    </row>
    <row r="54" spans="1:4" s="1" customFormat="1" ht="15.75" customHeight="1">
      <c r="A54" s="7"/>
      <c r="B54" s="179" t="s">
        <v>50</v>
      </c>
      <c r="C54" s="181">
        <v>1018849</v>
      </c>
      <c r="D54" s="181">
        <v>991651</v>
      </c>
    </row>
    <row r="55" spans="1:4" s="1" customFormat="1" ht="15.75" customHeight="1">
      <c r="A55" s="7"/>
      <c r="B55" s="186" t="s">
        <v>51</v>
      </c>
      <c r="C55" s="193">
        <v>-37242</v>
      </c>
      <c r="D55" s="193">
        <v>-60246</v>
      </c>
    </row>
    <row r="56" spans="1:4" s="1" customFormat="1" ht="15.75" customHeight="1">
      <c r="A56" s="7"/>
      <c r="B56" s="186" t="s">
        <v>52</v>
      </c>
      <c r="C56" s="194">
        <v>-66688</v>
      </c>
      <c r="D56" s="194">
        <v>-1157</v>
      </c>
    </row>
    <row r="57" spans="1:4" s="1" customFormat="1" ht="15.75" customHeight="1">
      <c r="A57" s="7"/>
      <c r="B57" s="190" t="s">
        <v>108</v>
      </c>
      <c r="C57" s="247">
        <f>SUM(C52:C56)</f>
        <v>1045302</v>
      </c>
      <c r="D57" s="247">
        <f>SUM(D52:D56)</f>
        <v>1059289</v>
      </c>
    </row>
    <row r="58" spans="1:4" s="1" customFormat="1" ht="15.75" customHeight="1">
      <c r="A58" s="7"/>
      <c r="B58" s="190" t="s">
        <v>53</v>
      </c>
      <c r="C58" s="248">
        <v>792</v>
      </c>
      <c r="D58" s="248">
        <v>777</v>
      </c>
    </row>
    <row r="59" spans="1:4" s="1" customFormat="1" ht="15.75" customHeight="1">
      <c r="A59" s="7"/>
      <c r="B59" s="186"/>
      <c r="C59" s="187">
        <f>SUM(C57:C58)</f>
        <v>1046094</v>
      </c>
      <c r="D59" s="187">
        <f>SUM(D57:D58)</f>
        <v>1060066</v>
      </c>
    </row>
    <row r="60" spans="1:4" s="1" customFormat="1" ht="15.75" customHeight="1">
      <c r="A60" s="7"/>
      <c r="B60" s="186"/>
      <c r="C60" s="185"/>
      <c r="D60" s="185"/>
    </row>
    <row r="61" spans="1:4" s="1" customFormat="1" ht="15.75" customHeight="1" thickBot="1">
      <c r="A61" s="7"/>
      <c r="B61" s="186"/>
      <c r="C61" s="188">
        <f>+C41+C50+C59</f>
        <v>1855056</v>
      </c>
      <c r="D61" s="188">
        <f>+D41+D50+D59</f>
        <v>1771859</v>
      </c>
    </row>
    <row r="62" spans="1:4" s="1" customFormat="1" ht="18.75" thickTop="1">
      <c r="A62" s="7"/>
      <c r="B62" s="6"/>
      <c r="C62" s="6"/>
      <c r="D62" s="6"/>
    </row>
    <row r="63" spans="1:4">
      <c r="B63" s="3"/>
      <c r="C63" s="4"/>
      <c r="D63" s="4"/>
    </row>
    <row r="64" spans="1:4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  <row r="114" spans="2:4">
      <c r="B114" s="3"/>
      <c r="C114" s="4"/>
      <c r="D114" s="4"/>
    </row>
    <row r="115" spans="2:4">
      <c r="B115" s="3"/>
      <c r="C115" s="4"/>
      <c r="D115" s="4"/>
    </row>
    <row r="116" spans="2:4">
      <c r="B116" s="3"/>
      <c r="C116" s="4"/>
      <c r="D116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5" orientation="portrait" r:id="rId1"/>
  <headerFooter alignWithMargins="0">
    <oddHeader>&amp;L&amp;G</oddHeader>
    <oddFooter>&amp;CSoftware AG - Q1 2013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75" zoomScaleNormal="75" workbookViewId="0">
      <selection activeCell="C36" sqref="C36"/>
    </sheetView>
  </sheetViews>
  <sheetFormatPr baseColWidth="10" defaultColWidth="8.85546875" defaultRowHeight="15"/>
  <cols>
    <col min="1" max="1" width="8.85546875" style="2" customWidth="1"/>
    <col min="2" max="2" width="70" style="2" customWidth="1"/>
    <col min="3" max="4" width="20.140625" style="1" customWidth="1"/>
    <col min="5" max="16384" width="8.85546875" style="2"/>
  </cols>
  <sheetData>
    <row r="1" spans="1:4" ht="21" customHeight="1">
      <c r="A1" s="77"/>
      <c r="B1" s="7"/>
      <c r="C1" s="6"/>
      <c r="D1" s="6"/>
    </row>
    <row r="2" spans="1:4" ht="18.75" customHeight="1">
      <c r="A2" s="77"/>
      <c r="B2" s="77" t="s">
        <v>151</v>
      </c>
      <c r="C2" s="77"/>
      <c r="D2" s="77"/>
    </row>
    <row r="3" spans="1:4" ht="18.75" customHeight="1">
      <c r="A3" s="77"/>
      <c r="B3" s="77" t="s">
        <v>8</v>
      </c>
      <c r="C3" s="77"/>
      <c r="D3" s="77"/>
    </row>
    <row r="4" spans="1:4" s="1" customFormat="1" ht="21" customHeight="1">
      <c r="A4" s="77"/>
      <c r="B4" s="76"/>
      <c r="C4" s="76"/>
      <c r="D4" s="76"/>
    </row>
    <row r="5" spans="1:4" s="114" customFormat="1" ht="18.75" customHeight="1">
      <c r="A5" s="77"/>
      <c r="B5" s="112" t="s">
        <v>27</v>
      </c>
      <c r="C5" s="113" t="s">
        <v>147</v>
      </c>
      <c r="D5" s="113" t="s">
        <v>148</v>
      </c>
    </row>
    <row r="6" spans="1:4" s="1" customFormat="1" ht="18.75" customHeight="1">
      <c r="A6" s="77"/>
      <c r="B6" s="115" t="s">
        <v>70</v>
      </c>
      <c r="C6" s="116">
        <v>27213</v>
      </c>
      <c r="D6" s="116">
        <v>35863</v>
      </c>
    </row>
    <row r="7" spans="1:4" s="1" customFormat="1" ht="18.75" customHeight="1">
      <c r="A7" s="77"/>
      <c r="B7" s="115" t="s">
        <v>68</v>
      </c>
      <c r="C7" s="116">
        <v>11266</v>
      </c>
      <c r="D7" s="116">
        <v>15622</v>
      </c>
    </row>
    <row r="8" spans="1:4" s="1" customFormat="1" ht="18.75" customHeight="1">
      <c r="A8" s="77"/>
      <c r="B8" s="115" t="s">
        <v>66</v>
      </c>
      <c r="C8" s="116">
        <v>1330</v>
      </c>
      <c r="D8" s="116">
        <v>2062</v>
      </c>
    </row>
    <row r="9" spans="1:4" s="1" customFormat="1" ht="18.75" customHeight="1">
      <c r="A9" s="77"/>
      <c r="B9" s="115" t="s">
        <v>77</v>
      </c>
      <c r="C9" s="116">
        <v>12699</v>
      </c>
      <c r="D9" s="116">
        <v>12453</v>
      </c>
    </row>
    <row r="10" spans="1:4" s="1" customFormat="1" ht="18.75" customHeight="1" thickBot="1">
      <c r="A10" s="77"/>
      <c r="B10" s="117" t="s">
        <v>158</v>
      </c>
      <c r="C10" s="118">
        <v>-4106</v>
      </c>
      <c r="D10" s="118">
        <v>86</v>
      </c>
    </row>
    <row r="11" spans="1:4" s="1" customFormat="1" ht="31.5">
      <c r="A11" s="77"/>
      <c r="B11" s="119" t="s">
        <v>78</v>
      </c>
      <c r="C11" s="75">
        <v>48402</v>
      </c>
      <c r="D11" s="75">
        <f>SUM(D6:D10)</f>
        <v>66086</v>
      </c>
    </row>
    <row r="12" spans="1:4" s="1" customFormat="1" ht="18">
      <c r="A12" s="77"/>
      <c r="B12" s="115" t="s">
        <v>79</v>
      </c>
      <c r="C12" s="116">
        <v>26081</v>
      </c>
      <c r="D12" s="116">
        <v>11375</v>
      </c>
    </row>
    <row r="13" spans="1:4" s="1" customFormat="1" ht="18">
      <c r="A13" s="77"/>
      <c r="B13" s="115" t="s">
        <v>80</v>
      </c>
      <c r="C13" s="116">
        <v>3792</v>
      </c>
      <c r="D13" s="116">
        <v>-2392</v>
      </c>
    </row>
    <row r="14" spans="1:4" s="1" customFormat="1" ht="18">
      <c r="A14" s="77"/>
      <c r="B14" s="115" t="s">
        <v>81</v>
      </c>
      <c r="C14" s="116">
        <v>-13646</v>
      </c>
      <c r="D14" s="116">
        <v>-14625</v>
      </c>
    </row>
    <row r="15" spans="1:4" s="1" customFormat="1" ht="18">
      <c r="A15" s="77"/>
      <c r="B15" s="115" t="s">
        <v>82</v>
      </c>
      <c r="C15" s="116">
        <v>-1354</v>
      </c>
      <c r="D15" s="116">
        <v>-1610</v>
      </c>
    </row>
    <row r="16" spans="1:4" s="1" customFormat="1" ht="18.75" customHeight="1" thickBot="1">
      <c r="A16" s="77"/>
      <c r="B16" s="117" t="s">
        <v>83</v>
      </c>
      <c r="C16" s="118">
        <v>2177</v>
      </c>
      <c r="D16" s="118">
        <v>2211</v>
      </c>
    </row>
    <row r="17" spans="1:6" s="1" customFormat="1" ht="18.75" customHeight="1">
      <c r="A17" s="77"/>
      <c r="B17" s="119" t="s">
        <v>131</v>
      </c>
      <c r="C17" s="75">
        <v>65452</v>
      </c>
      <c r="D17" s="75">
        <f>D11+SUM(D12:D16)</f>
        <v>61045</v>
      </c>
    </row>
    <row r="18" spans="1:6" s="1" customFormat="1" ht="30.75">
      <c r="A18" s="77"/>
      <c r="B18" s="115" t="s">
        <v>84</v>
      </c>
      <c r="C18" s="116">
        <v>62</v>
      </c>
      <c r="D18" s="116">
        <v>106</v>
      </c>
    </row>
    <row r="19" spans="1:6" s="1" customFormat="1" ht="18">
      <c r="A19" s="77"/>
      <c r="B19" s="115" t="s">
        <v>85</v>
      </c>
      <c r="C19" s="116">
        <v>-3120</v>
      </c>
      <c r="D19" s="116">
        <v>-2084</v>
      </c>
    </row>
    <row r="20" spans="1:6" s="1" customFormat="1" ht="18">
      <c r="A20" s="77"/>
      <c r="B20" s="115" t="s">
        <v>86</v>
      </c>
      <c r="C20" s="116">
        <v>424</v>
      </c>
      <c r="D20" s="116">
        <v>486</v>
      </c>
    </row>
    <row r="21" spans="1:6" s="1" customFormat="1" ht="18">
      <c r="A21" s="77"/>
      <c r="B21" s="115" t="s">
        <v>87</v>
      </c>
      <c r="C21" s="116">
        <v>-73</v>
      </c>
      <c r="D21" s="116">
        <v>0</v>
      </c>
    </row>
    <row r="22" spans="1:6" s="1" customFormat="1" ht="18">
      <c r="A22" s="77"/>
      <c r="B22" s="115" t="s">
        <v>138</v>
      </c>
      <c r="C22" s="84">
        <v>0</v>
      </c>
      <c r="D22" s="84">
        <v>-433</v>
      </c>
    </row>
    <row r="23" spans="1:6" s="1" customFormat="1" ht="18">
      <c r="A23" s="77"/>
      <c r="B23" s="115" t="s">
        <v>159</v>
      </c>
      <c r="C23" s="84">
        <v>6443</v>
      </c>
      <c r="D23" s="84">
        <v>0</v>
      </c>
    </row>
    <row r="24" spans="1:6" s="1" customFormat="1" ht="18.75" thickBot="1">
      <c r="A24" s="77"/>
      <c r="B24" s="115" t="s">
        <v>88</v>
      </c>
      <c r="C24" s="118">
        <v>-104</v>
      </c>
      <c r="D24" s="118">
        <v>-413</v>
      </c>
    </row>
    <row r="25" spans="1:6" s="1" customFormat="1" ht="18.75" customHeight="1">
      <c r="A25" s="77"/>
      <c r="B25" s="119" t="s">
        <v>89</v>
      </c>
      <c r="C25" s="75">
        <v>3632</v>
      </c>
      <c r="D25" s="75">
        <f>SUM(D18:D24)</f>
        <v>-2338</v>
      </c>
    </row>
    <row r="26" spans="1:6" s="1" customFormat="1" ht="18">
      <c r="A26" s="77"/>
      <c r="B26" s="120" t="s">
        <v>90</v>
      </c>
      <c r="C26" s="116">
        <v>0</v>
      </c>
      <c r="D26" s="116">
        <v>0</v>
      </c>
    </row>
    <row r="27" spans="1:6" s="1" customFormat="1" ht="18">
      <c r="A27" s="77"/>
      <c r="B27" s="120" t="s">
        <v>132</v>
      </c>
      <c r="C27" s="116">
        <v>-65531</v>
      </c>
      <c r="D27" s="116">
        <v>0</v>
      </c>
      <c r="F27" s="234"/>
    </row>
    <row r="28" spans="1:6" s="1" customFormat="1" ht="18">
      <c r="A28" s="77"/>
      <c r="B28" s="120" t="s">
        <v>92</v>
      </c>
      <c r="C28" s="116">
        <v>0</v>
      </c>
      <c r="D28" s="116">
        <v>-170</v>
      </c>
    </row>
    <row r="29" spans="1:6" s="1" customFormat="1" ht="18">
      <c r="A29" s="77"/>
      <c r="B29" s="120" t="s">
        <v>93</v>
      </c>
      <c r="C29" s="116">
        <v>100000</v>
      </c>
      <c r="D29" s="116">
        <v>0</v>
      </c>
    </row>
    <row r="30" spans="1:6" s="1" customFormat="1" ht="18.75" thickBot="1">
      <c r="A30" s="77"/>
      <c r="B30" s="115" t="s">
        <v>94</v>
      </c>
      <c r="C30" s="118">
        <v>-1859</v>
      </c>
      <c r="D30" s="118">
        <v>-1149</v>
      </c>
    </row>
    <row r="31" spans="1:6" s="1" customFormat="1" ht="18">
      <c r="A31" s="77"/>
      <c r="B31" s="119" t="s">
        <v>95</v>
      </c>
      <c r="C31" s="75">
        <v>32610</v>
      </c>
      <c r="D31" s="75">
        <f>SUM(D26:D30)</f>
        <v>-1319</v>
      </c>
    </row>
    <row r="32" spans="1:6" s="1" customFormat="1" ht="18">
      <c r="A32" s="77"/>
      <c r="B32" s="121" t="s">
        <v>96</v>
      </c>
      <c r="C32" s="116">
        <v>101694</v>
      </c>
      <c r="D32" s="116">
        <v>57388</v>
      </c>
    </row>
    <row r="33" spans="1:4" s="1" customFormat="1" ht="31.5" thickBot="1">
      <c r="A33" s="77"/>
      <c r="B33" s="195" t="s">
        <v>97</v>
      </c>
      <c r="C33" s="118">
        <v>5470</v>
      </c>
      <c r="D33" s="118">
        <v>-1562</v>
      </c>
    </row>
    <row r="34" spans="1:4" s="1" customFormat="1" ht="18">
      <c r="A34" s="77"/>
      <c r="B34" s="196" t="s">
        <v>98</v>
      </c>
      <c r="C34" s="75">
        <v>107164</v>
      </c>
      <c r="D34" s="75">
        <f>SUM(D32:D33)</f>
        <v>55826</v>
      </c>
    </row>
    <row r="35" spans="1:4" s="1" customFormat="1" ht="18.75" thickBot="1">
      <c r="A35" s="77"/>
      <c r="B35" s="197" t="s">
        <v>99</v>
      </c>
      <c r="C35" s="118">
        <v>315637</v>
      </c>
      <c r="D35" s="118">
        <v>216479</v>
      </c>
    </row>
    <row r="36" spans="1:4" ht="18">
      <c r="A36" s="77"/>
      <c r="B36" s="198" t="s">
        <v>100</v>
      </c>
      <c r="C36" s="75">
        <v>422801</v>
      </c>
      <c r="D36" s="75">
        <f>SUM(D34:D35)</f>
        <v>272305</v>
      </c>
    </row>
    <row r="37" spans="1:4">
      <c r="A37" s="6"/>
      <c r="B37" s="99"/>
      <c r="C37" s="116"/>
      <c r="D37" s="116"/>
    </row>
    <row r="38" spans="1:4" s="233" customFormat="1" ht="15.75">
      <c r="A38" s="231"/>
      <c r="B38" s="95" t="s">
        <v>129</v>
      </c>
      <c r="C38" s="232">
        <v>62745</v>
      </c>
      <c r="D38" s="232">
        <f>SUM(D17:D22)</f>
        <v>59120</v>
      </c>
    </row>
  </sheetData>
  <phoneticPr fontId="14" type="noConversion"/>
  <pageMargins left="0.74803149606299213" right="0.23622047244094491" top="1.0236220472440944" bottom="0.94488188976377963" header="0.31496062992125984" footer="0.35433070866141736"/>
  <pageSetup paperSize="9" scale="63" orientation="landscape" r:id="rId1"/>
  <headerFooter alignWithMargins="0">
    <oddHeader>&amp;L&amp;G</oddHeader>
    <oddFooter>&amp;CSoftware AG - Q1 2013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zoomScaleSheetLayoutView="75" workbookViewId="0">
      <selection activeCell="I20" sqref="I20"/>
    </sheetView>
  </sheetViews>
  <sheetFormatPr baseColWidth="10" defaultRowHeight="12.75"/>
  <cols>
    <col min="1" max="1" width="1.7109375" style="2" customWidth="1"/>
    <col min="2" max="2" width="54.7109375" style="229" customWidth="1"/>
    <col min="3" max="8" width="15.28515625" style="230" customWidth="1"/>
    <col min="9" max="12" width="15.28515625" style="2" customWidth="1"/>
    <col min="13" max="13" width="2.85546875" style="2" customWidth="1"/>
    <col min="14" max="16384" width="11.42578125" style="2"/>
  </cols>
  <sheetData>
    <row r="1" spans="1:13" ht="21" customHeight="1">
      <c r="A1" s="77"/>
      <c r="B1" s="6"/>
      <c r="C1" s="6"/>
      <c r="D1" s="6"/>
      <c r="E1" s="6"/>
      <c r="F1" s="6"/>
      <c r="G1" s="6"/>
      <c r="H1" s="6"/>
      <c r="I1" s="77"/>
      <c r="J1" s="77"/>
      <c r="K1" s="77"/>
      <c r="L1" s="77"/>
      <c r="M1" s="77"/>
    </row>
    <row r="2" spans="1:13" ht="18.75" customHeight="1">
      <c r="A2" s="77"/>
      <c r="B2" s="77" t="s">
        <v>152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122" customFormat="1" ht="21" customHeight="1">
      <c r="A4" s="77"/>
      <c r="B4" s="199"/>
      <c r="C4" s="277"/>
      <c r="D4" s="277"/>
      <c r="E4" s="277"/>
      <c r="F4" s="277"/>
      <c r="G4" s="277"/>
      <c r="H4" s="277"/>
      <c r="I4" s="77"/>
      <c r="J4" s="77"/>
      <c r="K4" s="77"/>
      <c r="L4" s="77"/>
      <c r="M4" s="77"/>
    </row>
    <row r="5" spans="1:13" ht="18.75" customHeight="1">
      <c r="A5" s="77"/>
      <c r="B5" s="200" t="s">
        <v>27</v>
      </c>
      <c r="C5" s="201" t="s">
        <v>1</v>
      </c>
      <c r="D5" s="202"/>
      <c r="E5" s="201" t="s">
        <v>5</v>
      </c>
      <c r="F5" s="203"/>
      <c r="G5" s="201" t="s">
        <v>157</v>
      </c>
      <c r="H5" s="203"/>
      <c r="I5" s="201" t="s">
        <v>101</v>
      </c>
      <c r="J5" s="203"/>
      <c r="K5" s="201" t="s">
        <v>2</v>
      </c>
      <c r="L5" s="202"/>
      <c r="M5" s="77"/>
    </row>
    <row r="6" spans="1:13" ht="18">
      <c r="A6" s="77"/>
      <c r="B6" s="204"/>
      <c r="C6" s="205"/>
      <c r="D6" s="206"/>
      <c r="E6" s="205"/>
      <c r="F6" s="206"/>
      <c r="G6" s="207"/>
      <c r="H6" s="208"/>
      <c r="I6" s="205"/>
      <c r="J6" s="206"/>
      <c r="K6" s="205"/>
      <c r="L6" s="209"/>
      <c r="M6" s="77"/>
    </row>
    <row r="7" spans="1:13" ht="18">
      <c r="A7" s="77"/>
      <c r="B7" s="210"/>
      <c r="C7" s="211" t="s">
        <v>147</v>
      </c>
      <c r="D7" s="211" t="s">
        <v>148</v>
      </c>
      <c r="E7" s="211" t="s">
        <v>147</v>
      </c>
      <c r="F7" s="211" t="s">
        <v>148</v>
      </c>
      <c r="G7" s="211" t="s">
        <v>147</v>
      </c>
      <c r="H7" s="211" t="s">
        <v>148</v>
      </c>
      <c r="I7" s="211" t="s">
        <v>147</v>
      </c>
      <c r="J7" s="211" t="s">
        <v>148</v>
      </c>
      <c r="K7" s="211" t="s">
        <v>147</v>
      </c>
      <c r="L7" s="246" t="s">
        <v>148</v>
      </c>
      <c r="M7" s="77"/>
    </row>
    <row r="8" spans="1:13" ht="18">
      <c r="A8" s="77"/>
      <c r="B8" s="204"/>
      <c r="C8" s="212"/>
      <c r="D8" s="212"/>
      <c r="E8" s="212"/>
      <c r="F8" s="212"/>
      <c r="G8" s="212"/>
      <c r="H8" s="212"/>
      <c r="I8" s="212"/>
      <c r="J8" s="212"/>
      <c r="K8" s="212"/>
      <c r="L8" s="209"/>
      <c r="M8" s="77"/>
    </row>
    <row r="9" spans="1:13" ht="18">
      <c r="A9" s="77"/>
      <c r="B9" s="213" t="s">
        <v>55</v>
      </c>
      <c r="C9" s="214">
        <v>21069</v>
      </c>
      <c r="D9" s="214">
        <v>28725</v>
      </c>
      <c r="E9" s="214">
        <f>41918+1</f>
        <v>41919</v>
      </c>
      <c r="F9" s="214">
        <v>35679</v>
      </c>
      <c r="G9" s="214">
        <v>593</v>
      </c>
      <c r="H9" s="214">
        <v>843</v>
      </c>
      <c r="I9" s="214"/>
      <c r="J9" s="214"/>
      <c r="K9" s="214">
        <f>+C9+E9+G9+I9</f>
        <v>63581</v>
      </c>
      <c r="L9" s="214">
        <f>+D9+F9+H9+J9</f>
        <v>65247</v>
      </c>
      <c r="M9" s="77"/>
    </row>
    <row r="10" spans="1:13" ht="18">
      <c r="A10" s="77"/>
      <c r="B10" s="213" t="s">
        <v>56</v>
      </c>
      <c r="C10" s="214">
        <v>43207</v>
      </c>
      <c r="D10" s="214">
        <v>47608</v>
      </c>
      <c r="E10" s="214">
        <v>48426</v>
      </c>
      <c r="F10" s="214">
        <v>44876</v>
      </c>
      <c r="G10" s="214">
        <v>1869</v>
      </c>
      <c r="H10" s="214">
        <v>3784</v>
      </c>
      <c r="I10" s="214"/>
      <c r="J10" s="214"/>
      <c r="K10" s="214">
        <f>+C10+E10+G10+I10</f>
        <v>93502</v>
      </c>
      <c r="L10" s="214">
        <f>+D10+F10+H10+J10</f>
        <v>96268</v>
      </c>
      <c r="M10" s="77"/>
    </row>
    <row r="11" spans="1:13" ht="18">
      <c r="A11" s="77"/>
      <c r="B11" s="215" t="s">
        <v>102</v>
      </c>
      <c r="C11" s="216">
        <f t="shared" ref="C11:L11" si="0">SUM(C9:C10)</f>
        <v>64276</v>
      </c>
      <c r="D11" s="216">
        <f t="shared" si="0"/>
        <v>76333</v>
      </c>
      <c r="E11" s="216">
        <f t="shared" si="0"/>
        <v>90345</v>
      </c>
      <c r="F11" s="216">
        <f>SUM(F9:F10)</f>
        <v>80555</v>
      </c>
      <c r="G11" s="216">
        <f t="shared" si="0"/>
        <v>2462</v>
      </c>
      <c r="H11" s="216">
        <f t="shared" si="0"/>
        <v>4627</v>
      </c>
      <c r="I11" s="216"/>
      <c r="J11" s="216"/>
      <c r="K11" s="216">
        <f t="shared" si="0"/>
        <v>157083</v>
      </c>
      <c r="L11" s="216">
        <f t="shared" si="0"/>
        <v>161515</v>
      </c>
      <c r="M11" s="77"/>
    </row>
    <row r="12" spans="1:13" ht="18">
      <c r="A12" s="77"/>
      <c r="B12" s="213" t="s">
        <v>57</v>
      </c>
      <c r="C12" s="214">
        <v>0</v>
      </c>
      <c r="D12" s="214">
        <v>0</v>
      </c>
      <c r="E12" s="214">
        <v>0</v>
      </c>
      <c r="F12" s="214">
        <v>25</v>
      </c>
      <c r="G12" s="214">
        <v>67507</v>
      </c>
      <c r="H12" s="214">
        <v>92713</v>
      </c>
      <c r="I12" s="214"/>
      <c r="J12" s="214"/>
      <c r="K12" s="214">
        <f>+C12+E12+G12+I12</f>
        <v>67507</v>
      </c>
      <c r="L12" s="214">
        <f>+D12+F12+H12+J12</f>
        <v>92738</v>
      </c>
      <c r="M12" s="77"/>
    </row>
    <row r="13" spans="1:13" ht="18">
      <c r="A13" s="77"/>
      <c r="B13" s="217" t="s">
        <v>58</v>
      </c>
      <c r="C13" s="218">
        <v>204</v>
      </c>
      <c r="D13" s="218">
        <v>257</v>
      </c>
      <c r="E13" s="218">
        <v>0</v>
      </c>
      <c r="F13" s="218">
        <v>2</v>
      </c>
      <c r="G13" s="218">
        <v>116</v>
      </c>
      <c r="H13" s="218">
        <v>42</v>
      </c>
      <c r="I13" s="218"/>
      <c r="J13" s="218"/>
      <c r="K13" s="218">
        <f>+C13+E13+G13+I13</f>
        <v>320</v>
      </c>
      <c r="L13" s="218">
        <f>+D13+F13+H13+J13</f>
        <v>301</v>
      </c>
      <c r="M13" s="77"/>
    </row>
    <row r="14" spans="1:13" ht="18">
      <c r="A14" s="77"/>
      <c r="B14" s="204" t="s">
        <v>59</v>
      </c>
      <c r="C14" s="219">
        <f t="shared" ref="C14:L14" si="1">SUM(C11:C13)</f>
        <v>64480</v>
      </c>
      <c r="D14" s="219">
        <f t="shared" si="1"/>
        <v>76590</v>
      </c>
      <c r="E14" s="219">
        <f t="shared" si="1"/>
        <v>90345</v>
      </c>
      <c r="F14" s="219">
        <f t="shared" si="1"/>
        <v>80582</v>
      </c>
      <c r="G14" s="219">
        <f t="shared" si="1"/>
        <v>70085</v>
      </c>
      <c r="H14" s="219">
        <f t="shared" si="1"/>
        <v>97382</v>
      </c>
      <c r="I14" s="219"/>
      <c r="J14" s="219"/>
      <c r="K14" s="219">
        <f>SUM(K11:K13)</f>
        <v>224910</v>
      </c>
      <c r="L14" s="219">
        <f t="shared" si="1"/>
        <v>254554</v>
      </c>
      <c r="M14" s="77"/>
    </row>
    <row r="15" spans="1:13" ht="18">
      <c r="A15" s="77"/>
      <c r="B15" s="217" t="s">
        <v>60</v>
      </c>
      <c r="C15" s="218">
        <v>-3764</v>
      </c>
      <c r="D15" s="218">
        <v>-3624</v>
      </c>
      <c r="E15" s="218">
        <v>-5831</v>
      </c>
      <c r="F15" s="218">
        <v>-4860</v>
      </c>
      <c r="G15" s="218">
        <v>-60211</v>
      </c>
      <c r="H15" s="218">
        <f>-87413+1</f>
        <v>-87412</v>
      </c>
      <c r="I15" s="218">
        <v>-5969</v>
      </c>
      <c r="J15" s="218">
        <v>-5796</v>
      </c>
      <c r="K15" s="218">
        <f>+C15+E15+G15+I15</f>
        <v>-75775</v>
      </c>
      <c r="L15" s="218">
        <f>+D15+F15+H15+J15</f>
        <v>-101692</v>
      </c>
      <c r="M15" s="77"/>
    </row>
    <row r="16" spans="1:13" ht="18">
      <c r="A16" s="77"/>
      <c r="B16" s="204" t="s">
        <v>61</v>
      </c>
      <c r="C16" s="219">
        <f t="shared" ref="C16:L16" si="2">SUM(C14:C15)</f>
        <v>60716</v>
      </c>
      <c r="D16" s="219">
        <f t="shared" si="2"/>
        <v>72966</v>
      </c>
      <c r="E16" s="219">
        <f t="shared" si="2"/>
        <v>84514</v>
      </c>
      <c r="F16" s="219">
        <f t="shared" si="2"/>
        <v>75722</v>
      </c>
      <c r="G16" s="219">
        <f t="shared" si="2"/>
        <v>9874</v>
      </c>
      <c r="H16" s="219">
        <f t="shared" si="2"/>
        <v>9970</v>
      </c>
      <c r="I16" s="219">
        <f t="shared" si="2"/>
        <v>-5969</v>
      </c>
      <c r="J16" s="219">
        <f>SUM(J14:J15)</f>
        <v>-5796</v>
      </c>
      <c r="K16" s="219">
        <f>SUM(K14:K15)</f>
        <v>149135</v>
      </c>
      <c r="L16" s="219">
        <f t="shared" si="2"/>
        <v>152862</v>
      </c>
      <c r="M16" s="77"/>
    </row>
    <row r="17" spans="1:13" ht="18">
      <c r="A17" s="77"/>
      <c r="B17" s="217" t="s">
        <v>63</v>
      </c>
      <c r="C17" s="218">
        <v>-13804</v>
      </c>
      <c r="D17" s="218">
        <v>-15272</v>
      </c>
      <c r="E17" s="218">
        <v>-46007</v>
      </c>
      <c r="F17" s="218">
        <f>-30914-1</f>
        <v>-30915</v>
      </c>
      <c r="G17" s="218">
        <v>-9596</v>
      </c>
      <c r="H17" s="218">
        <v>-9700</v>
      </c>
      <c r="I17" s="218">
        <v>-3404</v>
      </c>
      <c r="J17" s="218">
        <v>-3387</v>
      </c>
      <c r="K17" s="218">
        <f>+C17+E17+G17+I17</f>
        <v>-72811</v>
      </c>
      <c r="L17" s="218">
        <f>+D17+F17+H17+J17</f>
        <v>-59274</v>
      </c>
      <c r="M17" s="77"/>
    </row>
    <row r="18" spans="1:13" ht="18">
      <c r="A18" s="77"/>
      <c r="B18" s="215" t="s">
        <v>103</v>
      </c>
      <c r="C18" s="220">
        <f t="shared" ref="C18:L18" si="3">SUM(C16:C17)</f>
        <v>46912</v>
      </c>
      <c r="D18" s="220">
        <f t="shared" si="3"/>
        <v>57694</v>
      </c>
      <c r="E18" s="220">
        <f t="shared" si="3"/>
        <v>38507</v>
      </c>
      <c r="F18" s="220">
        <f t="shared" si="3"/>
        <v>44807</v>
      </c>
      <c r="G18" s="220">
        <f t="shared" si="3"/>
        <v>278</v>
      </c>
      <c r="H18" s="220">
        <f t="shared" si="3"/>
        <v>270</v>
      </c>
      <c r="I18" s="220">
        <f t="shared" si="3"/>
        <v>-9373</v>
      </c>
      <c r="J18" s="220">
        <f>SUM(J16:J17)</f>
        <v>-9183</v>
      </c>
      <c r="K18" s="216">
        <f t="shared" si="3"/>
        <v>76324</v>
      </c>
      <c r="L18" s="216">
        <f t="shared" si="3"/>
        <v>93588</v>
      </c>
      <c r="M18" s="77"/>
    </row>
    <row r="19" spans="1:13" ht="18">
      <c r="A19" s="77"/>
      <c r="B19" s="221" t="s">
        <v>62</v>
      </c>
      <c r="C19" s="218">
        <v>-6477</v>
      </c>
      <c r="D19" s="218">
        <v>-6690</v>
      </c>
      <c r="E19" s="218">
        <f>-19744+1</f>
        <v>-19743</v>
      </c>
      <c r="F19" s="218">
        <f>-17548+1</f>
        <v>-17547</v>
      </c>
      <c r="G19" s="218">
        <v>0</v>
      </c>
      <c r="H19" s="218">
        <v>0</v>
      </c>
      <c r="I19" s="218">
        <v>0</v>
      </c>
      <c r="J19" s="218">
        <v>0</v>
      </c>
      <c r="K19" s="218">
        <f>+C19+E19+G19+I19</f>
        <v>-26220</v>
      </c>
      <c r="L19" s="218">
        <f>+D19+F19+H19+J19</f>
        <v>-24237</v>
      </c>
      <c r="M19" s="77"/>
    </row>
    <row r="20" spans="1:13" ht="18">
      <c r="A20" s="77"/>
      <c r="B20" s="215" t="s">
        <v>104</v>
      </c>
      <c r="C20" s="220">
        <f t="shared" ref="C20:L20" si="4">SUM(C18:C19)</f>
        <v>40435</v>
      </c>
      <c r="D20" s="220">
        <f t="shared" si="4"/>
        <v>51004</v>
      </c>
      <c r="E20" s="220">
        <f t="shared" si="4"/>
        <v>18764</v>
      </c>
      <c r="F20" s="220">
        <f t="shared" si="4"/>
        <v>27260</v>
      </c>
      <c r="G20" s="220">
        <f t="shared" si="4"/>
        <v>278</v>
      </c>
      <c r="H20" s="220">
        <f t="shared" si="4"/>
        <v>270</v>
      </c>
      <c r="I20" s="220">
        <f t="shared" si="4"/>
        <v>-9373</v>
      </c>
      <c r="J20" s="220">
        <f t="shared" si="4"/>
        <v>-9183</v>
      </c>
      <c r="K20" s="220">
        <f t="shared" si="4"/>
        <v>50104</v>
      </c>
      <c r="L20" s="220">
        <f t="shared" si="4"/>
        <v>69351</v>
      </c>
      <c r="M20" s="77"/>
    </row>
    <row r="21" spans="1:13" ht="18">
      <c r="A21" s="77"/>
      <c r="B21" s="213" t="s">
        <v>64</v>
      </c>
      <c r="C21" s="222"/>
      <c r="D21" s="222"/>
      <c r="E21" s="222"/>
      <c r="F21" s="222"/>
      <c r="G21" s="222"/>
      <c r="H21" s="222"/>
      <c r="I21" s="222"/>
      <c r="J21" s="222"/>
      <c r="K21" s="214">
        <v>-17845</v>
      </c>
      <c r="L21" s="214">
        <v>-15496</v>
      </c>
      <c r="M21" s="77"/>
    </row>
    <row r="22" spans="1:13" ht="18">
      <c r="A22" s="77"/>
      <c r="B22" s="217" t="s">
        <v>69</v>
      </c>
      <c r="C22" s="222"/>
      <c r="D22" s="222"/>
      <c r="E22" s="222"/>
      <c r="F22" s="222"/>
      <c r="G22" s="222"/>
      <c r="H22" s="222"/>
      <c r="I22" s="222"/>
      <c r="J22" s="222"/>
      <c r="K22" s="218">
        <v>-1819</v>
      </c>
      <c r="L22" s="218">
        <v>-1273</v>
      </c>
      <c r="M22" s="77"/>
    </row>
    <row r="23" spans="1:13" ht="18">
      <c r="A23" s="77"/>
      <c r="B23" s="237" t="s">
        <v>65</v>
      </c>
      <c r="C23" s="223"/>
      <c r="D23" s="224"/>
      <c r="E23" s="224"/>
      <c r="F23" s="224"/>
      <c r="G23" s="224"/>
      <c r="H23" s="224"/>
      <c r="I23" s="224"/>
      <c r="J23" s="224"/>
      <c r="K23" s="219">
        <f>SUM(K20:K22)</f>
        <v>30440</v>
      </c>
      <c r="L23" s="219">
        <f>SUM(L20:L22)</f>
        <v>52582</v>
      </c>
      <c r="M23" s="77"/>
    </row>
    <row r="24" spans="1:13" ht="18">
      <c r="A24" s="77"/>
      <c r="B24" s="213" t="s">
        <v>144</v>
      </c>
      <c r="C24" s="222"/>
      <c r="D24" s="222"/>
      <c r="E24" s="222"/>
      <c r="F24" s="222"/>
      <c r="G24" s="222"/>
      <c r="H24" s="222"/>
      <c r="I24" s="222"/>
      <c r="J24" s="222"/>
      <c r="K24" s="214">
        <v>9369</v>
      </c>
      <c r="L24" s="214">
        <v>965</v>
      </c>
      <c r="M24" s="77"/>
    </row>
    <row r="25" spans="1:13" ht="18">
      <c r="A25" s="77"/>
      <c r="B25" s="238" t="s">
        <v>139</v>
      </c>
      <c r="C25" s="223"/>
      <c r="D25" s="224"/>
      <c r="E25" s="224"/>
      <c r="F25" s="224"/>
      <c r="G25" s="224"/>
      <c r="H25" s="224"/>
      <c r="I25" s="224"/>
      <c r="J25" s="224"/>
      <c r="K25" s="218">
        <v>-1330</v>
      </c>
      <c r="L25" s="218">
        <v>-2062</v>
      </c>
      <c r="M25" s="77"/>
    </row>
    <row r="26" spans="1:13" ht="18">
      <c r="A26" s="77"/>
      <c r="B26" s="237" t="s">
        <v>140</v>
      </c>
      <c r="C26" s="223"/>
      <c r="D26" s="224"/>
      <c r="E26" s="224"/>
      <c r="F26" s="224"/>
      <c r="G26" s="224"/>
      <c r="H26" s="224"/>
      <c r="I26" s="224"/>
      <c r="J26" s="224"/>
      <c r="K26" s="219">
        <f>SUM(K23:K25)</f>
        <v>38479</v>
      </c>
      <c r="L26" s="219">
        <f>SUM(L23:L25)</f>
        <v>51485</v>
      </c>
      <c r="M26" s="77"/>
    </row>
    <row r="27" spans="1:13" ht="18">
      <c r="A27" s="77"/>
      <c r="B27" s="238" t="s">
        <v>68</v>
      </c>
      <c r="C27" s="223"/>
      <c r="D27" s="224"/>
      <c r="E27" s="224"/>
      <c r="F27" s="224"/>
      <c r="G27" s="224"/>
      <c r="H27" s="224"/>
      <c r="I27" s="224"/>
      <c r="J27" s="224"/>
      <c r="K27" s="214">
        <v>-11266</v>
      </c>
      <c r="L27" s="214">
        <v>-15622</v>
      </c>
      <c r="M27" s="77"/>
    </row>
    <row r="28" spans="1:13" ht="18.75" thickBot="1">
      <c r="A28" s="77"/>
      <c r="B28" s="239" t="s">
        <v>70</v>
      </c>
      <c r="C28" s="225"/>
      <c r="D28" s="226"/>
      <c r="E28" s="226"/>
      <c r="F28" s="226"/>
      <c r="G28" s="226"/>
      <c r="H28" s="226"/>
      <c r="I28" s="226"/>
      <c r="J28" s="227"/>
      <c r="K28" s="228">
        <f>SUM(K26:K27)</f>
        <v>27213</v>
      </c>
      <c r="L28" s="228">
        <f>SUM(L26:L27)</f>
        <v>35863</v>
      </c>
      <c r="M28" s="77"/>
    </row>
    <row r="29" spans="1:13" ht="18.75" thickTop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</sheetData>
  <mergeCells count="1">
    <mergeCell ref="C4:H4"/>
  </mergeCells>
  <phoneticPr fontId="14" type="noConversion"/>
  <pageMargins left="0.74803149606299213" right="0.27559055118110237" top="1.3385826771653544" bottom="0.98425196850393704" header="0.31496062992125984" footer="0.51181102362204722"/>
  <pageSetup paperSize="9" scale="60" fitToHeight="2" orientation="landscape" r:id="rId1"/>
  <headerFooter alignWithMargins="0">
    <oddHeader>&amp;L&amp;G</oddHeader>
    <oddFooter>&amp;CSoftware AG - Q1 2013 Results</oddFooter>
  </headerFooter>
  <rowBreaks count="1" manualBreakCount="1">
    <brk id="30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75" zoomScaleNormal="75" workbookViewId="0">
      <selection activeCell="C36" sqref="C36"/>
    </sheetView>
  </sheetViews>
  <sheetFormatPr baseColWidth="10" defaultColWidth="8.85546875" defaultRowHeight="12.75"/>
  <cols>
    <col min="1" max="1" width="4.7109375" style="2" customWidth="1"/>
    <col min="2" max="2" width="6.140625" style="2" customWidth="1"/>
    <col min="3" max="3" width="62.7109375" style="2" customWidth="1"/>
    <col min="4" max="4" width="15.28515625" style="2" customWidth="1"/>
    <col min="5" max="5" width="15.42578125" style="2" customWidth="1"/>
    <col min="6" max="6" width="2.7109375" style="2" customWidth="1"/>
    <col min="7" max="7" width="11.7109375" style="2" customWidth="1"/>
    <col min="8" max="8" width="2.7109375" style="2" customWidth="1"/>
    <col min="9" max="9" width="13.85546875" style="2" customWidth="1"/>
    <col min="10" max="10" width="2.7109375" style="2" customWidth="1"/>
    <col min="11" max="11" width="24.42578125" style="2" customWidth="1"/>
    <col min="12" max="12" width="20.42578125" style="2" customWidth="1"/>
    <col min="13" max="13" width="23.140625" style="2" customWidth="1"/>
    <col min="14" max="14" width="28.42578125" style="2" customWidth="1"/>
    <col min="15" max="15" width="2.7109375" style="2" customWidth="1"/>
    <col min="16" max="16" width="10.85546875" style="2" customWidth="1"/>
    <col min="17" max="17" width="2.7109375" style="2" customWidth="1"/>
    <col min="18" max="18" width="19.42578125" style="2" customWidth="1"/>
    <col min="19" max="19" width="2.7109375" style="2" customWidth="1"/>
    <col min="20" max="20" width="16.85546875" style="2" customWidth="1"/>
    <col min="21" max="21" width="2.5703125" style="2" customWidth="1"/>
    <col min="22" max="22" width="11.7109375" style="2" customWidth="1"/>
    <col min="23" max="23" width="7.42578125" style="2" customWidth="1"/>
    <col min="24" max="16384" width="8.85546875" style="2"/>
  </cols>
  <sheetData>
    <row r="1" spans="1:25" s="1" customFormat="1" ht="18">
      <c r="A1" s="77"/>
      <c r="B1" s="123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3"/>
      <c r="W1" s="8"/>
      <c r="X1" s="5"/>
    </row>
    <row r="2" spans="1:25" ht="21" customHeight="1">
      <c r="A2" s="77"/>
      <c r="B2" s="77" t="s">
        <v>153</v>
      </c>
      <c r="C2" s="77"/>
      <c r="D2" s="77"/>
      <c r="E2" s="77"/>
      <c r="F2" s="77"/>
      <c r="G2" s="77"/>
      <c r="H2" s="77"/>
      <c r="I2" s="78"/>
      <c r="J2" s="78"/>
      <c r="K2" s="78"/>
      <c r="L2" s="78"/>
      <c r="M2" s="78"/>
      <c r="N2" s="78"/>
      <c r="O2" s="78"/>
      <c r="P2" s="78"/>
      <c r="Q2" s="78"/>
      <c r="R2" s="8"/>
      <c r="S2" s="78"/>
      <c r="T2" s="8"/>
      <c r="U2" s="8"/>
      <c r="V2" s="8"/>
      <c r="W2" s="8"/>
    </row>
    <row r="3" spans="1:25" ht="18.75" customHeight="1">
      <c r="A3" s="77"/>
      <c r="B3" s="77" t="s">
        <v>8</v>
      </c>
      <c r="C3" s="77"/>
      <c r="D3" s="77"/>
      <c r="E3" s="77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  <c r="R3" s="8"/>
      <c r="S3" s="78"/>
      <c r="T3" s="8"/>
      <c r="U3" s="8"/>
      <c r="V3" s="8"/>
      <c r="W3" s="8"/>
    </row>
    <row r="4" spans="1:25" ht="21" customHeight="1" thickBot="1">
      <c r="A4" s="77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S4" s="6"/>
      <c r="T4" s="9"/>
      <c r="U4" s="9"/>
      <c r="V4" s="9"/>
      <c r="W4" s="8"/>
    </row>
    <row r="5" spans="1:25" s="1" customFormat="1" ht="16.5" customHeight="1">
      <c r="A5" s="77"/>
      <c r="B5" s="125" t="s">
        <v>27</v>
      </c>
      <c r="C5" s="126"/>
      <c r="D5" s="278"/>
      <c r="E5" s="278" t="s">
        <v>105</v>
      </c>
      <c r="F5" s="278"/>
      <c r="G5" s="278" t="s">
        <v>106</v>
      </c>
      <c r="H5" s="278"/>
      <c r="I5" s="278" t="s">
        <v>107</v>
      </c>
      <c r="J5" s="278"/>
      <c r="K5" s="278" t="s">
        <v>51</v>
      </c>
      <c r="L5" s="278"/>
      <c r="M5" s="278"/>
      <c r="N5" s="278"/>
      <c r="O5" s="63"/>
      <c r="P5" s="278" t="s">
        <v>52</v>
      </c>
      <c r="Q5" s="63"/>
      <c r="R5" s="278" t="s">
        <v>108</v>
      </c>
      <c r="S5" s="63"/>
      <c r="T5" s="278" t="s">
        <v>53</v>
      </c>
      <c r="U5" s="63"/>
      <c r="V5" s="127"/>
      <c r="W5" s="8"/>
    </row>
    <row r="6" spans="1:25" s="1" customFormat="1" ht="15.75" customHeight="1">
      <c r="A6" s="77"/>
      <c r="B6" s="128"/>
      <c r="C6" s="129"/>
      <c r="D6" s="279"/>
      <c r="E6" s="279" t="s">
        <v>3</v>
      </c>
      <c r="F6" s="279"/>
      <c r="G6" s="279"/>
      <c r="H6" s="279"/>
      <c r="I6" s="279"/>
      <c r="J6" s="279"/>
      <c r="K6" s="279"/>
      <c r="L6" s="279"/>
      <c r="M6" s="279"/>
      <c r="N6" s="279"/>
      <c r="O6" s="64"/>
      <c r="P6" s="279"/>
      <c r="Q6" s="64"/>
      <c r="R6" s="279"/>
      <c r="S6" s="64"/>
      <c r="T6" s="279"/>
      <c r="U6" s="64"/>
      <c r="V6" s="130"/>
      <c r="W6" s="8"/>
    </row>
    <row r="7" spans="1:25" s="1" customFormat="1" ht="40.5" customHeight="1">
      <c r="A7" s="77"/>
      <c r="B7" s="131"/>
      <c r="C7" s="132"/>
      <c r="D7" s="280"/>
      <c r="E7" s="280" t="s">
        <v>4</v>
      </c>
      <c r="F7" s="279"/>
      <c r="G7" s="280"/>
      <c r="H7" s="279"/>
      <c r="I7" s="280"/>
      <c r="J7" s="279"/>
      <c r="K7" s="280"/>
      <c r="L7" s="280"/>
      <c r="M7" s="280"/>
      <c r="N7" s="280"/>
      <c r="O7" s="64"/>
      <c r="P7" s="280"/>
      <c r="Q7" s="64"/>
      <c r="R7" s="280"/>
      <c r="S7" s="64"/>
      <c r="T7" s="280"/>
      <c r="U7" s="64"/>
      <c r="V7" s="133" t="s">
        <v>109</v>
      </c>
      <c r="W7" s="8"/>
    </row>
    <row r="8" spans="1:25" s="1" customFormat="1" ht="75.75">
      <c r="A8" s="77"/>
      <c r="B8" s="131"/>
      <c r="C8" s="132"/>
      <c r="D8" s="65" t="s">
        <v>110</v>
      </c>
      <c r="E8" s="134"/>
      <c r="F8" s="134"/>
      <c r="G8" s="64"/>
      <c r="H8" s="64"/>
      <c r="I8" s="64"/>
      <c r="J8" s="64"/>
      <c r="K8" s="65" t="s">
        <v>111</v>
      </c>
      <c r="L8" s="65" t="s">
        <v>112</v>
      </c>
      <c r="M8" s="65" t="s">
        <v>113</v>
      </c>
      <c r="N8" s="65" t="s">
        <v>114</v>
      </c>
      <c r="O8" s="64"/>
      <c r="P8" s="134"/>
      <c r="Q8" s="64"/>
      <c r="R8" s="134"/>
      <c r="S8" s="64"/>
      <c r="T8" s="134"/>
      <c r="U8" s="134"/>
      <c r="V8" s="135"/>
      <c r="W8" s="8"/>
    </row>
    <row r="9" spans="1:25" s="1" customFormat="1" ht="18.75" thickBot="1">
      <c r="A9" s="77"/>
      <c r="B9" s="131"/>
      <c r="C9" s="132"/>
      <c r="D9" s="64"/>
      <c r="E9" s="134"/>
      <c r="F9" s="13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34"/>
      <c r="S9" s="64"/>
      <c r="T9" s="134"/>
      <c r="U9" s="134"/>
      <c r="V9" s="135"/>
      <c r="W9" s="8"/>
    </row>
    <row r="10" spans="1:25" s="1" customFormat="1" ht="18">
      <c r="A10" s="77"/>
      <c r="B10" s="136" t="s">
        <v>128</v>
      </c>
      <c r="C10" s="137"/>
      <c r="D10" s="138">
        <v>86766468</v>
      </c>
      <c r="E10" s="138">
        <v>86828</v>
      </c>
      <c r="F10" s="139"/>
      <c r="G10" s="138">
        <v>35716</v>
      </c>
      <c r="H10" s="139"/>
      <c r="I10" s="138">
        <v>867053</v>
      </c>
      <c r="J10" s="139"/>
      <c r="K10" s="138">
        <v>-26894</v>
      </c>
      <c r="L10" s="138">
        <v>-3054</v>
      </c>
      <c r="M10" s="138">
        <v>-11332</v>
      </c>
      <c r="N10" s="138">
        <v>4185</v>
      </c>
      <c r="O10" s="139"/>
      <c r="P10" s="138">
        <v>-1675</v>
      </c>
      <c r="Q10" s="139"/>
      <c r="R10" s="138">
        <f>SUM(E10:P10)</f>
        <v>950827</v>
      </c>
      <c r="S10" s="139"/>
      <c r="T10" s="138">
        <v>655</v>
      </c>
      <c r="U10" s="139"/>
      <c r="V10" s="140">
        <f t="shared" ref="V10:V17" si="0">SUM(R10:T10)</f>
        <v>951482</v>
      </c>
      <c r="W10" s="8"/>
    </row>
    <row r="11" spans="1:25" s="1" customFormat="1" ht="18">
      <c r="A11" s="77"/>
      <c r="B11" s="141" t="s">
        <v>115</v>
      </c>
      <c r="C11" s="142"/>
      <c r="D11" s="143"/>
      <c r="E11" s="143"/>
      <c r="F11" s="124"/>
      <c r="G11" s="143"/>
      <c r="H11" s="124"/>
      <c r="I11" s="143">
        <v>35757</v>
      </c>
      <c r="J11" s="143"/>
      <c r="K11" s="143">
        <v>-12488</v>
      </c>
      <c r="L11" s="143">
        <v>406</v>
      </c>
      <c r="M11" s="143">
        <v>-37</v>
      </c>
      <c r="N11" s="143">
        <v>-1098</v>
      </c>
      <c r="O11" s="124"/>
      <c r="P11" s="143"/>
      <c r="Q11" s="143"/>
      <c r="R11" s="143">
        <f t="shared" ref="R11:R17" si="1">SUM(E11:P11)</f>
        <v>22540</v>
      </c>
      <c r="S11" s="124"/>
      <c r="T11" s="143">
        <v>106</v>
      </c>
      <c r="U11" s="124"/>
      <c r="V11" s="144">
        <f t="shared" si="0"/>
        <v>22646</v>
      </c>
      <c r="W11" s="8"/>
    </row>
    <row r="12" spans="1:25" s="1" customFormat="1" ht="18">
      <c r="A12" s="77"/>
      <c r="B12" s="141" t="s">
        <v>116</v>
      </c>
      <c r="C12" s="142"/>
      <c r="D12" s="143"/>
      <c r="E12" s="143"/>
      <c r="F12" s="124"/>
      <c r="G12" s="143"/>
      <c r="H12" s="124"/>
      <c r="I12" s="143"/>
      <c r="J12" s="124"/>
      <c r="K12" s="143"/>
      <c r="L12" s="143"/>
      <c r="M12" s="143"/>
      <c r="N12" s="143"/>
      <c r="O12" s="124"/>
      <c r="P12" s="143"/>
      <c r="Q12" s="124"/>
      <c r="R12" s="143"/>
      <c r="S12" s="124"/>
      <c r="T12" s="143"/>
      <c r="U12" s="124"/>
      <c r="V12" s="144"/>
      <c r="W12" s="8"/>
    </row>
    <row r="13" spans="1:25" s="1" customFormat="1" ht="18">
      <c r="A13" s="77"/>
      <c r="B13" s="141"/>
      <c r="C13" s="143" t="s">
        <v>117</v>
      </c>
      <c r="D13" s="143"/>
      <c r="E13" s="143"/>
      <c r="F13" s="124"/>
      <c r="G13" s="143"/>
      <c r="H13" s="124"/>
      <c r="I13" s="143"/>
      <c r="J13" s="124"/>
      <c r="K13" s="143"/>
      <c r="L13" s="143"/>
      <c r="M13" s="143"/>
      <c r="N13" s="143"/>
      <c r="O13" s="124"/>
      <c r="P13" s="143"/>
      <c r="Q13" s="124"/>
      <c r="R13" s="143">
        <f t="shared" si="1"/>
        <v>0</v>
      </c>
      <c r="S13" s="124"/>
      <c r="T13" s="143">
        <v>-170</v>
      </c>
      <c r="U13" s="124"/>
      <c r="V13" s="144">
        <f t="shared" si="0"/>
        <v>-170</v>
      </c>
      <c r="W13" s="8"/>
    </row>
    <row r="14" spans="1:25" s="1" customFormat="1" ht="18">
      <c r="A14" s="77"/>
      <c r="B14" s="141"/>
      <c r="C14" s="145" t="s">
        <v>118</v>
      </c>
      <c r="D14" s="145"/>
      <c r="E14" s="145"/>
      <c r="F14" s="124"/>
      <c r="G14" s="145"/>
      <c r="H14" s="124"/>
      <c r="I14" s="143"/>
      <c r="J14" s="124"/>
      <c r="K14" s="143"/>
      <c r="L14" s="143"/>
      <c r="M14" s="143"/>
      <c r="N14" s="143"/>
      <c r="O14" s="124"/>
      <c r="P14" s="143"/>
      <c r="Q14" s="124"/>
      <c r="R14" s="143">
        <f t="shared" si="1"/>
        <v>0</v>
      </c>
      <c r="S14" s="124"/>
      <c r="T14" s="143"/>
      <c r="U14" s="124"/>
      <c r="V14" s="144">
        <f t="shared" si="0"/>
        <v>0</v>
      </c>
      <c r="W14" s="8"/>
    </row>
    <row r="15" spans="1:25" s="1" customFormat="1" ht="18">
      <c r="A15" s="77"/>
      <c r="B15" s="141"/>
      <c r="C15" s="145" t="s">
        <v>119</v>
      </c>
      <c r="D15" s="145"/>
      <c r="E15" s="145"/>
      <c r="F15" s="124"/>
      <c r="G15" s="145">
        <v>644</v>
      </c>
      <c r="H15" s="124"/>
      <c r="I15" s="143"/>
      <c r="J15" s="124"/>
      <c r="K15" s="143"/>
      <c r="L15" s="143"/>
      <c r="M15" s="143"/>
      <c r="N15" s="143"/>
      <c r="O15" s="124"/>
      <c r="P15" s="143"/>
      <c r="Q15" s="124"/>
      <c r="R15" s="143">
        <f t="shared" si="1"/>
        <v>644</v>
      </c>
      <c r="S15" s="124"/>
      <c r="T15" s="143"/>
      <c r="U15" s="124"/>
      <c r="V15" s="144">
        <f t="shared" si="0"/>
        <v>644</v>
      </c>
      <c r="W15" s="8"/>
      <c r="Y15" s="5"/>
    </row>
    <row r="16" spans="1:25" s="1" customFormat="1" ht="18">
      <c r="A16" s="77"/>
      <c r="B16" s="141"/>
      <c r="C16" s="145" t="s">
        <v>122</v>
      </c>
      <c r="D16" s="143"/>
      <c r="E16" s="143"/>
      <c r="F16" s="124"/>
      <c r="G16" s="143"/>
      <c r="H16" s="124"/>
      <c r="I16" s="143"/>
      <c r="J16" s="124"/>
      <c r="K16" s="143"/>
      <c r="L16" s="143"/>
      <c r="M16" s="143"/>
      <c r="N16" s="143"/>
      <c r="O16" s="124"/>
      <c r="P16" s="143"/>
      <c r="Q16" s="124"/>
      <c r="R16" s="143">
        <v>0</v>
      </c>
      <c r="S16" s="124"/>
      <c r="T16" s="143"/>
      <c r="U16" s="124"/>
      <c r="V16" s="144">
        <f t="shared" si="0"/>
        <v>0</v>
      </c>
      <c r="W16" s="8"/>
      <c r="Y16" s="5"/>
    </row>
    <row r="17" spans="1:25" s="1" customFormat="1" ht="18">
      <c r="A17" s="77"/>
      <c r="B17" s="141"/>
      <c r="C17" s="145" t="s">
        <v>120</v>
      </c>
      <c r="D17" s="143"/>
      <c r="E17" s="143"/>
      <c r="F17" s="124"/>
      <c r="G17" s="143"/>
      <c r="H17" s="124"/>
      <c r="I17" s="143"/>
      <c r="J17" s="124"/>
      <c r="K17" s="143"/>
      <c r="L17" s="143"/>
      <c r="M17" s="143"/>
      <c r="N17" s="143"/>
      <c r="O17" s="124"/>
      <c r="P17" s="143"/>
      <c r="Q17" s="124"/>
      <c r="R17" s="143">
        <f t="shared" si="1"/>
        <v>0</v>
      </c>
      <c r="S17" s="124"/>
      <c r="T17" s="143"/>
      <c r="U17" s="124"/>
      <c r="V17" s="144">
        <f t="shared" si="0"/>
        <v>0</v>
      </c>
      <c r="W17" s="8"/>
      <c r="Y17" s="5"/>
    </row>
    <row r="18" spans="1:25" s="1" customFormat="1" ht="18">
      <c r="A18" s="77"/>
      <c r="B18" s="141" t="s">
        <v>121</v>
      </c>
      <c r="C18" s="146"/>
      <c r="D18" s="143"/>
      <c r="E18" s="143"/>
      <c r="F18" s="124"/>
      <c r="G18" s="143"/>
      <c r="H18" s="124"/>
      <c r="I18" s="143"/>
      <c r="J18" s="124"/>
      <c r="K18" s="143"/>
      <c r="L18" s="143"/>
      <c r="M18" s="143"/>
      <c r="N18" s="143"/>
      <c r="O18" s="124"/>
      <c r="P18" s="143"/>
      <c r="Q18" s="124"/>
      <c r="R18" s="143"/>
      <c r="S18" s="124"/>
      <c r="T18" s="143"/>
      <c r="U18" s="124"/>
      <c r="V18" s="144"/>
      <c r="W18" s="8"/>
      <c r="Y18" s="5"/>
    </row>
    <row r="19" spans="1:25" s="1" customFormat="1" ht="18.75" thickBot="1">
      <c r="A19" s="77"/>
      <c r="B19" s="147" t="s">
        <v>154</v>
      </c>
      <c r="C19" s="148"/>
      <c r="D19" s="149">
        <f>SUM(D10:D18)</f>
        <v>86766468</v>
      </c>
      <c r="E19" s="149">
        <f>SUM(E10:E18)</f>
        <v>86828</v>
      </c>
      <c r="F19" s="150"/>
      <c r="G19" s="149">
        <f>SUM(G10:G18)</f>
        <v>36360</v>
      </c>
      <c r="H19" s="150"/>
      <c r="I19" s="149">
        <f>SUM(I10:I18)</f>
        <v>902810</v>
      </c>
      <c r="J19" s="150"/>
      <c r="K19" s="149">
        <f>SUM(K10:K18)</f>
        <v>-39382</v>
      </c>
      <c r="L19" s="149">
        <f>SUM(L10:L18)</f>
        <v>-2648</v>
      </c>
      <c r="M19" s="149">
        <f>SUM(M10:M18)</f>
        <v>-11369</v>
      </c>
      <c r="N19" s="149">
        <f>SUM(N10:N18)</f>
        <v>3087</v>
      </c>
      <c r="O19" s="150"/>
      <c r="P19" s="149">
        <f>SUM(P10:P18)</f>
        <v>-1675</v>
      </c>
      <c r="Q19" s="150"/>
      <c r="R19" s="149">
        <f>SUM(R10:R18)</f>
        <v>974011</v>
      </c>
      <c r="S19" s="150"/>
      <c r="T19" s="149">
        <f>SUM(T10:T18)</f>
        <v>591</v>
      </c>
      <c r="U19" s="150"/>
      <c r="V19" s="151">
        <f>SUM(V10:V18)</f>
        <v>974602</v>
      </c>
      <c r="W19" s="8"/>
    </row>
    <row r="20" spans="1:25" s="1" customFormat="1" ht="18.75" thickBot="1">
      <c r="A20" s="77"/>
      <c r="B20" s="131"/>
      <c r="C20" s="132"/>
      <c r="D20" s="244"/>
      <c r="E20" s="134"/>
      <c r="F20" s="134"/>
      <c r="G20" s="244"/>
      <c r="H20" s="243"/>
      <c r="I20" s="244"/>
      <c r="J20" s="243"/>
      <c r="K20" s="244"/>
      <c r="L20" s="244"/>
      <c r="M20" s="244"/>
      <c r="N20" s="244"/>
      <c r="O20" s="243"/>
      <c r="P20" s="244"/>
      <c r="Q20" s="243"/>
      <c r="R20" s="134"/>
      <c r="S20" s="243"/>
      <c r="T20" s="134"/>
      <c r="U20" s="134"/>
      <c r="V20" s="135"/>
      <c r="W20" s="8"/>
    </row>
    <row r="21" spans="1:25" s="1" customFormat="1" ht="20.25" customHeight="1">
      <c r="A21" s="77"/>
      <c r="B21" s="136" t="s">
        <v>155</v>
      </c>
      <c r="C21" s="137"/>
      <c r="D21" s="138">
        <v>86875068</v>
      </c>
      <c r="E21" s="138">
        <v>86917</v>
      </c>
      <c r="F21" s="139"/>
      <c r="G21" s="138">
        <v>42124</v>
      </c>
      <c r="H21" s="139"/>
      <c r="I21" s="138">
        <v>991651</v>
      </c>
      <c r="J21" s="139"/>
      <c r="K21" s="138">
        <v>-38731</v>
      </c>
      <c r="L21" s="138">
        <v>-3546</v>
      </c>
      <c r="M21" s="138">
        <v>-21467</v>
      </c>
      <c r="N21" s="138">
        <v>3498</v>
      </c>
      <c r="O21" s="139"/>
      <c r="P21" s="138">
        <v>-1157</v>
      </c>
      <c r="Q21" s="139"/>
      <c r="R21" s="138">
        <v>1059289</v>
      </c>
      <c r="S21" s="139"/>
      <c r="T21" s="138">
        <v>777</v>
      </c>
      <c r="U21" s="139"/>
      <c r="V21" s="140">
        <f>SUM(R21:T21)</f>
        <v>1060066</v>
      </c>
      <c r="W21" s="8"/>
    </row>
    <row r="22" spans="1:25" s="1" customFormat="1" ht="18">
      <c r="A22" s="77"/>
      <c r="B22" s="141" t="s">
        <v>115</v>
      </c>
      <c r="C22" s="142"/>
      <c r="D22" s="143"/>
      <c r="E22" s="143"/>
      <c r="F22" s="124"/>
      <c r="G22" s="143"/>
      <c r="H22" s="124"/>
      <c r="I22" s="143">
        <v>27198</v>
      </c>
      <c r="J22" s="143"/>
      <c r="K22" s="143">
        <v>20424</v>
      </c>
      <c r="L22" s="143">
        <v>1536</v>
      </c>
      <c r="M22" s="143">
        <v>15</v>
      </c>
      <c r="N22" s="143">
        <v>1029</v>
      </c>
      <c r="O22" s="124"/>
      <c r="P22" s="143"/>
      <c r="Q22" s="143"/>
      <c r="R22" s="143">
        <f>SUM(E22:P22)</f>
        <v>50202</v>
      </c>
      <c r="S22" s="124"/>
      <c r="T22" s="143">
        <v>15</v>
      </c>
      <c r="U22" s="124"/>
      <c r="V22" s="144">
        <f t="shared" ref="V22:V25" si="2">SUM(R22:T22)</f>
        <v>50217</v>
      </c>
      <c r="W22" s="8"/>
    </row>
    <row r="23" spans="1:25" s="1" customFormat="1" ht="18">
      <c r="A23" s="77"/>
      <c r="B23" s="141" t="s">
        <v>116</v>
      </c>
      <c r="C23" s="142"/>
      <c r="D23" s="143"/>
      <c r="E23" s="143"/>
      <c r="F23" s="124"/>
      <c r="G23" s="143"/>
      <c r="H23" s="124"/>
      <c r="I23" s="143"/>
      <c r="J23" s="124"/>
      <c r="K23" s="143"/>
      <c r="L23" s="143"/>
      <c r="M23" s="143"/>
      <c r="N23" s="143"/>
      <c r="O23" s="124"/>
      <c r="P23" s="143"/>
      <c r="Q23" s="124"/>
      <c r="R23" s="143">
        <f t="shared" ref="R23:R29" si="3">SUM(E23:P23)</f>
        <v>0</v>
      </c>
      <c r="S23" s="124"/>
      <c r="T23" s="143"/>
      <c r="U23" s="124"/>
      <c r="V23" s="144">
        <f t="shared" si="2"/>
        <v>0</v>
      </c>
      <c r="W23" s="8"/>
    </row>
    <row r="24" spans="1:25" s="1" customFormat="1" ht="18">
      <c r="A24" s="77"/>
      <c r="B24" s="141"/>
      <c r="C24" s="143" t="s">
        <v>117</v>
      </c>
      <c r="D24" s="143"/>
      <c r="E24" s="143"/>
      <c r="F24" s="124"/>
      <c r="G24" s="143"/>
      <c r="H24" s="124"/>
      <c r="I24" s="143"/>
      <c r="J24" s="124"/>
      <c r="K24" s="143"/>
      <c r="L24" s="143"/>
      <c r="M24" s="143"/>
      <c r="N24" s="143"/>
      <c r="O24" s="124"/>
      <c r="P24" s="143"/>
      <c r="Q24" s="124"/>
      <c r="R24" s="143">
        <f t="shared" si="3"/>
        <v>0</v>
      </c>
      <c r="S24" s="124"/>
      <c r="T24" s="143"/>
      <c r="U24" s="124"/>
      <c r="V24" s="144">
        <f t="shared" si="2"/>
        <v>0</v>
      </c>
      <c r="W24" s="8"/>
    </row>
    <row r="25" spans="1:25" s="1" customFormat="1" ht="18">
      <c r="A25" s="77"/>
      <c r="B25" s="141"/>
      <c r="C25" s="145" t="s">
        <v>118</v>
      </c>
      <c r="D25" s="145"/>
      <c r="E25" s="145"/>
      <c r="F25" s="124"/>
      <c r="G25" s="145"/>
      <c r="H25" s="124"/>
      <c r="I25" s="143"/>
      <c r="J25" s="124"/>
      <c r="K25" s="143"/>
      <c r="L25" s="143"/>
      <c r="M25" s="143"/>
      <c r="N25" s="143"/>
      <c r="O25" s="124"/>
      <c r="P25" s="143"/>
      <c r="Q25" s="124"/>
      <c r="R25" s="143">
        <f t="shared" si="3"/>
        <v>0</v>
      </c>
      <c r="S25" s="124"/>
      <c r="T25" s="143"/>
      <c r="U25" s="124"/>
      <c r="V25" s="144">
        <f t="shared" si="2"/>
        <v>0</v>
      </c>
      <c r="W25" s="8"/>
    </row>
    <row r="26" spans="1:25" s="1" customFormat="1" ht="18">
      <c r="A26" s="77"/>
      <c r="B26" s="141"/>
      <c r="C26" s="145" t="s">
        <v>119</v>
      </c>
      <c r="D26" s="145"/>
      <c r="E26" s="145"/>
      <c r="F26" s="124"/>
      <c r="G26" s="145">
        <v>1342</v>
      </c>
      <c r="H26" s="124"/>
      <c r="I26" s="143"/>
      <c r="J26" s="124"/>
      <c r="K26" s="143"/>
      <c r="L26" s="143"/>
      <c r="M26" s="143"/>
      <c r="N26" s="143"/>
      <c r="O26" s="124"/>
      <c r="P26" s="143"/>
      <c r="Q26" s="124"/>
      <c r="R26" s="143">
        <f t="shared" si="3"/>
        <v>1342</v>
      </c>
      <c r="S26" s="124"/>
      <c r="T26" s="143"/>
      <c r="U26" s="124"/>
      <c r="V26" s="144">
        <f>SUM(R26:T26)</f>
        <v>1342</v>
      </c>
      <c r="W26" s="8"/>
    </row>
    <row r="27" spans="1:25" s="1" customFormat="1" ht="18">
      <c r="A27" s="77"/>
      <c r="B27" s="141"/>
      <c r="C27" s="145" t="s">
        <v>122</v>
      </c>
      <c r="D27" s="143"/>
      <c r="E27" s="143"/>
      <c r="F27" s="124"/>
      <c r="G27" s="143"/>
      <c r="H27" s="124"/>
      <c r="I27" s="143"/>
      <c r="J27" s="124"/>
      <c r="K27" s="143"/>
      <c r="L27" s="143"/>
      <c r="M27" s="143"/>
      <c r="N27" s="143"/>
      <c r="O27" s="124"/>
      <c r="P27" s="143"/>
      <c r="Q27" s="124"/>
      <c r="R27" s="143">
        <f t="shared" si="3"/>
        <v>0</v>
      </c>
      <c r="S27" s="124"/>
      <c r="T27" s="143"/>
      <c r="U27" s="124"/>
      <c r="V27" s="144">
        <f>SUM(R27:T27)</f>
        <v>0</v>
      </c>
      <c r="W27" s="8"/>
    </row>
    <row r="28" spans="1:25" s="1" customFormat="1" ht="18">
      <c r="A28" s="77"/>
      <c r="B28" s="141"/>
      <c r="C28" s="145" t="s">
        <v>91</v>
      </c>
      <c r="D28" s="143">
        <v>-2161998</v>
      </c>
      <c r="E28" s="143"/>
      <c r="F28" s="124"/>
      <c r="G28" s="143"/>
      <c r="H28" s="124"/>
      <c r="I28" s="143"/>
      <c r="J28" s="124"/>
      <c r="K28" s="143"/>
      <c r="L28" s="143"/>
      <c r="M28" s="143"/>
      <c r="N28" s="143"/>
      <c r="O28" s="124"/>
      <c r="P28" s="143">
        <v>-65531</v>
      </c>
      <c r="Q28" s="124"/>
      <c r="R28" s="143">
        <f t="shared" si="3"/>
        <v>-65531</v>
      </c>
      <c r="S28" s="124"/>
      <c r="T28" s="143"/>
      <c r="U28" s="124"/>
      <c r="V28" s="144">
        <f>SUM(R28:T28)</f>
        <v>-65531</v>
      </c>
      <c r="W28" s="8"/>
    </row>
    <row r="29" spans="1:25" s="1" customFormat="1" ht="18">
      <c r="A29" s="77"/>
      <c r="B29" s="141"/>
      <c r="C29" s="145" t="s">
        <v>130</v>
      </c>
      <c r="D29" s="143"/>
      <c r="E29" s="143"/>
      <c r="F29" s="124"/>
      <c r="G29" s="143"/>
      <c r="H29" s="124"/>
      <c r="I29" s="143"/>
      <c r="J29" s="124"/>
      <c r="K29" s="143"/>
      <c r="L29" s="143"/>
      <c r="M29" s="143"/>
      <c r="N29" s="143"/>
      <c r="O29" s="124"/>
      <c r="P29" s="143"/>
      <c r="Q29" s="124"/>
      <c r="R29" s="143">
        <f t="shared" si="3"/>
        <v>0</v>
      </c>
      <c r="S29" s="124"/>
      <c r="T29" s="143"/>
      <c r="U29" s="124"/>
      <c r="V29" s="144">
        <f>SUM(R29:T29)</f>
        <v>0</v>
      </c>
      <c r="W29" s="8"/>
    </row>
    <row r="30" spans="1:25" s="1" customFormat="1" ht="18">
      <c r="A30" s="77"/>
      <c r="B30" s="141" t="s">
        <v>121</v>
      </c>
      <c r="C30" s="146"/>
      <c r="D30" s="143"/>
      <c r="E30" s="143"/>
      <c r="F30" s="124"/>
      <c r="G30" s="143"/>
      <c r="H30" s="124"/>
      <c r="I30" s="143"/>
      <c r="J30" s="124"/>
      <c r="K30" s="143"/>
      <c r="L30" s="143"/>
      <c r="M30" s="143"/>
      <c r="N30" s="143"/>
      <c r="O30" s="124"/>
      <c r="P30" s="143"/>
      <c r="Q30" s="124"/>
      <c r="R30" s="143"/>
      <c r="S30" s="124"/>
      <c r="T30" s="143"/>
      <c r="U30" s="124"/>
      <c r="V30" s="144"/>
      <c r="W30" s="8"/>
    </row>
    <row r="31" spans="1:25" s="1" customFormat="1" ht="18.75" thickBot="1">
      <c r="A31" s="77"/>
      <c r="B31" s="147" t="s">
        <v>156</v>
      </c>
      <c r="C31" s="148"/>
      <c r="D31" s="149">
        <f>SUM(D21:D30)</f>
        <v>84713070</v>
      </c>
      <c r="E31" s="149">
        <f>SUM(E21:E30)</f>
        <v>86917</v>
      </c>
      <c r="F31" s="150"/>
      <c r="G31" s="149">
        <f>SUM(G21:G30)</f>
        <v>43466</v>
      </c>
      <c r="H31" s="150"/>
      <c r="I31" s="149">
        <f>SUM(I21:I30)</f>
        <v>1018849</v>
      </c>
      <c r="J31" s="150"/>
      <c r="K31" s="149">
        <f>SUM(K21:K30)</f>
        <v>-18307</v>
      </c>
      <c r="L31" s="149">
        <f>SUM(L21:L30)</f>
        <v>-2010</v>
      </c>
      <c r="M31" s="149">
        <f>SUM(M21:M30)</f>
        <v>-21452</v>
      </c>
      <c r="N31" s="149">
        <f>SUM(N21:N30)</f>
        <v>4527</v>
      </c>
      <c r="O31" s="150"/>
      <c r="P31" s="149">
        <f>SUM(P21:P30)</f>
        <v>-66688</v>
      </c>
      <c r="Q31" s="150"/>
      <c r="R31" s="149">
        <f>SUM(R21:R30)</f>
        <v>1045302</v>
      </c>
      <c r="S31" s="150"/>
      <c r="T31" s="149">
        <f>SUM(T21:T30)</f>
        <v>792</v>
      </c>
      <c r="U31" s="150"/>
      <c r="V31" s="151">
        <f>SUM(V21:V30)</f>
        <v>1046094</v>
      </c>
      <c r="W31" s="8"/>
      <c r="X31" s="5"/>
    </row>
    <row r="32" spans="1:25" s="1" customFormat="1" ht="18">
      <c r="A32" s="77"/>
      <c r="B32" s="123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3"/>
      <c r="W32" s="8"/>
      <c r="X32" s="5"/>
    </row>
  </sheetData>
  <mergeCells count="11">
    <mergeCell ref="D5:D7"/>
    <mergeCell ref="R5:R7"/>
    <mergeCell ref="T5:T7"/>
    <mergeCell ref="E5:E7"/>
    <mergeCell ref="G5:G7"/>
    <mergeCell ref="P5:P7"/>
    <mergeCell ref="K5:N7"/>
    <mergeCell ref="I5:I7"/>
    <mergeCell ref="F5:F7"/>
    <mergeCell ref="H5:H7"/>
    <mergeCell ref="J5:J7"/>
  </mergeCells>
  <phoneticPr fontId="14" type="noConversion"/>
  <pageMargins left="0.74803149606299213" right="0.31496062992125984" top="1.3385826771653544" bottom="0.31496062992125984" header="0.31496062992125984" footer="0.27559055118110237"/>
  <pageSetup paperSize="9" scale="44" orientation="landscape" r:id="rId1"/>
  <headerFooter alignWithMargins="0">
    <oddHeader>&amp;L&amp;G</oddHeader>
    <oddFooter>&amp;CSoftware AG - Q1 2013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3" sqref="B3"/>
    </sheetView>
  </sheetViews>
  <sheetFormatPr baseColWidth="10" defaultColWidth="8.85546875" defaultRowHeight="12.75"/>
  <cols>
    <col min="1" max="1" width="5.42578125" style="2" customWidth="1"/>
    <col min="2" max="2" width="64.42578125" style="2" customWidth="1"/>
    <col min="3" max="3" width="4.42578125" style="2" customWidth="1"/>
    <col min="4" max="4" width="15.7109375" style="2" customWidth="1"/>
    <col min="5" max="5" width="3.42578125" style="2" customWidth="1"/>
    <col min="6" max="6" width="16" style="2" customWidth="1"/>
    <col min="7" max="16384" width="8.85546875" style="2"/>
  </cols>
  <sheetData>
    <row r="1" spans="1:6" ht="21" customHeight="1">
      <c r="A1" s="7"/>
      <c r="B1" s="7"/>
      <c r="C1" s="6"/>
      <c r="D1" s="6"/>
      <c r="E1" s="6"/>
      <c r="F1" s="6"/>
    </row>
    <row r="2" spans="1:6" ht="18.75" customHeight="1">
      <c r="A2" s="7"/>
      <c r="B2" s="77" t="s">
        <v>160</v>
      </c>
      <c r="C2" s="77"/>
      <c r="D2" s="77"/>
      <c r="E2" s="77"/>
      <c r="F2" s="78"/>
    </row>
    <row r="3" spans="1:6" ht="18.75" customHeight="1">
      <c r="A3" s="7"/>
      <c r="B3" s="77" t="s">
        <v>8</v>
      </c>
      <c r="C3" s="77"/>
      <c r="D3" s="77"/>
      <c r="E3" s="77"/>
      <c r="F3" s="78"/>
    </row>
    <row r="4" spans="1:6" s="1" customFormat="1" ht="21" customHeight="1">
      <c r="A4" s="7"/>
      <c r="B4" s="76"/>
      <c r="C4" s="76"/>
      <c r="D4" s="76"/>
      <c r="E4" s="76"/>
      <c r="F4" s="79"/>
    </row>
    <row r="5" spans="1:6" s="1" customFormat="1" ht="27" customHeight="1">
      <c r="A5" s="7"/>
      <c r="B5" s="152" t="s">
        <v>27</v>
      </c>
      <c r="C5" s="281" t="s">
        <v>147</v>
      </c>
      <c r="D5" s="276"/>
      <c r="E5" s="281" t="s">
        <v>148</v>
      </c>
      <c r="F5" s="276"/>
    </row>
    <row r="6" spans="1:6" s="1" customFormat="1" ht="18">
      <c r="A6" s="7"/>
      <c r="B6" s="153" t="s">
        <v>70</v>
      </c>
      <c r="C6" s="154"/>
      <c r="D6" s="155">
        <f>+'EK-Veränderung'!I22+'EK-Veränderung'!T22</f>
        <v>27213</v>
      </c>
      <c r="E6" s="154"/>
      <c r="F6" s="155">
        <v>35863</v>
      </c>
    </row>
    <row r="7" spans="1:6" s="1" customFormat="1" ht="18">
      <c r="A7" s="7"/>
      <c r="B7" s="156" t="s">
        <v>123</v>
      </c>
      <c r="C7" s="157"/>
      <c r="D7" s="158">
        <f>+'EK-Veränderung'!K22</f>
        <v>20424</v>
      </c>
      <c r="E7" s="157"/>
      <c r="F7" s="158">
        <v>-12488</v>
      </c>
    </row>
    <row r="8" spans="1:6" s="1" customFormat="1" ht="18">
      <c r="A8" s="7"/>
      <c r="B8" s="156" t="s">
        <v>124</v>
      </c>
      <c r="C8" s="157"/>
      <c r="D8" s="158">
        <f>+'EK-Veränderung'!L22</f>
        <v>1536</v>
      </c>
      <c r="E8" s="157"/>
      <c r="F8" s="158">
        <v>406</v>
      </c>
    </row>
    <row r="9" spans="1:6" s="1" customFormat="1" ht="30">
      <c r="A9" s="7"/>
      <c r="B9" s="156" t="s">
        <v>125</v>
      </c>
      <c r="C9" s="157"/>
      <c r="D9" s="158">
        <f>+'EK-Veränderung'!N22</f>
        <v>1029</v>
      </c>
      <c r="E9" s="157"/>
      <c r="F9" s="158">
        <v>-1098</v>
      </c>
    </row>
    <row r="10" spans="1:6" s="1" customFormat="1" ht="18">
      <c r="A10" s="7"/>
      <c r="B10" s="156" t="s">
        <v>126</v>
      </c>
      <c r="C10" s="157"/>
      <c r="D10" s="158">
        <f>+'EK-Veränderung'!M22</f>
        <v>15</v>
      </c>
      <c r="E10" s="157"/>
      <c r="F10" s="158">
        <v>-37</v>
      </c>
    </row>
    <row r="11" spans="1:6" s="1" customFormat="1" ht="18">
      <c r="A11" s="7"/>
      <c r="B11" s="153" t="s">
        <v>127</v>
      </c>
      <c r="C11" s="159"/>
      <c r="D11" s="160">
        <f>SUM(D7:D10)</f>
        <v>23004</v>
      </c>
      <c r="E11" s="159"/>
      <c r="F11" s="160">
        <f>SUM(F7:F10)</f>
        <v>-13217</v>
      </c>
    </row>
    <row r="12" spans="1:6" s="1" customFormat="1" ht="18">
      <c r="A12" s="7"/>
      <c r="B12" s="153" t="s">
        <v>115</v>
      </c>
      <c r="C12" s="159"/>
      <c r="D12" s="160">
        <f>+D6+D11</f>
        <v>50217</v>
      </c>
      <c r="E12" s="159"/>
      <c r="F12" s="160">
        <f>+F6+F11</f>
        <v>22646</v>
      </c>
    </row>
    <row r="13" spans="1:6" s="1" customFormat="1" ht="18">
      <c r="A13" s="7"/>
      <c r="B13" s="153"/>
      <c r="C13" s="159"/>
      <c r="D13" s="160"/>
      <c r="E13" s="159"/>
      <c r="F13" s="160"/>
    </row>
    <row r="14" spans="1:6" s="1" customFormat="1" ht="18">
      <c r="A14" s="7"/>
      <c r="B14" s="95" t="s">
        <v>71</v>
      </c>
      <c r="C14" s="159"/>
      <c r="D14" s="160">
        <f>D12-D15</f>
        <v>50202</v>
      </c>
      <c r="E14" s="159"/>
      <c r="F14" s="160">
        <f>F12-F15</f>
        <v>22540</v>
      </c>
    </row>
    <row r="15" spans="1:6" s="1" customFormat="1" ht="18">
      <c r="A15" s="7"/>
      <c r="B15" s="95" t="s">
        <v>72</v>
      </c>
      <c r="C15" s="159"/>
      <c r="D15" s="160">
        <v>15</v>
      </c>
      <c r="E15" s="159"/>
      <c r="F15" s="160">
        <v>106</v>
      </c>
    </row>
    <row r="16" spans="1:6" s="1" customFormat="1" ht="18">
      <c r="A16" s="7"/>
      <c r="B16" s="161"/>
      <c r="C16" s="76"/>
      <c r="D16" s="76"/>
      <c r="E16" s="76"/>
      <c r="F16" s="76"/>
    </row>
    <row r="18" spans="4:4">
      <c r="D18" s="162"/>
    </row>
  </sheetData>
  <mergeCells count="2"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orientation="landscape" r:id="rId1"/>
  <headerFooter alignWithMargins="0">
    <oddHeader>&amp;L&amp;G</oddHeader>
    <oddFooter>&amp;CSoftware AG - Q1 2013 Results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Eckdaten</vt:lpstr>
      <vt:lpstr>GuV</vt:lpstr>
      <vt:lpstr>Konzernbilanz</vt:lpstr>
      <vt:lpstr>Statement of Cash Flows</vt:lpstr>
      <vt:lpstr>Segment Report</vt:lpstr>
      <vt:lpstr>EK-Veränderung</vt:lpstr>
      <vt:lpstr>Im EK erfasste Erträge + Aufw.</vt:lpstr>
      <vt:lpstr>'EK-Veränderung'!Druckbereich</vt:lpstr>
      <vt:lpstr>'Im EK erfasste Erträge + Aufw.'!Druckbereich</vt:lpstr>
      <vt:lpstr>Konzernbilanz!Druckbereich</vt:lpstr>
      <vt:lpstr>'Segment Report'!Druckbereich</vt:lpstr>
      <vt:lpstr>'Statement of Cash Flows'!Druckbereich</vt:lpstr>
    </vt:vector>
  </TitlesOfParts>
  <Company>Software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Adolph, Robert </cp:lastModifiedBy>
  <cp:lastPrinted>2013-04-24T09:12:44Z</cp:lastPrinted>
  <dcterms:created xsi:type="dcterms:W3CDTF">2000-07-13T14:26:17Z</dcterms:created>
  <dcterms:modified xsi:type="dcterms:W3CDTF">2013-04-24T14:50:17Z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Q1 2013 Results deutsch IFRS.xlsx</vt:lpwstr>
  </property>
</Properties>
</file>