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9170" windowHeight="5445" tabRatio="818"/>
  </bookViews>
  <sheets>
    <sheet name="Eckdaten" sheetId="36790" r:id="rId1"/>
    <sheet name="Konzernbilanz" sheetId="4388" r:id="rId2"/>
    <sheet name="GuV" sheetId="36791" r:id="rId3"/>
    <sheet name="Kapitalflussrechnung" sheetId="2316" r:id="rId4"/>
    <sheet name="Segmentbericht" sheetId="36783" r:id="rId5"/>
    <sheet name="EK-Veränderung" sheetId="36781" r:id="rId6"/>
    <sheet name="Im EK erfasste Erträge + Aufw." sheetId="36778" r:id="rId7"/>
  </sheets>
  <externalReferences>
    <externalReference r:id="rId8"/>
    <externalReference r:id="rId9"/>
    <externalReference r:id="rId10"/>
  </externalReferences>
  <definedNames>
    <definedName name="\I">#REF!</definedName>
    <definedName name="\Q">#REF!</definedName>
    <definedName name="\T">#REF!</definedName>
    <definedName name="\W">#REF!</definedName>
    <definedName name="___mds_allowwriteback___">""</definedName>
    <definedName name="___mds_description___">""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_xlnm.Print_Area" localSheetId="5">'EK-Veränderung'!$A$2:$W$32</definedName>
    <definedName name="_xlnm.Print_Area" localSheetId="6">'Im EK erfasste Erträge + Aufw.'!$A$1:$K$17</definedName>
    <definedName name="_xlnm.Print_Area" localSheetId="3">Kapitalflussrechnung!$A$1:$G$37</definedName>
    <definedName name="_xlnm.Print_Area" localSheetId="1">Konzernbilanz!$A$1:$F$58</definedName>
    <definedName name="_xlnm.Print_Area" localSheetId="4">Segmentbericht!$A$1:$M$58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wrn.Feb." localSheetId="0" hidden="1">{#N/A,#N/A,FALSE,"431"}</definedName>
    <definedName name="wrn.Feb." localSheetId="5" hidden="1">{#N/A,#N/A,FALSE,"431"}</definedName>
    <definedName name="wrn.Feb." localSheetId="2" hidden="1">{#N/A,#N/A,FALSE,"431"}</definedName>
    <definedName name="wrn.Feb." localSheetId="6" hidden="1">{#N/A,#N/A,FALSE,"431"}</definedName>
    <definedName name="wrn.Feb." localSheetId="1" hidden="1">{#N/A,#N/A,FALSE,"431"}</definedName>
    <definedName name="wrn.Feb." localSheetId="4" hidden="1">{#N/A,#N/A,FALSE,"431"}</definedName>
    <definedName name="wrn.Feb." hidden="1">{#N/A,#N/A,FALSE,"431"}</definedName>
    <definedName name="xy" localSheetId="0" hidden="1">{#N/A,#N/A,FALSE,"431"}</definedName>
    <definedName name="xy" localSheetId="5" hidden="1">{#N/A,#N/A,FALSE,"431"}</definedName>
    <definedName name="xy" localSheetId="2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calcId="145621" fullPrecision="0"/>
</workbook>
</file>

<file path=xl/calcChain.xml><?xml version="1.0" encoding="utf-8"?>
<calcChain xmlns="http://schemas.openxmlformats.org/spreadsheetml/2006/main">
  <c r="J11" i="36778" l="1"/>
  <c r="J12" i="36778" s="1"/>
  <c r="J14" i="36778" s="1"/>
  <c r="H11" i="36778"/>
  <c r="H12" i="36778" s="1"/>
  <c r="H14" i="36778" s="1"/>
  <c r="F11" i="36778"/>
  <c r="F12" i="36778" s="1"/>
  <c r="F14" i="36778" s="1"/>
  <c r="T31" i="36781"/>
  <c r="P31" i="36781"/>
  <c r="N31" i="36781"/>
  <c r="M31" i="36781"/>
  <c r="L31" i="36781"/>
  <c r="K31" i="36781"/>
  <c r="I31" i="36781"/>
  <c r="G31" i="36781"/>
  <c r="E31" i="36781"/>
  <c r="D31" i="36781"/>
  <c r="V30" i="36781"/>
  <c r="R30" i="36781"/>
  <c r="V29" i="36781"/>
  <c r="R29" i="36781"/>
  <c r="V28" i="36781"/>
  <c r="R28" i="36781"/>
  <c r="R27" i="36781"/>
  <c r="V27" i="36781" s="1"/>
  <c r="V26" i="36781"/>
  <c r="R26" i="36781"/>
  <c r="V25" i="36781"/>
  <c r="R25" i="36781"/>
  <c r="V24" i="36781"/>
  <c r="R24" i="36781"/>
  <c r="V23" i="36781"/>
  <c r="R23" i="36781"/>
  <c r="V22" i="36781"/>
  <c r="R22" i="36781"/>
  <c r="V21" i="36781"/>
  <c r="R21" i="36781"/>
  <c r="T19" i="36781"/>
  <c r="P19" i="36781"/>
  <c r="N19" i="36781"/>
  <c r="M19" i="36781"/>
  <c r="L19" i="36781"/>
  <c r="K19" i="36781"/>
  <c r="I19" i="36781"/>
  <c r="G19" i="36781"/>
  <c r="E19" i="36781"/>
  <c r="D19" i="36781"/>
  <c r="V18" i="36781"/>
  <c r="R18" i="36781"/>
  <c r="V17" i="36781"/>
  <c r="R17" i="36781"/>
  <c r="V16" i="36781"/>
  <c r="R15" i="36781"/>
  <c r="V15" i="36781" s="1"/>
  <c r="R14" i="36781"/>
  <c r="V14" i="36781" s="1"/>
  <c r="R13" i="36781"/>
  <c r="V13" i="36781" s="1"/>
  <c r="R12" i="36781"/>
  <c r="V12" i="36781" s="1"/>
  <c r="R11" i="36781"/>
  <c r="V11" i="36781" s="1"/>
  <c r="R10" i="36781"/>
  <c r="R19" i="36781" s="1"/>
  <c r="L49" i="36783"/>
  <c r="K49" i="36783"/>
  <c r="L47" i="36783"/>
  <c r="K47" i="36783"/>
  <c r="L45" i="36783"/>
  <c r="K45" i="36783"/>
  <c r="L43" i="36783"/>
  <c r="C43" i="36783"/>
  <c r="K43" i="36783" s="1"/>
  <c r="L42" i="36783"/>
  <c r="K42" i="36783"/>
  <c r="J41" i="36783"/>
  <c r="J44" i="36783" s="1"/>
  <c r="J46" i="36783" s="1"/>
  <c r="J48" i="36783" s="1"/>
  <c r="J50" i="36783" s="1"/>
  <c r="I41" i="36783"/>
  <c r="I44" i="36783" s="1"/>
  <c r="I46" i="36783" s="1"/>
  <c r="I48" i="36783" s="1"/>
  <c r="I50" i="36783" s="1"/>
  <c r="H41" i="36783"/>
  <c r="H44" i="36783" s="1"/>
  <c r="H46" i="36783" s="1"/>
  <c r="H48" i="36783" s="1"/>
  <c r="H50" i="36783" s="1"/>
  <c r="G41" i="36783"/>
  <c r="G44" i="36783" s="1"/>
  <c r="G46" i="36783" s="1"/>
  <c r="G48" i="36783" s="1"/>
  <c r="G50" i="36783" s="1"/>
  <c r="F41" i="36783"/>
  <c r="F44" i="36783" s="1"/>
  <c r="F46" i="36783" s="1"/>
  <c r="F48" i="36783" s="1"/>
  <c r="F50" i="36783" s="1"/>
  <c r="E41" i="36783"/>
  <c r="E44" i="36783" s="1"/>
  <c r="E46" i="36783" s="1"/>
  <c r="E48" i="36783" s="1"/>
  <c r="E50" i="36783" s="1"/>
  <c r="D41" i="36783"/>
  <c r="D44" i="36783" s="1"/>
  <c r="D46" i="36783" s="1"/>
  <c r="D48" i="36783" s="1"/>
  <c r="D50" i="36783" s="1"/>
  <c r="C41" i="36783"/>
  <c r="C44" i="36783" s="1"/>
  <c r="C46" i="36783" s="1"/>
  <c r="C48" i="36783" s="1"/>
  <c r="C50" i="36783" s="1"/>
  <c r="L40" i="36783"/>
  <c r="K40" i="36783"/>
  <c r="L39" i="36783"/>
  <c r="L41" i="36783" s="1"/>
  <c r="L44" i="36783" s="1"/>
  <c r="L46" i="36783" s="1"/>
  <c r="L48" i="36783" s="1"/>
  <c r="L50" i="36783" s="1"/>
  <c r="L53" i="36783" s="1"/>
  <c r="L55" i="36783" s="1"/>
  <c r="L57" i="36783" s="1"/>
  <c r="K39" i="36783"/>
  <c r="K41" i="36783" s="1"/>
  <c r="K44" i="36783" s="1"/>
  <c r="K46" i="36783" s="1"/>
  <c r="K48" i="36783" s="1"/>
  <c r="K50" i="36783" s="1"/>
  <c r="K53" i="36783" s="1"/>
  <c r="K55" i="36783" s="1"/>
  <c r="K57" i="36783" s="1"/>
  <c r="L19" i="36783"/>
  <c r="K19" i="36783"/>
  <c r="L17" i="36783"/>
  <c r="C17" i="36783"/>
  <c r="K17" i="36783" s="1"/>
  <c r="L15" i="36783"/>
  <c r="K15" i="36783"/>
  <c r="L13" i="36783"/>
  <c r="K13" i="36783"/>
  <c r="L12" i="36783"/>
  <c r="K12" i="36783"/>
  <c r="J11" i="36783"/>
  <c r="J14" i="36783" s="1"/>
  <c r="J16" i="36783" s="1"/>
  <c r="J18" i="36783" s="1"/>
  <c r="J20" i="36783" s="1"/>
  <c r="I11" i="36783"/>
  <c r="I14" i="36783" s="1"/>
  <c r="I16" i="36783" s="1"/>
  <c r="I18" i="36783" s="1"/>
  <c r="I20" i="36783" s="1"/>
  <c r="H11" i="36783"/>
  <c r="H14" i="36783" s="1"/>
  <c r="H16" i="36783" s="1"/>
  <c r="H18" i="36783" s="1"/>
  <c r="H20" i="36783" s="1"/>
  <c r="G11" i="36783"/>
  <c r="G14" i="36783" s="1"/>
  <c r="G16" i="36783" s="1"/>
  <c r="G18" i="36783" s="1"/>
  <c r="G20" i="36783" s="1"/>
  <c r="F11" i="36783"/>
  <c r="F14" i="36783" s="1"/>
  <c r="F16" i="36783" s="1"/>
  <c r="F18" i="36783" s="1"/>
  <c r="F20" i="36783" s="1"/>
  <c r="E11" i="36783"/>
  <c r="E14" i="36783" s="1"/>
  <c r="E16" i="36783" s="1"/>
  <c r="E18" i="36783" s="1"/>
  <c r="E20" i="36783" s="1"/>
  <c r="D11" i="36783"/>
  <c r="D14" i="36783" s="1"/>
  <c r="D16" i="36783" s="1"/>
  <c r="D18" i="36783" s="1"/>
  <c r="D20" i="36783" s="1"/>
  <c r="C11" i="36783"/>
  <c r="C14" i="36783" s="1"/>
  <c r="C16" i="36783" s="1"/>
  <c r="C18" i="36783" s="1"/>
  <c r="C20" i="36783" s="1"/>
  <c r="L10" i="36783"/>
  <c r="K10" i="36783"/>
  <c r="L9" i="36783"/>
  <c r="L11" i="36783" s="1"/>
  <c r="L14" i="36783" s="1"/>
  <c r="L16" i="36783" s="1"/>
  <c r="L18" i="36783" s="1"/>
  <c r="L20" i="36783" s="1"/>
  <c r="L23" i="36783" s="1"/>
  <c r="L25" i="36783" s="1"/>
  <c r="L27" i="36783" s="1"/>
  <c r="K9" i="36783"/>
  <c r="K11" i="36783" s="1"/>
  <c r="K14" i="36783" s="1"/>
  <c r="K16" i="36783" s="1"/>
  <c r="K18" i="36783" s="1"/>
  <c r="K20" i="36783" s="1"/>
  <c r="K23" i="36783" s="1"/>
  <c r="K25" i="36783" s="1"/>
  <c r="K27" i="36783" s="1"/>
  <c r="F37" i="2316"/>
  <c r="D37" i="2316"/>
  <c r="K30" i="36791"/>
  <c r="I30" i="36791"/>
  <c r="L30" i="36791" s="1"/>
  <c r="F30" i="36791"/>
  <c r="D30" i="36791"/>
  <c r="G30" i="36791" s="1"/>
  <c r="K29" i="36791"/>
  <c r="I29" i="36791"/>
  <c r="L29" i="36791" s="1"/>
  <c r="F29" i="36791"/>
  <c r="D29" i="36791"/>
  <c r="G29" i="36791" s="1"/>
  <c r="L26" i="36791"/>
  <c r="G26" i="36791"/>
  <c r="L23" i="36791"/>
  <c r="G23" i="36791"/>
  <c r="I22" i="36791"/>
  <c r="L22" i="36791" s="1"/>
  <c r="D22" i="36791"/>
  <c r="G22" i="36791" s="1"/>
  <c r="I20" i="36791"/>
  <c r="L20" i="36791" s="1"/>
  <c r="D20" i="36791"/>
  <c r="G20" i="36791" s="1"/>
  <c r="L18" i="36791"/>
  <c r="G18" i="36791"/>
  <c r="L17" i="36791"/>
  <c r="G17" i="36791"/>
  <c r="L15" i="36791"/>
  <c r="G15" i="36791"/>
  <c r="I14" i="36791"/>
  <c r="L14" i="36791" s="1"/>
  <c r="D14" i="36791"/>
  <c r="G14" i="36791" s="1"/>
  <c r="L13" i="36791"/>
  <c r="G13" i="36791"/>
  <c r="L11" i="36791"/>
  <c r="G11" i="36791"/>
  <c r="K10" i="36791"/>
  <c r="K12" i="36791" s="1"/>
  <c r="K16" i="36791" s="1"/>
  <c r="K19" i="36791" s="1"/>
  <c r="K21" i="36791" s="1"/>
  <c r="K24" i="36791" s="1"/>
  <c r="K27" i="36791" s="1"/>
  <c r="I10" i="36791"/>
  <c r="I12" i="36791" s="1"/>
  <c r="F10" i="36791"/>
  <c r="F12" i="36791" s="1"/>
  <c r="F16" i="36791" s="1"/>
  <c r="F19" i="36791" s="1"/>
  <c r="F21" i="36791" s="1"/>
  <c r="F24" i="36791" s="1"/>
  <c r="F27" i="36791" s="1"/>
  <c r="D10" i="36791"/>
  <c r="D12" i="36791" s="1"/>
  <c r="L9" i="36791"/>
  <c r="G9" i="36791"/>
  <c r="L8" i="36791"/>
  <c r="G8" i="36791"/>
  <c r="L7" i="36791"/>
  <c r="G7" i="36791"/>
  <c r="L6" i="36791"/>
  <c r="G6" i="36791"/>
  <c r="I31" i="36790"/>
  <c r="G31" i="36790"/>
  <c r="O21" i="36790"/>
  <c r="J21" i="36790"/>
  <c r="O20" i="36790"/>
  <c r="J20" i="36790"/>
  <c r="O19" i="36790"/>
  <c r="J19" i="36790"/>
  <c r="O17" i="36790"/>
  <c r="J17" i="36790"/>
  <c r="O15" i="36790"/>
  <c r="J15" i="36790"/>
  <c r="O14" i="36790"/>
  <c r="J14" i="36790"/>
  <c r="O13" i="36790"/>
  <c r="J13" i="36790"/>
  <c r="O12" i="36790"/>
  <c r="J12" i="36790"/>
  <c r="O9" i="36790"/>
  <c r="J9" i="36790"/>
  <c r="O8" i="36790"/>
  <c r="L8" i="36790"/>
  <c r="J8" i="36790"/>
  <c r="G8" i="36790"/>
  <c r="N7" i="36790"/>
  <c r="N18" i="36790" s="1"/>
  <c r="L7" i="36790"/>
  <c r="I7" i="36790"/>
  <c r="I18" i="36790" s="1"/>
  <c r="G7" i="36790"/>
  <c r="G18" i="36790" s="1"/>
  <c r="O7" i="36790" l="1"/>
  <c r="N16" i="36790"/>
  <c r="V31" i="36781"/>
  <c r="R31" i="36781"/>
  <c r="D11" i="36778"/>
  <c r="D12" i="36778" s="1"/>
  <c r="D14" i="36778" s="1"/>
  <c r="V10" i="36781"/>
  <c r="V19" i="36781" s="1"/>
  <c r="D16" i="36791"/>
  <c r="G12" i="36791"/>
  <c r="I16" i="36791"/>
  <c r="L12" i="36791"/>
  <c r="G10" i="36791"/>
  <c r="L10" i="36791"/>
  <c r="I16" i="36790"/>
  <c r="J7" i="36790"/>
  <c r="G16" i="36790"/>
  <c r="L16" i="36790"/>
  <c r="L18" i="36790"/>
  <c r="I19" i="36791" l="1"/>
  <c r="L16" i="36791"/>
  <c r="D19" i="36791"/>
  <c r="G16" i="36791"/>
  <c r="D21" i="36791" l="1"/>
  <c r="G19" i="36791"/>
  <c r="I21" i="36791"/>
  <c r="L19" i="36791"/>
  <c r="I24" i="36791" l="1"/>
  <c r="L21" i="36791"/>
  <c r="D24" i="36791"/>
  <c r="G21" i="36791"/>
  <c r="D27" i="36791" l="1"/>
  <c r="G24" i="36791"/>
  <c r="L24" i="36791"/>
  <c r="I27" i="36791"/>
</calcChain>
</file>

<file path=xl/sharedStrings.xml><?xml version="1.0" encoding="utf-8"?>
<sst xmlns="http://schemas.openxmlformats.org/spreadsheetml/2006/main" count="283" uniqueCount="167">
  <si>
    <t>-</t>
  </si>
  <si>
    <t>ETS</t>
  </si>
  <si>
    <t>TOTAL</t>
  </si>
  <si>
    <t>EBIT</t>
  </si>
  <si>
    <t>Gezeichnetes</t>
  </si>
  <si>
    <t>Kapital</t>
  </si>
  <si>
    <t>BPE</t>
  </si>
  <si>
    <t>IDSC</t>
  </si>
  <si>
    <t>Business Process Excellence</t>
  </si>
  <si>
    <t>IDS Scheer Consulting</t>
  </si>
  <si>
    <t>Enterprise Transaction Systems</t>
  </si>
  <si>
    <t>IFRS, ungeprüft</t>
  </si>
  <si>
    <t>in Mio. EUR 
(soweit nicht anders vermerkt)</t>
  </si>
  <si>
    <t>Umsatz</t>
  </si>
  <si>
    <t xml:space="preserve">Produktumsatz </t>
  </si>
  <si>
    <t>Consulting und Services</t>
  </si>
  <si>
    <t>Geschäftsbereich</t>
  </si>
  <si>
    <t>in % vom Umsatz</t>
  </si>
  <si>
    <t>Nettoergebnis</t>
  </si>
  <si>
    <t>Ergebnis je Aktie EURO (unverwässert)</t>
  </si>
  <si>
    <t>Ergebnis je Aktie EURO (verwässert)</t>
  </si>
  <si>
    <t>Freier Cash flow</t>
  </si>
  <si>
    <t>Mitarbeiter (Vollzeitäquivalent)</t>
  </si>
  <si>
    <t>davon in Deutschland</t>
  </si>
  <si>
    <t>F&amp;E</t>
  </si>
  <si>
    <t>Bilanzsumme</t>
  </si>
  <si>
    <t>Bilanz</t>
  </si>
  <si>
    <t>Zahlungsmittel und Zahlungsmitteläquivalente</t>
  </si>
  <si>
    <t>Nettoverschuldung</t>
  </si>
  <si>
    <t>Eigenkapital</t>
  </si>
  <si>
    <t>in % der Bilanzsumme</t>
  </si>
  <si>
    <t>Veränderung 
in %</t>
  </si>
  <si>
    <t>in TEUR</t>
  </si>
  <si>
    <t>Aktiva</t>
  </si>
  <si>
    <t>Kurzfristiges Vermögen</t>
  </si>
  <si>
    <t>Vorräte</t>
  </si>
  <si>
    <t>Forderungen aus Lieferungen und Leistungen</t>
  </si>
  <si>
    <t>Übrige Forderungen und sonstige Vermögenswerte</t>
  </si>
  <si>
    <t>Rechnungsabgrenzungsposten</t>
  </si>
  <si>
    <t>Langfristiges Vermögen</t>
  </si>
  <si>
    <t>Immaterielle Vermögenswerte</t>
  </si>
  <si>
    <t>Geschäfts- oder Firmenwerte</t>
  </si>
  <si>
    <t>Sachanlagen</t>
  </si>
  <si>
    <t>Finanzanlagen</t>
  </si>
  <si>
    <t>Latente Steuern</t>
  </si>
  <si>
    <t>Passiva</t>
  </si>
  <si>
    <t>Kurzfristiges Fremdkapital</t>
  </si>
  <si>
    <t>Finanzverbindlichkeiten</t>
  </si>
  <si>
    <t>Verbindlichkeiten aus Lieferungen und Leistungen</t>
  </si>
  <si>
    <t>Sonstige Verbindlichkeiten</t>
  </si>
  <si>
    <t>Sonstige Rückstellungen</t>
  </si>
  <si>
    <t>Langfristiges Fremdkapital</t>
  </si>
  <si>
    <t>Rückstellungen für Pensionen</t>
  </si>
  <si>
    <t xml:space="preserve">Gezeichnetes Kapital </t>
  </si>
  <si>
    <t>Kapitalrücklage</t>
  </si>
  <si>
    <t>Gewinnrücklagen</t>
  </si>
  <si>
    <t>Sonstige Rücklagen</t>
  </si>
  <si>
    <t>Eigene Aktien</t>
  </si>
  <si>
    <t>Nicht beherrschende Anteile</t>
  </si>
  <si>
    <t>Veränderung in %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</si>
  <si>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</si>
  <si>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</si>
  <si>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</si>
  <si>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</si>
  <si>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</si>
  <si>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</si>
  <si>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</si>
  <si>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Entwicklungskosten</t>
  </si>
  <si>
    <t>Vertriebskosten</t>
  </si>
  <si>
    <t>Allgemeine Verwaltungskosten</t>
  </si>
  <si>
    <t>Operatives Ergebnis</t>
  </si>
  <si>
    <t>Sonstige betriebliche Erträge</t>
  </si>
  <si>
    <t>Sonstige betriebliche Aufwendungen</t>
  </si>
  <si>
    <t>Ergebnis vor Zinsen und Steuern (EBIT)</t>
  </si>
  <si>
    <t>Finanzergebnis</t>
  </si>
  <si>
    <t>Ergebnis vor Steuern</t>
  </si>
  <si>
    <t>Ertragsteuern</t>
  </si>
  <si>
    <t>Sonstige 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</si>
  <si>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</si>
  <si>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</si>
  <si>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</si>
  <si>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</si>
  <si>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</si>
  <si>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</si>
  <si>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</si>
  <si>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 xml:space="preserve">     </t>
  </si>
  <si>
    <t>Abschreibungen auf Gegenstände des Anlagevermögens</t>
  </si>
  <si>
    <t>Sonstige zahlungsunwirksame Erträge/Aufwendungen</t>
  </si>
  <si>
    <t>Betrieblicher Cashflow vor Änderungen des Nettoumlaufvermögens</t>
  </si>
  <si>
    <t>Veränderungen der Vorräte, der Forderungen sowie anderer Aktiva</t>
  </si>
  <si>
    <t>Veränderungen der Verbindlichkeiten und anderer Passiva</t>
  </si>
  <si>
    <t>Gezahlte Ertragsteuern</t>
  </si>
  <si>
    <t>Gezahlte Zinsen</t>
  </si>
  <si>
    <t>Erhaltene Zinsen</t>
  </si>
  <si>
    <t>Mittelzufluss aus dem Abgang von Sachanlagen/ 
immateriellen Vermögenswerten</t>
  </si>
  <si>
    <t>Investitionen in Sachanlagen/immaterielle Vermögenswerte</t>
  </si>
  <si>
    <t>Mittelzufluss aus dem Abgang von Finanzanlagen</t>
  </si>
  <si>
    <t>Investitionen in Finanzanlagen</t>
  </si>
  <si>
    <t>Nettoauszahlungen für Akquisitionen</t>
  </si>
  <si>
    <t>Cashflow aus Investitionstätigkeit</t>
  </si>
  <si>
    <t>Einzahlungen aus Eigenkapitalzuführungen</t>
  </si>
  <si>
    <t>Rückkauf eigener Aktien (inkl. gezahlter Optionsprämien)</t>
  </si>
  <si>
    <t>Gezahlte Dividenden</t>
  </si>
  <si>
    <t>Aufnahme von Finanzverbindlichkeiten</t>
  </si>
  <si>
    <t>Tilgung von Finanzverbindlichkeiten</t>
  </si>
  <si>
    <t>Cashflow aus Finanzierungstätigkeit</t>
  </si>
  <si>
    <t>Zahlungswirksame Veränderung des Finanzmittelfonds</t>
  </si>
  <si>
    <t>Bewertungsbedingte Veränderungen 
des Finanzmittelfonds</t>
  </si>
  <si>
    <t>Nettoveränderung des Finanzmittelfonds</t>
  </si>
  <si>
    <t>Finanzmittelfonds am Anfang der Periode</t>
  </si>
  <si>
    <t>Finanzmittelfonds am Ende der Periode</t>
  </si>
  <si>
    <t>Überleitung</t>
  </si>
  <si>
    <t>Produktumsätze</t>
  </si>
  <si>
    <t>Segmentbeitrag</t>
  </si>
  <si>
    <t>Segmentergebnis</t>
  </si>
  <si>
    <t>Sonstige betriebliche Erträge/Aufwendungen, netto</t>
  </si>
  <si>
    <t>Ergebnis vor Zinsen und Steuern</t>
  </si>
  <si>
    <t>Steuern</t>
  </si>
  <si>
    <t>Gezeichnetes Kapital</t>
  </si>
  <si>
    <t>Kapital- rücklage</t>
  </si>
  <si>
    <t>Gewinn- rücklage</t>
  </si>
  <si>
    <t>Aktionären der Software AG zurechenbarer Anteil</t>
  </si>
  <si>
    <t>Gesamt</t>
  </si>
  <si>
    <t>Stammaktien (Stücke)</t>
  </si>
  <si>
    <t>Differenzen aus der Währungsumrechung</t>
  </si>
  <si>
    <t xml:space="preserve">Marktbewertung von Wertpapieren und Derivaten </t>
  </si>
  <si>
    <t>versicherungsmathe-matische Gewinne und Verluste aus leistungsorientierten Plänen</t>
  </si>
  <si>
    <t>Währungseffekte aus Nettoinvestitionsdarlehen in ausländische Geschäftsbetriebe</t>
  </si>
  <si>
    <t>Gesamtergebnis</t>
  </si>
  <si>
    <t>Transaktionen mit Gesellschaftern</t>
  </si>
  <si>
    <t xml:space="preserve">Dividendenzahlung </t>
  </si>
  <si>
    <t>Ausgabe neuer Aktien</t>
  </si>
  <si>
    <t>Aktienoptionen</t>
  </si>
  <si>
    <t>Rückkauf eigener Aktien</t>
  </si>
  <si>
    <t>Transaktionen zwischen Gesellschaftern</t>
  </si>
  <si>
    <t>Eigenkapital zum 01. Januar 2011</t>
  </si>
  <si>
    <t>Ausgabe und Verwendung eigener Aktien</t>
  </si>
  <si>
    <t>Differenzen aus der Währungsumrechnung</t>
  </si>
  <si>
    <t>Anpassung aus der Marktbewertung von Finanzinstrumenten</t>
  </si>
  <si>
    <t>Anpassung aus der Kursbewertung von Nettoinvestitionsdarlehen in ausländische Geschäftsbetriebe</t>
  </si>
  <si>
    <t>Anpassung aus der Bewertung von Pensionsverpflichtungen</t>
  </si>
  <si>
    <t>Im Eigenkapital direkt erfasste Wertänderungen</t>
  </si>
  <si>
    <t>Eigenkapital zum 01. Januar 2012</t>
  </si>
  <si>
    <t>Einnahmen/Ausgaben aus kurzfristigen finanziellen Vermögenswerten</t>
  </si>
  <si>
    <t>Free Cash Flow</t>
  </si>
  <si>
    <t>Sonstige Veränderungen</t>
  </si>
  <si>
    <t>Konzerndaten im Überblick, zum 30. September 2012</t>
  </si>
  <si>
    <t>30. September 2012</t>
  </si>
  <si>
    <t>30. September 2011</t>
  </si>
  <si>
    <t>Sept. 30, 2012</t>
  </si>
  <si>
    <t>Sept. 30, 2011</t>
  </si>
  <si>
    <t>Q3 2012</t>
  </si>
  <si>
    <t>Q3 2011</t>
  </si>
  <si>
    <t>Konzernbilanz zum 30. September 2012</t>
  </si>
  <si>
    <t>Konzern-Gewinn-und-Verlustrechnung für das Q1 bis Q3 2012</t>
  </si>
  <si>
    <t>Segmentbericht für das 3. Quartal 2012</t>
  </si>
  <si>
    <t>Segmentbericht für Q1 bis Q3 2012</t>
  </si>
  <si>
    <t>Q1 - Q3 2012</t>
  </si>
  <si>
    <t>Q1 - Q3 2011</t>
  </si>
  <si>
    <t>Eigenkapitalveränderungsrechnung vom 01. Januar bis 30. September 2012</t>
  </si>
  <si>
    <t>Eigenkapital zum 30. September 2011</t>
  </si>
  <si>
    <t>Eigenkapital zum 30. September 2012</t>
  </si>
  <si>
    <t>Gesamtergebnisrechnung für den Zeitraum vom 1. Januar bis 30. September 2012 und 3. Quartal 2012</t>
  </si>
  <si>
    <t>Kapitalflussrechnung für Q1 bis Q3 2012</t>
  </si>
  <si>
    <t>Cashflow aus operativer Geschäftstätigkeit</t>
  </si>
  <si>
    <t>Rückkauf eigener Aktien (inkl. Gezahlter Optionsprämien)</t>
  </si>
  <si>
    <t xml:space="preserve">Ertragsteuerschulden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</si>
</sst>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_ ;[Red]\-#,##0\ "/>
    <numFmt numFmtId="165" formatCode="0.0"/>
    <numFmt numFmtId="166" formatCode="0.00000"/>
    <numFmt numFmtId="167" formatCode="0.0%"/>
    <numFmt numFmtId="168" formatCode="#,##0.0"/>
    <numFmt numFmtId="169" formatCode="&quot;ÖS&quot;\ #,##0;[Red]\-&quot;ÖS&quot;\ #,##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/m/yyyy"/>
    <numFmt numFmtId="173" formatCode="_-* #,##0.0_-;\-* #,##0.0_-;_-* &quot;-&quot;?_-;_-@_-"/>
    <numFmt numFmtId="174" formatCode="_-* #,##0.00\ [$€-1]_-;\-* #,##0.00\ [$€-1]_-;_-* &quot;-&quot;??\ [$€-1]_-"/>
    <numFmt numFmtId="175" formatCode="[$-407]d/\ mmmm\ yyyy;@"/>
    <numFmt numFmtId="176" formatCode="[$-407]d/\ mmm/\ yyyy;@"/>
    <numFmt numFmtId="177" formatCode="#,##0.000000"/>
    <numFmt numFmtId="178" formatCode="0.000_)"/>
    <numFmt numFmtId="179" formatCode="#,##0\ \ "/>
  </numFmts>
  <fonts count="65">
    <font>
      <sz val="10"/>
      <name val="Arial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Univers (WN)"/>
    </font>
    <font>
      <sz val="12"/>
      <name val="Arial"/>
      <family val="2"/>
    </font>
    <font>
      <sz val="10"/>
      <name val="Geneva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</font>
    <font>
      <sz val="11"/>
      <name val="Tms Rmn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79">
    <xf numFmtId="0" fontId="0" fillId="0" borderId="0"/>
    <xf numFmtId="0" fontId="1" fillId="2" borderId="0"/>
    <xf numFmtId="0" fontId="33" fillId="2" borderId="0"/>
    <xf numFmtId="0" fontId="1" fillId="2" borderId="0"/>
    <xf numFmtId="0" fontId="7" fillId="2" borderId="0"/>
    <xf numFmtId="0" fontId="1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2" borderId="0"/>
    <xf numFmtId="0" fontId="15" fillId="0" borderId="0">
      <alignment vertical="center"/>
    </xf>
    <xf numFmtId="0" fontId="16" fillId="2" borderId="0"/>
    <xf numFmtId="0" fontId="16" fillId="0" borderId="0">
      <alignment vertical="center"/>
    </xf>
    <xf numFmtId="0" fontId="17" fillId="2" borderId="0"/>
    <xf numFmtId="0" fontId="34" fillId="2" borderId="0"/>
    <xf numFmtId="0" fontId="17" fillId="0" borderId="0">
      <alignment vertical="center"/>
    </xf>
    <xf numFmtId="0" fontId="34" fillId="0" borderId="0">
      <alignment vertical="center"/>
    </xf>
    <xf numFmtId="0" fontId="18" fillId="2" borderId="0"/>
    <xf numFmtId="0" fontId="18" fillId="0" borderId="0">
      <alignment vertical="center"/>
    </xf>
    <xf numFmtId="0" fontId="19" fillId="2" borderId="0"/>
    <xf numFmtId="0" fontId="19" fillId="0" borderId="0"/>
    <xf numFmtId="0" fontId="3" fillId="2" borderId="0"/>
    <xf numFmtId="0" fontId="3" fillId="0" borderId="0"/>
    <xf numFmtId="179" fontId="20" fillId="3" borderId="1"/>
    <xf numFmtId="164" fontId="7" fillId="0" borderId="0">
      <alignment vertical="center"/>
    </xf>
    <xf numFmtId="0" fontId="16" fillId="3" borderId="0"/>
    <xf numFmtId="0" fontId="16" fillId="4" borderId="0"/>
    <xf numFmtId="0" fontId="1" fillId="2" borderId="0"/>
    <xf numFmtId="0" fontId="33" fillId="2" borderId="0"/>
    <xf numFmtId="0" fontId="1" fillId="2" borderId="0"/>
    <xf numFmtId="0" fontId="7" fillId="2" borderId="0"/>
    <xf numFmtId="0" fontId="1" fillId="0" borderId="0"/>
    <xf numFmtId="0" fontId="33" fillId="0" borderId="0"/>
    <xf numFmtId="0" fontId="1" fillId="0" borderId="0"/>
    <xf numFmtId="0" fontId="7" fillId="0" borderId="0"/>
    <xf numFmtId="0" fontId="15" fillId="2" borderId="0"/>
    <xf numFmtId="0" fontId="15" fillId="0" borderId="0"/>
    <xf numFmtId="0" fontId="16" fillId="2" borderId="0"/>
    <xf numFmtId="0" fontId="7" fillId="2" borderId="0"/>
    <xf numFmtId="0" fontId="18" fillId="2" borderId="0"/>
    <xf numFmtId="0" fontId="19" fillId="2" borderId="0"/>
    <xf numFmtId="0" fontId="3" fillId="2" borderId="0"/>
    <xf numFmtId="0" fontId="39" fillId="9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22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41" fillId="22" borderId="0" applyNumberFormat="0" applyBorder="0" applyAlignment="0" applyProtection="0"/>
    <xf numFmtId="0" fontId="42" fillId="37" borderId="3" applyNumberFormat="0" applyAlignment="0" applyProtection="0"/>
    <xf numFmtId="0" fontId="32" fillId="23" borderId="4" applyNumberFormat="0" applyAlignment="0" applyProtection="0"/>
    <xf numFmtId="178" fontId="21" fillId="0" borderId="0"/>
    <xf numFmtId="178" fontId="21" fillId="0" borderId="0"/>
    <xf numFmtId="178" fontId="21" fillId="0" borderId="0"/>
    <xf numFmtId="178" fontId="21" fillId="0" borderId="0"/>
    <xf numFmtId="178" fontId="21" fillId="0" borderId="0"/>
    <xf numFmtId="178" fontId="21" fillId="0" borderId="0"/>
    <xf numFmtId="178" fontId="21" fillId="0" borderId="0"/>
    <xf numFmtId="178" fontId="21" fillId="0" borderId="0"/>
    <xf numFmtId="172" fontId="8" fillId="0" borderId="0" applyFont="0" applyFill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174" fontId="1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1" borderId="0" applyNumberFormat="0" applyBorder="0" applyAlignment="0" applyProtection="0"/>
    <xf numFmtId="38" fontId="3" fillId="2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4" borderId="3" applyNumberFormat="0" applyAlignment="0" applyProtection="0"/>
    <xf numFmtId="10" fontId="3" fillId="3" borderId="8" applyNumberFormat="0" applyBorder="0" applyAlignment="0" applyProtection="0"/>
    <xf numFmtId="0" fontId="48" fillId="34" borderId="9" applyNumberFormat="0" applyAlignment="0" applyProtection="0"/>
    <xf numFmtId="0" fontId="49" fillId="0" borderId="10" applyNumberFormat="0" applyFill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4" borderId="0" applyNumberFormat="0" applyBorder="0" applyAlignment="0" applyProtection="0"/>
    <xf numFmtId="0" fontId="9" fillId="0" borderId="0"/>
    <xf numFmtId="0" fontId="35" fillId="0" borderId="0"/>
    <xf numFmtId="0" fontId="2" fillId="0" borderId="0"/>
    <xf numFmtId="0" fontId="2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10" fillId="0" borderId="0"/>
    <xf numFmtId="0" fontId="51" fillId="0" borderId="0"/>
    <xf numFmtId="4" fontId="6" fillId="0" borderId="0"/>
    <xf numFmtId="0" fontId="33" fillId="33" borderId="11" applyNumberFormat="0" applyFont="0" applyAlignment="0" applyProtection="0"/>
    <xf numFmtId="0" fontId="7" fillId="33" borderId="11" applyNumberFormat="0" applyFont="0" applyAlignment="0" applyProtection="0"/>
    <xf numFmtId="0" fontId="29" fillId="37" borderId="2" applyNumberFormat="0" applyAlignment="0" applyProtection="0"/>
    <xf numFmtId="10" fontId="1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7" fillId="0" borderId="0" applyFont="0" applyFill="0" applyBorder="0" applyAlignment="0" applyProtection="0"/>
    <xf numFmtId="4" fontId="52" fillId="42" borderId="12" applyNumberFormat="0" applyProtection="0">
      <alignment vertical="center"/>
    </xf>
    <xf numFmtId="4" fontId="53" fillId="42" borderId="12" applyNumberFormat="0" applyProtection="0">
      <alignment vertical="center"/>
    </xf>
    <xf numFmtId="4" fontId="52" fillId="42" borderId="12" applyNumberFormat="0" applyProtection="0">
      <alignment horizontal="left" vertical="center" indent="1"/>
    </xf>
    <xf numFmtId="0" fontId="52" fillId="42" borderId="12" applyNumberFormat="0" applyProtection="0">
      <alignment horizontal="left" vertical="top" indent="1"/>
    </xf>
    <xf numFmtId="4" fontId="52" fillId="9" borderId="0" applyNumberFormat="0" applyProtection="0">
      <alignment horizontal="left" vertical="center" indent="1"/>
    </xf>
    <xf numFmtId="4" fontId="39" fillId="11" borderId="12" applyNumberFormat="0" applyProtection="0">
      <alignment horizontal="right" vertical="center"/>
    </xf>
    <xf numFmtId="4" fontId="39" fillId="8" borderId="12" applyNumberFormat="0" applyProtection="0">
      <alignment horizontal="right" vertical="center"/>
    </xf>
    <xf numFmtId="4" fontId="39" fillId="43" borderId="12" applyNumberFormat="0" applyProtection="0">
      <alignment horizontal="right" vertical="center"/>
    </xf>
    <xf numFmtId="4" fontId="39" fillId="44" borderId="12" applyNumberFormat="0" applyProtection="0">
      <alignment horizontal="right" vertical="center"/>
    </xf>
    <xf numFmtId="4" fontId="39" fillId="45" borderId="12" applyNumberFormat="0" applyProtection="0">
      <alignment horizontal="right" vertical="center"/>
    </xf>
    <xf numFmtId="4" fontId="39" fillId="36" borderId="12" applyNumberFormat="0" applyProtection="0">
      <alignment horizontal="right" vertical="center"/>
    </xf>
    <xf numFmtId="4" fontId="39" fillId="14" borderId="12" applyNumberFormat="0" applyProtection="0">
      <alignment horizontal="right" vertical="center"/>
    </xf>
    <xf numFmtId="4" fontId="39" fillId="46" borderId="12" applyNumberFormat="0" applyProtection="0">
      <alignment horizontal="right" vertical="center"/>
    </xf>
    <xf numFmtId="4" fontId="39" fillId="47" borderId="12" applyNumberFormat="0" applyProtection="0">
      <alignment horizontal="right" vertical="center"/>
    </xf>
    <xf numFmtId="4" fontId="52" fillId="48" borderId="13" applyNumberFormat="0" applyProtection="0">
      <alignment horizontal="left" vertical="center" indent="1"/>
    </xf>
    <xf numFmtId="4" fontId="39" fillId="6" borderId="0" applyNumberFormat="0" applyProtection="0">
      <alignment horizontal="left" vertical="center" indent="1"/>
    </xf>
    <xf numFmtId="4" fontId="54" fillId="13" borderId="0" applyNumberFormat="0" applyProtection="0">
      <alignment horizontal="left" vertical="center" indent="1"/>
    </xf>
    <xf numFmtId="4" fontId="63" fillId="13" borderId="0" applyNumberFormat="0" applyProtection="0">
      <alignment horizontal="left" vertical="center" indent="1"/>
    </xf>
    <xf numFmtId="4" fontId="39" fillId="9" borderId="12" applyNumberFormat="0" applyProtection="0">
      <alignment horizontal="right" vertical="center"/>
    </xf>
    <xf numFmtId="4" fontId="55" fillId="6" borderId="0" applyNumberFormat="0" applyProtection="0">
      <alignment horizontal="left" vertical="center" indent="1"/>
    </xf>
    <xf numFmtId="4" fontId="39" fillId="6" borderId="0" applyNumberFormat="0" applyProtection="0">
      <alignment horizontal="left" vertical="center" indent="1"/>
    </xf>
    <xf numFmtId="4" fontId="55" fillId="9" borderId="0" applyNumberFormat="0" applyProtection="0">
      <alignment horizontal="left" vertical="center" indent="1"/>
    </xf>
    <xf numFmtId="4" fontId="39" fillId="9" borderId="0" applyNumberFormat="0" applyProtection="0">
      <alignment horizontal="left" vertical="center" indent="1"/>
    </xf>
    <xf numFmtId="0" fontId="33" fillId="13" borderId="12" applyNumberFormat="0" applyProtection="0">
      <alignment horizontal="left" vertical="center" indent="1"/>
    </xf>
    <xf numFmtId="0" fontId="7" fillId="13" borderId="12" applyNumberFormat="0" applyProtection="0">
      <alignment horizontal="left" vertical="center" indent="1"/>
    </xf>
    <xf numFmtId="0" fontId="1" fillId="13" borderId="12" applyNumberFormat="0" applyProtection="0">
      <alignment horizontal="left" vertical="center" indent="1"/>
    </xf>
    <xf numFmtId="0" fontId="33" fillId="13" borderId="12" applyNumberFormat="0" applyProtection="0">
      <alignment horizontal="left" vertical="top" indent="1"/>
    </xf>
    <xf numFmtId="0" fontId="7" fillId="13" borderId="12" applyNumberFormat="0" applyProtection="0">
      <alignment horizontal="left" vertical="top" indent="1"/>
    </xf>
    <xf numFmtId="0" fontId="1" fillId="13" borderId="12" applyNumberFormat="0" applyProtection="0">
      <alignment horizontal="left" vertical="top" indent="1"/>
    </xf>
    <xf numFmtId="0" fontId="33" fillId="9" borderId="12" applyNumberFormat="0" applyProtection="0">
      <alignment horizontal="left" vertical="center" indent="1"/>
    </xf>
    <xf numFmtId="0" fontId="7" fillId="9" borderId="12" applyNumberFormat="0" applyProtection="0">
      <alignment horizontal="left" vertical="center" indent="1"/>
    </xf>
    <xf numFmtId="0" fontId="1" fillId="9" borderId="12" applyNumberFormat="0" applyProtection="0">
      <alignment horizontal="left" vertical="center" indent="1"/>
    </xf>
    <xf numFmtId="0" fontId="33" fillId="9" borderId="12" applyNumberFormat="0" applyProtection="0">
      <alignment horizontal="left" vertical="top" indent="1"/>
    </xf>
    <xf numFmtId="0" fontId="7" fillId="9" borderId="12" applyNumberFormat="0" applyProtection="0">
      <alignment horizontal="left" vertical="top" indent="1"/>
    </xf>
    <xf numFmtId="0" fontId="1" fillId="9" borderId="12" applyNumberFormat="0" applyProtection="0">
      <alignment horizontal="left" vertical="top" indent="1"/>
    </xf>
    <xf numFmtId="0" fontId="33" fillId="7" borderId="12" applyNumberFormat="0" applyProtection="0">
      <alignment horizontal="left" vertical="center" indent="1"/>
    </xf>
    <xf numFmtId="0" fontId="7" fillId="7" borderId="12" applyNumberFormat="0" applyProtection="0">
      <alignment horizontal="left" vertical="center" indent="1"/>
    </xf>
    <xf numFmtId="0" fontId="1" fillId="7" borderId="12" applyNumberFormat="0" applyProtection="0">
      <alignment horizontal="left" vertical="center" indent="1"/>
    </xf>
    <xf numFmtId="0" fontId="33" fillId="7" borderId="12" applyNumberFormat="0" applyProtection="0">
      <alignment horizontal="left" vertical="top" indent="1"/>
    </xf>
    <xf numFmtId="0" fontId="7" fillId="7" borderId="12" applyNumberFormat="0" applyProtection="0">
      <alignment horizontal="left" vertical="top" indent="1"/>
    </xf>
    <xf numFmtId="0" fontId="1" fillId="7" borderId="12" applyNumberFormat="0" applyProtection="0">
      <alignment horizontal="left" vertical="top" indent="1"/>
    </xf>
    <xf numFmtId="0" fontId="33" fillId="6" borderId="12" applyNumberFormat="0" applyProtection="0">
      <alignment horizontal="left" vertical="center" indent="1"/>
    </xf>
    <xf numFmtId="0" fontId="7" fillId="6" borderId="12" applyNumberFormat="0" applyProtection="0">
      <alignment horizontal="left" vertical="center" indent="1"/>
    </xf>
    <xf numFmtId="0" fontId="1" fillId="6" borderId="12" applyNumberFormat="0" applyProtection="0">
      <alignment horizontal="left" vertical="center" indent="1"/>
    </xf>
    <xf numFmtId="0" fontId="33" fillId="6" borderId="12" applyNumberFormat="0" applyProtection="0">
      <alignment horizontal="left" vertical="top" indent="1"/>
    </xf>
    <xf numFmtId="0" fontId="7" fillId="6" borderId="12" applyNumberFormat="0" applyProtection="0">
      <alignment horizontal="left" vertical="top" indent="1"/>
    </xf>
    <xf numFmtId="0" fontId="1" fillId="6" borderId="12" applyNumberFormat="0" applyProtection="0">
      <alignment horizontal="left" vertical="top" indent="1"/>
    </xf>
    <xf numFmtId="0" fontId="33" fillId="5" borderId="8" applyNumberFormat="0">
      <protection locked="0"/>
    </xf>
    <xf numFmtId="0" fontId="7" fillId="5" borderId="8" applyNumberFormat="0">
      <protection locked="0"/>
    </xf>
    <xf numFmtId="0" fontId="1" fillId="5" borderId="8" applyNumberFormat="0">
      <protection locked="0"/>
    </xf>
    <xf numFmtId="0" fontId="56" fillId="13" borderId="14" applyBorder="0"/>
    <xf numFmtId="4" fontId="39" fillId="10" borderId="12" applyNumberFormat="0" applyProtection="0">
      <alignment vertical="center"/>
    </xf>
    <xf numFmtId="4" fontId="57" fillId="10" borderId="12" applyNumberFormat="0" applyProtection="0">
      <alignment vertical="center"/>
    </xf>
    <xf numFmtId="4" fontId="39" fillId="10" borderId="12" applyNumberFormat="0" applyProtection="0">
      <alignment horizontal="left" vertical="center" indent="1"/>
    </xf>
    <xf numFmtId="0" fontId="39" fillId="10" borderId="12" applyNumberFormat="0" applyProtection="0">
      <alignment horizontal="left" vertical="top" indent="1"/>
    </xf>
    <xf numFmtId="4" fontId="39" fillId="6" borderId="12" applyNumberFormat="0" applyProtection="0">
      <alignment horizontal="right" vertical="center"/>
    </xf>
    <xf numFmtId="4" fontId="57" fillId="6" borderId="12" applyNumberFormat="0" applyProtection="0">
      <alignment horizontal="right" vertical="center"/>
    </xf>
    <xf numFmtId="4" fontId="39" fillId="9" borderId="12" applyNumberFormat="0" applyProtection="0">
      <alignment horizontal="left" vertical="center" indent="1"/>
    </xf>
    <xf numFmtId="0" fontId="39" fillId="9" borderId="12" applyNumberFormat="0" applyProtection="0">
      <alignment horizontal="left" vertical="top" indent="1"/>
    </xf>
    <xf numFmtId="4" fontId="58" fillId="49" borderId="0" applyNumberFormat="0" applyProtection="0">
      <alignment horizontal="left" vertical="center" indent="1"/>
    </xf>
    <xf numFmtId="4" fontId="64" fillId="49" borderId="0" applyNumberFormat="0" applyProtection="0">
      <alignment horizontal="left" vertical="center" indent="1"/>
    </xf>
    <xf numFmtId="0" fontId="3" fillId="50" borderId="8"/>
    <xf numFmtId="4" fontId="59" fillId="6" borderId="12" applyNumberFormat="0" applyProtection="0">
      <alignment horizontal="right" vertical="center"/>
    </xf>
    <xf numFmtId="4" fontId="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9" fillId="0" borderId="0"/>
    <xf numFmtId="0" fontId="35" fillId="0" borderId="0"/>
    <xf numFmtId="0" fontId="2" fillId="0" borderId="0"/>
    <xf numFmtId="0" fontId="2" fillId="0" borderId="0"/>
    <xf numFmtId="3" fontId="11" fillId="0" borderId="15" applyNumberFormat="0" applyFill="0" applyAlignment="0" applyProtection="0"/>
    <xf numFmtId="3" fontId="36" fillId="0" borderId="15" applyNumberFormat="0" applyFill="0" applyAlignment="0" applyProtection="0"/>
    <xf numFmtId="3" fontId="12" fillId="0" borderId="15" applyNumberFormat="0" applyFill="0" applyAlignment="0" applyProtection="0"/>
    <xf numFmtId="3" fontId="37" fillId="0" borderId="15" applyNumberFormat="0" applyFill="0" applyAlignment="0" applyProtection="0"/>
    <xf numFmtId="0" fontId="11" fillId="0" borderId="0" applyNumberFormat="0" applyFill="0" applyBorder="0" applyProtection="0">
      <alignment wrapText="1"/>
    </xf>
    <xf numFmtId="0" fontId="36" fillId="0" borderId="0" applyNumberFormat="0" applyFill="0" applyBorder="0" applyProtection="0">
      <alignment wrapText="1"/>
    </xf>
    <xf numFmtId="0" fontId="12" fillId="0" borderId="0">
      <alignment wrapText="1"/>
    </xf>
    <xf numFmtId="0" fontId="37" fillId="0" borderId="0">
      <alignment wrapText="1"/>
    </xf>
    <xf numFmtId="0" fontId="60" fillId="0" borderId="0" applyNumberFormat="0" applyFill="0" applyBorder="0" applyAlignment="0" applyProtection="0"/>
    <xf numFmtId="0" fontId="30" fillId="0" borderId="16" applyNumberFormat="0" applyFill="0" applyAlignment="0" applyProtection="0"/>
    <xf numFmtId="3" fontId="13" fillId="0" borderId="0" applyFont="0" applyFill="0" applyBorder="0" applyProtection="0">
      <alignment horizontal="right"/>
    </xf>
    <xf numFmtId="3" fontId="38" fillId="0" borderId="0" applyFont="0" applyFill="0" applyBorder="0" applyProtection="0">
      <alignment horizontal="right"/>
    </xf>
    <xf numFmtId="0" fontId="31" fillId="0" borderId="0" applyNumberFormat="0" applyFill="0" applyBorder="0" applyAlignment="0" applyProtection="0"/>
    <xf numFmtId="171" fontId="20" fillId="0" borderId="0" applyBorder="0" applyProtection="0"/>
    <xf numFmtId="171" fontId="20" fillId="0" borderId="0" applyBorder="0"/>
  </cellStyleXfs>
  <cellXfs count="282">
    <xf numFmtId="0" fontId="0" fillId="0" borderId="0" xfId="0"/>
    <xf numFmtId="0" fontId="2" fillId="0" borderId="0" xfId="0" applyFont="1"/>
    <xf numFmtId="0" fontId="7" fillId="0" borderId="0" xfId="0" applyFont="1"/>
    <xf numFmtId="4" fontId="7" fillId="0" borderId="0" xfId="157" applyFont="1"/>
    <xf numFmtId="4" fontId="7" fillId="0" borderId="0" xfId="157" applyNumberFormat="1" applyFont="1" applyAlignment="1">
      <alignment horizontal="right"/>
    </xf>
    <xf numFmtId="3" fontId="2" fillId="0" borderId="0" xfId="0" applyNumberFormat="1" applyFont="1"/>
    <xf numFmtId="0" fontId="7" fillId="51" borderId="0" xfId="0" applyFont="1" applyFill="1" applyAlignment="1"/>
    <xf numFmtId="0" fontId="22" fillId="51" borderId="0" xfId="0" applyFont="1" applyFill="1" applyAlignment="1">
      <alignment vertical="center"/>
    </xf>
    <xf numFmtId="0" fontId="7" fillId="51" borderId="0" xfId="0" applyFont="1" applyFill="1"/>
    <xf numFmtId="9" fontId="2" fillId="51" borderId="0" xfId="0" applyNumberFormat="1" applyFont="1" applyFill="1" applyBorder="1"/>
    <xf numFmtId="167" fontId="7" fillId="51" borderId="0" xfId="0" applyNumberFormat="1" applyFont="1" applyFill="1"/>
    <xf numFmtId="0" fontId="2" fillId="51" borderId="17" xfId="0" applyFont="1" applyFill="1" applyBorder="1" applyAlignment="1"/>
    <xf numFmtId="0" fontId="2" fillId="51" borderId="18" xfId="0" applyFont="1" applyFill="1" applyBorder="1" applyAlignment="1"/>
    <xf numFmtId="0" fontId="2" fillId="51" borderId="19" xfId="0" applyFont="1" applyFill="1" applyBorder="1" applyAlignment="1"/>
    <xf numFmtId="168" fontId="2" fillId="51" borderId="19" xfId="0" applyNumberFormat="1" applyFont="1" applyFill="1" applyBorder="1"/>
    <xf numFmtId="9" fontId="2" fillId="51" borderId="20" xfId="0" applyNumberFormat="1" applyFont="1" applyFill="1" applyBorder="1"/>
    <xf numFmtId="0" fontId="2" fillId="51" borderId="21" xfId="0" applyFont="1" applyFill="1" applyBorder="1"/>
    <xf numFmtId="0" fontId="2" fillId="51" borderId="21" xfId="0" applyFont="1" applyFill="1" applyBorder="1" applyAlignment="1"/>
    <xf numFmtId="168" fontId="2" fillId="51" borderId="22" xfId="0" applyNumberFormat="1" applyFont="1" applyFill="1" applyBorder="1"/>
    <xf numFmtId="0" fontId="2" fillId="51" borderId="0" xfId="0" applyFont="1" applyFill="1" applyBorder="1" applyAlignment="1"/>
    <xf numFmtId="0" fontId="2" fillId="51" borderId="23" xfId="0" applyFont="1" applyFill="1" applyBorder="1"/>
    <xf numFmtId="0" fontId="2" fillId="51" borderId="24" xfId="0" applyFont="1" applyFill="1" applyBorder="1"/>
    <xf numFmtId="168" fontId="2" fillId="51" borderId="25" xfId="0" applyNumberFormat="1" applyFont="1" applyFill="1" applyBorder="1"/>
    <xf numFmtId="9" fontId="2" fillId="51" borderId="26" xfId="0" applyNumberFormat="1" applyFont="1" applyFill="1" applyBorder="1"/>
    <xf numFmtId="167" fontId="2" fillId="51" borderId="25" xfId="0" applyNumberFormat="1" applyFont="1" applyFill="1" applyBorder="1"/>
    <xf numFmtId="167" fontId="2" fillId="51" borderId="26" xfId="0" applyNumberFormat="1" applyFont="1" applyFill="1" applyBorder="1"/>
    <xf numFmtId="0" fontId="4" fillId="51" borderId="21" xfId="0" applyFont="1" applyFill="1" applyBorder="1"/>
    <xf numFmtId="168" fontId="4" fillId="51" borderId="0" xfId="0" applyNumberFormat="1" applyFont="1" applyFill="1" applyBorder="1"/>
    <xf numFmtId="9" fontId="4" fillId="51" borderId="27" xfId="0" applyNumberFormat="1" applyFont="1" applyFill="1" applyBorder="1"/>
    <xf numFmtId="0" fontId="2" fillId="51" borderId="28" xfId="0" applyFont="1" applyFill="1" applyBorder="1" applyAlignment="1"/>
    <xf numFmtId="2" fontId="2" fillId="51" borderId="29" xfId="0" applyNumberFormat="1" applyFont="1" applyFill="1" applyBorder="1"/>
    <xf numFmtId="9" fontId="2" fillId="51" borderId="8" xfId="0" applyNumberFormat="1" applyFont="1" applyFill="1" applyBorder="1"/>
    <xf numFmtId="0" fontId="2" fillId="51" borderId="29" xfId="0" applyFont="1" applyFill="1" applyBorder="1"/>
    <xf numFmtId="165" fontId="2" fillId="51" borderId="22" xfId="0" applyNumberFormat="1" applyFont="1" applyFill="1" applyBorder="1"/>
    <xf numFmtId="9" fontId="2" fillId="51" borderId="27" xfId="0" applyNumberFormat="1" applyFont="1" applyFill="1" applyBorder="1"/>
    <xf numFmtId="9" fontId="2" fillId="51" borderId="25" xfId="0" applyNumberFormat="1" applyFont="1" applyFill="1" applyBorder="1"/>
    <xf numFmtId="3" fontId="2" fillId="51" borderId="22" xfId="0" applyNumberFormat="1" applyFont="1" applyFill="1" applyBorder="1" applyAlignment="1">
      <alignment horizontal="right"/>
    </xf>
    <xf numFmtId="3" fontId="2" fillId="51" borderId="25" xfId="0" applyNumberFormat="1" applyFont="1" applyFill="1" applyBorder="1" applyAlignment="1">
      <alignment horizontal="right"/>
    </xf>
    <xf numFmtId="4" fontId="25" fillId="0" borderId="0" xfId="157" applyFont="1"/>
    <xf numFmtId="4" fontId="25" fillId="0" borderId="0" xfId="157" applyNumberFormat="1" applyFont="1" applyAlignment="1">
      <alignment horizontal="right"/>
    </xf>
    <xf numFmtId="0" fontId="2" fillId="51" borderId="30" xfId="0" applyFont="1" applyFill="1" applyBorder="1"/>
    <xf numFmtId="0" fontId="4" fillId="51" borderId="31" xfId="0" applyFont="1" applyFill="1" applyBorder="1" applyAlignment="1"/>
    <xf numFmtId="0" fontId="4" fillId="51" borderId="32" xfId="0" applyFont="1" applyFill="1" applyBorder="1" applyAlignment="1"/>
    <xf numFmtId="0" fontId="4" fillId="51" borderId="33" xfId="0" applyFont="1" applyFill="1" applyBorder="1" applyAlignment="1"/>
    <xf numFmtId="165" fontId="4" fillId="51" borderId="33" xfId="0" applyNumberFormat="1" applyFont="1" applyFill="1" applyBorder="1"/>
    <xf numFmtId="9" fontId="4" fillId="51" borderId="34" xfId="0" applyNumberFormat="1" applyFont="1" applyFill="1" applyBorder="1"/>
    <xf numFmtId="0" fontId="2" fillId="51" borderId="35" xfId="0" applyFont="1" applyFill="1" applyBorder="1" applyAlignment="1"/>
    <xf numFmtId="9" fontId="2" fillId="51" borderId="36" xfId="0" applyNumberFormat="1" applyFont="1" applyFill="1" applyBorder="1"/>
    <xf numFmtId="0" fontId="2" fillId="51" borderId="31" xfId="0" applyFont="1" applyFill="1" applyBorder="1" applyAlignment="1"/>
    <xf numFmtId="168" fontId="2" fillId="51" borderId="33" xfId="0" applyNumberFormat="1" applyFont="1" applyFill="1" applyBorder="1"/>
    <xf numFmtId="9" fontId="2" fillId="51" borderId="34" xfId="0" applyNumberFormat="1" applyFont="1" applyFill="1" applyBorder="1"/>
    <xf numFmtId="3" fontId="2" fillId="51" borderId="19" xfId="0" applyNumberFormat="1" applyFont="1" applyFill="1" applyBorder="1" applyAlignment="1">
      <alignment horizontal="right"/>
    </xf>
    <xf numFmtId="168" fontId="2" fillId="51" borderId="37" xfId="0" applyNumberFormat="1" applyFont="1" applyFill="1" applyBorder="1"/>
    <xf numFmtId="0" fontId="2" fillId="51" borderId="17" xfId="0" applyFont="1" applyFill="1" applyBorder="1"/>
    <xf numFmtId="0" fontId="26" fillId="51" borderId="0" xfId="0" applyFont="1" applyFill="1" applyAlignment="1"/>
    <xf numFmtId="9" fontId="2" fillId="51" borderId="20" xfId="0" applyNumberFormat="1" applyFont="1" applyFill="1" applyBorder="1" applyAlignment="1">
      <alignment horizontal="right"/>
    </xf>
    <xf numFmtId="9" fontId="2" fillId="51" borderId="26" xfId="0" applyNumberFormat="1" applyFont="1" applyFill="1" applyBorder="1" applyAlignment="1">
      <alignment horizontal="right"/>
    </xf>
    <xf numFmtId="9" fontId="2" fillId="51" borderId="27" xfId="0" applyNumberFormat="1" applyFont="1" applyFill="1" applyBorder="1" applyAlignment="1">
      <alignment horizontal="right"/>
    </xf>
    <xf numFmtId="165" fontId="2" fillId="51" borderId="38" xfId="0" applyNumberFormat="1" applyFont="1" applyFill="1" applyBorder="1"/>
    <xf numFmtId="165" fontId="2" fillId="51" borderId="35" xfId="0" applyNumberFormat="1" applyFont="1" applyFill="1" applyBorder="1" applyAlignment="1"/>
    <xf numFmtId="9" fontId="2" fillId="51" borderId="20" xfId="0" quotePrefix="1" applyNumberFormat="1" applyFont="1" applyFill="1" applyBorder="1" applyAlignment="1">
      <alignment horizontal="right"/>
    </xf>
    <xf numFmtId="9" fontId="2" fillId="51" borderId="39" xfId="0" quotePrefix="1" applyNumberFormat="1" applyFont="1" applyFill="1" applyBorder="1" applyAlignment="1">
      <alignment horizontal="right"/>
    </xf>
    <xf numFmtId="0" fontId="4" fillId="51" borderId="23" xfId="0" applyFont="1" applyFill="1" applyBorder="1" applyAlignment="1"/>
    <xf numFmtId="165" fontId="4" fillId="51" borderId="25" xfId="0" applyNumberFormat="1" applyFont="1" applyFill="1" applyBorder="1"/>
    <xf numFmtId="2" fontId="2" fillId="51" borderId="19" xfId="0" applyNumberFormat="1" applyFont="1" applyFill="1" applyBorder="1"/>
    <xf numFmtId="9" fontId="2" fillId="51" borderId="39" xfId="0" applyNumberFormat="1" applyFont="1" applyFill="1" applyBorder="1"/>
    <xf numFmtId="3" fontId="2" fillId="51" borderId="40" xfId="0" applyNumberFormat="1" applyFont="1" applyFill="1" applyBorder="1" applyAlignment="1">
      <alignment horizontal="center" wrapText="1"/>
    </xf>
    <xf numFmtId="3" fontId="2" fillId="51" borderId="0" xfId="0" applyNumberFormat="1" applyFont="1" applyFill="1" applyBorder="1" applyAlignment="1">
      <alignment horizontal="center" wrapText="1"/>
    </xf>
    <xf numFmtId="3" fontId="2" fillId="51" borderId="24" xfId="0" applyNumberFormat="1" applyFont="1" applyFill="1" applyBorder="1" applyAlignment="1">
      <alignment horizontal="center" wrapText="1"/>
    </xf>
    <xf numFmtId="0" fontId="2" fillId="51" borderId="0" xfId="0" applyFont="1" applyFill="1" applyBorder="1"/>
    <xf numFmtId="0" fontId="2" fillId="51" borderId="22" xfId="0" applyFont="1" applyFill="1" applyBorder="1"/>
    <xf numFmtId="0" fontId="2" fillId="51" borderId="22" xfId="0" applyFont="1" applyFill="1" applyBorder="1" applyAlignment="1"/>
    <xf numFmtId="0" fontId="23" fillId="51" borderId="21" xfId="0" applyFont="1" applyFill="1" applyBorder="1"/>
    <xf numFmtId="0" fontId="2" fillId="51" borderId="41" xfId="0" applyFont="1" applyFill="1" applyBorder="1"/>
    <xf numFmtId="0" fontId="2" fillId="51" borderId="37" xfId="0" applyFont="1" applyFill="1" applyBorder="1"/>
    <xf numFmtId="0" fontId="2" fillId="51" borderId="25" xfId="0" applyFont="1" applyFill="1" applyBorder="1"/>
    <xf numFmtId="0" fontId="2" fillId="51" borderId="42" xfId="0" applyFont="1" applyFill="1" applyBorder="1" applyAlignment="1"/>
    <xf numFmtId="0" fontId="2" fillId="51" borderId="38" xfId="0" applyFont="1" applyFill="1" applyBorder="1" applyAlignment="1"/>
    <xf numFmtId="3" fontId="4" fillId="51" borderId="26" xfId="0" applyNumberFormat="1" applyFont="1" applyFill="1" applyBorder="1"/>
    <xf numFmtId="0" fontId="2" fillId="51" borderId="0" xfId="0" applyFont="1" applyFill="1"/>
    <xf numFmtId="0" fontId="22" fillId="51" borderId="0" xfId="0" applyFont="1" applyFill="1"/>
    <xf numFmtId="0" fontId="4" fillId="51" borderId="0" xfId="0" applyFont="1" applyFill="1"/>
    <xf numFmtId="0" fontId="2" fillId="51" borderId="0" xfId="0" applyFont="1" applyFill="1" applyAlignment="1">
      <alignment wrapText="1"/>
    </xf>
    <xf numFmtId="0" fontId="4" fillId="51" borderId="8" xfId="0" applyFont="1" applyFill="1" applyBorder="1" applyAlignment="1">
      <alignment vertical="center"/>
    </xf>
    <xf numFmtId="9" fontId="4" fillId="51" borderId="8" xfId="0" applyNumberFormat="1" applyFont="1" applyFill="1" applyBorder="1" applyAlignment="1" applyProtection="1">
      <alignment horizontal="center"/>
      <protection locked="0"/>
    </xf>
    <xf numFmtId="0" fontId="2" fillId="51" borderId="27" xfId="0" applyFont="1" applyFill="1" applyBorder="1"/>
    <xf numFmtId="165" fontId="2" fillId="51" borderId="29" xfId="0" applyNumberFormat="1" applyFont="1" applyFill="1" applyBorder="1"/>
    <xf numFmtId="3" fontId="2" fillId="51" borderId="27" xfId="0" applyNumberFormat="1" applyFont="1" applyFill="1" applyBorder="1"/>
    <xf numFmtId="3" fontId="2" fillId="51" borderId="22" xfId="0" applyNumberFormat="1" applyFont="1" applyFill="1" applyBorder="1" applyProtection="1">
      <protection locked="0"/>
    </xf>
    <xf numFmtId="9" fontId="2" fillId="51" borderId="20" xfId="0" applyNumberFormat="1" applyFont="1" applyFill="1" applyBorder="1" applyProtection="1">
      <protection locked="0"/>
    </xf>
    <xf numFmtId="0" fontId="2" fillId="51" borderId="20" xfId="0" applyFont="1" applyFill="1" applyBorder="1"/>
    <xf numFmtId="0" fontId="2" fillId="51" borderId="20" xfId="0" applyFont="1" applyFill="1" applyBorder="1" applyAlignment="1"/>
    <xf numFmtId="0" fontId="2" fillId="51" borderId="0" xfId="0" applyFont="1" applyFill="1" applyBorder="1" applyAlignment="1">
      <alignment vertical="center"/>
    </xf>
    <xf numFmtId="166" fontId="2" fillId="0" borderId="0" xfId="0" applyNumberFormat="1" applyFont="1"/>
    <xf numFmtId="0" fontId="2" fillId="51" borderId="26" xfId="0" applyFont="1" applyFill="1" applyBorder="1" applyAlignment="1"/>
    <xf numFmtId="0" fontId="2" fillId="51" borderId="24" xfId="0" applyFont="1" applyFill="1" applyBorder="1" applyAlignment="1">
      <alignment vertical="center"/>
    </xf>
    <xf numFmtId="3" fontId="2" fillId="51" borderId="25" xfId="0" applyNumberFormat="1" applyFont="1" applyFill="1" applyBorder="1" applyProtection="1">
      <protection locked="0"/>
    </xf>
    <xf numFmtId="9" fontId="2" fillId="51" borderId="26" xfId="0" applyNumberFormat="1" applyFont="1" applyFill="1" applyBorder="1" applyProtection="1">
      <protection locked="0"/>
    </xf>
    <xf numFmtId="0" fontId="4" fillId="51" borderId="8" xfId="0" applyFont="1" applyFill="1" applyBorder="1" applyAlignment="1"/>
    <xf numFmtId="3" fontId="4" fillId="51" borderId="25" xfId="0" applyNumberFormat="1" applyFont="1" applyFill="1" applyBorder="1"/>
    <xf numFmtId="9" fontId="4" fillId="51" borderId="8" xfId="0" applyNumberFormat="1" applyFont="1" applyFill="1" applyBorder="1" applyProtection="1">
      <protection locked="0"/>
    </xf>
    <xf numFmtId="0" fontId="4" fillId="0" borderId="0" xfId="0" applyFont="1"/>
    <xf numFmtId="0" fontId="2" fillId="51" borderId="8" xfId="0" applyFont="1" applyFill="1" applyBorder="1" applyAlignment="1"/>
    <xf numFmtId="0" fontId="2" fillId="51" borderId="43" xfId="0" applyFont="1" applyFill="1" applyBorder="1" applyAlignment="1">
      <alignment vertical="center"/>
    </xf>
    <xf numFmtId="3" fontId="2" fillId="51" borderId="29" xfId="0" applyNumberFormat="1" applyFont="1" applyFill="1" applyBorder="1" applyProtection="1">
      <protection locked="0"/>
    </xf>
    <xf numFmtId="9" fontId="2" fillId="51" borderId="8" xfId="0" applyNumberFormat="1" applyFont="1" applyFill="1" applyBorder="1" applyProtection="1">
      <protection locked="0"/>
    </xf>
    <xf numFmtId="3" fontId="4" fillId="51" borderId="29" xfId="0" applyNumberFormat="1" applyFont="1" applyFill="1" applyBorder="1" applyProtection="1">
      <protection locked="0"/>
    </xf>
    <xf numFmtId="0" fontId="4" fillId="51" borderId="27" xfId="0" applyFont="1" applyFill="1" applyBorder="1" applyAlignment="1"/>
    <xf numFmtId="3" fontId="4" fillId="51" borderId="29" xfId="0" applyNumberFormat="1" applyFont="1" applyFill="1" applyBorder="1"/>
    <xf numFmtId="3" fontId="2" fillId="51" borderId="29" xfId="0" applyNumberFormat="1" applyFont="1" applyFill="1" applyBorder="1"/>
    <xf numFmtId="9" fontId="2" fillId="51" borderId="8" xfId="0" applyNumberFormat="1" applyFont="1" applyFill="1" applyBorder="1" applyAlignment="1" applyProtection="1">
      <alignment horizontal="right"/>
      <protection locked="0"/>
    </xf>
    <xf numFmtId="0" fontId="4" fillId="51" borderId="8" xfId="0" applyFont="1" applyFill="1" applyBorder="1"/>
    <xf numFmtId="0" fontId="4" fillId="51" borderId="43" xfId="0" applyFont="1" applyFill="1" applyBorder="1"/>
    <xf numFmtId="4" fontId="2" fillId="51" borderId="29" xfId="0" applyNumberFormat="1" applyFont="1" applyFill="1" applyBorder="1" applyProtection="1">
      <protection locked="0"/>
    </xf>
    <xf numFmtId="177" fontId="2" fillId="0" borderId="0" xfId="0" applyNumberFormat="1" applyFont="1"/>
    <xf numFmtId="4" fontId="2" fillId="0" borderId="0" xfId="0" applyNumberFormat="1" applyFont="1"/>
    <xf numFmtId="0" fontId="4" fillId="51" borderId="8" xfId="0" applyFont="1" applyFill="1" applyBorder="1" applyAlignment="1">
      <alignment vertical="center" wrapText="1"/>
    </xf>
    <xf numFmtId="49" fontId="4" fillId="51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51" borderId="8" xfId="0" applyFont="1" applyFill="1" applyBorder="1" applyAlignment="1">
      <alignment wrapText="1"/>
    </xf>
    <xf numFmtId="3" fontId="2" fillId="51" borderId="8" xfId="0" applyNumberFormat="1" applyFont="1" applyFill="1" applyBorder="1"/>
    <xf numFmtId="0" fontId="2" fillId="51" borderId="36" xfId="0" applyFont="1" applyFill="1" applyBorder="1" applyAlignment="1">
      <alignment wrapText="1"/>
    </xf>
    <xf numFmtId="3" fontId="2" fillId="51" borderId="36" xfId="0" applyNumberFormat="1" applyFont="1" applyFill="1" applyBorder="1"/>
    <xf numFmtId="0" fontId="4" fillId="51" borderId="34" xfId="0" applyFont="1" applyFill="1" applyBorder="1" applyAlignment="1">
      <alignment wrapText="1"/>
    </xf>
    <xf numFmtId="0" fontId="2" fillId="51" borderId="27" xfId="0" applyFont="1" applyFill="1" applyBorder="1" applyAlignment="1">
      <alignment wrapText="1"/>
    </xf>
    <xf numFmtId="0" fontId="2" fillId="51" borderId="26" xfId="0" applyFont="1" applyFill="1" applyBorder="1" applyAlignment="1">
      <alignment wrapText="1"/>
    </xf>
    <xf numFmtId="0" fontId="24" fillId="0" borderId="0" xfId="0" applyFont="1"/>
    <xf numFmtId="3" fontId="4" fillId="51" borderId="0" xfId="0" applyNumberFormat="1" applyFont="1" applyFill="1" applyBorder="1"/>
    <xf numFmtId="3" fontId="2" fillId="51" borderId="0" xfId="0" applyNumberFormat="1" applyFont="1" applyFill="1" applyBorder="1"/>
    <xf numFmtId="175" fontId="2" fillId="51" borderId="44" xfId="0" applyNumberFormat="1" applyFont="1" applyFill="1" applyBorder="1" applyAlignment="1">
      <alignment horizontal="left"/>
    </xf>
    <xf numFmtId="175" fontId="2" fillId="51" borderId="40" xfId="0" applyNumberFormat="1" applyFont="1" applyFill="1" applyBorder="1" applyAlignment="1">
      <alignment horizontal="left"/>
    </xf>
    <xf numFmtId="3" fontId="2" fillId="51" borderId="45" xfId="0" applyNumberFormat="1" applyFont="1" applyFill="1" applyBorder="1"/>
    <xf numFmtId="49" fontId="2" fillId="51" borderId="46" xfId="0" applyNumberFormat="1" applyFont="1" applyFill="1" applyBorder="1" applyAlignment="1">
      <alignment horizontal="left"/>
    </xf>
    <xf numFmtId="49" fontId="2" fillId="51" borderId="0" xfId="0" applyNumberFormat="1" applyFont="1" applyFill="1" applyBorder="1" applyAlignment="1">
      <alignment horizontal="left"/>
    </xf>
    <xf numFmtId="3" fontId="2" fillId="51" borderId="47" xfId="0" applyNumberFormat="1" applyFont="1" applyFill="1" applyBorder="1" applyAlignment="1">
      <alignment horizontal="center"/>
    </xf>
    <xf numFmtId="3" fontId="2" fillId="51" borderId="46" xfId="0" applyNumberFormat="1" applyFont="1" applyFill="1" applyBorder="1" applyAlignment="1">
      <alignment horizontal="left"/>
    </xf>
    <xf numFmtId="3" fontId="2" fillId="51" borderId="0" xfId="0" applyNumberFormat="1" applyFont="1" applyFill="1" applyBorder="1" applyAlignment="1">
      <alignment horizontal="left"/>
    </xf>
    <xf numFmtId="3" fontId="4" fillId="51" borderId="48" xfId="0" applyNumberFormat="1" applyFont="1" applyFill="1" applyBorder="1" applyAlignment="1">
      <alignment horizontal="center"/>
    </xf>
    <xf numFmtId="3" fontId="2" fillId="51" borderId="0" xfId="0" applyNumberFormat="1" applyFont="1" applyFill="1" applyBorder="1" applyAlignment="1">
      <alignment horizontal="center"/>
    </xf>
    <xf numFmtId="3" fontId="4" fillId="51" borderId="47" xfId="0" applyNumberFormat="1" applyFont="1" applyFill="1" applyBorder="1" applyAlignment="1">
      <alignment horizontal="center"/>
    </xf>
    <xf numFmtId="3" fontId="4" fillId="51" borderId="49" xfId="0" applyNumberFormat="1" applyFont="1" applyFill="1" applyBorder="1"/>
    <xf numFmtId="3" fontId="4" fillId="51" borderId="32" xfId="0" applyNumberFormat="1" applyFont="1" applyFill="1" applyBorder="1"/>
    <xf numFmtId="3" fontId="2" fillId="51" borderId="32" xfId="0" applyNumberFormat="1" applyFont="1" applyFill="1" applyBorder="1"/>
    <xf numFmtId="3" fontId="2" fillId="51" borderId="40" xfId="0" applyNumberFormat="1" applyFont="1" applyFill="1" applyBorder="1"/>
    <xf numFmtId="3" fontId="4" fillId="51" borderId="50" xfId="0" applyNumberFormat="1" applyFont="1" applyFill="1" applyBorder="1"/>
    <xf numFmtId="3" fontId="4" fillId="51" borderId="51" xfId="0" applyNumberFormat="1" applyFont="1" applyFill="1" applyBorder="1"/>
    <xf numFmtId="3" fontId="4" fillId="51" borderId="24" xfId="0" applyNumberFormat="1" applyFont="1" applyFill="1" applyBorder="1"/>
    <xf numFmtId="3" fontId="2" fillId="51" borderId="24" xfId="0" applyNumberFormat="1" applyFont="1" applyFill="1" applyBorder="1"/>
    <xf numFmtId="3" fontId="4" fillId="51" borderId="48" xfId="0" applyNumberFormat="1" applyFont="1" applyFill="1" applyBorder="1"/>
    <xf numFmtId="3" fontId="2" fillId="51" borderId="43" xfId="0" applyNumberFormat="1" applyFont="1" applyFill="1" applyBorder="1"/>
    <xf numFmtId="3" fontId="2" fillId="51" borderId="43" xfId="0" applyNumberFormat="1" applyFont="1" applyFill="1" applyBorder="1" applyAlignment="1">
      <alignment wrapText="1"/>
    </xf>
    <xf numFmtId="3" fontId="4" fillId="51" borderId="52" xfId="0" applyNumberFormat="1" applyFont="1" applyFill="1" applyBorder="1"/>
    <xf numFmtId="3" fontId="4" fillId="51" borderId="42" xfId="0" applyNumberFormat="1" applyFont="1" applyFill="1" applyBorder="1"/>
    <xf numFmtId="3" fontId="2" fillId="51" borderId="42" xfId="0" applyNumberFormat="1" applyFont="1" applyFill="1" applyBorder="1"/>
    <xf numFmtId="3" fontId="2" fillId="51" borderId="41" xfId="0" applyNumberFormat="1" applyFont="1" applyFill="1" applyBorder="1"/>
    <xf numFmtId="3" fontId="4" fillId="51" borderId="53" xfId="0" applyNumberFormat="1" applyFont="1" applyFill="1" applyBorder="1"/>
    <xf numFmtId="0" fontId="4" fillId="51" borderId="28" xfId="0" applyFont="1" applyFill="1" applyBorder="1" applyAlignment="1">
      <alignment vertical="top" wrapText="1"/>
    </xf>
    <xf numFmtId="0" fontId="4" fillId="51" borderId="23" xfId="0" applyFont="1" applyFill="1" applyBorder="1" applyAlignment="1">
      <alignment vertical="center" wrapText="1"/>
    </xf>
    <xf numFmtId="3" fontId="4" fillId="51" borderId="23" xfId="0" applyNumberFormat="1" applyFont="1" applyFill="1" applyBorder="1" applyAlignment="1"/>
    <xf numFmtId="3" fontId="4" fillId="51" borderId="25" xfId="0" applyNumberFormat="1" applyFont="1" applyFill="1" applyBorder="1" applyAlignment="1"/>
    <xf numFmtId="0" fontId="2" fillId="51" borderId="23" xfId="0" applyFont="1" applyFill="1" applyBorder="1" applyAlignment="1">
      <alignment vertical="center" wrapText="1"/>
    </xf>
    <xf numFmtId="3" fontId="2" fillId="51" borderId="23" xfId="0" applyNumberFormat="1" applyFont="1" applyFill="1" applyBorder="1" applyAlignment="1"/>
    <xf numFmtId="3" fontId="2" fillId="51" borderId="25" xfId="0" applyNumberFormat="1" applyFont="1" applyFill="1" applyBorder="1" applyAlignment="1"/>
    <xf numFmtId="3" fontId="4" fillId="51" borderId="23" xfId="0" applyNumberFormat="1" applyFont="1" applyFill="1" applyBorder="1" applyAlignment="1">
      <alignment vertical="center"/>
    </xf>
    <xf numFmtId="3" fontId="4" fillId="51" borderId="25" xfId="0" applyNumberFormat="1" applyFont="1" applyFill="1" applyBorder="1" applyAlignment="1">
      <alignment vertical="center"/>
    </xf>
    <xf numFmtId="0" fontId="2" fillId="51" borderId="0" xfId="0" applyFont="1" applyFill="1" applyAlignment="1">
      <alignment vertical="top"/>
    </xf>
    <xf numFmtId="3" fontId="7" fillId="0" borderId="0" xfId="0" applyNumberFormat="1" applyFont="1"/>
    <xf numFmtId="0" fontId="2" fillId="51" borderId="19" xfId="229" applyFont="1" applyFill="1" applyBorder="1" applyAlignment="1"/>
    <xf numFmtId="0" fontId="2" fillId="51" borderId="18" xfId="229" applyFont="1" applyFill="1" applyBorder="1" applyAlignment="1"/>
    <xf numFmtId="0" fontId="2" fillId="51" borderId="17" xfId="229" applyFont="1" applyFill="1" applyBorder="1" applyAlignment="1"/>
    <xf numFmtId="0" fontId="2" fillId="51" borderId="23" xfId="229" applyFont="1" applyFill="1" applyBorder="1"/>
    <xf numFmtId="0" fontId="2" fillId="51" borderId="24" xfId="229" applyFont="1" applyFill="1" applyBorder="1"/>
    <xf numFmtId="0" fontId="2" fillId="51" borderId="25" xfId="229" applyFont="1" applyFill="1" applyBorder="1"/>
    <xf numFmtId="167" fontId="4" fillId="51" borderId="8" xfId="229" applyNumberFormat="1" applyFont="1" applyFill="1" applyBorder="1" applyAlignment="1">
      <alignment horizontal="center" vertical="center" wrapText="1"/>
    </xf>
    <xf numFmtId="0" fontId="22" fillId="51" borderId="0" xfId="229" applyFont="1" applyFill="1"/>
    <xf numFmtId="4" fontId="4" fillId="51" borderId="24" xfId="157" applyFont="1" applyFill="1" applyBorder="1" applyAlignment="1" applyProtection="1"/>
    <xf numFmtId="176" fontId="4" fillId="51" borderId="24" xfId="157" applyNumberFormat="1" applyFont="1" applyFill="1" applyBorder="1" applyAlignment="1">
      <alignment horizontal="center"/>
    </xf>
    <xf numFmtId="4" fontId="2" fillId="51" borderId="0" xfId="157" applyFont="1" applyFill="1" applyBorder="1" applyAlignment="1" applyProtection="1"/>
    <xf numFmtId="4" fontId="2" fillId="51" borderId="0" xfId="157" applyNumberFormat="1" applyFont="1" applyFill="1" applyBorder="1" applyAlignment="1" applyProtection="1">
      <alignment horizontal="right"/>
    </xf>
    <xf numFmtId="4" fontId="4" fillId="51" borderId="0" xfId="157" applyFont="1" applyFill="1" applyBorder="1" applyAlignment="1" applyProtection="1"/>
    <xf numFmtId="4" fontId="2" fillId="51" borderId="0" xfId="157" applyNumberFormat="1" applyFont="1" applyFill="1" applyBorder="1" applyAlignment="1" applyProtection="1">
      <alignment horizontal="center"/>
    </xf>
    <xf numFmtId="4" fontId="4" fillId="51" borderId="0" xfId="157" applyFont="1" applyFill="1" applyAlignment="1" applyProtection="1">
      <alignment horizontal="left"/>
    </xf>
    <xf numFmtId="4" fontId="2" fillId="51" borderId="0" xfId="157" applyNumberFormat="1" applyFont="1" applyFill="1" applyBorder="1" applyAlignment="1">
      <alignment horizontal="center"/>
    </xf>
    <xf numFmtId="4" fontId="2" fillId="51" borderId="0" xfId="157" applyFont="1" applyFill="1" applyAlignment="1" applyProtection="1">
      <alignment horizontal="left"/>
    </xf>
    <xf numFmtId="3" fontId="2" fillId="51" borderId="0" xfId="157" applyNumberFormat="1" applyFont="1" applyFill="1" applyBorder="1" applyAlignment="1" applyProtection="1">
      <alignment horizontal="right"/>
    </xf>
    <xf numFmtId="3" fontId="2" fillId="51" borderId="0" xfId="157" applyNumberFormat="1" applyFont="1" applyFill="1" applyAlignment="1">
      <alignment horizontal="right"/>
    </xf>
    <xf numFmtId="3" fontId="2" fillId="51" borderId="0" xfId="157" applyNumberFormat="1" applyFont="1" applyFill="1" applyAlignment="1" applyProtection="1">
      <alignment horizontal="right"/>
    </xf>
    <xf numFmtId="3" fontId="2" fillId="51" borderId="24" xfId="157" applyNumberFormat="1" applyFont="1" applyFill="1" applyBorder="1" applyAlignment="1" applyProtection="1">
      <alignment horizontal="right"/>
    </xf>
    <xf numFmtId="3" fontId="4" fillId="51" borderId="0" xfId="157" applyNumberFormat="1" applyFont="1" applyFill="1" applyBorder="1" applyAlignment="1" applyProtection="1">
      <alignment horizontal="right"/>
    </xf>
    <xf numFmtId="3" fontId="2" fillId="51" borderId="0" xfId="157" applyNumberFormat="1" applyFont="1" applyFill="1"/>
    <xf numFmtId="4" fontId="2" fillId="51" borderId="0" xfId="157" applyFont="1" applyFill="1"/>
    <xf numFmtId="3" fontId="4" fillId="51" borderId="0" xfId="157" applyNumberFormat="1" applyFont="1" applyFill="1"/>
    <xf numFmtId="3" fontId="4" fillId="51" borderId="54" xfId="157" applyNumberFormat="1" applyFont="1" applyFill="1" applyBorder="1"/>
    <xf numFmtId="3" fontId="4" fillId="51" borderId="0" xfId="157" applyNumberFormat="1" applyFont="1" applyFill="1" applyBorder="1"/>
    <xf numFmtId="4" fontId="4" fillId="51" borderId="0" xfId="157" applyFont="1" applyFill="1"/>
    <xf numFmtId="3" fontId="2" fillId="51" borderId="0" xfId="157" applyNumberFormat="1" applyFont="1" applyFill="1" applyBorder="1"/>
    <xf numFmtId="3" fontId="2" fillId="51" borderId="24" xfId="157" applyNumberFormat="1" applyFont="1" applyFill="1" applyBorder="1"/>
    <xf numFmtId="3" fontId="2" fillId="51" borderId="0" xfId="157" applyNumberFormat="1" applyFont="1" applyFill="1" applyBorder="1" applyAlignment="1">
      <alignment horizontal="right"/>
    </xf>
    <xf numFmtId="3" fontId="2" fillId="51" borderId="24" xfId="157" applyNumberFormat="1" applyFont="1" applyFill="1" applyBorder="1" applyAlignment="1">
      <alignment horizontal="right"/>
    </xf>
    <xf numFmtId="0" fontId="2" fillId="51" borderId="27" xfId="230" applyFont="1" applyFill="1" applyBorder="1" applyAlignment="1">
      <alignment wrapText="1"/>
    </xf>
    <xf numFmtId="0" fontId="4" fillId="51" borderId="34" xfId="230" applyFont="1" applyFill="1" applyBorder="1" applyAlignment="1">
      <alignment wrapText="1"/>
    </xf>
    <xf numFmtId="0" fontId="2" fillId="51" borderId="20" xfId="230" applyFont="1" applyFill="1" applyBorder="1" applyAlignment="1"/>
    <xf numFmtId="0" fontId="4" fillId="51" borderId="34" xfId="230" applyFont="1" applyFill="1" applyBorder="1" applyAlignment="1"/>
    <xf numFmtId="3" fontId="61" fillId="51" borderId="0" xfId="231" applyNumberFormat="1" applyFont="1" applyFill="1" applyBorder="1" applyAlignment="1">
      <alignment horizontal="left" vertical="center"/>
    </xf>
    <xf numFmtId="3" fontId="4" fillId="51" borderId="27" xfId="231" applyNumberFormat="1" applyFont="1" applyFill="1" applyBorder="1" applyAlignment="1">
      <alignment horizontal="left" vertical="center"/>
    </xf>
    <xf numFmtId="3" fontId="4" fillId="51" borderId="17" xfId="231" applyNumberFormat="1" applyFont="1" applyFill="1" applyBorder="1" applyAlignment="1">
      <alignment horizontal="centerContinuous" vertical="center"/>
    </xf>
    <xf numFmtId="3" fontId="4" fillId="51" borderId="19" xfId="231" applyNumberFormat="1" applyFont="1" applyFill="1" applyBorder="1" applyAlignment="1">
      <alignment horizontal="centerContinuous" vertical="center"/>
    </xf>
    <xf numFmtId="3" fontId="4" fillId="51" borderId="18" xfId="231" applyNumberFormat="1" applyFont="1" applyFill="1" applyBorder="1" applyAlignment="1">
      <alignment horizontal="centerContinuous" vertical="center"/>
    </xf>
    <xf numFmtId="3" fontId="4" fillId="51" borderId="20" xfId="231" applyNumberFormat="1" applyFont="1" applyFill="1" applyBorder="1" applyAlignment="1">
      <alignment horizontal="left" vertical="center"/>
    </xf>
    <xf numFmtId="3" fontId="4" fillId="51" borderId="21" xfId="231" applyNumberFormat="1" applyFont="1" applyFill="1" applyBorder="1" applyAlignment="1">
      <alignment horizontal="centerContinuous" vertical="center"/>
    </xf>
    <xf numFmtId="3" fontId="4" fillId="51" borderId="0" xfId="231" applyNumberFormat="1" applyFont="1" applyFill="1" applyBorder="1" applyAlignment="1">
      <alignment horizontal="centerContinuous" vertical="center"/>
    </xf>
    <xf numFmtId="3" fontId="4" fillId="51" borderId="21" xfId="231" applyNumberFormat="1" applyFont="1" applyFill="1" applyBorder="1" applyAlignment="1">
      <alignment vertical="center" wrapText="1"/>
    </xf>
    <xf numFmtId="3" fontId="4" fillId="51" borderId="22" xfId="231" applyNumberFormat="1" applyFont="1" applyFill="1" applyBorder="1" applyAlignment="1">
      <alignment vertical="center" wrapText="1"/>
    </xf>
    <xf numFmtId="3" fontId="4" fillId="51" borderId="22" xfId="231" applyNumberFormat="1" applyFont="1" applyFill="1" applyBorder="1" applyAlignment="1">
      <alignment horizontal="centerContinuous" vertical="center"/>
    </xf>
    <xf numFmtId="3" fontId="4" fillId="51" borderId="26" xfId="231" applyNumberFormat="1" applyFont="1" applyFill="1" applyBorder="1" applyAlignment="1">
      <alignment horizontal="left" vertical="center"/>
    </xf>
    <xf numFmtId="49" fontId="4" fillId="51" borderId="23" xfId="231" applyNumberFormat="1" applyFont="1" applyFill="1" applyBorder="1" applyAlignment="1">
      <alignment horizontal="center" vertical="center"/>
    </xf>
    <xf numFmtId="49" fontId="4" fillId="51" borderId="26" xfId="231" applyNumberFormat="1" applyFont="1" applyFill="1" applyBorder="1" applyAlignment="1">
      <alignment horizontal="center" vertical="center"/>
    </xf>
    <xf numFmtId="3" fontId="4" fillId="51" borderId="27" xfId="231" applyNumberFormat="1" applyFont="1" applyFill="1" applyBorder="1" applyAlignment="1">
      <alignment horizontal="centerContinuous" vertical="center"/>
    </xf>
    <xf numFmtId="3" fontId="2" fillId="51" borderId="20" xfId="231" applyNumberFormat="1" applyFont="1" applyFill="1" applyBorder="1" applyAlignment="1">
      <alignment horizontal="left" vertical="center"/>
    </xf>
    <xf numFmtId="3" fontId="2" fillId="51" borderId="20" xfId="231" applyNumberFormat="1" applyFont="1" applyFill="1" applyBorder="1" applyAlignment="1">
      <alignment horizontal="right" vertical="center"/>
    </xf>
    <xf numFmtId="3" fontId="4" fillId="51" borderId="8" xfId="231" applyNumberFormat="1" applyFont="1" applyFill="1" applyBorder="1" applyAlignment="1">
      <alignment horizontal="left" vertical="center"/>
    </xf>
    <xf numFmtId="3" fontId="4" fillId="51" borderId="8" xfId="231" applyNumberFormat="1" applyFont="1" applyFill="1" applyBorder="1" applyAlignment="1">
      <alignment horizontal="right" vertical="center"/>
    </xf>
    <xf numFmtId="3" fontId="2" fillId="51" borderId="26" xfId="231" applyNumberFormat="1" applyFont="1" applyFill="1" applyBorder="1" applyAlignment="1">
      <alignment horizontal="left" vertical="center"/>
    </xf>
    <xf numFmtId="3" fontId="2" fillId="51" borderId="26" xfId="231" applyNumberFormat="1" applyFont="1" applyFill="1" applyBorder="1" applyAlignment="1">
      <alignment horizontal="right" vertical="center"/>
    </xf>
    <xf numFmtId="3" fontId="4" fillId="51" borderId="20" xfId="231" applyNumberFormat="1" applyFont="1" applyFill="1" applyBorder="1" applyAlignment="1">
      <alignment horizontal="right" vertical="center"/>
    </xf>
    <xf numFmtId="3" fontId="4" fillId="51" borderId="29" xfId="231" applyNumberFormat="1" applyFont="1" applyFill="1" applyBorder="1" applyAlignment="1">
      <alignment horizontal="right" vertical="center"/>
    </xf>
    <xf numFmtId="3" fontId="2" fillId="51" borderId="27" xfId="231" applyNumberFormat="1" applyFont="1" applyFill="1" applyBorder="1" applyAlignment="1">
      <alignment horizontal="left" vertical="center"/>
    </xf>
    <xf numFmtId="3" fontId="2" fillId="51" borderId="0" xfId="231" applyNumberFormat="1" applyFont="1" applyFill="1" applyBorder="1" applyAlignment="1">
      <alignment horizontal="right" vertical="center"/>
    </xf>
    <xf numFmtId="3" fontId="4" fillId="51" borderId="21" xfId="231" applyNumberFormat="1" applyFont="1" applyFill="1" applyBorder="1" applyAlignment="1">
      <alignment horizontal="right" vertical="center"/>
    </xf>
    <xf numFmtId="3" fontId="4" fillId="51" borderId="0" xfId="231" applyNumberFormat="1" applyFont="1" applyFill="1" applyBorder="1" applyAlignment="1">
      <alignment horizontal="right" vertical="center"/>
    </xf>
    <xf numFmtId="3" fontId="4" fillId="51" borderId="55" xfId="231" applyNumberFormat="1" applyFont="1" applyFill="1" applyBorder="1" applyAlignment="1">
      <alignment horizontal="left" vertical="center"/>
    </xf>
    <xf numFmtId="3" fontId="4" fillId="51" borderId="56" xfId="231" applyNumberFormat="1" applyFont="1" applyFill="1" applyBorder="1" applyAlignment="1">
      <alignment horizontal="right" vertical="center"/>
    </xf>
    <xf numFmtId="3" fontId="4" fillId="51" borderId="54" xfId="231" applyNumberFormat="1" applyFont="1" applyFill="1" applyBorder="1" applyAlignment="1">
      <alignment horizontal="right" vertical="center"/>
    </xf>
    <xf numFmtId="3" fontId="4" fillId="51" borderId="57" xfId="231" applyNumberFormat="1" applyFont="1" applyFill="1" applyBorder="1" applyAlignment="1">
      <alignment horizontal="right" vertical="center"/>
    </xf>
    <xf numFmtId="3" fontId="4" fillId="51" borderId="55" xfId="231" applyNumberFormat="1" applyFont="1" applyFill="1" applyBorder="1" applyAlignment="1">
      <alignment horizontal="right" vertical="center"/>
    </xf>
    <xf numFmtId="0" fontId="24" fillId="0" borderId="0" xfId="231" applyFont="1" applyAlignment="1">
      <alignment horizontal="left"/>
    </xf>
    <xf numFmtId="0" fontId="24" fillId="0" borderId="0" xfId="231" applyFont="1"/>
    <xf numFmtId="0" fontId="15" fillId="51" borderId="0" xfId="0" applyFont="1" applyFill="1" applyAlignment="1"/>
    <xf numFmtId="3" fontId="4" fillId="51" borderId="8" xfId="0" applyNumberFormat="1" applyFont="1" applyFill="1" applyBorder="1"/>
    <xf numFmtId="0" fontId="15" fillId="0" borderId="0" xfId="0" applyFont="1"/>
    <xf numFmtId="0" fontId="2" fillId="51" borderId="28" xfId="0" applyFont="1" applyFill="1" applyBorder="1" applyAlignment="1"/>
    <xf numFmtId="0" fontId="2" fillId="51" borderId="17" xfId="0" applyFont="1" applyFill="1" applyBorder="1" applyAlignment="1"/>
    <xf numFmtId="3" fontId="2" fillId="51" borderId="0" xfId="0" applyNumberFormat="1" applyFont="1" applyFill="1" applyBorder="1" applyAlignment="1">
      <alignment horizontal="center" wrapText="1"/>
    </xf>
    <xf numFmtId="3" fontId="2" fillId="51" borderId="24" xfId="0" applyNumberFormat="1" applyFont="1" applyFill="1" applyBorder="1" applyAlignment="1">
      <alignment horizontal="center" wrapText="1"/>
    </xf>
    <xf numFmtId="0" fontId="7" fillId="0" borderId="0" xfId="230" applyFont="1" applyBorder="1" applyAlignment="1"/>
    <xf numFmtId="0" fontId="4" fillId="51" borderId="28" xfId="229" applyFont="1" applyFill="1" applyBorder="1" applyAlignment="1">
      <alignment horizontal="center" vertical="center" wrapText="1"/>
    </xf>
    <xf numFmtId="0" fontId="2" fillId="51" borderId="43" xfId="229" applyFont="1" applyFill="1" applyBorder="1" applyAlignment="1">
      <alignment horizontal="center" vertical="center" wrapText="1"/>
    </xf>
    <xf numFmtId="0" fontId="23" fillId="51" borderId="17" xfId="0" applyFont="1" applyFill="1" applyBorder="1" applyAlignment="1"/>
    <xf numFmtId="0" fontId="23" fillId="51" borderId="18" xfId="0" applyFont="1" applyFill="1" applyBorder="1" applyAlignment="1"/>
    <xf numFmtId="0" fontId="23" fillId="51" borderId="19" xfId="0" applyFont="1" applyFill="1" applyBorder="1" applyAlignment="1"/>
    <xf numFmtId="0" fontId="2" fillId="51" borderId="28" xfId="0" applyFont="1" applyFill="1" applyBorder="1" applyAlignment="1"/>
    <xf numFmtId="0" fontId="2" fillId="51" borderId="43" xfId="0" applyFont="1" applyFill="1" applyBorder="1" applyAlignment="1"/>
    <xf numFmtId="0" fontId="2" fillId="51" borderId="29" xfId="0" applyFont="1" applyFill="1" applyBorder="1" applyAlignment="1"/>
    <xf numFmtId="0" fontId="2" fillId="51" borderId="17" xfId="0" applyFont="1" applyFill="1" applyBorder="1" applyAlignment="1"/>
    <xf numFmtId="0" fontId="2" fillId="51" borderId="18" xfId="0" applyFont="1" applyFill="1" applyBorder="1" applyAlignment="1"/>
    <xf numFmtId="0" fontId="2" fillId="51" borderId="19" xfId="0" applyFont="1" applyFill="1" applyBorder="1" applyAlignment="1"/>
    <xf numFmtId="0" fontId="4" fillId="51" borderId="28" xfId="0" applyFont="1" applyFill="1" applyBorder="1" applyAlignment="1">
      <alignment vertical="center" wrapText="1"/>
    </xf>
    <xf numFmtId="15" fontId="4" fillId="51" borderId="28" xfId="229" quotePrefix="1" applyNumberFormat="1" applyFont="1" applyFill="1" applyBorder="1" applyAlignment="1">
      <alignment horizontal="center" vertical="center" wrapText="1"/>
    </xf>
    <xf numFmtId="0" fontId="2" fillId="51" borderId="43" xfId="229" applyNumberFormat="1" applyFont="1" applyFill="1" applyBorder="1" applyAlignment="1">
      <alignment horizontal="center" vertical="center" wrapText="1"/>
    </xf>
    <xf numFmtId="176" fontId="4" fillId="51" borderId="30" xfId="157" applyNumberFormat="1" applyFont="1" applyFill="1" applyBorder="1" applyAlignment="1">
      <alignment horizontal="center"/>
    </xf>
    <xf numFmtId="176" fontId="4" fillId="51" borderId="37" xfId="157" applyNumberFormat="1" applyFont="1" applyFill="1" applyBorder="1" applyAlignment="1">
      <alignment horizontal="center"/>
    </xf>
    <xf numFmtId="0" fontId="2" fillId="51" borderId="31" xfId="229" applyFont="1" applyFill="1" applyBorder="1" applyAlignment="1"/>
    <xf numFmtId="0" fontId="2" fillId="51" borderId="32" xfId="229" applyFont="1" applyFill="1" applyBorder="1" applyAlignment="1"/>
    <xf numFmtId="0" fontId="2" fillId="51" borderId="33" xfId="229" applyFont="1" applyFill="1" applyBorder="1" applyAlignment="1"/>
    <xf numFmtId="0" fontId="2" fillId="51" borderId="28" xfId="229" applyFont="1" applyFill="1" applyBorder="1" applyAlignment="1"/>
    <xf numFmtId="0" fontId="2" fillId="51" borderId="43" xfId="229" applyFont="1" applyFill="1" applyBorder="1" applyAlignment="1"/>
    <xf numFmtId="0" fontId="2" fillId="51" borderId="29" xfId="229" applyFont="1" applyFill="1" applyBorder="1" applyAlignment="1"/>
    <xf numFmtId="0" fontId="2" fillId="51" borderId="17" xfId="229" applyFont="1" applyFill="1" applyBorder="1" applyAlignment="1"/>
    <xf numFmtId="0" fontId="2" fillId="51" borderId="18" xfId="229" applyFont="1" applyFill="1" applyBorder="1" applyAlignment="1"/>
    <xf numFmtId="0" fontId="2" fillId="51" borderId="19" xfId="229" applyFont="1" applyFill="1" applyBorder="1" applyAlignment="1"/>
    <xf numFmtId="0" fontId="4" fillId="51" borderId="30" xfId="0" applyFont="1" applyFill="1" applyBorder="1" applyAlignment="1"/>
    <xf numFmtId="0" fontId="4" fillId="51" borderId="41" xfId="0" applyFont="1" applyFill="1" applyBorder="1" applyAlignment="1"/>
    <xf numFmtId="0" fontId="4" fillId="51" borderId="37" xfId="0" applyFont="1" applyFill="1" applyBorder="1" applyAlignment="1"/>
    <xf numFmtId="49" fontId="4" fillId="51" borderId="43" xfId="0" applyNumberFormat="1" applyFont="1" applyFill="1" applyBorder="1" applyAlignment="1">
      <alignment horizontal="center" vertical="center" wrapText="1"/>
    </xf>
    <xf numFmtId="49" fontId="4" fillId="51" borderId="29" xfId="0" applyNumberFormat="1" applyFont="1" applyFill="1" applyBorder="1" applyAlignment="1">
      <alignment horizontal="center" vertical="center" wrapText="1"/>
    </xf>
    <xf numFmtId="3" fontId="62" fillId="51" borderId="0" xfId="231" applyNumberFormat="1" applyFont="1" applyFill="1" applyBorder="1" applyAlignment="1">
      <alignment horizontal="center" vertical="center"/>
    </xf>
    <xf numFmtId="3" fontId="2" fillId="51" borderId="40" xfId="0" applyNumberFormat="1" applyFont="1" applyFill="1" applyBorder="1" applyAlignment="1">
      <alignment horizontal="center" wrapText="1"/>
    </xf>
    <xf numFmtId="3" fontId="2" fillId="51" borderId="0" xfId="0" applyNumberFormat="1" applyFont="1" applyFill="1" applyBorder="1" applyAlignment="1">
      <alignment horizontal="center" wrapText="1"/>
    </xf>
    <xf numFmtId="3" fontId="2" fillId="51" borderId="24" xfId="0" applyNumberFormat="1" applyFont="1" applyFill="1" applyBorder="1" applyAlignment="1">
      <alignment horizontal="center" wrapText="1"/>
    </xf>
    <xf numFmtId="49" fontId="4" fillId="51" borderId="28" xfId="0" applyNumberFormat="1" applyFont="1" applyFill="1" applyBorder="1" applyAlignment="1">
      <alignment horizontal="center" vertical="center" wrapText="1"/>
    </xf>
    <xf numFmtId="49" fontId="4" fillId="51" borderId="28" xfId="0" applyNumberFormat="1" applyFont="1" applyFill="1" applyBorder="1" applyAlignment="1">
      <alignment horizontal="center" vertical="center"/>
    </xf>
    <xf numFmtId="49" fontId="4" fillId="51" borderId="29" xfId="0" applyNumberFormat="1" applyFont="1" applyFill="1" applyBorder="1" applyAlignment="1">
      <alignment horizontal="center" vertical="center"/>
    </xf>
  </cellXfs>
  <cellStyles count="279">
    <cellStyle name="_Column1" xfId="1"/>
    <cellStyle name="_Column1 2" xfId="2"/>
    <cellStyle name="_Column1 2_Software AG - Q2 2012 Results deutsch IFRS" xfId="3"/>
    <cellStyle name="_Column1 3" xfId="4"/>
    <cellStyle name="_Column1_TARGET2" xfId="5"/>
    <cellStyle name="_Column1_TARGET2 2" xfId="6"/>
    <cellStyle name="_Column1_TARGET2 2_Software AG - Q2 2012 Results deutsch IFRS" xfId="7"/>
    <cellStyle name="_Column1_TARGET2 3" xfId="8"/>
    <cellStyle name="_Column2" xfId="9"/>
    <cellStyle name="_Column2_TARGET2" xfId="10"/>
    <cellStyle name="_Column3" xfId="11"/>
    <cellStyle name="_Column3_TARGET2" xfId="12"/>
    <cellStyle name="_Column4" xfId="13"/>
    <cellStyle name="_Column4 2" xfId="14"/>
    <cellStyle name="_Column4_TARGET2" xfId="15"/>
    <cellStyle name="_Column4_TARGET2 2" xfId="16"/>
    <cellStyle name="_Column5" xfId="17"/>
    <cellStyle name="_Column5_TARGET2" xfId="18"/>
    <cellStyle name="_Column6" xfId="19"/>
    <cellStyle name="_Column6_TARGET2" xfId="20"/>
    <cellStyle name="_Column7" xfId="21"/>
    <cellStyle name="_Column7_TARGET2" xfId="22"/>
    <cellStyle name="_Data" xfId="23"/>
    <cellStyle name="_Data_TARGET2" xfId="24"/>
    <cellStyle name="_Header" xfId="25"/>
    <cellStyle name="_Header_TARGET2" xfId="26"/>
    <cellStyle name="_Row1" xfId="27"/>
    <cellStyle name="_Row1 2" xfId="28"/>
    <cellStyle name="_Row1 2_Software AG - Q2 2012 Results deutsch IFRS" xfId="29"/>
    <cellStyle name="_Row1 3" xfId="30"/>
    <cellStyle name="_Row1_TARGET2" xfId="31"/>
    <cellStyle name="_Row1_TARGET2 2" xfId="32"/>
    <cellStyle name="_Row1_TARGET2 2_Software AG - Q2 2012 Results deutsch IFRS" xfId="33"/>
    <cellStyle name="_Row1_TARGET2 3" xfId="34"/>
    <cellStyle name="_Row2" xfId="35"/>
    <cellStyle name="_Row2_TARGET2" xfId="36"/>
    <cellStyle name="_Row3" xfId="37"/>
    <cellStyle name="_Row4" xfId="38"/>
    <cellStyle name="_Row5" xfId="39"/>
    <cellStyle name="_Row6" xfId="40"/>
    <cellStyle name="_Row7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Accent1" xfId="60"/>
    <cellStyle name="Accent1 - 20%" xfId="61"/>
    <cellStyle name="Accent1 - 40%" xfId="62"/>
    <cellStyle name="Accent1 - 60%" xfId="63"/>
    <cellStyle name="Accent2" xfId="64"/>
    <cellStyle name="Accent2 - 20%" xfId="65"/>
    <cellStyle name="Accent2 - 40%" xfId="66"/>
    <cellStyle name="Accent2 - 60%" xfId="67"/>
    <cellStyle name="Accent3" xfId="68"/>
    <cellStyle name="Accent3 - 20%" xfId="69"/>
    <cellStyle name="Accent3 - 40%" xfId="70"/>
    <cellStyle name="Accent3 - 60%" xfId="71"/>
    <cellStyle name="Accent3_Basis-Q1-09" xfId="72"/>
    <cellStyle name="Accent4" xfId="73"/>
    <cellStyle name="Accent4 - 20%" xfId="74"/>
    <cellStyle name="Accent4 - 40%" xfId="75"/>
    <cellStyle name="Accent4 - 60%" xfId="76"/>
    <cellStyle name="Accent4_Basis-Q1-09" xfId="77"/>
    <cellStyle name="Accent5" xfId="78"/>
    <cellStyle name="Accent5 - 20%" xfId="79"/>
    <cellStyle name="Accent5 - 40%" xfId="80"/>
    <cellStyle name="Accent5 - 60%" xfId="81"/>
    <cellStyle name="Accent5_Basis-Q1-09" xfId="82"/>
    <cellStyle name="Accent6" xfId="83"/>
    <cellStyle name="Accent6 - 20%" xfId="84"/>
    <cellStyle name="Accent6 - 40%" xfId="85"/>
    <cellStyle name="Accent6 - 60%" xfId="86"/>
    <cellStyle name="Accent6_Basis-Q1-09" xfId="87"/>
    <cellStyle name="Bad" xfId="88"/>
    <cellStyle name="Calculation" xfId="89"/>
    <cellStyle name="Check Cell" xfId="90"/>
    <cellStyle name="Comma  - Style1" xfId="91"/>
    <cellStyle name="Comma  - Style2" xfId="92"/>
    <cellStyle name="Comma  - Style3" xfId="93"/>
    <cellStyle name="Comma  - Style4" xfId="94"/>
    <cellStyle name="Comma  - Style5" xfId="95"/>
    <cellStyle name="Comma  - Style6" xfId="96"/>
    <cellStyle name="Comma  - Style7" xfId="97"/>
    <cellStyle name="Comma  - Style8" xfId="98"/>
    <cellStyle name="Datum" xfId="99"/>
    <cellStyle name="Emphasis 1" xfId="100"/>
    <cellStyle name="Emphasis 2" xfId="101"/>
    <cellStyle name="Emphasis 3" xfId="102"/>
    <cellStyle name="Euro" xfId="103"/>
    <cellStyle name="Euro 2" xfId="104"/>
    <cellStyle name="Euro 3" xfId="105"/>
    <cellStyle name="Explanatory Text" xfId="106"/>
    <cellStyle name="Good" xfId="107"/>
    <cellStyle name="Grey" xfId="108"/>
    <cellStyle name="Heading 1" xfId="109"/>
    <cellStyle name="Heading 2" xfId="110"/>
    <cellStyle name="Heading 3" xfId="111"/>
    <cellStyle name="Heading 4" xfId="112"/>
    <cellStyle name="Input" xfId="113"/>
    <cellStyle name="Input [yellow]" xfId="114"/>
    <cellStyle name="Input_Basis-Q1-09" xfId="115"/>
    <cellStyle name="Linked Cell" xfId="116"/>
    <cellStyle name="Milliers [0]_laroux" xfId="117"/>
    <cellStyle name="Milliers_laroux" xfId="118"/>
    <cellStyle name="MioS-Format" xfId="119"/>
    <cellStyle name="Monétaire [0]_laroux" xfId="120"/>
    <cellStyle name="Monétaire_laroux" xfId="121"/>
    <cellStyle name="Neutral 2" xfId="122"/>
    <cellStyle name="Normal - Formatvorlage1" xfId="123"/>
    <cellStyle name="Normal - Formatvorlage1 2" xfId="124"/>
    <cellStyle name="Normal - Formatvorlage1 3" xfId="125"/>
    <cellStyle name="Normal - Formatvorlage1_Software AG - Q2 2012 Results deutsch IFRS" xfId="126"/>
    <cellStyle name="Normal - Formatvorlage2" xfId="127"/>
    <cellStyle name="Normal - Formatvorlage2 2" xfId="128"/>
    <cellStyle name="Normal - Formatvorlage2 3" xfId="129"/>
    <cellStyle name="Normal - Formatvorlage2_Software AG - Q2 2012 Results deutsch IFRS" xfId="130"/>
    <cellStyle name="Normal - Formatvorlage3" xfId="131"/>
    <cellStyle name="Normal - Formatvorlage3 2" xfId="132"/>
    <cellStyle name="Normal - Formatvorlage3 3" xfId="133"/>
    <cellStyle name="Normal - Formatvorlage3_Software AG - Q2 2012 Results deutsch IFRS" xfId="134"/>
    <cellStyle name="Normal - Formatvorlage4" xfId="135"/>
    <cellStyle name="Normal - Formatvorlage4 2" xfId="136"/>
    <cellStyle name="Normal - Formatvorlage4 3" xfId="137"/>
    <cellStyle name="Normal - Formatvorlage4_Software AG - Q2 2012 Results deutsch IFRS" xfId="138"/>
    <cellStyle name="Normal - Formatvorlage5" xfId="139"/>
    <cellStyle name="Normal - Formatvorlage5 2" xfId="140"/>
    <cellStyle name="Normal - Formatvorlage5 3" xfId="141"/>
    <cellStyle name="Normal - Formatvorlage5_Software AG - Q2 2012 Results deutsch IFRS" xfId="142"/>
    <cellStyle name="Normal - Formatvorlage6" xfId="143"/>
    <cellStyle name="Normal - Formatvorlage6 2" xfId="144"/>
    <cellStyle name="Normal - Formatvorlage6 3" xfId="145"/>
    <cellStyle name="Normal - Formatvorlage6_Software AG - Q2 2012 Results deutsch IFRS" xfId="146"/>
    <cellStyle name="Normal - Formatvorlage7" xfId="147"/>
    <cellStyle name="Normal - Formatvorlage7 2" xfId="148"/>
    <cellStyle name="Normal - Formatvorlage7 3" xfId="149"/>
    <cellStyle name="Normal - Formatvorlage7_Software AG - Q2 2012 Results deutsch IFRS" xfId="150"/>
    <cellStyle name="Normal - Formatvorlage8" xfId="151"/>
    <cellStyle name="Normal - Formatvorlage8 2" xfId="152"/>
    <cellStyle name="Normal - Formatvorlage8 3" xfId="153"/>
    <cellStyle name="Normal - Formatvorlage8_Software AG - Q2 2012 Results deutsch IFRS" xfId="154"/>
    <cellStyle name="Normal - Style1" xfId="155"/>
    <cellStyle name="Normal_01_Cons_chart_of_accounts" xfId="156"/>
    <cellStyle name="Normal_Bil98koE" xfId="157"/>
    <cellStyle name="Note" xfId="158"/>
    <cellStyle name="Note 2" xfId="159"/>
    <cellStyle name="Output" xfId="160"/>
    <cellStyle name="Percent [2]" xfId="161"/>
    <cellStyle name="Percent [2] 2" xfId="162"/>
    <cellStyle name="Percent [2] 3" xfId="163"/>
    <cellStyle name="SAPBEXaggData" xfId="164"/>
    <cellStyle name="SAPBEXaggDataEmph" xfId="165"/>
    <cellStyle name="SAPBEXaggItem" xfId="166"/>
    <cellStyle name="SAPBEXaggItemX" xfId="167"/>
    <cellStyle name="SAPBEXchaText" xfId="168"/>
    <cellStyle name="SAPBEXexcBad7" xfId="169"/>
    <cellStyle name="SAPBEXexcBad8" xfId="170"/>
    <cellStyle name="SAPBEXexcBad9" xfId="171"/>
    <cellStyle name="SAPBEXexcCritical4" xfId="172"/>
    <cellStyle name="SAPBEXexcCritical5" xfId="173"/>
    <cellStyle name="SAPBEXexcCritical6" xfId="174"/>
    <cellStyle name="SAPBEXexcGood1" xfId="175"/>
    <cellStyle name="SAPBEXexcGood2" xfId="176"/>
    <cellStyle name="SAPBEXexcGood3" xfId="177"/>
    <cellStyle name="SAPBEXfilterDrill" xfId="178"/>
    <cellStyle name="SAPBEXfilterItem" xfId="179"/>
    <cellStyle name="SAPBEXfilterText" xfId="180"/>
    <cellStyle name="SAPBEXfilterText 2" xfId="181"/>
    <cellStyle name="SAPBEXformats" xfId="182"/>
    <cellStyle name="SAPBEXheaderItem" xfId="183"/>
    <cellStyle name="SAPBEXheaderItem 2" xfId="184"/>
    <cellStyle name="SAPBEXheaderText" xfId="185"/>
    <cellStyle name="SAPBEXheaderText 2" xfId="186"/>
    <cellStyle name="SAPBEXHLevel0" xfId="187"/>
    <cellStyle name="SAPBEXHLevel0 2" xfId="188"/>
    <cellStyle name="SAPBEXHLevel0_Software AG - Q2 2012 Results deutsch IFRS" xfId="189"/>
    <cellStyle name="SAPBEXHLevel0X" xfId="190"/>
    <cellStyle name="SAPBEXHLevel0X 2" xfId="191"/>
    <cellStyle name="SAPBEXHLevel0X_Software AG - Q2 2012 Results deutsch IFRS" xfId="192"/>
    <cellStyle name="SAPBEXHLevel1" xfId="193"/>
    <cellStyle name="SAPBEXHLevel1 2" xfId="194"/>
    <cellStyle name="SAPBEXHLevel1_Software AG - Q2 2012 Results deutsch IFRS" xfId="195"/>
    <cellStyle name="SAPBEXHLevel1X" xfId="196"/>
    <cellStyle name="SAPBEXHLevel1X 2" xfId="197"/>
    <cellStyle name="SAPBEXHLevel1X_Software AG - Q2 2012 Results deutsch IFRS" xfId="198"/>
    <cellStyle name="SAPBEXHLevel2" xfId="199"/>
    <cellStyle name="SAPBEXHLevel2 2" xfId="200"/>
    <cellStyle name="SAPBEXHLevel2_Software AG - Q2 2012 Results deutsch IFRS" xfId="201"/>
    <cellStyle name="SAPBEXHLevel2X" xfId="202"/>
    <cellStyle name="SAPBEXHLevel2X 2" xfId="203"/>
    <cellStyle name="SAPBEXHLevel2X_Software AG - Q2 2012 Results deutsch IFRS" xfId="204"/>
    <cellStyle name="SAPBEXHLevel3" xfId="205"/>
    <cellStyle name="SAPBEXHLevel3 2" xfId="206"/>
    <cellStyle name="SAPBEXHLevel3_Software AG - Q2 2012 Results deutsch IFRS" xfId="207"/>
    <cellStyle name="SAPBEXHLevel3X" xfId="208"/>
    <cellStyle name="SAPBEXHLevel3X 2" xfId="209"/>
    <cellStyle name="SAPBEXHLevel3X_Software AG - Q2 2012 Results deutsch IFRS" xfId="210"/>
    <cellStyle name="SAPBEXinputData" xfId="211"/>
    <cellStyle name="SAPBEXinputData 2" xfId="212"/>
    <cellStyle name="SAPBEXinputData_Software AG - Q2 2012 Results deutsch IFRS" xfId="213"/>
    <cellStyle name="SAPBEXItemHeader" xfId="214"/>
    <cellStyle name="SAPBEXresData" xfId="215"/>
    <cellStyle name="SAPBEXresDataEmph" xfId="216"/>
    <cellStyle name="SAPBEXresItem" xfId="217"/>
    <cellStyle name="SAPBEXresItemX" xfId="218"/>
    <cellStyle name="SAPBEXstdData" xfId="219"/>
    <cellStyle name="SAPBEXstdDataEmph" xfId="220"/>
    <cellStyle name="SAPBEXstdItem" xfId="221"/>
    <cellStyle name="SAPBEXstdItemX" xfId="222"/>
    <cellStyle name="SAPBEXtitle" xfId="223"/>
    <cellStyle name="SAPBEXtitle 2" xfId="224"/>
    <cellStyle name="SAPBEXunassignedItem" xfId="225"/>
    <cellStyle name="SAPBEXundefined" xfId="226"/>
    <cellStyle name="S-Format" xfId="227"/>
    <cellStyle name="Sheet Title" xfId="228"/>
    <cellStyle name="Standard" xfId="0" builtinId="0"/>
    <cellStyle name="Standard 2" xfId="229"/>
    <cellStyle name="Standard_Tabelle1_1" xfId="230"/>
    <cellStyle name="Standard_XX_GROUP_DEV_LASTFC_B_PY_NOV" xfId="231"/>
    <cellStyle name="STYL0 - Formatvorlage1" xfId="232"/>
    <cellStyle name="STYL0 - Formatvorlage1 2" xfId="233"/>
    <cellStyle name="STYL0 - Formatvorlage1 3" xfId="234"/>
    <cellStyle name="STYL0 - Formatvorlage1_Software AG - Q2 2012 Results deutsch IFRS" xfId="235"/>
    <cellStyle name="STYL1 - Formatvorlage2" xfId="236"/>
    <cellStyle name="STYL1 - Formatvorlage2 2" xfId="237"/>
    <cellStyle name="STYL1 - Formatvorlage2 3" xfId="238"/>
    <cellStyle name="STYL1 - Formatvorlage2_Software AG - Q2 2012 Results deutsch IFRS" xfId="239"/>
    <cellStyle name="STYL2 - Formatvorlage3" xfId="240"/>
    <cellStyle name="STYL2 - Formatvorlage3 2" xfId="241"/>
    <cellStyle name="STYL2 - Formatvorlage3 3" xfId="242"/>
    <cellStyle name="STYL2 - Formatvorlage3_Software AG - Q2 2012 Results deutsch IFRS" xfId="243"/>
    <cellStyle name="STYL3 - Formatvorlage4" xfId="244"/>
    <cellStyle name="STYL3 - Formatvorlage4 2" xfId="245"/>
    <cellStyle name="STYL3 - Formatvorlage4 3" xfId="246"/>
    <cellStyle name="STYL3 - Formatvorlage4_Software AG - Q2 2012 Results deutsch IFRS" xfId="247"/>
    <cellStyle name="STYL4 - Formatvorlage5" xfId="248"/>
    <cellStyle name="STYL4 - Formatvorlage5 2" xfId="249"/>
    <cellStyle name="STYL4 - Formatvorlage5 3" xfId="250"/>
    <cellStyle name="STYL4 - Formatvorlage5_Software AG - Q2 2012 Results deutsch IFRS" xfId="251"/>
    <cellStyle name="STYL5 - Formatvorlage6" xfId="252"/>
    <cellStyle name="STYL5 - Formatvorlage6 2" xfId="253"/>
    <cellStyle name="STYL5 - Formatvorlage6 3" xfId="254"/>
    <cellStyle name="STYL5 - Formatvorlage6_Software AG - Q2 2012 Results deutsch IFRS" xfId="255"/>
    <cellStyle name="STYL6 - Formatvorlage7" xfId="256"/>
    <cellStyle name="STYL6 - Formatvorlage7 2" xfId="257"/>
    <cellStyle name="STYL6 - Formatvorlage7 3" xfId="258"/>
    <cellStyle name="STYL6 - Formatvorlage7_Software AG - Q2 2012 Results deutsch IFRS" xfId="259"/>
    <cellStyle name="STYL7 - Formatvorlage8" xfId="260"/>
    <cellStyle name="STYL7 - Formatvorlage8 2" xfId="261"/>
    <cellStyle name="STYL7 - Formatvorlage8 3" xfId="262"/>
    <cellStyle name="STYL7 - Formatvorlage8_Software AG - Q2 2012 Results deutsch IFRS" xfId="263"/>
    <cellStyle name="TabSumme1" xfId="264"/>
    <cellStyle name="TabSumme1 2" xfId="265"/>
    <cellStyle name="TabSumme2" xfId="266"/>
    <cellStyle name="TabSumme2 2" xfId="267"/>
    <cellStyle name="TabÜberschr1" xfId="268"/>
    <cellStyle name="TabÜberschr1 2" xfId="269"/>
    <cellStyle name="TabÜberschr2" xfId="270"/>
    <cellStyle name="TabÜberschr2 2" xfId="271"/>
    <cellStyle name="Title" xfId="272"/>
    <cellStyle name="Total" xfId="273"/>
    <cellStyle name="TS-Format" xfId="274"/>
    <cellStyle name="TS-Format 2" xfId="275"/>
    <cellStyle name="Warning Text" xfId="276"/>
    <cellStyle name="Zahl" xfId="277"/>
    <cellStyle name="Zahl1" xfId="27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3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3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Normal="100" zoomScalePageLayoutView="70" workbookViewId="0">
      <selection activeCell="I10" sqref="I10"/>
    </sheetView>
  </sheetViews>
  <sheetFormatPr baseColWidth="10" defaultRowHeight="12.75"/>
  <cols>
    <col min="1" max="1" width="5.42578125" style="2" customWidth="1"/>
    <col min="2" max="4" width="11.42578125" style="2" customWidth="1"/>
    <col min="5" max="5" width="46.140625" style="2" customWidth="1"/>
    <col min="6" max="9" width="11.42578125" style="2" customWidth="1"/>
    <col min="10" max="10" width="18.140625" style="2" customWidth="1"/>
    <col min="11" max="14" width="11.42578125" style="2" customWidth="1"/>
    <col min="15" max="15" width="17" style="2" customWidth="1"/>
    <col min="16" max="16384" width="11.42578125" style="2"/>
  </cols>
  <sheetData>
    <row r="1" spans="1:15" ht="18">
      <c r="A1" s="6"/>
      <c r="B1" s="7"/>
      <c r="C1" s="6"/>
      <c r="D1" s="6"/>
      <c r="E1" s="6"/>
      <c r="F1" s="6"/>
      <c r="G1" s="8"/>
      <c r="H1" s="8"/>
      <c r="I1" s="9"/>
      <c r="J1" s="10"/>
      <c r="K1" s="6"/>
      <c r="L1" s="8"/>
      <c r="M1" s="8"/>
      <c r="N1" s="9"/>
      <c r="O1" s="10"/>
    </row>
    <row r="2" spans="1:15" ht="18">
      <c r="A2" s="6"/>
      <c r="B2" s="7"/>
      <c r="C2" s="6"/>
      <c r="D2" s="6"/>
      <c r="E2" s="6"/>
      <c r="F2" s="6"/>
      <c r="G2" s="8"/>
      <c r="H2" s="8"/>
      <c r="I2" s="9"/>
      <c r="J2" s="10"/>
      <c r="K2" s="6"/>
      <c r="L2" s="8"/>
      <c r="M2" s="8"/>
      <c r="N2" s="9"/>
      <c r="O2" s="10"/>
    </row>
    <row r="3" spans="1:15" ht="18">
      <c r="A3" s="6"/>
      <c r="B3" s="7" t="s">
        <v>146</v>
      </c>
      <c r="C3" s="6"/>
      <c r="D3" s="6"/>
      <c r="E3" s="6"/>
      <c r="F3" s="6"/>
      <c r="G3" s="8"/>
      <c r="H3" s="8"/>
      <c r="I3" s="9"/>
      <c r="J3" s="10"/>
      <c r="K3" s="6"/>
      <c r="L3" s="8"/>
      <c r="M3" s="8"/>
      <c r="N3" s="9"/>
      <c r="O3" s="10"/>
    </row>
    <row r="4" spans="1:15" ht="18">
      <c r="A4" s="6"/>
      <c r="B4" s="7" t="s">
        <v>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31.5" customHeight="1">
      <c r="A6" s="6"/>
      <c r="B6" s="256" t="s">
        <v>12</v>
      </c>
      <c r="C6" s="251"/>
      <c r="D6" s="251"/>
      <c r="E6" s="252"/>
      <c r="F6" s="257" t="s">
        <v>147</v>
      </c>
      <c r="G6" s="258"/>
      <c r="H6" s="257" t="s">
        <v>148</v>
      </c>
      <c r="I6" s="258"/>
      <c r="J6" s="173" t="s">
        <v>31</v>
      </c>
      <c r="K6" s="245" t="s">
        <v>151</v>
      </c>
      <c r="L6" s="246"/>
      <c r="M6" s="245" t="s">
        <v>152</v>
      </c>
      <c r="N6" s="246"/>
      <c r="O6" s="173" t="s">
        <v>31</v>
      </c>
    </row>
    <row r="7" spans="1:15" ht="15">
      <c r="A7" s="6"/>
      <c r="B7" s="247" t="s">
        <v>13</v>
      </c>
      <c r="C7" s="248"/>
      <c r="D7" s="248"/>
      <c r="E7" s="249"/>
      <c r="F7" s="11"/>
      <c r="G7" s="14">
        <f>SUM(G8:G10)</f>
        <v>770.6</v>
      </c>
      <c r="H7" s="241"/>
      <c r="I7" s="14">
        <f>SUM(I8:I10)</f>
        <v>804.3</v>
      </c>
      <c r="J7" s="55">
        <f>(G7-I7)/I7</f>
        <v>-0.04</v>
      </c>
      <c r="K7" s="241"/>
      <c r="L7" s="14">
        <f>SUM(L8:L10)</f>
        <v>257.39999999999998</v>
      </c>
      <c r="M7" s="241"/>
      <c r="N7" s="14">
        <f>SUM(N8:N10)</f>
        <v>274.60000000000002</v>
      </c>
      <c r="O7" s="55">
        <f>(L7-N7)/N7</f>
        <v>-0.06</v>
      </c>
    </row>
    <row r="8" spans="1:15" ht="15">
      <c r="A8" s="6"/>
      <c r="B8" s="16"/>
      <c r="C8" s="69" t="s">
        <v>14</v>
      </c>
      <c r="D8" s="69"/>
      <c r="E8" s="70"/>
      <c r="F8" s="17"/>
      <c r="G8" s="18">
        <f>221.8+293.5</f>
        <v>515.29999999999995</v>
      </c>
      <c r="H8" s="17"/>
      <c r="I8" s="18">
        <v>484.7</v>
      </c>
      <c r="J8" s="60">
        <f>(G8-I8)/I8</f>
        <v>0.06</v>
      </c>
      <c r="K8" s="17"/>
      <c r="L8" s="18">
        <f>80.5+97.8</f>
        <v>178.3</v>
      </c>
      <c r="M8" s="17"/>
      <c r="N8" s="18">
        <v>168.9</v>
      </c>
      <c r="O8" s="60">
        <f>(L8-N8)/N8</f>
        <v>0.06</v>
      </c>
    </row>
    <row r="9" spans="1:15" ht="15">
      <c r="A9" s="6"/>
      <c r="B9" s="17"/>
      <c r="C9" s="19" t="s">
        <v>15</v>
      </c>
      <c r="D9" s="69"/>
      <c r="E9" s="71"/>
      <c r="F9" s="16"/>
      <c r="G9" s="18">
        <v>253.7</v>
      </c>
      <c r="H9" s="16"/>
      <c r="I9" s="18">
        <v>316.39999999999998</v>
      </c>
      <c r="J9" s="55">
        <f>(G9-I9)/I9</f>
        <v>-0.2</v>
      </c>
      <c r="K9" s="16"/>
      <c r="L9" s="18">
        <v>78.2</v>
      </c>
      <c r="M9" s="16"/>
      <c r="N9" s="18">
        <v>105.2</v>
      </c>
      <c r="O9" s="55">
        <f>(L9-N9)/N9</f>
        <v>-0.26</v>
      </c>
    </row>
    <row r="10" spans="1:15" ht="15">
      <c r="A10" s="6"/>
      <c r="B10" s="17"/>
      <c r="C10" s="19" t="s">
        <v>63</v>
      </c>
      <c r="D10" s="69"/>
      <c r="E10" s="71"/>
      <c r="F10" s="20"/>
      <c r="G10" s="22">
        <v>1.6</v>
      </c>
      <c r="H10" s="20"/>
      <c r="I10" s="22">
        <v>3.2</v>
      </c>
      <c r="J10" s="56"/>
      <c r="K10" s="20"/>
      <c r="L10" s="22">
        <v>0.9</v>
      </c>
      <c r="M10" s="20"/>
      <c r="N10" s="22">
        <v>0.5</v>
      </c>
      <c r="O10" s="56"/>
    </row>
    <row r="11" spans="1:15" ht="15">
      <c r="A11" s="6"/>
      <c r="B11" s="72" t="s">
        <v>16</v>
      </c>
      <c r="C11" s="69"/>
      <c r="D11" s="69"/>
      <c r="E11" s="70"/>
      <c r="F11" s="53"/>
      <c r="G11" s="14"/>
      <c r="H11" s="53"/>
      <c r="I11" s="14"/>
      <c r="J11" s="57"/>
      <c r="K11" s="53"/>
      <c r="L11" s="14"/>
      <c r="M11" s="53"/>
      <c r="N11" s="14"/>
      <c r="O11" s="57"/>
    </row>
    <row r="12" spans="1:15" ht="15">
      <c r="A12" s="6"/>
      <c r="B12" s="16"/>
      <c r="C12" s="69" t="s">
        <v>8</v>
      </c>
      <c r="D12" s="69"/>
      <c r="E12" s="70"/>
      <c r="F12" s="16"/>
      <c r="G12" s="18">
        <v>390.9</v>
      </c>
      <c r="H12" s="16"/>
      <c r="I12" s="18">
        <v>376.7</v>
      </c>
      <c r="J12" s="55">
        <f>(G12-I12)/I12</f>
        <v>0.04</v>
      </c>
      <c r="K12" s="16"/>
      <c r="L12" s="18">
        <v>134.30000000000001</v>
      </c>
      <c r="M12" s="16"/>
      <c r="N12" s="18">
        <v>131.19999999999999</v>
      </c>
      <c r="O12" s="55">
        <f>(L12-N12)/N12</f>
        <v>0.02</v>
      </c>
    </row>
    <row r="13" spans="1:15" ht="15">
      <c r="A13" s="6"/>
      <c r="B13" s="16"/>
      <c r="C13" s="69" t="s">
        <v>10</v>
      </c>
      <c r="D13" s="70"/>
      <c r="E13" s="70"/>
      <c r="F13" s="16"/>
      <c r="G13" s="18">
        <v>283.10000000000002</v>
      </c>
      <c r="H13" s="16"/>
      <c r="I13" s="18">
        <v>281.60000000000002</v>
      </c>
      <c r="J13" s="60">
        <f>(G13-I13)/I13</f>
        <v>0.01</v>
      </c>
      <c r="K13" s="16"/>
      <c r="L13" s="18">
        <v>93.8</v>
      </c>
      <c r="M13" s="16"/>
      <c r="N13" s="18">
        <v>95.1</v>
      </c>
      <c r="O13" s="60">
        <f>(L13-N13)/N13</f>
        <v>-0.01</v>
      </c>
    </row>
    <row r="14" spans="1:15" ht="15.75" thickBot="1">
      <c r="A14" s="6"/>
      <c r="B14" s="40"/>
      <c r="C14" s="73" t="s">
        <v>9</v>
      </c>
      <c r="D14" s="73"/>
      <c r="E14" s="74"/>
      <c r="F14" s="40"/>
      <c r="G14" s="52">
        <v>96.6</v>
      </c>
      <c r="H14" s="40"/>
      <c r="I14" s="52">
        <v>146</v>
      </c>
      <c r="J14" s="61">
        <f>(G14-I14)/I14</f>
        <v>-0.34</v>
      </c>
      <c r="K14" s="40"/>
      <c r="L14" s="52">
        <v>29.3</v>
      </c>
      <c r="M14" s="40"/>
      <c r="N14" s="52">
        <v>48.3</v>
      </c>
      <c r="O14" s="61">
        <f>(L14-N14)/N14</f>
        <v>-0.39</v>
      </c>
    </row>
    <row r="15" spans="1:15" ht="15.75">
      <c r="A15" s="6"/>
      <c r="B15" s="41" t="s">
        <v>3</v>
      </c>
      <c r="C15" s="42"/>
      <c r="D15" s="42"/>
      <c r="E15" s="43"/>
      <c r="F15" s="62"/>
      <c r="G15" s="63">
        <v>172.9</v>
      </c>
      <c r="H15" s="41"/>
      <c r="I15" s="44">
        <v>191.2</v>
      </c>
      <c r="J15" s="45">
        <f>(G15-I15)/I15</f>
        <v>-0.1</v>
      </c>
      <c r="K15" s="62"/>
      <c r="L15" s="63">
        <v>61.1</v>
      </c>
      <c r="M15" s="41"/>
      <c r="N15" s="44">
        <v>72</v>
      </c>
      <c r="O15" s="45">
        <f>(L15-N15)/N15</f>
        <v>-0.15</v>
      </c>
    </row>
    <row r="16" spans="1:15" ht="15">
      <c r="A16" s="6"/>
      <c r="B16" s="20"/>
      <c r="C16" s="21" t="s">
        <v>17</v>
      </c>
      <c r="D16" s="21"/>
      <c r="E16" s="75"/>
      <c r="F16" s="20"/>
      <c r="G16" s="24">
        <f>+G15/G7</f>
        <v>0.224</v>
      </c>
      <c r="H16" s="20"/>
      <c r="I16" s="24">
        <f>+I15/I7</f>
        <v>0.23799999999999999</v>
      </c>
      <c r="J16" s="25"/>
      <c r="K16" s="20"/>
      <c r="L16" s="24">
        <f>+L15/L7</f>
        <v>0.23699999999999999</v>
      </c>
      <c r="M16" s="20"/>
      <c r="N16" s="24">
        <f>+N15/N7</f>
        <v>0.26200000000000001</v>
      </c>
      <c r="O16" s="25"/>
    </row>
    <row r="17" spans="1:15" ht="15.75">
      <c r="A17" s="6"/>
      <c r="B17" s="26" t="s">
        <v>18</v>
      </c>
      <c r="C17" s="69"/>
      <c r="D17" s="69"/>
      <c r="E17" s="70"/>
      <c r="F17" s="26"/>
      <c r="G17" s="27">
        <v>114</v>
      </c>
      <c r="H17" s="26"/>
      <c r="I17" s="27">
        <v>125.3</v>
      </c>
      <c r="J17" s="28">
        <f>(G17-I17)/I17</f>
        <v>-0.09</v>
      </c>
      <c r="K17" s="26"/>
      <c r="L17" s="27">
        <v>40.700000000000003</v>
      </c>
      <c r="M17" s="26"/>
      <c r="N17" s="27">
        <v>46.6</v>
      </c>
      <c r="O17" s="28">
        <f>(L17-N17)/N17</f>
        <v>-0.13</v>
      </c>
    </row>
    <row r="18" spans="1:15" ht="15">
      <c r="A18" s="6"/>
      <c r="B18" s="20"/>
      <c r="C18" s="21" t="s">
        <v>17</v>
      </c>
      <c r="D18" s="21"/>
      <c r="E18" s="75"/>
      <c r="F18" s="20"/>
      <c r="G18" s="24">
        <f>G17/G7</f>
        <v>0.14799999999999999</v>
      </c>
      <c r="H18" s="20"/>
      <c r="I18" s="24">
        <f>I17/I7</f>
        <v>0.156</v>
      </c>
      <c r="J18" s="23"/>
      <c r="K18" s="20"/>
      <c r="L18" s="24">
        <f>L17/L7</f>
        <v>0.158</v>
      </c>
      <c r="M18" s="20"/>
      <c r="N18" s="24">
        <f>N17/N7</f>
        <v>0.17</v>
      </c>
      <c r="O18" s="23"/>
    </row>
    <row r="19" spans="1:15" ht="15">
      <c r="A19" s="6"/>
      <c r="B19" s="20" t="s">
        <v>19</v>
      </c>
      <c r="C19" s="21"/>
      <c r="D19" s="21"/>
      <c r="E19" s="75"/>
      <c r="F19" s="29"/>
      <c r="G19" s="30">
        <v>1.31</v>
      </c>
      <c r="H19" s="240"/>
      <c r="I19" s="30">
        <v>1.46</v>
      </c>
      <c r="J19" s="31">
        <f>(G19-I19)/I19</f>
        <v>-0.1</v>
      </c>
      <c r="K19" s="240"/>
      <c r="L19" s="30">
        <v>0.47</v>
      </c>
      <c r="M19" s="240"/>
      <c r="N19" s="30">
        <v>0.54</v>
      </c>
      <c r="O19" s="31">
        <f>(L19-N19)/N19</f>
        <v>-0.13</v>
      </c>
    </row>
    <row r="20" spans="1:15" ht="15">
      <c r="A20" s="6"/>
      <c r="B20" s="250" t="s">
        <v>20</v>
      </c>
      <c r="C20" s="251"/>
      <c r="D20" s="251"/>
      <c r="E20" s="252"/>
      <c r="F20" s="29"/>
      <c r="G20" s="30">
        <v>1.31</v>
      </c>
      <c r="H20" s="240"/>
      <c r="I20" s="30">
        <v>1.44</v>
      </c>
      <c r="J20" s="31">
        <f>(G20-I20)/I20</f>
        <v>-0.09</v>
      </c>
      <c r="K20" s="240"/>
      <c r="L20" s="30">
        <v>0.47</v>
      </c>
      <c r="M20" s="240"/>
      <c r="N20" s="30">
        <v>0.53</v>
      </c>
      <c r="O20" s="31">
        <f>(L20-N20)/N20</f>
        <v>-0.11</v>
      </c>
    </row>
    <row r="21" spans="1:15" ht="15.75" thickBot="1">
      <c r="A21" s="6"/>
      <c r="B21" s="46" t="s">
        <v>21</v>
      </c>
      <c r="C21" s="76"/>
      <c r="D21" s="76"/>
      <c r="E21" s="77"/>
      <c r="F21" s="46"/>
      <c r="G21" s="58">
        <v>125.5</v>
      </c>
      <c r="H21" s="59"/>
      <c r="I21" s="58">
        <v>108.2</v>
      </c>
      <c r="J21" s="47">
        <f>(G21-I21)/I21</f>
        <v>0.16</v>
      </c>
      <c r="K21" s="46"/>
      <c r="L21" s="58">
        <v>24.6</v>
      </c>
      <c r="M21" s="59"/>
      <c r="N21" s="58">
        <v>13.3</v>
      </c>
      <c r="O21" s="47">
        <f>(L21-N21)/N21</f>
        <v>0.85</v>
      </c>
    </row>
    <row r="22" spans="1:15" ht="15">
      <c r="A22" s="6"/>
      <c r="B22" s="253" t="s">
        <v>22</v>
      </c>
      <c r="C22" s="254"/>
      <c r="D22" s="254"/>
      <c r="E22" s="255"/>
      <c r="F22" s="11"/>
      <c r="G22" s="51">
        <v>5436</v>
      </c>
      <c r="H22" s="241"/>
      <c r="I22" s="51">
        <v>5498</v>
      </c>
      <c r="J22" s="34"/>
      <c r="K22" s="241"/>
      <c r="L22" s="51"/>
      <c r="M22" s="241"/>
      <c r="N22" s="51"/>
      <c r="O22" s="34"/>
    </row>
    <row r="23" spans="1:15" ht="15">
      <c r="A23" s="6"/>
      <c r="B23" s="17"/>
      <c r="C23" s="69" t="s">
        <v>23</v>
      </c>
      <c r="D23" s="69"/>
      <c r="E23" s="69"/>
      <c r="F23" s="17"/>
      <c r="G23" s="36">
        <v>1783</v>
      </c>
      <c r="H23" s="19"/>
      <c r="I23" s="36">
        <v>1920</v>
      </c>
      <c r="J23" s="15"/>
      <c r="K23" s="17"/>
      <c r="L23" s="36"/>
      <c r="M23" s="19"/>
      <c r="N23" s="36"/>
      <c r="O23" s="15"/>
    </row>
    <row r="24" spans="1:15" ht="15">
      <c r="A24" s="6"/>
      <c r="B24" s="20"/>
      <c r="C24" s="21" t="s">
        <v>24</v>
      </c>
      <c r="D24" s="21"/>
      <c r="E24" s="21"/>
      <c r="F24" s="20"/>
      <c r="G24" s="37">
        <v>892</v>
      </c>
      <c r="H24" s="21"/>
      <c r="I24" s="37">
        <v>855</v>
      </c>
      <c r="J24" s="23"/>
      <c r="K24" s="20"/>
      <c r="L24" s="37"/>
      <c r="M24" s="21"/>
      <c r="N24" s="37"/>
      <c r="O24" s="23"/>
    </row>
    <row r="25" spans="1:15" ht="15">
      <c r="A25" s="6"/>
      <c r="B25" s="11"/>
      <c r="C25" s="12"/>
      <c r="D25" s="12"/>
      <c r="E25" s="13"/>
      <c r="F25" s="11"/>
      <c r="G25" s="64"/>
      <c r="H25" s="11"/>
      <c r="I25" s="64"/>
      <c r="J25" s="34"/>
      <c r="K25" s="11"/>
      <c r="L25" s="64"/>
      <c r="M25" s="11"/>
      <c r="N25" s="64"/>
      <c r="O25" s="34"/>
    </row>
    <row r="26" spans="1:15" ht="16.5" customHeight="1" thickBot="1">
      <c r="A26" s="6"/>
      <c r="B26" s="270" t="s">
        <v>26</v>
      </c>
      <c r="C26" s="271"/>
      <c r="D26" s="271"/>
      <c r="E26" s="272"/>
      <c r="F26" s="259" t="s">
        <v>149</v>
      </c>
      <c r="G26" s="260"/>
      <c r="H26" s="259" t="s">
        <v>150</v>
      </c>
      <c r="I26" s="260"/>
      <c r="J26" s="65"/>
      <c r="K26" s="259"/>
      <c r="L26" s="260"/>
      <c r="M26" s="259"/>
      <c r="N26" s="260"/>
      <c r="O26" s="65"/>
    </row>
    <row r="27" spans="1:15" ht="15">
      <c r="A27" s="6"/>
      <c r="B27" s="261" t="s">
        <v>25</v>
      </c>
      <c r="C27" s="262"/>
      <c r="D27" s="262"/>
      <c r="E27" s="263"/>
      <c r="F27" s="48"/>
      <c r="G27" s="49">
        <v>1727.1</v>
      </c>
      <c r="H27" s="48"/>
      <c r="I27" s="49">
        <v>1663.2</v>
      </c>
      <c r="J27" s="50"/>
      <c r="K27" s="48"/>
      <c r="L27" s="49"/>
      <c r="M27" s="48"/>
      <c r="N27" s="49"/>
      <c r="O27" s="50"/>
    </row>
    <row r="28" spans="1:15" ht="15">
      <c r="A28" s="6"/>
      <c r="B28" s="264" t="s">
        <v>27</v>
      </c>
      <c r="C28" s="265"/>
      <c r="D28" s="265"/>
      <c r="E28" s="266"/>
      <c r="F28" s="29"/>
      <c r="G28" s="86">
        <v>274.7</v>
      </c>
      <c r="H28" s="240"/>
      <c r="I28" s="86">
        <v>188</v>
      </c>
      <c r="J28" s="31"/>
      <c r="K28" s="29"/>
      <c r="L28" s="32"/>
      <c r="M28" s="29"/>
      <c r="N28" s="32"/>
      <c r="O28" s="31"/>
    </row>
    <row r="29" spans="1:15" ht="15">
      <c r="A29" s="6"/>
      <c r="B29" s="169" t="s">
        <v>28</v>
      </c>
      <c r="C29" s="168"/>
      <c r="D29" s="168"/>
      <c r="E29" s="167"/>
      <c r="F29" s="29"/>
      <c r="G29" s="32">
        <v>10.5</v>
      </c>
      <c r="H29" s="240"/>
      <c r="I29" s="32">
        <v>143.4</v>
      </c>
      <c r="J29" s="31"/>
      <c r="K29" s="29"/>
      <c r="L29" s="32"/>
      <c r="M29" s="29"/>
      <c r="N29" s="32"/>
      <c r="O29" s="31"/>
    </row>
    <row r="30" spans="1:15" ht="15">
      <c r="A30" s="6"/>
      <c r="B30" s="267" t="s">
        <v>29</v>
      </c>
      <c r="C30" s="268"/>
      <c r="D30" s="268"/>
      <c r="E30" s="269"/>
      <c r="F30" s="17"/>
      <c r="G30" s="33">
        <v>1027</v>
      </c>
      <c r="H30" s="17"/>
      <c r="I30" s="33">
        <v>870.5</v>
      </c>
      <c r="J30" s="34"/>
      <c r="K30" s="17"/>
      <c r="L30" s="33"/>
      <c r="M30" s="17"/>
      <c r="N30" s="33"/>
      <c r="O30" s="34"/>
    </row>
    <row r="31" spans="1:15" ht="15">
      <c r="A31" s="6"/>
      <c r="B31" s="170"/>
      <c r="C31" s="171" t="s">
        <v>30</v>
      </c>
      <c r="D31" s="171"/>
      <c r="E31" s="172"/>
      <c r="F31" s="20"/>
      <c r="G31" s="35">
        <f>G30/G27</f>
        <v>0.59</v>
      </c>
      <c r="H31" s="20"/>
      <c r="I31" s="35">
        <f>I30/I27</f>
        <v>0.52</v>
      </c>
      <c r="J31" s="23"/>
      <c r="K31" s="20"/>
      <c r="L31" s="35"/>
      <c r="M31" s="20"/>
      <c r="N31" s="35"/>
      <c r="O31" s="23"/>
    </row>
    <row r="32" spans="1: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4.25">
      <c r="A33" s="6"/>
      <c r="B33" s="5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mergeCells count="16">
    <mergeCell ref="M26:N26"/>
    <mergeCell ref="B27:E27"/>
    <mergeCell ref="B28:E28"/>
    <mergeCell ref="B30:E30"/>
    <mergeCell ref="B26:E26"/>
    <mergeCell ref="F26:G26"/>
    <mergeCell ref="H26:I26"/>
    <mergeCell ref="K26:L26"/>
    <mergeCell ref="M6:N6"/>
    <mergeCell ref="B7:E7"/>
    <mergeCell ref="B20:E20"/>
    <mergeCell ref="B22:E22"/>
    <mergeCell ref="B6:E6"/>
    <mergeCell ref="F6:G6"/>
    <mergeCell ref="H6:I6"/>
    <mergeCell ref="K6:L6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1" orientation="landscape" r:id="rId1"/>
  <headerFooter alignWithMargins="0">
    <oddHeader>&amp;L&amp;G</oddHeader>
    <oddFooter>&amp;CSoftware AG - Q3 2012 Ergebnisse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zoomScaleNormal="100" workbookViewId="0">
      <selection activeCell="D51" sqref="D51"/>
    </sheetView>
  </sheetViews>
  <sheetFormatPr baseColWidth="10" defaultRowHeight="12.75"/>
  <cols>
    <col min="1" max="1" width="6" style="2" customWidth="1"/>
    <col min="2" max="2" width="58.140625" style="38" customWidth="1"/>
    <col min="3" max="4" width="23.140625" style="39" customWidth="1"/>
    <col min="5" max="5" width="19.85546875" style="39" customWidth="1"/>
    <col min="6" max="6" width="5.5703125" style="2" customWidth="1"/>
    <col min="7" max="16384" width="11.42578125" style="2"/>
  </cols>
  <sheetData>
    <row r="1" spans="1:7" ht="21" customHeight="1">
      <c r="A1" s="7"/>
      <c r="B1" s="7"/>
      <c r="C1" s="6"/>
      <c r="D1" s="6"/>
      <c r="E1" s="6"/>
      <c r="F1" s="6"/>
    </row>
    <row r="2" spans="1:7" ht="18.75" customHeight="1">
      <c r="A2" s="7"/>
      <c r="B2" s="174" t="s">
        <v>153</v>
      </c>
      <c r="C2" s="174"/>
      <c r="D2" s="174"/>
      <c r="E2" s="174"/>
      <c r="F2" s="6"/>
    </row>
    <row r="3" spans="1:7" ht="18.75" customHeight="1">
      <c r="A3" s="7"/>
      <c r="B3" s="174" t="s">
        <v>11</v>
      </c>
      <c r="C3" s="174"/>
      <c r="D3" s="174"/>
      <c r="E3" s="174"/>
      <c r="F3" s="6"/>
    </row>
    <row r="4" spans="1:7" ht="21" customHeight="1">
      <c r="A4" s="7"/>
      <c r="B4" s="174"/>
      <c r="C4" s="174"/>
      <c r="D4" s="174"/>
      <c r="E4" s="174"/>
      <c r="F4" s="6"/>
    </row>
    <row r="5" spans="1:7" s="1" customFormat="1" ht="15.75" customHeight="1">
      <c r="A5" s="7"/>
      <c r="B5" s="175" t="s">
        <v>32</v>
      </c>
      <c r="C5" s="176">
        <v>41182</v>
      </c>
      <c r="D5" s="176">
        <v>40908</v>
      </c>
      <c r="E5" s="176">
        <v>40816</v>
      </c>
      <c r="F5" s="6"/>
    </row>
    <row r="6" spans="1:7" s="1" customFormat="1" ht="15.75" customHeight="1">
      <c r="A6" s="7"/>
      <c r="B6" s="177"/>
      <c r="C6" s="178"/>
      <c r="D6" s="178"/>
      <c r="E6" s="178"/>
      <c r="F6" s="6"/>
    </row>
    <row r="7" spans="1:7" s="1" customFormat="1" ht="15.75" customHeight="1">
      <c r="A7" s="7"/>
      <c r="B7" s="177"/>
      <c r="C7" s="178"/>
      <c r="D7" s="178"/>
      <c r="E7" s="178"/>
      <c r="F7" s="6"/>
    </row>
    <row r="8" spans="1:7" s="1" customFormat="1" ht="15.75" customHeight="1">
      <c r="A8" s="7"/>
      <c r="B8" s="179" t="s">
        <v>33</v>
      </c>
      <c r="C8" s="180"/>
      <c r="D8" s="180"/>
      <c r="E8" s="180"/>
      <c r="F8" s="6"/>
    </row>
    <row r="9" spans="1:7" s="1" customFormat="1" ht="15.75" customHeight="1">
      <c r="A9" s="7"/>
      <c r="B9" s="177"/>
      <c r="C9" s="180"/>
      <c r="D9" s="180"/>
      <c r="E9" s="180"/>
      <c r="F9" s="6"/>
    </row>
    <row r="10" spans="1:7" s="1" customFormat="1" ht="15.75" customHeight="1">
      <c r="A10" s="7"/>
      <c r="B10" s="181" t="s">
        <v>34</v>
      </c>
      <c r="C10" s="182"/>
      <c r="D10" s="182"/>
      <c r="E10" s="182"/>
      <c r="F10" s="6"/>
    </row>
    <row r="11" spans="1:7" s="1" customFormat="1" ht="15.75" customHeight="1">
      <c r="A11" s="7"/>
      <c r="B11" s="183" t="s">
        <v>27</v>
      </c>
      <c r="C11" s="184">
        <v>274687</v>
      </c>
      <c r="D11" s="184">
        <v>216479</v>
      </c>
      <c r="E11" s="184">
        <v>187994</v>
      </c>
      <c r="F11" s="6"/>
      <c r="G11" s="5"/>
    </row>
    <row r="12" spans="1:7" s="1" customFormat="1" ht="15.75" customHeight="1">
      <c r="A12" s="7"/>
      <c r="B12" s="183" t="s">
        <v>35</v>
      </c>
      <c r="C12" s="185">
        <v>137</v>
      </c>
      <c r="D12" s="185">
        <v>505</v>
      </c>
      <c r="E12" s="185">
        <v>123</v>
      </c>
      <c r="F12" s="6"/>
    </row>
    <row r="13" spans="1:7" s="1" customFormat="1" ht="15.75" customHeight="1">
      <c r="A13" s="7"/>
      <c r="B13" s="183" t="s">
        <v>36</v>
      </c>
      <c r="C13" s="186">
        <v>288785</v>
      </c>
      <c r="D13" s="186">
        <v>304736</v>
      </c>
      <c r="E13" s="186">
        <v>336711</v>
      </c>
      <c r="F13" s="6"/>
    </row>
    <row r="14" spans="1:7" s="1" customFormat="1" ht="15.75" customHeight="1">
      <c r="A14" s="7"/>
      <c r="B14" s="183" t="s">
        <v>37</v>
      </c>
      <c r="C14" s="184">
        <v>48216</v>
      </c>
      <c r="D14" s="184">
        <v>43909</v>
      </c>
      <c r="E14" s="184">
        <v>35421</v>
      </c>
      <c r="F14" s="6"/>
    </row>
    <row r="15" spans="1:7" s="1" customFormat="1" ht="15.75" customHeight="1">
      <c r="A15" s="7"/>
      <c r="B15" s="183" t="s">
        <v>38</v>
      </c>
      <c r="C15" s="187">
        <v>11619</v>
      </c>
      <c r="D15" s="187">
        <v>8656</v>
      </c>
      <c r="E15" s="187">
        <v>10524</v>
      </c>
      <c r="F15" s="6"/>
    </row>
    <row r="16" spans="1:7" s="1" customFormat="1" ht="15.75" customHeight="1">
      <c r="A16" s="7"/>
      <c r="B16" s="183"/>
      <c r="C16" s="188">
        <v>623444</v>
      </c>
      <c r="D16" s="188">
        <v>574285</v>
      </c>
      <c r="E16" s="188">
        <v>570773</v>
      </c>
      <c r="F16" s="6"/>
      <c r="G16" s="5"/>
    </row>
    <row r="17" spans="1:8" s="1" customFormat="1" ht="15.75" customHeight="1">
      <c r="A17" s="7"/>
      <c r="B17" s="181" t="s">
        <v>39</v>
      </c>
      <c r="C17" s="186"/>
      <c r="D17" s="186"/>
      <c r="E17" s="186"/>
      <c r="F17" s="6"/>
    </row>
    <row r="18" spans="1:8" s="1" customFormat="1" ht="15.75" customHeight="1">
      <c r="A18" s="7"/>
      <c r="B18" s="183" t="s">
        <v>40</v>
      </c>
      <c r="C18" s="186">
        <v>226494</v>
      </c>
      <c r="D18" s="186">
        <v>248202</v>
      </c>
      <c r="E18" s="186">
        <v>251718</v>
      </c>
      <c r="F18" s="6"/>
    </row>
    <row r="19" spans="1:8" s="1" customFormat="1" ht="15.75" customHeight="1">
      <c r="A19" s="7"/>
      <c r="B19" s="183" t="s">
        <v>41</v>
      </c>
      <c r="C19" s="184">
        <v>759877</v>
      </c>
      <c r="D19" s="184">
        <v>752223</v>
      </c>
      <c r="E19" s="184">
        <v>736711</v>
      </c>
      <c r="F19" s="6"/>
    </row>
    <row r="20" spans="1:8" s="1" customFormat="1" ht="15.75" customHeight="1">
      <c r="A20" s="7"/>
      <c r="B20" s="183" t="s">
        <v>42</v>
      </c>
      <c r="C20" s="189">
        <v>63841</v>
      </c>
      <c r="D20" s="189">
        <v>65365</v>
      </c>
      <c r="E20" s="189">
        <v>63390</v>
      </c>
      <c r="F20" s="6"/>
    </row>
    <row r="21" spans="1:8" s="1" customFormat="1" ht="15.75" customHeight="1">
      <c r="A21" s="7"/>
      <c r="B21" s="183" t="s">
        <v>43</v>
      </c>
      <c r="C21" s="184">
        <v>17004</v>
      </c>
      <c r="D21" s="184">
        <v>3446</v>
      </c>
      <c r="E21" s="184">
        <v>4859</v>
      </c>
      <c r="F21" s="6"/>
    </row>
    <row r="22" spans="1:8" s="1" customFormat="1" ht="15.75" customHeight="1">
      <c r="A22" s="7"/>
      <c r="B22" s="183" t="s">
        <v>36</v>
      </c>
      <c r="C22" s="189">
        <v>15960</v>
      </c>
      <c r="D22" s="189">
        <v>13197</v>
      </c>
      <c r="E22" s="189">
        <v>10515</v>
      </c>
      <c r="F22" s="6"/>
    </row>
    <row r="23" spans="1:8" s="1" customFormat="1" ht="15.75" customHeight="1">
      <c r="A23" s="7"/>
      <c r="B23" s="183" t="s">
        <v>37</v>
      </c>
      <c r="C23" s="189">
        <v>4371</v>
      </c>
      <c r="D23" s="189">
        <v>3990</v>
      </c>
      <c r="E23" s="189">
        <v>2421</v>
      </c>
      <c r="F23" s="6"/>
    </row>
    <row r="24" spans="1:8" s="1" customFormat="1" ht="15.75" customHeight="1">
      <c r="A24" s="7"/>
      <c r="B24" s="183" t="s">
        <v>38</v>
      </c>
      <c r="C24" s="189">
        <v>944</v>
      </c>
      <c r="D24" s="189">
        <v>1256</v>
      </c>
      <c r="E24" s="189">
        <v>1388</v>
      </c>
      <c r="F24" s="6"/>
    </row>
    <row r="25" spans="1:8" s="1" customFormat="1" ht="15.75" customHeight="1">
      <c r="A25" s="7"/>
      <c r="B25" s="183" t="s">
        <v>44</v>
      </c>
      <c r="C25" s="187">
        <v>15147</v>
      </c>
      <c r="D25" s="187">
        <v>18731</v>
      </c>
      <c r="E25" s="187">
        <v>21451</v>
      </c>
      <c r="F25" s="6"/>
    </row>
    <row r="26" spans="1:8" s="1" customFormat="1" ht="15.75" customHeight="1">
      <c r="A26" s="7"/>
      <c r="B26" s="190"/>
      <c r="C26" s="191">
        <v>1103638</v>
      </c>
      <c r="D26" s="191">
        <v>1106410</v>
      </c>
      <c r="E26" s="191">
        <v>1092453</v>
      </c>
      <c r="F26" s="6"/>
    </row>
    <row r="27" spans="1:8" s="1" customFormat="1" ht="15.75" customHeight="1">
      <c r="A27" s="7"/>
      <c r="B27" s="190"/>
      <c r="C27" s="189"/>
      <c r="D27" s="189"/>
      <c r="E27" s="189"/>
      <c r="F27" s="6"/>
    </row>
    <row r="28" spans="1:8" s="1" customFormat="1" ht="15.75" customHeight="1" thickBot="1">
      <c r="A28" s="7"/>
      <c r="B28" s="190"/>
      <c r="C28" s="192">
        <v>1727082</v>
      </c>
      <c r="D28" s="192">
        <v>1680695</v>
      </c>
      <c r="E28" s="192">
        <v>1663226</v>
      </c>
      <c r="F28" s="6"/>
    </row>
    <row r="29" spans="1:8" s="1" customFormat="1" ht="15.75" customHeight="1" thickTop="1">
      <c r="A29" s="7"/>
      <c r="B29" s="179" t="s">
        <v>45</v>
      </c>
      <c r="C29" s="193"/>
      <c r="D29" s="193"/>
      <c r="E29" s="193"/>
      <c r="F29" s="6"/>
      <c r="H29" s="5"/>
    </row>
    <row r="30" spans="1:8" s="1" customFormat="1" ht="15.75" customHeight="1">
      <c r="A30" s="7"/>
      <c r="B30" s="190"/>
      <c r="C30" s="193"/>
      <c r="D30" s="193"/>
      <c r="E30" s="193"/>
      <c r="F30" s="6"/>
    </row>
    <row r="31" spans="1:8" s="1" customFormat="1" ht="15.75" customHeight="1">
      <c r="A31" s="7"/>
      <c r="B31" s="194" t="s">
        <v>46</v>
      </c>
      <c r="C31" s="195"/>
      <c r="D31" s="195"/>
      <c r="E31" s="195"/>
      <c r="F31" s="6"/>
    </row>
    <row r="32" spans="1:8" s="1" customFormat="1" ht="15.75" customHeight="1">
      <c r="A32" s="7"/>
      <c r="B32" s="190" t="s">
        <v>47</v>
      </c>
      <c r="C32" s="195">
        <v>50802</v>
      </c>
      <c r="D32" s="195">
        <v>26088</v>
      </c>
      <c r="E32" s="195">
        <v>80038</v>
      </c>
      <c r="F32" s="6"/>
    </row>
    <row r="33" spans="1:6" s="1" customFormat="1" ht="15.75" customHeight="1">
      <c r="A33" s="7"/>
      <c r="B33" s="183" t="s">
        <v>48</v>
      </c>
      <c r="C33" s="189">
        <v>45094</v>
      </c>
      <c r="D33" s="189">
        <v>58066</v>
      </c>
      <c r="E33" s="189">
        <v>48318</v>
      </c>
      <c r="F33" s="6"/>
    </row>
    <row r="34" spans="1:6" s="1" customFormat="1" ht="15.75" customHeight="1">
      <c r="A34" s="7"/>
      <c r="B34" s="190" t="s">
        <v>49</v>
      </c>
      <c r="C34" s="189">
        <v>63665</v>
      </c>
      <c r="D34" s="189">
        <v>88656</v>
      </c>
      <c r="E34" s="189">
        <v>74378</v>
      </c>
      <c r="F34" s="6"/>
    </row>
    <row r="35" spans="1:6" s="1" customFormat="1" ht="15.75" customHeight="1">
      <c r="A35" s="7"/>
      <c r="B35" s="190" t="s">
        <v>50</v>
      </c>
      <c r="C35" s="195">
        <v>76125</v>
      </c>
      <c r="D35" s="195">
        <v>83315</v>
      </c>
      <c r="E35" s="195">
        <v>69944</v>
      </c>
      <c r="F35" s="6"/>
    </row>
    <row r="36" spans="1:6" s="1" customFormat="1" ht="15.75" customHeight="1">
      <c r="A36" s="7"/>
      <c r="B36" s="190" t="s">
        <v>166</v>
      </c>
      <c r="C36" s="189">
        <v>19043</v>
      </c>
      <c r="D36" s="189">
        <v>20171</v>
      </c>
      <c r="E36" s="189">
        <v>31745</v>
      </c>
      <c r="F36" s="6"/>
    </row>
    <row r="37" spans="1:6" s="1" customFormat="1" ht="15.75" customHeight="1">
      <c r="A37" s="7"/>
      <c r="B37" s="190" t="s">
        <v>38</v>
      </c>
      <c r="C37" s="196">
        <v>142122</v>
      </c>
      <c r="D37" s="196">
        <v>105269</v>
      </c>
      <c r="E37" s="196">
        <v>133610</v>
      </c>
      <c r="F37" s="6"/>
    </row>
    <row r="38" spans="1:6" s="1" customFormat="1" ht="15.75" customHeight="1">
      <c r="A38" s="7"/>
      <c r="B38" s="190"/>
      <c r="C38" s="193">
        <v>396851</v>
      </c>
      <c r="D38" s="193">
        <v>381565</v>
      </c>
      <c r="E38" s="193">
        <v>438033</v>
      </c>
      <c r="F38" s="6"/>
    </row>
    <row r="39" spans="1:6" s="1" customFormat="1" ht="15.75" customHeight="1">
      <c r="A39" s="7"/>
      <c r="B39" s="194" t="s">
        <v>51</v>
      </c>
      <c r="C39" s="193"/>
      <c r="D39" s="193"/>
      <c r="E39" s="193"/>
      <c r="F39" s="6"/>
    </row>
    <row r="40" spans="1:6" s="1" customFormat="1" ht="15.75" customHeight="1">
      <c r="A40" s="7"/>
      <c r="B40" s="190" t="s">
        <v>47</v>
      </c>
      <c r="C40" s="195">
        <v>213379</v>
      </c>
      <c r="D40" s="195">
        <v>251278</v>
      </c>
      <c r="E40" s="195">
        <v>251365</v>
      </c>
      <c r="F40" s="6"/>
    </row>
    <row r="41" spans="1:6" s="1" customFormat="1" ht="15.75" customHeight="1">
      <c r="A41" s="7"/>
      <c r="B41" s="183" t="s">
        <v>48</v>
      </c>
      <c r="C41" s="195">
        <v>41</v>
      </c>
      <c r="D41" s="195">
        <v>453</v>
      </c>
      <c r="E41" s="195">
        <v>22</v>
      </c>
      <c r="F41" s="6"/>
    </row>
    <row r="42" spans="1:6" s="1" customFormat="1" ht="15.75" customHeight="1">
      <c r="A42" s="7"/>
      <c r="B42" s="190" t="s">
        <v>49</v>
      </c>
      <c r="C42" s="195">
        <v>5713</v>
      </c>
      <c r="D42" s="195">
        <v>8798</v>
      </c>
      <c r="E42" s="195">
        <v>5858</v>
      </c>
      <c r="F42" s="6"/>
    </row>
    <row r="43" spans="1:6" s="1" customFormat="1" ht="15.75" customHeight="1">
      <c r="A43" s="7"/>
      <c r="B43" s="190" t="s">
        <v>52</v>
      </c>
      <c r="C43" s="195">
        <v>37904</v>
      </c>
      <c r="D43" s="195">
        <v>38200</v>
      </c>
      <c r="E43" s="195">
        <v>40133</v>
      </c>
      <c r="F43" s="6"/>
    </row>
    <row r="44" spans="1:6" s="1" customFormat="1" ht="15.75" customHeight="1">
      <c r="A44" s="7"/>
      <c r="B44" s="190" t="s">
        <v>50</v>
      </c>
      <c r="C44" s="195">
        <v>11063</v>
      </c>
      <c r="D44" s="195">
        <v>11495</v>
      </c>
      <c r="E44" s="195">
        <v>10274</v>
      </c>
      <c r="F44" s="6"/>
    </row>
    <row r="45" spans="1:6" s="1" customFormat="1" ht="15.75" customHeight="1">
      <c r="A45" s="7"/>
      <c r="B45" s="190" t="s">
        <v>44</v>
      </c>
      <c r="C45" s="195">
        <v>34348</v>
      </c>
      <c r="D45" s="195">
        <v>36745</v>
      </c>
      <c r="E45" s="195">
        <v>46310</v>
      </c>
      <c r="F45" s="6"/>
    </row>
    <row r="46" spans="1:6" s="1" customFormat="1" ht="15.75" customHeight="1">
      <c r="A46" s="7"/>
      <c r="B46" s="190" t="s">
        <v>38</v>
      </c>
      <c r="C46" s="196">
        <v>819</v>
      </c>
      <c r="D46" s="196">
        <v>679</v>
      </c>
      <c r="E46" s="196">
        <v>744</v>
      </c>
      <c r="F46" s="6"/>
    </row>
    <row r="47" spans="1:6" s="1" customFormat="1" ht="15.75" customHeight="1">
      <c r="A47" s="7"/>
      <c r="B47" s="190"/>
      <c r="C47" s="193">
        <v>303267</v>
      </c>
      <c r="D47" s="193">
        <v>347648</v>
      </c>
      <c r="E47" s="193">
        <v>354706</v>
      </c>
      <c r="F47" s="6"/>
    </row>
    <row r="48" spans="1:6" s="1" customFormat="1" ht="15.75" customHeight="1">
      <c r="A48" s="7"/>
      <c r="B48" s="181" t="s">
        <v>29</v>
      </c>
      <c r="C48" s="186"/>
      <c r="D48" s="186"/>
      <c r="E48" s="186"/>
      <c r="F48" s="6"/>
    </row>
    <row r="49" spans="1:6" s="1" customFormat="1" ht="15.75" customHeight="1">
      <c r="A49" s="7"/>
      <c r="B49" s="183" t="s">
        <v>53</v>
      </c>
      <c r="C49" s="185">
        <v>86828</v>
      </c>
      <c r="D49" s="185">
        <v>86828</v>
      </c>
      <c r="E49" s="185">
        <v>86771</v>
      </c>
      <c r="F49" s="6"/>
    </row>
    <row r="50" spans="1:6" s="1" customFormat="1" ht="15.75" customHeight="1">
      <c r="A50" s="7"/>
      <c r="B50" s="183" t="s">
        <v>54</v>
      </c>
      <c r="C50" s="185">
        <v>38690</v>
      </c>
      <c r="D50" s="185">
        <v>35716</v>
      </c>
      <c r="E50" s="185">
        <v>32186</v>
      </c>
      <c r="F50" s="6"/>
    </row>
    <row r="51" spans="1:6" s="1" customFormat="1" ht="15.75" customHeight="1">
      <c r="A51" s="7"/>
      <c r="B51" s="183" t="s">
        <v>55</v>
      </c>
      <c r="C51" s="185">
        <v>941003</v>
      </c>
      <c r="D51" s="185">
        <v>867053</v>
      </c>
      <c r="E51" s="185">
        <v>815367</v>
      </c>
      <c r="F51" s="6"/>
    </row>
    <row r="52" spans="1:6" s="1" customFormat="1" ht="15.75" customHeight="1">
      <c r="A52" s="7"/>
      <c r="B52" s="190" t="s">
        <v>56</v>
      </c>
      <c r="C52" s="197">
        <v>-39113</v>
      </c>
      <c r="D52" s="197">
        <v>-37095</v>
      </c>
      <c r="E52" s="197">
        <v>-62627</v>
      </c>
      <c r="F52" s="6"/>
    </row>
    <row r="53" spans="1:6" s="1" customFormat="1" ht="15.75" customHeight="1">
      <c r="A53" s="7"/>
      <c r="B53" s="190" t="s">
        <v>57</v>
      </c>
      <c r="C53" s="197">
        <v>-1176</v>
      </c>
      <c r="D53" s="197">
        <v>-1675</v>
      </c>
      <c r="E53" s="197">
        <v>-1675</v>
      </c>
      <c r="F53" s="6"/>
    </row>
    <row r="54" spans="1:6" s="1" customFormat="1" ht="15.75" customHeight="1">
      <c r="A54" s="7"/>
      <c r="B54" s="190" t="s">
        <v>58</v>
      </c>
      <c r="C54" s="198">
        <v>732</v>
      </c>
      <c r="D54" s="198">
        <v>655</v>
      </c>
      <c r="E54" s="198">
        <v>465</v>
      </c>
      <c r="F54" s="6"/>
    </row>
    <row r="55" spans="1:6" s="1" customFormat="1" ht="15.75" customHeight="1">
      <c r="A55" s="7"/>
      <c r="B55" s="190"/>
      <c r="C55" s="191">
        <v>1026964</v>
      </c>
      <c r="D55" s="191">
        <v>951482</v>
      </c>
      <c r="E55" s="191">
        <v>870487</v>
      </c>
      <c r="F55" s="6"/>
    </row>
    <row r="56" spans="1:6" s="1" customFormat="1" ht="15.75" customHeight="1">
      <c r="A56" s="7"/>
      <c r="B56" s="190"/>
      <c r="C56" s="189"/>
      <c r="D56" s="189"/>
      <c r="E56" s="189"/>
      <c r="F56" s="6"/>
    </row>
    <row r="57" spans="1:6" s="1" customFormat="1" ht="15.75" customHeight="1" thickBot="1">
      <c r="A57" s="7"/>
      <c r="B57" s="190"/>
      <c r="C57" s="192">
        <v>1727082</v>
      </c>
      <c r="D57" s="192">
        <v>1680695</v>
      </c>
      <c r="E57" s="192">
        <v>1663226</v>
      </c>
      <c r="F57" s="6"/>
    </row>
    <row r="58" spans="1:6" s="1" customFormat="1" ht="18.75" thickTop="1">
      <c r="A58" s="7"/>
      <c r="B58" s="6"/>
      <c r="C58" s="6"/>
      <c r="D58" s="6"/>
      <c r="E58" s="6"/>
      <c r="F58" s="6"/>
    </row>
    <row r="59" spans="1:6">
      <c r="B59" s="3"/>
      <c r="C59" s="4"/>
      <c r="D59" s="4"/>
      <c r="E59" s="4"/>
    </row>
    <row r="60" spans="1:6">
      <c r="B60" s="3"/>
      <c r="C60" s="4"/>
      <c r="D60" s="4"/>
      <c r="E60" s="4"/>
    </row>
    <row r="61" spans="1:6">
      <c r="B61" s="3"/>
      <c r="C61" s="4"/>
      <c r="D61" s="4"/>
      <c r="E61" s="4"/>
    </row>
    <row r="62" spans="1:6">
      <c r="B62" s="3"/>
      <c r="C62" s="4"/>
      <c r="D62" s="4"/>
      <c r="E62" s="4"/>
    </row>
    <row r="63" spans="1:6">
      <c r="B63" s="3"/>
      <c r="C63" s="4"/>
      <c r="D63" s="4"/>
      <c r="E63" s="4"/>
    </row>
    <row r="64" spans="1:6">
      <c r="B64" s="3"/>
      <c r="C64" s="4"/>
      <c r="D64" s="4"/>
      <c r="E64" s="4"/>
    </row>
    <row r="65" spans="2:5">
      <c r="B65" s="3"/>
      <c r="C65" s="4"/>
      <c r="D65" s="4"/>
      <c r="E65" s="4"/>
    </row>
    <row r="66" spans="2:5">
      <c r="B66" s="3"/>
      <c r="C66" s="4"/>
      <c r="D66" s="4"/>
      <c r="E66" s="4"/>
    </row>
    <row r="67" spans="2:5">
      <c r="B67" s="3"/>
      <c r="C67" s="4"/>
      <c r="D67" s="4"/>
      <c r="E67" s="4"/>
    </row>
    <row r="68" spans="2:5">
      <c r="B68" s="3"/>
      <c r="C68" s="4"/>
      <c r="D68" s="4"/>
      <c r="E68" s="4"/>
    </row>
    <row r="69" spans="2:5">
      <c r="B69" s="3"/>
      <c r="C69" s="4"/>
      <c r="D69" s="4"/>
      <c r="E69" s="4"/>
    </row>
    <row r="70" spans="2:5">
      <c r="B70" s="3"/>
      <c r="C70" s="4"/>
      <c r="D70" s="4"/>
      <c r="E70" s="4"/>
    </row>
    <row r="71" spans="2:5">
      <c r="B71" s="3"/>
      <c r="C71" s="4"/>
      <c r="D71" s="4"/>
      <c r="E71" s="4"/>
    </row>
    <row r="72" spans="2:5">
      <c r="B72" s="3"/>
      <c r="C72" s="4"/>
      <c r="D72" s="4"/>
      <c r="E72" s="4"/>
    </row>
    <row r="73" spans="2:5">
      <c r="B73" s="3"/>
      <c r="C73" s="4"/>
      <c r="D73" s="4"/>
      <c r="E73" s="4"/>
    </row>
    <row r="74" spans="2:5">
      <c r="B74" s="3"/>
      <c r="C74" s="4"/>
      <c r="D74" s="4"/>
      <c r="E74" s="4"/>
    </row>
    <row r="75" spans="2:5">
      <c r="B75" s="3"/>
      <c r="C75" s="4"/>
      <c r="D75" s="4"/>
      <c r="E75" s="4"/>
    </row>
    <row r="76" spans="2:5">
      <c r="B76" s="3"/>
      <c r="C76" s="4"/>
      <c r="D76" s="4"/>
      <c r="E76" s="4"/>
    </row>
    <row r="77" spans="2:5">
      <c r="B77" s="3"/>
      <c r="C77" s="4"/>
      <c r="D77" s="4"/>
      <c r="E77" s="4"/>
    </row>
    <row r="78" spans="2:5">
      <c r="B78" s="3"/>
      <c r="C78" s="4"/>
      <c r="D78" s="4"/>
      <c r="E78" s="4"/>
    </row>
    <row r="79" spans="2:5">
      <c r="B79" s="3"/>
      <c r="C79" s="4"/>
      <c r="D79" s="4"/>
      <c r="E79" s="4"/>
    </row>
    <row r="80" spans="2:5">
      <c r="B80" s="3"/>
      <c r="C80" s="4"/>
      <c r="D80" s="4"/>
      <c r="E80" s="4"/>
    </row>
    <row r="81" spans="2:5">
      <c r="B81" s="3"/>
      <c r="C81" s="4"/>
      <c r="D81" s="4"/>
      <c r="E81" s="4"/>
    </row>
    <row r="82" spans="2:5">
      <c r="B82" s="3"/>
      <c r="C82" s="4"/>
      <c r="D82" s="4"/>
      <c r="E82" s="4"/>
    </row>
    <row r="83" spans="2:5">
      <c r="B83" s="3"/>
      <c r="C83" s="4"/>
      <c r="D83" s="4"/>
      <c r="E83" s="4"/>
    </row>
    <row r="84" spans="2:5">
      <c r="B84" s="3"/>
      <c r="C84" s="4"/>
      <c r="D84" s="4"/>
      <c r="E84" s="4"/>
    </row>
    <row r="85" spans="2:5">
      <c r="B85" s="3"/>
      <c r="C85" s="4"/>
      <c r="D85" s="4"/>
      <c r="E85" s="4"/>
    </row>
    <row r="86" spans="2:5">
      <c r="B86" s="3"/>
      <c r="C86" s="4"/>
      <c r="D86" s="4"/>
      <c r="E86" s="4"/>
    </row>
    <row r="87" spans="2:5">
      <c r="B87" s="3"/>
      <c r="C87" s="4"/>
      <c r="D87" s="4"/>
      <c r="E87" s="4"/>
    </row>
    <row r="88" spans="2:5">
      <c r="B88" s="3"/>
      <c r="C88" s="4"/>
      <c r="D88" s="4"/>
      <c r="E88" s="4"/>
    </row>
    <row r="89" spans="2:5">
      <c r="B89" s="3"/>
      <c r="C89" s="4"/>
      <c r="D89" s="4"/>
      <c r="E89" s="4"/>
    </row>
    <row r="90" spans="2:5">
      <c r="B90" s="3"/>
      <c r="C90" s="4"/>
      <c r="D90" s="4"/>
      <c r="E90" s="4"/>
    </row>
    <row r="91" spans="2:5">
      <c r="B91" s="3"/>
      <c r="C91" s="4"/>
      <c r="D91" s="4"/>
      <c r="E91" s="4"/>
    </row>
    <row r="92" spans="2:5">
      <c r="B92" s="3"/>
      <c r="C92" s="4"/>
      <c r="D92" s="4"/>
      <c r="E92" s="4"/>
    </row>
    <row r="93" spans="2:5">
      <c r="B93" s="3"/>
      <c r="C93" s="4"/>
      <c r="D93" s="4"/>
      <c r="E93" s="4"/>
    </row>
    <row r="94" spans="2:5">
      <c r="B94" s="3"/>
      <c r="C94" s="4"/>
      <c r="D94" s="4"/>
      <c r="E94" s="4"/>
    </row>
    <row r="95" spans="2:5">
      <c r="B95" s="3"/>
      <c r="C95" s="4"/>
      <c r="D95" s="4"/>
      <c r="E95" s="4"/>
    </row>
    <row r="96" spans="2:5">
      <c r="B96" s="3"/>
      <c r="C96" s="4"/>
      <c r="D96" s="4"/>
      <c r="E96" s="4"/>
    </row>
    <row r="97" spans="2:5">
      <c r="B97" s="3"/>
      <c r="C97" s="4"/>
      <c r="D97" s="4"/>
      <c r="E97" s="4"/>
    </row>
    <row r="98" spans="2:5">
      <c r="B98" s="3"/>
      <c r="C98" s="4"/>
      <c r="D98" s="4"/>
      <c r="E98" s="4"/>
    </row>
    <row r="99" spans="2:5">
      <c r="B99" s="3"/>
      <c r="C99" s="4"/>
      <c r="D99" s="4"/>
      <c r="E99" s="4"/>
    </row>
    <row r="100" spans="2:5">
      <c r="B100" s="3"/>
      <c r="C100" s="4"/>
      <c r="D100" s="4"/>
      <c r="E100" s="4"/>
    </row>
    <row r="101" spans="2:5">
      <c r="B101" s="3"/>
      <c r="C101" s="4"/>
      <c r="D101" s="4"/>
      <c r="E101" s="4"/>
    </row>
    <row r="102" spans="2:5">
      <c r="B102" s="3"/>
      <c r="C102" s="4"/>
      <c r="D102" s="4"/>
      <c r="E102" s="4"/>
    </row>
    <row r="103" spans="2:5">
      <c r="B103" s="3"/>
      <c r="C103" s="4"/>
      <c r="D103" s="4"/>
      <c r="E103" s="4"/>
    </row>
    <row r="104" spans="2:5">
      <c r="B104" s="3"/>
      <c r="C104" s="4"/>
      <c r="D104" s="4"/>
      <c r="E104" s="4"/>
    </row>
    <row r="105" spans="2:5">
      <c r="B105" s="3"/>
      <c r="C105" s="4"/>
      <c r="D105" s="4"/>
      <c r="E105" s="4"/>
    </row>
    <row r="106" spans="2:5">
      <c r="B106" s="3"/>
      <c r="C106" s="4"/>
      <c r="D106" s="4"/>
      <c r="E106" s="4"/>
    </row>
    <row r="107" spans="2:5">
      <c r="B107" s="3"/>
      <c r="C107" s="4"/>
      <c r="D107" s="4"/>
      <c r="E107" s="4"/>
    </row>
    <row r="108" spans="2:5">
      <c r="B108" s="3"/>
      <c r="C108" s="4"/>
      <c r="D108" s="4"/>
      <c r="E108" s="4"/>
    </row>
    <row r="109" spans="2:5">
      <c r="B109" s="3"/>
      <c r="C109" s="4"/>
      <c r="D109" s="4"/>
      <c r="E109" s="4"/>
    </row>
    <row r="110" spans="2:5">
      <c r="B110" s="3"/>
      <c r="C110" s="4"/>
      <c r="D110" s="4"/>
      <c r="E110" s="4"/>
    </row>
    <row r="111" spans="2:5">
      <c r="B111" s="3"/>
      <c r="C111" s="4"/>
      <c r="D111" s="4"/>
      <c r="E111" s="4"/>
    </row>
    <row r="112" spans="2:5">
      <c r="B112" s="3"/>
      <c r="C112" s="4"/>
      <c r="D112" s="4"/>
      <c r="E112" s="4"/>
    </row>
  </sheetData>
  <phoneticPr fontId="14" type="noConversion"/>
  <pageMargins left="0.74803149606299213" right="0.78740157480314965" top="1.3385826771653544" bottom="0.98425196850393704" header="0.31496062992125984" footer="0.52"/>
  <pageSetup paperSize="9" scale="64" orientation="portrait" r:id="rId1"/>
  <headerFooter alignWithMargins="0">
    <oddHeader>&amp;L&amp;G</oddHeader>
    <oddFooter>&amp;CSoftware AG - Q3 2012 Ergebnisse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Normal="100" workbookViewId="0">
      <selection activeCell="A8" sqref="A8"/>
    </sheetView>
  </sheetViews>
  <sheetFormatPr baseColWidth="10" defaultRowHeight="12.75"/>
  <cols>
    <col min="1" max="1" width="3.5703125" style="2" customWidth="1"/>
    <col min="2" max="2" width="65.85546875" style="2" customWidth="1"/>
    <col min="3" max="3" width="5.7109375" style="2" customWidth="1"/>
    <col min="4" max="4" width="16.7109375" style="2" customWidth="1"/>
    <col min="5" max="5" width="5.7109375" style="2" customWidth="1"/>
    <col min="6" max="6" width="16.7109375" style="2" customWidth="1"/>
    <col min="7" max="7" width="20.5703125" style="2" customWidth="1"/>
    <col min="8" max="8" width="5.7109375" style="2" customWidth="1"/>
    <col min="9" max="9" width="16.7109375" style="2" customWidth="1"/>
    <col min="10" max="10" width="5.7109375" style="2" customWidth="1"/>
    <col min="11" max="11" width="16.7109375" style="2" customWidth="1"/>
    <col min="12" max="12" width="20.5703125" style="2" customWidth="1"/>
    <col min="13" max="13" width="4" style="2" customWidth="1"/>
    <col min="14" max="16384" width="11.42578125" style="2"/>
  </cols>
  <sheetData>
    <row r="1" spans="1:15" ht="21" customHeight="1">
      <c r="A1" s="7"/>
      <c r="B1" s="7"/>
      <c r="C1" s="6"/>
      <c r="D1" s="6"/>
      <c r="E1" s="8"/>
      <c r="F1" s="8"/>
      <c r="G1" s="9"/>
      <c r="H1" s="6"/>
      <c r="I1" s="6"/>
      <c r="J1" s="8"/>
      <c r="K1" s="8"/>
      <c r="L1" s="9"/>
      <c r="M1" s="8"/>
    </row>
    <row r="2" spans="1:15" ht="18.75" customHeight="1">
      <c r="A2" s="7"/>
      <c r="B2" s="80" t="s">
        <v>154</v>
      </c>
      <c r="C2" s="80"/>
      <c r="D2" s="81"/>
      <c r="E2" s="81"/>
      <c r="F2" s="8"/>
      <c r="G2" s="8"/>
      <c r="H2" s="80"/>
      <c r="I2" s="81"/>
      <c r="J2" s="81"/>
      <c r="K2" s="8"/>
      <c r="L2" s="8"/>
      <c r="M2" s="8"/>
    </row>
    <row r="3" spans="1:15" ht="18.75" customHeight="1">
      <c r="A3" s="7"/>
      <c r="B3" s="80" t="s">
        <v>11</v>
      </c>
      <c r="C3" s="80"/>
      <c r="D3" s="81"/>
      <c r="E3" s="81"/>
      <c r="F3" s="8"/>
      <c r="G3" s="8"/>
      <c r="H3" s="80"/>
      <c r="I3" s="81"/>
      <c r="J3" s="81"/>
      <c r="K3" s="8"/>
      <c r="L3" s="8"/>
      <c r="M3" s="8"/>
    </row>
    <row r="4" spans="1:15" s="1" customFormat="1" ht="21" customHeight="1">
      <c r="A4" s="7"/>
      <c r="B4" s="79"/>
      <c r="C4" s="79"/>
      <c r="D4" s="82"/>
      <c r="E4" s="82"/>
      <c r="F4" s="82"/>
      <c r="G4" s="79"/>
      <c r="H4" s="79"/>
      <c r="I4" s="82"/>
      <c r="J4" s="82"/>
      <c r="K4" s="82"/>
      <c r="L4" s="79"/>
      <c r="M4" s="8"/>
    </row>
    <row r="5" spans="1:15" s="1" customFormat="1" ht="15.75" customHeight="1">
      <c r="A5" s="7"/>
      <c r="B5" s="83" t="s">
        <v>32</v>
      </c>
      <c r="C5" s="273" t="s">
        <v>157</v>
      </c>
      <c r="D5" s="274"/>
      <c r="E5" s="273" t="s">
        <v>158</v>
      </c>
      <c r="F5" s="274"/>
      <c r="G5" s="84" t="s">
        <v>59</v>
      </c>
      <c r="H5" s="273" t="s">
        <v>151</v>
      </c>
      <c r="I5" s="274"/>
      <c r="J5" s="273" t="s">
        <v>152</v>
      </c>
      <c r="K5" s="274"/>
      <c r="L5" s="84" t="s">
        <v>59</v>
      </c>
      <c r="M5" s="8"/>
    </row>
    <row r="6" spans="1:15" s="1" customFormat="1" ht="15.75" customHeight="1">
      <c r="A6" s="7"/>
      <c r="B6" s="85" t="s">
        <v>60</v>
      </c>
      <c r="C6" s="79"/>
      <c r="D6" s="88">
        <v>221792</v>
      </c>
      <c r="E6" s="79"/>
      <c r="F6" s="88">
        <v>203630</v>
      </c>
      <c r="G6" s="89">
        <f>(D6-F6)/F6</f>
        <v>0.09</v>
      </c>
      <c r="H6" s="79"/>
      <c r="I6" s="88">
        <v>80505</v>
      </c>
      <c r="J6" s="79"/>
      <c r="K6" s="88">
        <v>74679</v>
      </c>
      <c r="L6" s="89">
        <f>(I6-K6)/K6</f>
        <v>0.08</v>
      </c>
      <c r="M6" s="8"/>
    </row>
    <row r="7" spans="1:15" s="1" customFormat="1" ht="15.75" customHeight="1">
      <c r="A7" s="7"/>
      <c r="B7" s="90" t="s">
        <v>61</v>
      </c>
      <c r="C7" s="79"/>
      <c r="D7" s="88">
        <v>293553</v>
      </c>
      <c r="E7" s="79"/>
      <c r="F7" s="88">
        <v>281044</v>
      </c>
      <c r="G7" s="89">
        <f>(D7-F7)/F7</f>
        <v>0.04</v>
      </c>
      <c r="H7" s="79"/>
      <c r="I7" s="88">
        <v>97776</v>
      </c>
      <c r="J7" s="79"/>
      <c r="K7" s="88">
        <v>94223</v>
      </c>
      <c r="L7" s="89">
        <f>(I7-K7)/K7</f>
        <v>0.04</v>
      </c>
      <c r="M7" s="8"/>
    </row>
    <row r="8" spans="1:15" s="1" customFormat="1" ht="15.75" customHeight="1">
      <c r="A8" s="7"/>
      <c r="B8" s="91" t="s">
        <v>62</v>
      </c>
      <c r="C8" s="92"/>
      <c r="D8" s="88">
        <v>253683</v>
      </c>
      <c r="E8" s="92"/>
      <c r="F8" s="88">
        <v>316379</v>
      </c>
      <c r="G8" s="89">
        <f>(D8-F8)/F8</f>
        <v>-0.2</v>
      </c>
      <c r="H8" s="92"/>
      <c r="I8" s="88">
        <v>78242</v>
      </c>
      <c r="J8" s="92"/>
      <c r="K8" s="88">
        <v>105236</v>
      </c>
      <c r="L8" s="89">
        <f>(I8-K8)/K8</f>
        <v>-0.26</v>
      </c>
      <c r="M8" s="8"/>
      <c r="O8" s="93"/>
    </row>
    <row r="9" spans="1:15" s="1" customFormat="1" ht="15.75" customHeight="1">
      <c r="A9" s="7"/>
      <c r="B9" s="94" t="s">
        <v>63</v>
      </c>
      <c r="C9" s="95"/>
      <c r="D9" s="96">
        <v>1595</v>
      </c>
      <c r="E9" s="95"/>
      <c r="F9" s="96">
        <v>3275</v>
      </c>
      <c r="G9" s="97">
        <f>(D9-F9)/F9</f>
        <v>-0.51</v>
      </c>
      <c r="H9" s="95"/>
      <c r="I9" s="96">
        <v>901</v>
      </c>
      <c r="J9" s="95"/>
      <c r="K9" s="96">
        <v>494</v>
      </c>
      <c r="L9" s="97">
        <f>(I9-K9)/K9</f>
        <v>0.82</v>
      </c>
      <c r="M9" s="8"/>
    </row>
    <row r="10" spans="1:15" s="101" customFormat="1" ht="15.75" customHeight="1">
      <c r="A10" s="7"/>
      <c r="B10" s="98" t="s">
        <v>64</v>
      </c>
      <c r="C10" s="95"/>
      <c r="D10" s="99">
        <f>SUM(D6:D9)</f>
        <v>770623</v>
      </c>
      <c r="E10" s="95"/>
      <c r="F10" s="99">
        <f>SUM(F6:F9)</f>
        <v>804328</v>
      </c>
      <c r="G10" s="100">
        <f>(D10-F10)/F10</f>
        <v>-0.04</v>
      </c>
      <c r="H10" s="95"/>
      <c r="I10" s="99">
        <f>SUM(I6:I9)</f>
        <v>257424</v>
      </c>
      <c r="J10" s="95"/>
      <c r="K10" s="99">
        <f>SUM(K6:K9)</f>
        <v>274632</v>
      </c>
      <c r="L10" s="100">
        <f>(I10-K10)/K10</f>
        <v>-0.06</v>
      </c>
      <c r="M10" s="8"/>
    </row>
    <row r="11" spans="1:15" s="1" customFormat="1" ht="15.75" customHeight="1">
      <c r="A11" s="7"/>
      <c r="B11" s="102" t="s">
        <v>65</v>
      </c>
      <c r="C11" s="103"/>
      <c r="D11" s="104">
        <v>-289510</v>
      </c>
      <c r="E11" s="103"/>
      <c r="F11" s="104">
        <v>-332461</v>
      </c>
      <c r="G11" s="105">
        <f t="shared" ref="G11:G24" si="0">(D11-F11)/F11</f>
        <v>-0.13</v>
      </c>
      <c r="H11" s="103"/>
      <c r="I11" s="104">
        <v>-90202</v>
      </c>
      <c r="J11" s="103"/>
      <c r="K11" s="104">
        <v>-106405</v>
      </c>
      <c r="L11" s="105">
        <f t="shared" ref="L11:L24" si="1">(I11-K11)/K11</f>
        <v>-0.15</v>
      </c>
      <c r="M11" s="8"/>
    </row>
    <row r="12" spans="1:15" s="101" customFormat="1" ht="15.75" customHeight="1">
      <c r="A12" s="7"/>
      <c r="B12" s="98" t="s">
        <v>66</v>
      </c>
      <c r="C12" s="103"/>
      <c r="D12" s="106">
        <f>D10+D11</f>
        <v>481113</v>
      </c>
      <c r="E12" s="103"/>
      <c r="F12" s="106">
        <f>F10+F11</f>
        <v>471867</v>
      </c>
      <c r="G12" s="100">
        <f t="shared" si="0"/>
        <v>0.02</v>
      </c>
      <c r="H12" s="103"/>
      <c r="I12" s="106">
        <f>I10+I11</f>
        <v>167222</v>
      </c>
      <c r="J12" s="103"/>
      <c r="K12" s="106">
        <f>K10+K11</f>
        <v>168227</v>
      </c>
      <c r="L12" s="100">
        <f t="shared" si="1"/>
        <v>-0.01</v>
      </c>
      <c r="M12" s="8"/>
    </row>
    <row r="13" spans="1:15" s="1" customFormat="1" ht="15.75" customHeight="1">
      <c r="A13" s="7"/>
      <c r="B13" s="102" t="s">
        <v>67</v>
      </c>
      <c r="C13" s="92"/>
      <c r="D13" s="88">
        <v>-74766</v>
      </c>
      <c r="E13" s="92"/>
      <c r="F13" s="88">
        <v>-65417</v>
      </c>
      <c r="G13" s="97">
        <f t="shared" si="0"/>
        <v>0.14000000000000001</v>
      </c>
      <c r="H13" s="92"/>
      <c r="I13" s="88">
        <v>-25210</v>
      </c>
      <c r="J13" s="92"/>
      <c r="K13" s="88">
        <v>-21982</v>
      </c>
      <c r="L13" s="97">
        <f t="shared" si="1"/>
        <v>0.15</v>
      </c>
      <c r="M13" s="8"/>
    </row>
    <row r="14" spans="1:15" s="1" customFormat="1" ht="15.75" customHeight="1">
      <c r="A14" s="7"/>
      <c r="B14" s="102" t="s">
        <v>68</v>
      </c>
      <c r="C14" s="103"/>
      <c r="D14" s="104">
        <f>-135073-21810-24463</f>
        <v>-181346</v>
      </c>
      <c r="E14" s="103"/>
      <c r="F14" s="104">
        <v>-168568</v>
      </c>
      <c r="G14" s="105">
        <f t="shared" si="0"/>
        <v>0.08</v>
      </c>
      <c r="H14" s="103"/>
      <c r="I14" s="104">
        <f>-45672-7234-7531</f>
        <v>-60437</v>
      </c>
      <c r="J14" s="103"/>
      <c r="K14" s="104">
        <v>-58471</v>
      </c>
      <c r="L14" s="105">
        <f t="shared" si="1"/>
        <v>0.03</v>
      </c>
      <c r="M14" s="8"/>
    </row>
    <row r="15" spans="1:15" s="1" customFormat="1" ht="15.75" customHeight="1">
      <c r="A15" s="7"/>
      <c r="B15" s="102" t="s">
        <v>69</v>
      </c>
      <c r="C15" s="92"/>
      <c r="D15" s="88">
        <v>-54215</v>
      </c>
      <c r="E15" s="92"/>
      <c r="F15" s="88">
        <v>-49048</v>
      </c>
      <c r="G15" s="105">
        <f t="shared" si="0"/>
        <v>0.11</v>
      </c>
      <c r="H15" s="92"/>
      <c r="I15" s="88">
        <v>-20027</v>
      </c>
      <c r="J15" s="92"/>
      <c r="K15" s="88">
        <v>-15314</v>
      </c>
      <c r="L15" s="105">
        <f t="shared" si="1"/>
        <v>0.31</v>
      </c>
      <c r="M15" s="8"/>
    </row>
    <row r="16" spans="1:15" s="101" customFormat="1" ht="15.75" customHeight="1">
      <c r="A16" s="7"/>
      <c r="B16" s="107" t="s">
        <v>70</v>
      </c>
      <c r="C16" s="103"/>
      <c r="D16" s="108">
        <f>SUM(D12:D15)</f>
        <v>170786</v>
      </c>
      <c r="E16" s="103"/>
      <c r="F16" s="108">
        <f>SUM(F12:F15)</f>
        <v>188834</v>
      </c>
      <c r="G16" s="100">
        <f t="shared" si="0"/>
        <v>-0.1</v>
      </c>
      <c r="H16" s="103"/>
      <c r="I16" s="108">
        <f>SUM(I12:I15)</f>
        <v>61548</v>
      </c>
      <c r="J16" s="103"/>
      <c r="K16" s="108">
        <f>SUM(K12:K15)</f>
        <v>72460</v>
      </c>
      <c r="L16" s="100">
        <f t="shared" si="1"/>
        <v>-0.15</v>
      </c>
      <c r="M16" s="8"/>
    </row>
    <row r="17" spans="1:16" s="1" customFormat="1" ht="15.75" customHeight="1">
      <c r="A17" s="7"/>
      <c r="B17" s="102" t="s">
        <v>71</v>
      </c>
      <c r="C17" s="103"/>
      <c r="D17" s="109">
        <v>19780</v>
      </c>
      <c r="E17" s="103"/>
      <c r="F17" s="109">
        <v>23928</v>
      </c>
      <c r="G17" s="110">
        <f t="shared" si="0"/>
        <v>-0.17</v>
      </c>
      <c r="H17" s="103"/>
      <c r="I17" s="109">
        <v>5420</v>
      </c>
      <c r="J17" s="103"/>
      <c r="K17" s="109">
        <v>8348</v>
      </c>
      <c r="L17" s="110">
        <f t="shared" si="1"/>
        <v>-0.35</v>
      </c>
      <c r="M17" s="8"/>
    </row>
    <row r="18" spans="1:16" s="1" customFormat="1" ht="15.75" customHeight="1">
      <c r="A18" s="7"/>
      <c r="B18" s="94" t="s">
        <v>72</v>
      </c>
      <c r="C18" s="103"/>
      <c r="D18" s="109">
        <v>-17626</v>
      </c>
      <c r="E18" s="103"/>
      <c r="F18" s="109">
        <v>-21609</v>
      </c>
      <c r="G18" s="110">
        <f t="shared" si="0"/>
        <v>-0.18</v>
      </c>
      <c r="H18" s="103"/>
      <c r="I18" s="109">
        <v>-5905</v>
      </c>
      <c r="J18" s="103"/>
      <c r="K18" s="109">
        <v>-8772</v>
      </c>
      <c r="L18" s="110">
        <f t="shared" si="1"/>
        <v>-0.33</v>
      </c>
      <c r="M18" s="8"/>
    </row>
    <row r="19" spans="1:16" s="101" customFormat="1" ht="15.75" customHeight="1">
      <c r="A19" s="7"/>
      <c r="B19" s="98" t="s">
        <v>73</v>
      </c>
      <c r="C19" s="103"/>
      <c r="D19" s="108">
        <f>SUM(D16:D18)</f>
        <v>172940</v>
      </c>
      <c r="E19" s="103"/>
      <c r="F19" s="108">
        <f>SUM(F16:F18)</f>
        <v>191153</v>
      </c>
      <c r="G19" s="100">
        <f t="shared" si="0"/>
        <v>-0.1</v>
      </c>
      <c r="H19" s="103"/>
      <c r="I19" s="108">
        <f>SUM(I16:I18)</f>
        <v>61063</v>
      </c>
      <c r="J19" s="103"/>
      <c r="K19" s="108">
        <f>SUM(K16:K18)</f>
        <v>72036</v>
      </c>
      <c r="L19" s="100">
        <f t="shared" si="1"/>
        <v>-0.15</v>
      </c>
      <c r="M19" s="8"/>
    </row>
    <row r="20" spans="1:16" s="101" customFormat="1" ht="15.75" customHeight="1">
      <c r="A20" s="7"/>
      <c r="B20" s="102" t="s">
        <v>74</v>
      </c>
      <c r="C20" s="103"/>
      <c r="D20" s="109">
        <f>-433-4857</f>
        <v>-5290</v>
      </c>
      <c r="E20" s="103"/>
      <c r="F20" s="109">
        <v>-6709</v>
      </c>
      <c r="G20" s="105">
        <f t="shared" si="0"/>
        <v>-0.21</v>
      </c>
      <c r="H20" s="103"/>
      <c r="I20" s="109">
        <f>1918-3276</f>
        <v>-1358</v>
      </c>
      <c r="J20" s="103"/>
      <c r="K20" s="109">
        <v>-3282</v>
      </c>
      <c r="L20" s="105">
        <f t="shared" si="1"/>
        <v>-0.59</v>
      </c>
      <c r="M20" s="8"/>
    </row>
    <row r="21" spans="1:16" s="101" customFormat="1" ht="15.75" customHeight="1">
      <c r="A21" s="7"/>
      <c r="B21" s="98" t="s">
        <v>75</v>
      </c>
      <c r="C21" s="103"/>
      <c r="D21" s="108">
        <f>SUM(D19:D20)</f>
        <v>167650</v>
      </c>
      <c r="E21" s="103"/>
      <c r="F21" s="108">
        <f>SUM(F19:F20)</f>
        <v>184444</v>
      </c>
      <c r="G21" s="100">
        <f t="shared" si="0"/>
        <v>-0.09</v>
      </c>
      <c r="H21" s="103"/>
      <c r="I21" s="108">
        <f>SUM(I19:I20)</f>
        <v>59705</v>
      </c>
      <c r="J21" s="103"/>
      <c r="K21" s="108">
        <f>SUM(K19:K20)</f>
        <v>68754</v>
      </c>
      <c r="L21" s="100">
        <f t="shared" si="1"/>
        <v>-0.13</v>
      </c>
      <c r="M21" s="8"/>
    </row>
    <row r="22" spans="1:16" s="101" customFormat="1" ht="15.75" customHeight="1">
      <c r="A22" s="7"/>
      <c r="B22" s="102" t="s">
        <v>76</v>
      </c>
      <c r="C22" s="103"/>
      <c r="D22" s="109">
        <f>-48340+226</f>
        <v>-48114</v>
      </c>
      <c r="E22" s="103"/>
      <c r="F22" s="109">
        <v>-53515</v>
      </c>
      <c r="G22" s="110">
        <f t="shared" si="0"/>
        <v>-0.1</v>
      </c>
      <c r="H22" s="103"/>
      <c r="I22" s="109">
        <f>-19537+2418</f>
        <v>-17119</v>
      </c>
      <c r="J22" s="103"/>
      <c r="K22" s="109">
        <v>-20461</v>
      </c>
      <c r="L22" s="110">
        <f t="shared" si="1"/>
        <v>-0.16</v>
      </c>
      <c r="M22" s="8"/>
    </row>
    <row r="23" spans="1:16" s="101" customFormat="1" ht="15.75" customHeight="1">
      <c r="A23" s="7"/>
      <c r="B23" s="102" t="s">
        <v>77</v>
      </c>
      <c r="C23" s="103"/>
      <c r="D23" s="109">
        <v>-5551</v>
      </c>
      <c r="E23" s="103"/>
      <c r="F23" s="109">
        <v>-5596</v>
      </c>
      <c r="G23" s="110">
        <f t="shared" si="0"/>
        <v>-0.01</v>
      </c>
      <c r="H23" s="103"/>
      <c r="I23" s="109">
        <v>-1920</v>
      </c>
      <c r="J23" s="103"/>
      <c r="K23" s="109">
        <v>-1672</v>
      </c>
      <c r="L23" s="110">
        <f t="shared" si="1"/>
        <v>0.15</v>
      </c>
      <c r="M23" s="8"/>
    </row>
    <row r="24" spans="1:16" s="101" customFormat="1" ht="15.75" customHeight="1">
      <c r="A24" s="7"/>
      <c r="B24" s="98" t="s">
        <v>78</v>
      </c>
      <c r="C24" s="103"/>
      <c r="D24" s="108">
        <f>SUM(D21:D23)</f>
        <v>113985</v>
      </c>
      <c r="E24" s="103"/>
      <c r="F24" s="108">
        <f>SUM(F21:F23)</f>
        <v>125333</v>
      </c>
      <c r="G24" s="100">
        <f t="shared" si="0"/>
        <v>-0.09</v>
      </c>
      <c r="H24" s="103"/>
      <c r="I24" s="108">
        <f>SUM(I21:I23)</f>
        <v>40666</v>
      </c>
      <c r="J24" s="103"/>
      <c r="K24" s="108">
        <f>SUM(K21:K23)</f>
        <v>46621</v>
      </c>
      <c r="L24" s="100">
        <f t="shared" si="1"/>
        <v>-0.13</v>
      </c>
      <c r="M24" s="8"/>
    </row>
    <row r="25" spans="1:16" s="101" customFormat="1" ht="15.75" customHeight="1">
      <c r="A25" s="7"/>
      <c r="B25" s="98"/>
      <c r="C25" s="103"/>
      <c r="D25" s="108"/>
      <c r="E25" s="103"/>
      <c r="F25" s="108"/>
      <c r="G25" s="100"/>
      <c r="H25" s="103"/>
      <c r="I25" s="108"/>
      <c r="J25" s="103"/>
      <c r="K25" s="108"/>
      <c r="L25" s="100"/>
      <c r="M25" s="8"/>
    </row>
    <row r="26" spans="1:16" s="101" customFormat="1" ht="15.75" customHeight="1">
      <c r="A26" s="7"/>
      <c r="B26" s="98" t="s">
        <v>79</v>
      </c>
      <c r="C26" s="103"/>
      <c r="D26" s="108">
        <v>113863</v>
      </c>
      <c r="E26" s="103"/>
      <c r="F26" s="108">
        <v>125274</v>
      </c>
      <c r="G26" s="100">
        <f>(D26-F26)/F26</f>
        <v>-0.09</v>
      </c>
      <c r="H26" s="103"/>
      <c r="I26" s="108">
        <v>40668</v>
      </c>
      <c r="J26" s="103"/>
      <c r="K26" s="108">
        <v>46634</v>
      </c>
      <c r="L26" s="100">
        <f>(I26-K26)/K26</f>
        <v>-0.13</v>
      </c>
      <c r="M26" s="8"/>
    </row>
    <row r="27" spans="1:16" s="101" customFormat="1" ht="15.75" customHeight="1">
      <c r="A27" s="7"/>
      <c r="B27" s="98" t="s">
        <v>80</v>
      </c>
      <c r="C27" s="103"/>
      <c r="D27" s="108">
        <f>+D24-D26</f>
        <v>122</v>
      </c>
      <c r="E27" s="103"/>
      <c r="F27" s="108">
        <f>+F24-F26</f>
        <v>59</v>
      </c>
      <c r="G27" s="100"/>
      <c r="H27" s="103"/>
      <c r="I27" s="108">
        <f>+I24-I26</f>
        <v>-2</v>
      </c>
      <c r="J27" s="103"/>
      <c r="K27" s="108">
        <f>+K24-K26</f>
        <v>-13</v>
      </c>
      <c r="L27" s="100"/>
      <c r="M27" s="8"/>
    </row>
    <row r="28" spans="1:16" s="1" customFormat="1" ht="15.75" customHeight="1">
      <c r="A28" s="7"/>
      <c r="B28" s="111"/>
      <c r="C28" s="112"/>
      <c r="D28" s="106"/>
      <c r="E28" s="112"/>
      <c r="F28" s="106"/>
      <c r="G28" s="110"/>
      <c r="H28" s="112"/>
      <c r="I28" s="106"/>
      <c r="J28" s="112"/>
      <c r="K28" s="106"/>
      <c r="L28" s="110"/>
      <c r="M28" s="8"/>
    </row>
    <row r="29" spans="1:16" s="1" customFormat="1" ht="15.75" customHeight="1">
      <c r="A29" s="7"/>
      <c r="B29" s="102" t="s">
        <v>81</v>
      </c>
      <c r="C29" s="103"/>
      <c r="D29" s="113">
        <f>D26/D31*1000</f>
        <v>1.31</v>
      </c>
      <c r="E29" s="103"/>
      <c r="F29" s="113">
        <f>F26/F31*1000</f>
        <v>1.46</v>
      </c>
      <c r="G29" s="105">
        <f>(D29-F29)/F29</f>
        <v>-0.1</v>
      </c>
      <c r="H29" s="103"/>
      <c r="I29" s="113">
        <f>I26/I31*1000</f>
        <v>0.47</v>
      </c>
      <c r="J29" s="103"/>
      <c r="K29" s="113">
        <f>K26/K31*1000</f>
        <v>0.54</v>
      </c>
      <c r="L29" s="105">
        <f>(I29-K29)/K29</f>
        <v>-0.13</v>
      </c>
      <c r="M29" s="8"/>
      <c r="O29" s="114"/>
      <c r="P29" s="114"/>
    </row>
    <row r="30" spans="1:16" s="1" customFormat="1" ht="15.75" customHeight="1">
      <c r="A30" s="7"/>
      <c r="B30" s="102" t="s">
        <v>82</v>
      </c>
      <c r="C30" s="103"/>
      <c r="D30" s="113">
        <f>D26/D32*1000</f>
        <v>1.31</v>
      </c>
      <c r="E30" s="103"/>
      <c r="F30" s="113">
        <f>F26/F32*1000</f>
        <v>1.44</v>
      </c>
      <c r="G30" s="105">
        <f>(D30-F30)/F30</f>
        <v>-0.09</v>
      </c>
      <c r="H30" s="103"/>
      <c r="I30" s="113">
        <f>I26/I32*1000</f>
        <v>0.47</v>
      </c>
      <c r="J30" s="103"/>
      <c r="K30" s="113">
        <f>K26/K32*1000</f>
        <v>0.53</v>
      </c>
      <c r="L30" s="105">
        <f>(I30-K30)/K30</f>
        <v>-0.11</v>
      </c>
      <c r="M30" s="8"/>
    </row>
    <row r="31" spans="1:16" s="1" customFormat="1" ht="15.75" customHeight="1">
      <c r="A31" s="7"/>
      <c r="B31" s="102" t="s">
        <v>83</v>
      </c>
      <c r="C31" s="103"/>
      <c r="D31" s="104">
        <v>86769635</v>
      </c>
      <c r="E31" s="103"/>
      <c r="F31" s="104">
        <v>86015106</v>
      </c>
      <c r="G31" s="110" t="s">
        <v>0</v>
      </c>
      <c r="H31" s="103"/>
      <c r="I31" s="104">
        <v>86775968</v>
      </c>
      <c r="J31" s="103"/>
      <c r="K31" s="104">
        <v>86701906</v>
      </c>
      <c r="L31" s="110" t="s">
        <v>0</v>
      </c>
      <c r="M31" s="8"/>
    </row>
    <row r="32" spans="1:16" s="1" customFormat="1" ht="15.75" customHeight="1">
      <c r="A32" s="7"/>
      <c r="B32" s="102" t="s">
        <v>84</v>
      </c>
      <c r="C32" s="103"/>
      <c r="D32" s="104">
        <v>86919200</v>
      </c>
      <c r="E32" s="103"/>
      <c r="F32" s="104">
        <v>87119066</v>
      </c>
      <c r="G32" s="110" t="s">
        <v>0</v>
      </c>
      <c r="H32" s="103"/>
      <c r="I32" s="104">
        <v>86963210</v>
      </c>
      <c r="J32" s="103"/>
      <c r="K32" s="104">
        <v>87890090</v>
      </c>
      <c r="L32" s="110" t="s">
        <v>0</v>
      </c>
      <c r="M32" s="8"/>
    </row>
    <row r="33" spans="1:13" s="1" customFormat="1" ht="20.100000000000001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1" customFormat="1" ht="12.75" customHeight="1">
      <c r="B34" s="1" t="s">
        <v>85</v>
      </c>
    </row>
    <row r="35" spans="1:13" s="1" customFormat="1" ht="15">
      <c r="D35" s="115"/>
      <c r="I35" s="115"/>
    </row>
    <row r="36" spans="1:13" s="1" customFormat="1" ht="15"/>
    <row r="37" spans="1:13" ht="15">
      <c r="D37" s="115"/>
      <c r="I37" s="115"/>
    </row>
    <row r="48" spans="1:13" s="1" customFormat="1" ht="15"/>
  </sheetData>
  <mergeCells count="4">
    <mergeCell ref="C5:D5"/>
    <mergeCell ref="E5:F5"/>
    <mergeCell ref="H5:I5"/>
    <mergeCell ref="J5:K5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4" orientation="landscape" r:id="rId1"/>
  <headerFooter alignWithMargins="0">
    <oddHeader>&amp;L&amp;G</oddHeader>
    <oddFooter>&amp;CSoftware AG - Q3 2012 Ergebnisse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="75" zoomScaleNormal="75" workbookViewId="0">
      <selection activeCell="E24" sqref="E24"/>
    </sheetView>
  </sheetViews>
  <sheetFormatPr baseColWidth="10" defaultColWidth="8.85546875" defaultRowHeight="15"/>
  <cols>
    <col min="1" max="1" width="8.85546875" style="2" customWidth="1"/>
    <col min="2" max="2" width="70" style="2" customWidth="1"/>
    <col min="3" max="6" width="20.140625" style="1" customWidth="1"/>
    <col min="7" max="7" width="4.5703125" style="2" customWidth="1"/>
    <col min="8" max="16384" width="8.85546875" style="2"/>
  </cols>
  <sheetData>
    <row r="1" spans="1:7" ht="21" customHeight="1">
      <c r="A1" s="80"/>
      <c r="B1" s="7"/>
      <c r="C1" s="6"/>
      <c r="D1" s="6"/>
      <c r="E1" s="6"/>
      <c r="F1" s="6"/>
      <c r="G1" s="80"/>
    </row>
    <row r="2" spans="1:7" ht="18.75" customHeight="1">
      <c r="A2" s="80"/>
      <c r="B2" s="80" t="s">
        <v>163</v>
      </c>
      <c r="C2" s="80"/>
      <c r="D2" s="80"/>
      <c r="E2" s="80"/>
      <c r="F2" s="80"/>
      <c r="G2" s="80"/>
    </row>
    <row r="3" spans="1:7" ht="18.75" customHeight="1">
      <c r="A3" s="80"/>
      <c r="B3" s="80" t="s">
        <v>11</v>
      </c>
      <c r="C3" s="80"/>
      <c r="D3" s="80"/>
      <c r="E3" s="80"/>
      <c r="F3" s="80"/>
      <c r="G3" s="80"/>
    </row>
    <row r="4" spans="1:7" s="1" customFormat="1" ht="21" customHeight="1">
      <c r="A4" s="80"/>
      <c r="B4" s="79"/>
      <c r="C4" s="79"/>
      <c r="D4" s="79"/>
      <c r="E4" s="79"/>
      <c r="F4" s="79"/>
      <c r="G4" s="80"/>
    </row>
    <row r="5" spans="1:7" s="118" customFormat="1" ht="18.75" customHeight="1">
      <c r="A5" s="80"/>
      <c r="B5" s="116" t="s">
        <v>32</v>
      </c>
      <c r="C5" s="117" t="s">
        <v>157</v>
      </c>
      <c r="D5" s="117" t="s">
        <v>158</v>
      </c>
      <c r="E5" s="117" t="s">
        <v>151</v>
      </c>
      <c r="F5" s="117" t="s">
        <v>152</v>
      </c>
      <c r="G5" s="80"/>
    </row>
    <row r="6" spans="1:7" s="1" customFormat="1" ht="18.75" customHeight="1">
      <c r="A6" s="80"/>
      <c r="B6" s="119" t="s">
        <v>78</v>
      </c>
      <c r="C6" s="120">
        <v>113985</v>
      </c>
      <c r="D6" s="120">
        <v>125333</v>
      </c>
      <c r="E6" s="120">
        <v>40666</v>
      </c>
      <c r="F6" s="120">
        <v>46621</v>
      </c>
      <c r="G6" s="80"/>
    </row>
    <row r="7" spans="1:7" s="1" customFormat="1" ht="18.75" customHeight="1">
      <c r="A7" s="80"/>
      <c r="B7" s="119" t="s">
        <v>76</v>
      </c>
      <c r="C7" s="120">
        <v>48114</v>
      </c>
      <c r="D7" s="120">
        <v>53515</v>
      </c>
      <c r="E7" s="120">
        <v>17119</v>
      </c>
      <c r="F7" s="120">
        <v>20461</v>
      </c>
      <c r="G7" s="80"/>
    </row>
    <row r="8" spans="1:7" s="1" customFormat="1" ht="18.75" customHeight="1">
      <c r="A8" s="80"/>
      <c r="B8" s="119" t="s">
        <v>74</v>
      </c>
      <c r="C8" s="120">
        <v>5290</v>
      </c>
      <c r="D8" s="120">
        <v>6709</v>
      </c>
      <c r="E8" s="120">
        <v>1358</v>
      </c>
      <c r="F8" s="120">
        <v>3282</v>
      </c>
      <c r="G8" s="80"/>
    </row>
    <row r="9" spans="1:7" s="1" customFormat="1" ht="18.75" customHeight="1">
      <c r="A9" s="80"/>
      <c r="B9" s="119" t="s">
        <v>86</v>
      </c>
      <c r="C9" s="120">
        <v>37889</v>
      </c>
      <c r="D9" s="120">
        <v>35116</v>
      </c>
      <c r="E9" s="120">
        <v>12614</v>
      </c>
      <c r="F9" s="120">
        <v>13071</v>
      </c>
      <c r="G9" s="80"/>
    </row>
    <row r="10" spans="1:7" s="1" customFormat="1" ht="18.75" customHeight="1" thickBot="1">
      <c r="A10" s="80"/>
      <c r="B10" s="121" t="s">
        <v>87</v>
      </c>
      <c r="C10" s="122">
        <v>2517</v>
      </c>
      <c r="D10" s="122">
        <v>3394</v>
      </c>
      <c r="E10" s="122">
        <v>-301</v>
      </c>
      <c r="F10" s="122">
        <v>-450</v>
      </c>
      <c r="G10" s="80"/>
    </row>
    <row r="11" spans="1:7" s="1" customFormat="1" ht="31.5">
      <c r="A11" s="80"/>
      <c r="B11" s="123" t="s">
        <v>88</v>
      </c>
      <c r="C11" s="78">
        <v>207795</v>
      </c>
      <c r="D11" s="78">
        <v>224067</v>
      </c>
      <c r="E11" s="78">
        <v>71456</v>
      </c>
      <c r="F11" s="78">
        <v>82985</v>
      </c>
      <c r="G11" s="80"/>
    </row>
    <row r="12" spans="1:7" s="1" customFormat="1" ht="18">
      <c r="A12" s="80"/>
      <c r="B12" s="119" t="s">
        <v>89</v>
      </c>
      <c r="C12" s="120">
        <v>4674</v>
      </c>
      <c r="D12" s="120">
        <v>51510</v>
      </c>
      <c r="E12" s="120">
        <v>-2181</v>
      </c>
      <c r="F12" s="120">
        <v>3706</v>
      </c>
      <c r="G12" s="80"/>
    </row>
    <row r="13" spans="1:7" s="1" customFormat="1" ht="18">
      <c r="A13" s="80"/>
      <c r="B13" s="119" t="s">
        <v>90</v>
      </c>
      <c r="C13" s="120">
        <v>-11191</v>
      </c>
      <c r="D13" s="120">
        <v>-67138</v>
      </c>
      <c r="E13" s="120">
        <v>-19026</v>
      </c>
      <c r="F13" s="120">
        <v>-39470</v>
      </c>
      <c r="G13" s="80"/>
    </row>
    <row r="14" spans="1:7" s="1" customFormat="1" ht="18">
      <c r="A14" s="80"/>
      <c r="B14" s="119" t="s">
        <v>91</v>
      </c>
      <c r="C14" s="120">
        <v>-61507</v>
      </c>
      <c r="D14" s="120">
        <v>-85710</v>
      </c>
      <c r="E14" s="120">
        <v>-18692</v>
      </c>
      <c r="F14" s="120">
        <v>-23890</v>
      </c>
      <c r="G14" s="80"/>
    </row>
    <row r="15" spans="1:7" s="1" customFormat="1" ht="18">
      <c r="A15" s="80"/>
      <c r="B15" s="119" t="s">
        <v>92</v>
      </c>
      <c r="C15" s="120">
        <v>-12019</v>
      </c>
      <c r="D15" s="120">
        <v>-12377</v>
      </c>
      <c r="E15" s="120">
        <v>-4780</v>
      </c>
      <c r="F15" s="120">
        <v>-6882</v>
      </c>
      <c r="G15" s="80"/>
    </row>
    <row r="16" spans="1:7" s="1" customFormat="1" ht="18.75" customHeight="1" thickBot="1">
      <c r="A16" s="80"/>
      <c r="B16" s="121" t="s">
        <v>93</v>
      </c>
      <c r="C16" s="122">
        <v>5780</v>
      </c>
      <c r="D16" s="122">
        <v>5113</v>
      </c>
      <c r="E16" s="122">
        <v>1955</v>
      </c>
      <c r="F16" s="122">
        <v>1425</v>
      </c>
      <c r="G16" s="80"/>
    </row>
    <row r="17" spans="1:9" s="1" customFormat="1" ht="18.75" customHeight="1">
      <c r="A17" s="80"/>
      <c r="B17" s="123" t="s">
        <v>164</v>
      </c>
      <c r="C17" s="78">
        <v>133532</v>
      </c>
      <c r="D17" s="78">
        <v>115465</v>
      </c>
      <c r="E17" s="78">
        <v>28732</v>
      </c>
      <c r="F17" s="78">
        <v>17874</v>
      </c>
      <c r="G17" s="80"/>
    </row>
    <row r="18" spans="1:9" s="1" customFormat="1" ht="30.75">
      <c r="A18" s="80"/>
      <c r="B18" s="119" t="s">
        <v>94</v>
      </c>
      <c r="C18" s="120">
        <v>487</v>
      </c>
      <c r="D18" s="120">
        <v>647</v>
      </c>
      <c r="E18" s="120">
        <v>104</v>
      </c>
      <c r="F18" s="120">
        <v>22</v>
      </c>
      <c r="G18" s="80"/>
    </row>
    <row r="19" spans="1:9" s="1" customFormat="1" ht="18">
      <c r="A19" s="80"/>
      <c r="B19" s="119" t="s">
        <v>95</v>
      </c>
      <c r="C19" s="120">
        <v>-7486</v>
      </c>
      <c r="D19" s="120">
        <v>-7887</v>
      </c>
      <c r="E19" s="120">
        <v>-3068</v>
      </c>
      <c r="F19" s="120">
        <v>-4663</v>
      </c>
      <c r="G19" s="80"/>
    </row>
    <row r="20" spans="1:9" s="1" customFormat="1" ht="18">
      <c r="A20" s="80"/>
      <c r="B20" s="119" t="s">
        <v>96</v>
      </c>
      <c r="C20" s="120">
        <v>137</v>
      </c>
      <c r="D20" s="120">
        <v>293</v>
      </c>
      <c r="E20" s="120">
        <v>-654</v>
      </c>
      <c r="F20" s="120">
        <v>249</v>
      </c>
      <c r="G20" s="80"/>
    </row>
    <row r="21" spans="1:9" s="1" customFormat="1" ht="18">
      <c r="A21" s="80"/>
      <c r="B21" s="119" t="s">
        <v>97</v>
      </c>
      <c r="C21" s="120">
        <v>-731</v>
      </c>
      <c r="D21" s="120">
        <v>-276</v>
      </c>
      <c r="E21" s="120">
        <v>-484</v>
      </c>
      <c r="F21" s="120">
        <v>-223</v>
      </c>
      <c r="G21" s="80"/>
    </row>
    <row r="22" spans="1:9" s="1" customFormat="1" ht="30.75">
      <c r="A22" s="80"/>
      <c r="B22" s="119" t="s">
        <v>143</v>
      </c>
      <c r="C22" s="87">
        <v>-433</v>
      </c>
      <c r="D22" s="87">
        <v>0</v>
      </c>
      <c r="E22" s="87">
        <v>0</v>
      </c>
      <c r="F22" s="87">
        <v>0</v>
      </c>
      <c r="G22" s="80"/>
    </row>
    <row r="23" spans="1:9" s="1" customFormat="1" ht="18.75" thickBot="1">
      <c r="A23" s="80"/>
      <c r="B23" s="119" t="s">
        <v>98</v>
      </c>
      <c r="C23" s="122">
        <v>-16889</v>
      </c>
      <c r="D23" s="122">
        <v>-58152</v>
      </c>
      <c r="E23" s="122">
        <v>0</v>
      </c>
      <c r="F23" s="122">
        <v>-73</v>
      </c>
      <c r="G23" s="80"/>
    </row>
    <row r="24" spans="1:9" s="1" customFormat="1" ht="18.75" customHeight="1">
      <c r="A24" s="80"/>
      <c r="B24" s="123" t="s">
        <v>99</v>
      </c>
      <c r="C24" s="78">
        <v>-24915</v>
      </c>
      <c r="D24" s="78">
        <v>-65375</v>
      </c>
      <c r="E24" s="78">
        <v>-4102</v>
      </c>
      <c r="F24" s="78">
        <v>-4688</v>
      </c>
      <c r="G24" s="80"/>
    </row>
    <row r="25" spans="1:9" s="1" customFormat="1" ht="18">
      <c r="A25" s="80"/>
      <c r="B25" s="124" t="s">
        <v>100</v>
      </c>
      <c r="C25" s="120">
        <v>466</v>
      </c>
      <c r="D25" s="120">
        <v>33252</v>
      </c>
      <c r="E25" s="120">
        <v>466</v>
      </c>
      <c r="F25" s="120">
        <v>362</v>
      </c>
      <c r="G25" s="80"/>
    </row>
    <row r="26" spans="1:9" s="1" customFormat="1" ht="18">
      <c r="A26" s="80"/>
      <c r="B26" s="124" t="s">
        <v>165</v>
      </c>
      <c r="C26" s="120">
        <v>0</v>
      </c>
      <c r="D26" s="120">
        <v>-19900</v>
      </c>
      <c r="E26" s="120">
        <v>0</v>
      </c>
      <c r="F26" s="120">
        <v>0</v>
      </c>
      <c r="G26" s="80"/>
      <c r="I26" s="244"/>
    </row>
    <row r="27" spans="1:9" s="1" customFormat="1" ht="18">
      <c r="A27" s="80"/>
      <c r="B27" s="124" t="s">
        <v>102</v>
      </c>
      <c r="C27" s="120">
        <v>-40100</v>
      </c>
      <c r="D27" s="120">
        <v>-37160</v>
      </c>
      <c r="E27" s="120">
        <v>0</v>
      </c>
      <c r="F27" s="120">
        <v>0</v>
      </c>
      <c r="G27" s="80"/>
    </row>
    <row r="28" spans="1:9" s="1" customFormat="1" ht="18">
      <c r="A28" s="80"/>
      <c r="B28" s="124" t="s">
        <v>103</v>
      </c>
      <c r="C28" s="120">
        <v>10000</v>
      </c>
      <c r="D28" s="120">
        <v>200000</v>
      </c>
      <c r="E28" s="120">
        <v>0</v>
      </c>
      <c r="F28" s="120">
        <v>0</v>
      </c>
      <c r="G28" s="80"/>
    </row>
    <row r="29" spans="1:9" s="1" customFormat="1" ht="18.75" thickBot="1">
      <c r="A29" s="80"/>
      <c r="B29" s="119" t="s">
        <v>104</v>
      </c>
      <c r="C29" s="122">
        <v>-21592</v>
      </c>
      <c r="D29" s="122">
        <v>-138130</v>
      </c>
      <c r="E29" s="122">
        <v>-18522</v>
      </c>
      <c r="F29" s="122">
        <v>-20444</v>
      </c>
      <c r="G29" s="80"/>
    </row>
    <row r="30" spans="1:9" s="1" customFormat="1" ht="18">
      <c r="A30" s="80"/>
      <c r="B30" s="123" t="s">
        <v>105</v>
      </c>
      <c r="C30" s="78">
        <v>-51226</v>
      </c>
      <c r="D30" s="78">
        <v>38062</v>
      </c>
      <c r="E30" s="78">
        <v>-18056</v>
      </c>
      <c r="F30" s="78">
        <v>-20082</v>
      </c>
      <c r="G30" s="80"/>
    </row>
    <row r="31" spans="1:9" s="1" customFormat="1" ht="18">
      <c r="A31" s="80"/>
      <c r="B31" s="125" t="s">
        <v>106</v>
      </c>
      <c r="C31" s="120">
        <v>57391</v>
      </c>
      <c r="D31" s="120">
        <v>88152</v>
      </c>
      <c r="E31" s="120">
        <v>6574</v>
      </c>
      <c r="F31" s="120">
        <v>-6896</v>
      </c>
      <c r="G31" s="80"/>
    </row>
    <row r="32" spans="1:9" s="1" customFormat="1" ht="31.5" thickBot="1">
      <c r="A32" s="80"/>
      <c r="B32" s="199" t="s">
        <v>107</v>
      </c>
      <c r="C32" s="122">
        <v>817</v>
      </c>
      <c r="D32" s="122">
        <v>-2625</v>
      </c>
      <c r="E32" s="122">
        <v>-1900</v>
      </c>
      <c r="F32" s="122">
        <v>256</v>
      </c>
      <c r="G32" s="80"/>
    </row>
    <row r="33" spans="1:7" s="1" customFormat="1" ht="18">
      <c r="A33" s="80"/>
      <c r="B33" s="200" t="s">
        <v>108</v>
      </c>
      <c r="C33" s="78">
        <v>58208</v>
      </c>
      <c r="D33" s="78">
        <v>85527</v>
      </c>
      <c r="E33" s="78">
        <v>4674</v>
      </c>
      <c r="F33" s="78">
        <v>-6640</v>
      </c>
      <c r="G33" s="80"/>
    </row>
    <row r="34" spans="1:7" s="1" customFormat="1" ht="18.75" thickBot="1">
      <c r="A34" s="80"/>
      <c r="B34" s="201" t="s">
        <v>109</v>
      </c>
      <c r="C34" s="122">
        <v>216479</v>
      </c>
      <c r="D34" s="122">
        <v>102467</v>
      </c>
      <c r="E34" s="122">
        <v>270013</v>
      </c>
      <c r="F34" s="122">
        <v>194634</v>
      </c>
      <c r="G34" s="80"/>
    </row>
    <row r="35" spans="1:7" ht="18">
      <c r="A35" s="80"/>
      <c r="B35" s="202" t="s">
        <v>110</v>
      </c>
      <c r="C35" s="78">
        <v>274687</v>
      </c>
      <c r="D35" s="78">
        <v>187994</v>
      </c>
      <c r="E35" s="78">
        <v>274687</v>
      </c>
      <c r="F35" s="78">
        <v>187994</v>
      </c>
      <c r="G35" s="80"/>
    </row>
    <row r="36" spans="1:7">
      <c r="A36" s="6"/>
      <c r="B36" s="102"/>
      <c r="C36" s="120"/>
      <c r="D36" s="120"/>
      <c r="E36" s="120"/>
      <c r="F36" s="120"/>
      <c r="G36" s="6"/>
    </row>
    <row r="37" spans="1:7" s="239" customFormat="1" ht="15.75">
      <c r="A37" s="237"/>
      <c r="B37" s="98" t="s">
        <v>144</v>
      </c>
      <c r="C37" s="238">
        <v>125506</v>
      </c>
      <c r="D37" s="238">
        <f>SUM(D17:D22)</f>
        <v>108242</v>
      </c>
      <c r="E37" s="238">
        <v>24630</v>
      </c>
      <c r="F37" s="238">
        <f>SUM(F17:F22)</f>
        <v>13259</v>
      </c>
      <c r="G37" s="237"/>
    </row>
  </sheetData>
  <phoneticPr fontId="14" type="noConversion"/>
  <pageMargins left="0.74803149606299213" right="0.23622047244094491" top="1.0236220472440944" bottom="0.94488188976377963" header="0.31496062992125984" footer="0.35433070866141736"/>
  <pageSetup paperSize="9" scale="61" orientation="landscape" r:id="rId1"/>
  <headerFooter alignWithMargins="0">
    <oddHeader>&amp;L&amp;G</oddHeader>
    <oddFooter>&amp;CSoftware AG - Q3 2012 Ergebnisse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Normal="100" zoomScaleSheetLayoutView="75" workbookViewId="0">
      <selection activeCell="A42" sqref="A42"/>
    </sheetView>
  </sheetViews>
  <sheetFormatPr baseColWidth="10" defaultRowHeight="12.75"/>
  <cols>
    <col min="1" max="1" width="1.7109375" style="2" customWidth="1"/>
    <col min="2" max="2" width="54.7109375" style="235" customWidth="1"/>
    <col min="3" max="3" width="14" style="236" customWidth="1"/>
    <col min="4" max="4" width="13.42578125" style="236" customWidth="1"/>
    <col min="5" max="5" width="13.7109375" style="236" customWidth="1"/>
    <col min="6" max="8" width="13.42578125" style="236" customWidth="1"/>
    <col min="9" max="9" width="14" style="2" customWidth="1"/>
    <col min="10" max="10" width="13.140625" style="2" customWidth="1"/>
    <col min="11" max="11" width="14" style="2" customWidth="1"/>
    <col min="12" max="12" width="14.28515625" style="2" customWidth="1"/>
    <col min="13" max="13" width="2.85546875" style="2" customWidth="1"/>
    <col min="14" max="16384" width="11.42578125" style="2"/>
  </cols>
  <sheetData>
    <row r="1" spans="1:13" ht="21" customHeight="1">
      <c r="A1" s="80"/>
      <c r="B1" s="6"/>
      <c r="C1" s="6"/>
      <c r="D1" s="6"/>
      <c r="E1" s="6"/>
      <c r="F1" s="6"/>
      <c r="G1" s="6"/>
      <c r="H1" s="6"/>
      <c r="I1" s="80"/>
      <c r="J1" s="80"/>
      <c r="K1" s="80"/>
      <c r="L1" s="80"/>
      <c r="M1" s="80"/>
    </row>
    <row r="2" spans="1:13" ht="18.75" customHeight="1">
      <c r="A2" s="80"/>
      <c r="B2" s="80" t="s">
        <v>155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.75" customHeight="1">
      <c r="A3" s="80"/>
      <c r="B3" s="80" t="s">
        <v>11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s="126" customFormat="1" ht="21" customHeight="1">
      <c r="A4" s="80"/>
      <c r="B4" s="203"/>
      <c r="C4" s="275"/>
      <c r="D4" s="275"/>
      <c r="E4" s="275"/>
      <c r="F4" s="275"/>
      <c r="G4" s="275"/>
      <c r="H4" s="275"/>
      <c r="I4" s="80"/>
      <c r="J4" s="80"/>
      <c r="K4" s="80"/>
      <c r="L4" s="80"/>
      <c r="M4" s="80"/>
    </row>
    <row r="5" spans="1:13" ht="18.75" customHeight="1">
      <c r="A5" s="80"/>
      <c r="B5" s="204" t="s">
        <v>32</v>
      </c>
      <c r="C5" s="205" t="s">
        <v>1</v>
      </c>
      <c r="D5" s="206"/>
      <c r="E5" s="205" t="s">
        <v>6</v>
      </c>
      <c r="F5" s="207"/>
      <c r="G5" s="205" t="s">
        <v>7</v>
      </c>
      <c r="H5" s="207"/>
      <c r="I5" s="205" t="s">
        <v>111</v>
      </c>
      <c r="J5" s="207"/>
      <c r="K5" s="205" t="s">
        <v>2</v>
      </c>
      <c r="L5" s="206"/>
      <c r="M5" s="80"/>
    </row>
    <row r="6" spans="1:13" ht="18">
      <c r="A6" s="80"/>
      <c r="B6" s="208"/>
      <c r="C6" s="209"/>
      <c r="D6" s="210"/>
      <c r="E6" s="209"/>
      <c r="F6" s="210"/>
      <c r="G6" s="211"/>
      <c r="H6" s="212"/>
      <c r="I6" s="209"/>
      <c r="J6" s="210"/>
      <c r="K6" s="209"/>
      <c r="L6" s="213"/>
      <c r="M6" s="80"/>
    </row>
    <row r="7" spans="1:13" ht="18">
      <c r="A7" s="80"/>
      <c r="B7" s="214"/>
      <c r="C7" s="215" t="s">
        <v>151</v>
      </c>
      <c r="D7" s="215" t="s">
        <v>152</v>
      </c>
      <c r="E7" s="215" t="s">
        <v>151</v>
      </c>
      <c r="F7" s="215" t="s">
        <v>152</v>
      </c>
      <c r="G7" s="215" t="s">
        <v>151</v>
      </c>
      <c r="H7" s="215" t="s">
        <v>152</v>
      </c>
      <c r="I7" s="215" t="s">
        <v>151</v>
      </c>
      <c r="J7" s="215" t="s">
        <v>152</v>
      </c>
      <c r="K7" s="215" t="s">
        <v>151</v>
      </c>
      <c r="L7" s="216" t="s">
        <v>152</v>
      </c>
      <c r="M7" s="80"/>
    </row>
    <row r="8" spans="1:13" ht="18">
      <c r="A8" s="80"/>
      <c r="B8" s="208"/>
      <c r="C8" s="217"/>
      <c r="D8" s="217"/>
      <c r="E8" s="217"/>
      <c r="F8" s="217"/>
      <c r="G8" s="217"/>
      <c r="H8" s="217"/>
      <c r="I8" s="217"/>
      <c r="J8" s="217"/>
      <c r="K8" s="217"/>
      <c r="L8" s="213"/>
      <c r="M8" s="80"/>
    </row>
    <row r="9" spans="1:13" ht="18">
      <c r="A9" s="80"/>
      <c r="B9" s="218" t="s">
        <v>60</v>
      </c>
      <c r="C9" s="219">
        <v>30228</v>
      </c>
      <c r="D9" s="219">
        <v>31636</v>
      </c>
      <c r="E9" s="219">
        <v>49973</v>
      </c>
      <c r="F9" s="219">
        <v>41656</v>
      </c>
      <c r="G9" s="219">
        <v>304</v>
      </c>
      <c r="H9" s="219">
        <v>1387</v>
      </c>
      <c r="I9" s="219"/>
      <c r="J9" s="219"/>
      <c r="K9" s="219">
        <f>+C9+E9+G9+I9</f>
        <v>80505</v>
      </c>
      <c r="L9" s="219">
        <f>+D9+F9+H9+J9</f>
        <v>74679</v>
      </c>
      <c r="M9" s="80"/>
    </row>
    <row r="10" spans="1:13" ht="18">
      <c r="A10" s="80"/>
      <c r="B10" s="218" t="s">
        <v>61</v>
      </c>
      <c r="C10" s="219">
        <v>47356</v>
      </c>
      <c r="D10" s="219">
        <v>47522</v>
      </c>
      <c r="E10" s="219">
        <v>46707</v>
      </c>
      <c r="F10" s="219">
        <v>42500</v>
      </c>
      <c r="G10" s="219">
        <v>3713</v>
      </c>
      <c r="H10" s="219">
        <v>4201</v>
      </c>
      <c r="I10" s="219"/>
      <c r="J10" s="219"/>
      <c r="K10" s="219">
        <f>+C10+E10+G10+I10</f>
        <v>97776</v>
      </c>
      <c r="L10" s="219">
        <f>+D10+F10+H10+J10</f>
        <v>94223</v>
      </c>
      <c r="M10" s="80"/>
    </row>
    <row r="11" spans="1:13" ht="18">
      <c r="A11" s="80"/>
      <c r="B11" s="220" t="s">
        <v>112</v>
      </c>
      <c r="C11" s="221">
        <f t="shared" ref="C11:L11" si="0">SUM(C9:C10)</f>
        <v>77584</v>
      </c>
      <c r="D11" s="221">
        <f t="shared" si="0"/>
        <v>79158</v>
      </c>
      <c r="E11" s="221">
        <f t="shared" si="0"/>
        <v>96680</v>
      </c>
      <c r="F11" s="221">
        <f t="shared" si="0"/>
        <v>84156</v>
      </c>
      <c r="G11" s="221">
        <f t="shared" si="0"/>
        <v>4017</v>
      </c>
      <c r="H11" s="221">
        <f t="shared" si="0"/>
        <v>5588</v>
      </c>
      <c r="I11" s="221">
        <f t="shared" si="0"/>
        <v>0</v>
      </c>
      <c r="J11" s="221">
        <f t="shared" si="0"/>
        <v>0</v>
      </c>
      <c r="K11" s="221">
        <f t="shared" si="0"/>
        <v>178281</v>
      </c>
      <c r="L11" s="221">
        <f t="shared" si="0"/>
        <v>168902</v>
      </c>
      <c r="M11" s="80"/>
    </row>
    <row r="12" spans="1:13" ht="18">
      <c r="A12" s="80"/>
      <c r="B12" s="218" t="s">
        <v>62</v>
      </c>
      <c r="C12" s="219">
        <v>16058</v>
      </c>
      <c r="D12" s="219">
        <v>15642</v>
      </c>
      <c r="E12" s="219">
        <v>36954</v>
      </c>
      <c r="F12" s="219">
        <v>46959</v>
      </c>
      <c r="G12" s="219">
        <v>25230</v>
      </c>
      <c r="H12" s="219">
        <v>42635</v>
      </c>
      <c r="I12" s="219"/>
      <c r="J12" s="219"/>
      <c r="K12" s="219">
        <f>+C12+E12+G12+I12</f>
        <v>78242</v>
      </c>
      <c r="L12" s="219">
        <f>+D12+F12+H12+J12</f>
        <v>105236</v>
      </c>
      <c r="M12" s="80"/>
    </row>
    <row r="13" spans="1:13" ht="18">
      <c r="A13" s="80"/>
      <c r="B13" s="222" t="s">
        <v>63</v>
      </c>
      <c r="C13" s="223">
        <v>184</v>
      </c>
      <c r="D13" s="223">
        <v>284</v>
      </c>
      <c r="E13" s="223">
        <v>695</v>
      </c>
      <c r="F13" s="223">
        <v>56</v>
      </c>
      <c r="G13" s="223">
        <v>22</v>
      </c>
      <c r="H13" s="223">
        <v>154</v>
      </c>
      <c r="I13" s="223"/>
      <c r="J13" s="223"/>
      <c r="K13" s="223">
        <f>+C13+E13+G13+I13</f>
        <v>901</v>
      </c>
      <c r="L13" s="223">
        <f>+D13+F13+H13+J13</f>
        <v>494</v>
      </c>
      <c r="M13" s="80"/>
    </row>
    <row r="14" spans="1:13" ht="18">
      <c r="A14" s="80"/>
      <c r="B14" s="208" t="s">
        <v>64</v>
      </c>
      <c r="C14" s="224">
        <f t="shared" ref="C14:L14" si="1">SUM(C11:C13)</f>
        <v>93826</v>
      </c>
      <c r="D14" s="224">
        <f t="shared" si="1"/>
        <v>95084</v>
      </c>
      <c r="E14" s="224">
        <f t="shared" si="1"/>
        <v>134329</v>
      </c>
      <c r="F14" s="224">
        <f t="shared" si="1"/>
        <v>131171</v>
      </c>
      <c r="G14" s="224">
        <f t="shared" si="1"/>
        <v>29269</v>
      </c>
      <c r="H14" s="224">
        <f t="shared" si="1"/>
        <v>48377</v>
      </c>
      <c r="I14" s="224">
        <f t="shared" si="1"/>
        <v>0</v>
      </c>
      <c r="J14" s="224">
        <f t="shared" si="1"/>
        <v>0</v>
      </c>
      <c r="K14" s="224">
        <f>SUM(K11:K13)</f>
        <v>257424</v>
      </c>
      <c r="L14" s="224">
        <f t="shared" si="1"/>
        <v>274632</v>
      </c>
      <c r="M14" s="80"/>
    </row>
    <row r="15" spans="1:13" ht="18">
      <c r="A15" s="80"/>
      <c r="B15" s="222" t="s">
        <v>65</v>
      </c>
      <c r="C15" s="223">
        <v>-18197</v>
      </c>
      <c r="D15" s="223">
        <v>-15556</v>
      </c>
      <c r="E15" s="223">
        <v>-38321</v>
      </c>
      <c r="F15" s="223">
        <v>-47133</v>
      </c>
      <c r="G15" s="223">
        <v>-27556</v>
      </c>
      <c r="H15" s="223">
        <v>-37408</v>
      </c>
      <c r="I15" s="223">
        <v>-6128</v>
      </c>
      <c r="J15" s="223">
        <v>-6308</v>
      </c>
      <c r="K15" s="223">
        <f>+C15+E15+G15+I15</f>
        <v>-90202</v>
      </c>
      <c r="L15" s="223">
        <f>+D15+F15+H15+J15</f>
        <v>-106405</v>
      </c>
      <c r="M15" s="80"/>
    </row>
    <row r="16" spans="1:13" ht="18">
      <c r="A16" s="80"/>
      <c r="B16" s="208" t="s">
        <v>66</v>
      </c>
      <c r="C16" s="224">
        <f t="shared" ref="C16:L16" si="2">SUM(C14:C15)</f>
        <v>75629</v>
      </c>
      <c r="D16" s="224">
        <f t="shared" si="2"/>
        <v>79528</v>
      </c>
      <c r="E16" s="224">
        <f t="shared" si="2"/>
        <v>96008</v>
      </c>
      <c r="F16" s="224">
        <f t="shared" si="2"/>
        <v>84038</v>
      </c>
      <c r="G16" s="224">
        <f t="shared" si="2"/>
        <v>1713</v>
      </c>
      <c r="H16" s="224">
        <f t="shared" si="2"/>
        <v>10969</v>
      </c>
      <c r="I16" s="224">
        <f t="shared" si="2"/>
        <v>-6128</v>
      </c>
      <c r="J16" s="224">
        <f>SUM(J14:J15)</f>
        <v>-6308</v>
      </c>
      <c r="K16" s="224">
        <f>SUM(K14:K15)</f>
        <v>167222</v>
      </c>
      <c r="L16" s="224">
        <f t="shared" si="2"/>
        <v>168227</v>
      </c>
      <c r="M16" s="80"/>
    </row>
    <row r="17" spans="1:13" ht="18">
      <c r="A17" s="80"/>
      <c r="B17" s="222" t="s">
        <v>68</v>
      </c>
      <c r="C17" s="223">
        <f>-15940+1</f>
        <v>-15939</v>
      </c>
      <c r="D17" s="223">
        <v>-16811</v>
      </c>
      <c r="E17" s="223">
        <v>-36455</v>
      </c>
      <c r="F17" s="223">
        <v>-31649</v>
      </c>
      <c r="G17" s="223">
        <v>-4452</v>
      </c>
      <c r="H17" s="223">
        <v>-7010</v>
      </c>
      <c r="I17" s="223">
        <v>-3591</v>
      </c>
      <c r="J17" s="223">
        <v>-3001</v>
      </c>
      <c r="K17" s="223">
        <f>+C17+E17+G17+I17</f>
        <v>-60437</v>
      </c>
      <c r="L17" s="223">
        <f>+D17+F17+H17+J17</f>
        <v>-58471</v>
      </c>
      <c r="M17" s="80"/>
    </row>
    <row r="18" spans="1:13" ht="18">
      <c r="A18" s="80"/>
      <c r="B18" s="220" t="s">
        <v>113</v>
      </c>
      <c r="C18" s="225">
        <f t="shared" ref="C18:L18" si="3">SUM(C16:C17)</f>
        <v>59690</v>
      </c>
      <c r="D18" s="225">
        <f t="shared" si="3"/>
        <v>62717</v>
      </c>
      <c r="E18" s="225">
        <f t="shared" si="3"/>
        <v>59553</v>
      </c>
      <c r="F18" s="225">
        <f t="shared" si="3"/>
        <v>52389</v>
      </c>
      <c r="G18" s="225">
        <f t="shared" si="3"/>
        <v>-2739</v>
      </c>
      <c r="H18" s="225">
        <f t="shared" si="3"/>
        <v>3959</v>
      </c>
      <c r="I18" s="225">
        <f t="shared" si="3"/>
        <v>-9719</v>
      </c>
      <c r="J18" s="225">
        <f>SUM(J16:J17)</f>
        <v>-9309</v>
      </c>
      <c r="K18" s="221">
        <f t="shared" si="3"/>
        <v>106785</v>
      </c>
      <c r="L18" s="221">
        <f t="shared" si="3"/>
        <v>109756</v>
      </c>
      <c r="M18" s="80"/>
    </row>
    <row r="19" spans="1:13" ht="18">
      <c r="A19" s="80"/>
      <c r="B19" s="226" t="s">
        <v>67</v>
      </c>
      <c r="C19" s="223">
        <v>-6340</v>
      </c>
      <c r="D19" s="223">
        <v>-6841</v>
      </c>
      <c r="E19" s="223">
        <v>-18870</v>
      </c>
      <c r="F19" s="223">
        <v>-15060</v>
      </c>
      <c r="G19" s="223">
        <v>0</v>
      </c>
      <c r="H19" s="223">
        <v>-81</v>
      </c>
      <c r="I19" s="223">
        <v>0</v>
      </c>
      <c r="J19" s="223">
        <v>0</v>
      </c>
      <c r="K19" s="223">
        <f>+C19+E19+G19+I19</f>
        <v>-25210</v>
      </c>
      <c r="L19" s="223">
        <f>+D19+F19+H19+J19</f>
        <v>-21982</v>
      </c>
      <c r="M19" s="80"/>
    </row>
    <row r="20" spans="1:13" ht="18">
      <c r="A20" s="80"/>
      <c r="B20" s="220" t="s">
        <v>114</v>
      </c>
      <c r="C20" s="225">
        <f t="shared" ref="C20:L20" si="4">SUM(C18:C19)</f>
        <v>53350</v>
      </c>
      <c r="D20" s="225">
        <f t="shared" si="4"/>
        <v>55876</v>
      </c>
      <c r="E20" s="225">
        <f t="shared" si="4"/>
        <v>40683</v>
      </c>
      <c r="F20" s="225">
        <f t="shared" si="4"/>
        <v>37329</v>
      </c>
      <c r="G20" s="225">
        <f t="shared" si="4"/>
        <v>-2739</v>
      </c>
      <c r="H20" s="225">
        <f t="shared" si="4"/>
        <v>3878</v>
      </c>
      <c r="I20" s="225">
        <f t="shared" si="4"/>
        <v>-9719</v>
      </c>
      <c r="J20" s="225">
        <f t="shared" si="4"/>
        <v>-9309</v>
      </c>
      <c r="K20" s="225">
        <f t="shared" si="4"/>
        <v>81575</v>
      </c>
      <c r="L20" s="225">
        <f t="shared" si="4"/>
        <v>87774</v>
      </c>
      <c r="M20" s="80"/>
    </row>
    <row r="21" spans="1:13" ht="18">
      <c r="A21" s="80"/>
      <c r="B21" s="218" t="s">
        <v>69</v>
      </c>
      <c r="C21" s="227"/>
      <c r="D21" s="227"/>
      <c r="E21" s="227"/>
      <c r="F21" s="227"/>
      <c r="G21" s="227"/>
      <c r="H21" s="227"/>
      <c r="I21" s="227"/>
      <c r="J21" s="227"/>
      <c r="K21" s="219">
        <v>-20027</v>
      </c>
      <c r="L21" s="219">
        <v>-15314</v>
      </c>
      <c r="M21" s="80"/>
    </row>
    <row r="22" spans="1:13" ht="18">
      <c r="A22" s="80"/>
      <c r="B22" s="222" t="s">
        <v>115</v>
      </c>
      <c r="C22" s="227"/>
      <c r="D22" s="227"/>
      <c r="E22" s="227"/>
      <c r="F22" s="227"/>
      <c r="G22" s="227"/>
      <c r="H22" s="227"/>
      <c r="I22" s="227"/>
      <c r="J22" s="227"/>
      <c r="K22" s="223">
        <v>-485</v>
      </c>
      <c r="L22" s="223">
        <v>-424</v>
      </c>
      <c r="M22" s="80"/>
    </row>
    <row r="23" spans="1:13" ht="18">
      <c r="A23" s="80"/>
      <c r="B23" s="208" t="s">
        <v>116</v>
      </c>
      <c r="C23" s="228"/>
      <c r="D23" s="229"/>
      <c r="E23" s="229"/>
      <c r="F23" s="229"/>
      <c r="G23" s="229"/>
      <c r="H23" s="229"/>
      <c r="I23" s="229"/>
      <c r="J23" s="229"/>
      <c r="K23" s="224">
        <f>SUM(K20:K22)</f>
        <v>61063</v>
      </c>
      <c r="L23" s="224">
        <f>SUM(L20:L22)</f>
        <v>72036</v>
      </c>
      <c r="M23" s="80"/>
    </row>
    <row r="24" spans="1:13" ht="18">
      <c r="A24" s="80"/>
      <c r="B24" s="222" t="s">
        <v>74</v>
      </c>
      <c r="C24" s="228"/>
      <c r="D24" s="229"/>
      <c r="E24" s="229"/>
      <c r="F24" s="229"/>
      <c r="G24" s="229"/>
      <c r="H24" s="229"/>
      <c r="I24" s="229"/>
      <c r="J24" s="229"/>
      <c r="K24" s="223">
        <v>-1358</v>
      </c>
      <c r="L24" s="223">
        <v>-3282</v>
      </c>
      <c r="M24" s="80"/>
    </row>
    <row r="25" spans="1:13" ht="18">
      <c r="A25" s="80"/>
      <c r="B25" s="208" t="s">
        <v>75</v>
      </c>
      <c r="C25" s="228"/>
      <c r="D25" s="229"/>
      <c r="E25" s="229"/>
      <c r="F25" s="229"/>
      <c r="G25" s="229"/>
      <c r="H25" s="229"/>
      <c r="I25" s="229"/>
      <c r="J25" s="229"/>
      <c r="K25" s="224">
        <f>SUM(K23:K24)</f>
        <v>59705</v>
      </c>
      <c r="L25" s="224">
        <f>SUM(L23:L24)</f>
        <v>68754</v>
      </c>
      <c r="M25" s="80"/>
    </row>
    <row r="26" spans="1:13" ht="18">
      <c r="A26" s="80"/>
      <c r="B26" s="222" t="s">
        <v>117</v>
      </c>
      <c r="C26" s="228"/>
      <c r="D26" s="229"/>
      <c r="E26" s="229"/>
      <c r="F26" s="229"/>
      <c r="G26" s="229"/>
      <c r="H26" s="229"/>
      <c r="I26" s="229"/>
      <c r="J26" s="229"/>
      <c r="K26" s="219">
        <v>-19039</v>
      </c>
      <c r="L26" s="219">
        <v>-22133</v>
      </c>
      <c r="M26" s="80"/>
    </row>
    <row r="27" spans="1:13" ht="18.75" thickBot="1">
      <c r="A27" s="80"/>
      <c r="B27" s="230" t="s">
        <v>78</v>
      </c>
      <c r="C27" s="231"/>
      <c r="D27" s="232"/>
      <c r="E27" s="232"/>
      <c r="F27" s="232"/>
      <c r="G27" s="232"/>
      <c r="H27" s="232"/>
      <c r="I27" s="232"/>
      <c r="J27" s="233"/>
      <c r="K27" s="234">
        <f>SUM(K25:K26)</f>
        <v>40666</v>
      </c>
      <c r="L27" s="234">
        <f>SUM(L25:L26)</f>
        <v>46621</v>
      </c>
      <c r="M27" s="80"/>
    </row>
    <row r="28" spans="1:13" ht="18.75" thickTop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31" spans="1:13" ht="21" customHeight="1">
      <c r="A31" s="80"/>
      <c r="B31" s="6"/>
      <c r="C31" s="6"/>
      <c r="D31" s="6"/>
      <c r="E31" s="6"/>
      <c r="F31" s="6"/>
      <c r="G31" s="6"/>
      <c r="H31" s="6"/>
      <c r="I31" s="80"/>
      <c r="J31" s="80"/>
      <c r="K31" s="80"/>
      <c r="L31" s="80"/>
      <c r="M31" s="80"/>
    </row>
    <row r="32" spans="1:13" ht="18.75" customHeight="1">
      <c r="A32" s="80"/>
      <c r="B32" s="80" t="s">
        <v>156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ht="18.75" customHeight="1">
      <c r="A33" s="80"/>
      <c r="B33" s="80" t="s">
        <v>11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s="126" customFormat="1" ht="21" customHeight="1">
      <c r="A34" s="80"/>
      <c r="B34" s="203"/>
      <c r="C34" s="275"/>
      <c r="D34" s="275"/>
      <c r="E34" s="275"/>
      <c r="F34" s="275"/>
      <c r="G34" s="275"/>
      <c r="H34" s="275"/>
      <c r="I34" s="80"/>
      <c r="J34" s="80"/>
      <c r="K34" s="80"/>
      <c r="L34" s="80"/>
      <c r="M34" s="80"/>
    </row>
    <row r="35" spans="1:13" ht="18.75" customHeight="1">
      <c r="A35" s="80"/>
      <c r="B35" s="204" t="s">
        <v>32</v>
      </c>
      <c r="C35" s="205" t="s">
        <v>1</v>
      </c>
      <c r="D35" s="206"/>
      <c r="E35" s="205" t="s">
        <v>6</v>
      </c>
      <c r="F35" s="207"/>
      <c r="G35" s="205" t="s">
        <v>7</v>
      </c>
      <c r="H35" s="207"/>
      <c r="I35" s="205" t="s">
        <v>111</v>
      </c>
      <c r="J35" s="207"/>
      <c r="K35" s="205" t="s">
        <v>2</v>
      </c>
      <c r="L35" s="206"/>
      <c r="M35" s="80"/>
    </row>
    <row r="36" spans="1:13" ht="18">
      <c r="A36" s="80"/>
      <c r="B36" s="208"/>
      <c r="C36" s="209"/>
      <c r="D36" s="210"/>
      <c r="E36" s="209"/>
      <c r="F36" s="210"/>
      <c r="G36" s="211"/>
      <c r="H36" s="212"/>
      <c r="I36" s="209"/>
      <c r="J36" s="210"/>
      <c r="K36" s="209"/>
      <c r="L36" s="213"/>
      <c r="M36" s="80"/>
    </row>
    <row r="37" spans="1:13" ht="18">
      <c r="A37" s="80"/>
      <c r="B37" s="214"/>
      <c r="C37" s="215" t="s">
        <v>157</v>
      </c>
      <c r="D37" s="215" t="s">
        <v>158</v>
      </c>
      <c r="E37" s="215" t="s">
        <v>157</v>
      </c>
      <c r="F37" s="215" t="s">
        <v>158</v>
      </c>
      <c r="G37" s="215" t="s">
        <v>157</v>
      </c>
      <c r="H37" s="215" t="s">
        <v>158</v>
      </c>
      <c r="I37" s="215" t="s">
        <v>157</v>
      </c>
      <c r="J37" s="215" t="s">
        <v>158</v>
      </c>
      <c r="K37" s="215" t="s">
        <v>157</v>
      </c>
      <c r="L37" s="216" t="s">
        <v>158</v>
      </c>
      <c r="M37" s="80"/>
    </row>
    <row r="38" spans="1:13" ht="18">
      <c r="A38" s="80"/>
      <c r="B38" s="208"/>
      <c r="C38" s="217"/>
      <c r="D38" s="217"/>
      <c r="E38" s="217"/>
      <c r="F38" s="217"/>
      <c r="G38" s="217"/>
      <c r="H38" s="217"/>
      <c r="I38" s="217"/>
      <c r="J38" s="217"/>
      <c r="K38" s="217"/>
      <c r="L38" s="213"/>
      <c r="M38" s="80"/>
    </row>
    <row r="39" spans="1:13" ht="18">
      <c r="A39" s="80"/>
      <c r="B39" s="218" t="s">
        <v>60</v>
      </c>
      <c r="C39" s="219">
        <v>89069</v>
      </c>
      <c r="D39" s="219">
        <v>87193</v>
      </c>
      <c r="E39" s="219">
        <v>131265</v>
      </c>
      <c r="F39" s="219">
        <v>112063</v>
      </c>
      <c r="G39" s="219">
        <v>1458</v>
      </c>
      <c r="H39" s="219">
        <v>4374</v>
      </c>
      <c r="I39" s="219"/>
      <c r="J39" s="219"/>
      <c r="K39" s="219">
        <f>+C39+E39+G39+I39</f>
        <v>221792</v>
      </c>
      <c r="L39" s="219">
        <f>+D39+F39+H39+J39</f>
        <v>203630</v>
      </c>
      <c r="M39" s="80"/>
    </row>
    <row r="40" spans="1:13" ht="18">
      <c r="A40" s="80"/>
      <c r="B40" s="218" t="s">
        <v>61</v>
      </c>
      <c r="C40" s="219">
        <v>142560</v>
      </c>
      <c r="D40" s="219">
        <v>144236</v>
      </c>
      <c r="E40" s="219">
        <v>139717</v>
      </c>
      <c r="F40" s="219">
        <v>124387</v>
      </c>
      <c r="G40" s="219">
        <v>11276</v>
      </c>
      <c r="H40" s="219">
        <v>12421</v>
      </c>
      <c r="I40" s="219"/>
      <c r="J40" s="219"/>
      <c r="K40" s="219">
        <f>+C40+E40+G40+I40</f>
        <v>293553</v>
      </c>
      <c r="L40" s="219">
        <f>+D40+F40+H40+J40</f>
        <v>281044</v>
      </c>
      <c r="M40" s="80"/>
    </row>
    <row r="41" spans="1:13" ht="18">
      <c r="A41" s="80"/>
      <c r="B41" s="220" t="s">
        <v>112</v>
      </c>
      <c r="C41" s="221">
        <f t="shared" ref="C41:L41" si="5">SUM(C39:C40)</f>
        <v>231629</v>
      </c>
      <c r="D41" s="221">
        <f t="shared" si="5"/>
        <v>231429</v>
      </c>
      <c r="E41" s="221">
        <f t="shared" si="5"/>
        <v>270982</v>
      </c>
      <c r="F41" s="221">
        <f t="shared" si="5"/>
        <v>236450</v>
      </c>
      <c r="G41" s="221">
        <f t="shared" si="5"/>
        <v>12734</v>
      </c>
      <c r="H41" s="221">
        <f t="shared" si="5"/>
        <v>16795</v>
      </c>
      <c r="I41" s="221">
        <f t="shared" si="5"/>
        <v>0</v>
      </c>
      <c r="J41" s="221">
        <f t="shared" si="5"/>
        <v>0</v>
      </c>
      <c r="K41" s="221">
        <f t="shared" si="5"/>
        <v>515345</v>
      </c>
      <c r="L41" s="221">
        <f t="shared" si="5"/>
        <v>484674</v>
      </c>
      <c r="M41" s="80"/>
    </row>
    <row r="42" spans="1:13" ht="18">
      <c r="A42" s="80"/>
      <c r="B42" s="218" t="s">
        <v>62</v>
      </c>
      <c r="C42" s="219">
        <v>50836</v>
      </c>
      <c r="D42" s="219">
        <v>49389</v>
      </c>
      <c r="E42" s="219">
        <v>119091</v>
      </c>
      <c r="F42" s="219">
        <v>139373</v>
      </c>
      <c r="G42" s="219">
        <v>83756</v>
      </c>
      <c r="H42" s="219">
        <v>127617</v>
      </c>
      <c r="I42" s="219"/>
      <c r="J42" s="219"/>
      <c r="K42" s="219">
        <f>+C42+E42+G42+I42</f>
        <v>253683</v>
      </c>
      <c r="L42" s="219">
        <f>+D42+F42+H42+J42</f>
        <v>316379</v>
      </c>
      <c r="M42" s="80"/>
    </row>
    <row r="43" spans="1:13" ht="18">
      <c r="A43" s="80"/>
      <c r="B43" s="222" t="s">
        <v>63</v>
      </c>
      <c r="C43" s="223">
        <f>673-1</f>
        <v>672</v>
      </c>
      <c r="D43" s="223">
        <v>740</v>
      </c>
      <c r="E43" s="223">
        <v>809</v>
      </c>
      <c r="F43" s="223">
        <v>894</v>
      </c>
      <c r="G43" s="223">
        <v>114</v>
      </c>
      <c r="H43" s="223">
        <v>1641</v>
      </c>
      <c r="I43" s="223"/>
      <c r="J43" s="223"/>
      <c r="K43" s="223">
        <f>+C43+E43+G43+I43</f>
        <v>1595</v>
      </c>
      <c r="L43" s="223">
        <f>+D43+F43+H43+J43</f>
        <v>3275</v>
      </c>
      <c r="M43" s="80"/>
    </row>
    <row r="44" spans="1:13" ht="18">
      <c r="A44" s="80"/>
      <c r="B44" s="208" t="s">
        <v>64</v>
      </c>
      <c r="C44" s="224">
        <f t="shared" ref="C44:L44" si="6">SUM(C41:C43)</f>
        <v>283137</v>
      </c>
      <c r="D44" s="224">
        <f t="shared" si="6"/>
        <v>281558</v>
      </c>
      <c r="E44" s="224">
        <f t="shared" si="6"/>
        <v>390882</v>
      </c>
      <c r="F44" s="224">
        <f t="shared" si="6"/>
        <v>376717</v>
      </c>
      <c r="G44" s="224">
        <f t="shared" si="6"/>
        <v>96604</v>
      </c>
      <c r="H44" s="224">
        <f t="shared" si="6"/>
        <v>146053</v>
      </c>
      <c r="I44" s="224">
        <f t="shared" si="6"/>
        <v>0</v>
      </c>
      <c r="J44" s="224">
        <f t="shared" si="6"/>
        <v>0</v>
      </c>
      <c r="K44" s="224">
        <f t="shared" si="6"/>
        <v>770623</v>
      </c>
      <c r="L44" s="224">
        <f t="shared" si="6"/>
        <v>804328</v>
      </c>
      <c r="M44" s="80"/>
    </row>
    <row r="45" spans="1:13" ht="18">
      <c r="A45" s="80"/>
      <c r="B45" s="222" t="s">
        <v>65</v>
      </c>
      <c r="C45" s="223">
        <v>-54073</v>
      </c>
      <c r="D45" s="223">
        <v>-55050</v>
      </c>
      <c r="E45" s="223">
        <v>-124497</v>
      </c>
      <c r="F45" s="223">
        <v>-134664</v>
      </c>
      <c r="G45" s="223">
        <v>-93004</v>
      </c>
      <c r="H45" s="223">
        <v>-126895</v>
      </c>
      <c r="I45" s="223">
        <v>-17936</v>
      </c>
      <c r="J45" s="223">
        <v>-15852</v>
      </c>
      <c r="K45" s="223">
        <f>+C45+E45+G45+I45</f>
        <v>-289510</v>
      </c>
      <c r="L45" s="223">
        <f>+D45+F45+H45+J45</f>
        <v>-332461</v>
      </c>
      <c r="M45" s="80"/>
    </row>
    <row r="46" spans="1:13" ht="18">
      <c r="A46" s="80"/>
      <c r="B46" s="208" t="s">
        <v>66</v>
      </c>
      <c r="C46" s="224">
        <f t="shared" ref="C46:L46" si="7">SUM(C44:C45)</f>
        <v>229064</v>
      </c>
      <c r="D46" s="224">
        <f t="shared" si="7"/>
        <v>226508</v>
      </c>
      <c r="E46" s="224">
        <f t="shared" si="7"/>
        <v>266385</v>
      </c>
      <c r="F46" s="224">
        <f t="shared" si="7"/>
        <v>242053</v>
      </c>
      <c r="G46" s="224">
        <f t="shared" si="7"/>
        <v>3600</v>
      </c>
      <c r="H46" s="224">
        <f t="shared" si="7"/>
        <v>19158</v>
      </c>
      <c r="I46" s="224">
        <f t="shared" si="7"/>
        <v>-17936</v>
      </c>
      <c r="J46" s="224">
        <f t="shared" si="7"/>
        <v>-15852</v>
      </c>
      <c r="K46" s="224">
        <f t="shared" si="7"/>
        <v>481113</v>
      </c>
      <c r="L46" s="224">
        <f t="shared" si="7"/>
        <v>471867</v>
      </c>
      <c r="M46" s="80"/>
    </row>
    <row r="47" spans="1:13" ht="18">
      <c r="A47" s="80"/>
      <c r="B47" s="222" t="s">
        <v>68</v>
      </c>
      <c r="C47" s="223">
        <v>-47734</v>
      </c>
      <c r="D47" s="223">
        <v>-47951</v>
      </c>
      <c r="E47" s="223">
        <v>-109353</v>
      </c>
      <c r="F47" s="223">
        <v>-91596</v>
      </c>
      <c r="G47" s="223">
        <v>-13758</v>
      </c>
      <c r="H47" s="223">
        <v>-20219</v>
      </c>
      <c r="I47" s="223">
        <v>-10501</v>
      </c>
      <c r="J47" s="223">
        <v>-8802</v>
      </c>
      <c r="K47" s="223">
        <f>+C47+E47+G47+I47</f>
        <v>-181346</v>
      </c>
      <c r="L47" s="223">
        <f>+D47+F47+H47+J47</f>
        <v>-168568</v>
      </c>
      <c r="M47" s="80"/>
    </row>
    <row r="48" spans="1:13" ht="18">
      <c r="A48" s="80"/>
      <c r="B48" s="220" t="s">
        <v>113</v>
      </c>
      <c r="C48" s="225">
        <f t="shared" ref="C48:L48" si="8">SUM(C46:C47)</f>
        <v>181330</v>
      </c>
      <c r="D48" s="225">
        <f t="shared" si="8"/>
        <v>178557</v>
      </c>
      <c r="E48" s="225">
        <f t="shared" si="8"/>
        <v>157032</v>
      </c>
      <c r="F48" s="225">
        <f t="shared" si="8"/>
        <v>150457</v>
      </c>
      <c r="G48" s="225">
        <f t="shared" si="8"/>
        <v>-10158</v>
      </c>
      <c r="H48" s="225">
        <f t="shared" si="8"/>
        <v>-1061</v>
      </c>
      <c r="I48" s="225">
        <f t="shared" si="8"/>
        <v>-28437</v>
      </c>
      <c r="J48" s="225">
        <f t="shared" si="8"/>
        <v>-24654</v>
      </c>
      <c r="K48" s="221">
        <f t="shared" si="8"/>
        <v>299767</v>
      </c>
      <c r="L48" s="221">
        <f t="shared" si="8"/>
        <v>303299</v>
      </c>
      <c r="M48" s="80"/>
    </row>
    <row r="49" spans="1:13" ht="18">
      <c r="A49" s="80"/>
      <c r="B49" s="226" t="s">
        <v>67</v>
      </c>
      <c r="C49" s="223">
        <v>-19549</v>
      </c>
      <c r="D49" s="223">
        <v>-20453</v>
      </c>
      <c r="E49" s="223">
        <v>-55217</v>
      </c>
      <c r="F49" s="223">
        <v>-44722</v>
      </c>
      <c r="G49" s="223">
        <v>0</v>
      </c>
      <c r="H49" s="223">
        <v>-242</v>
      </c>
      <c r="I49" s="223">
        <v>0</v>
      </c>
      <c r="J49" s="223">
        <v>0</v>
      </c>
      <c r="K49" s="223">
        <f>+C49+E49+G49+I49</f>
        <v>-74766</v>
      </c>
      <c r="L49" s="223">
        <f>+D49+F49+H49+J49</f>
        <v>-65417</v>
      </c>
      <c r="M49" s="80"/>
    </row>
    <row r="50" spans="1:13" ht="18">
      <c r="A50" s="80"/>
      <c r="B50" s="220" t="s">
        <v>114</v>
      </c>
      <c r="C50" s="225">
        <f t="shared" ref="C50:L50" si="9">SUM(C48:C49)</f>
        <v>161781</v>
      </c>
      <c r="D50" s="225">
        <f t="shared" si="9"/>
        <v>158104</v>
      </c>
      <c r="E50" s="225">
        <f t="shared" si="9"/>
        <v>101815</v>
      </c>
      <c r="F50" s="225">
        <f t="shared" si="9"/>
        <v>105735</v>
      </c>
      <c r="G50" s="225">
        <f t="shared" si="9"/>
        <v>-10158</v>
      </c>
      <c r="H50" s="225">
        <f t="shared" si="9"/>
        <v>-1303</v>
      </c>
      <c r="I50" s="225">
        <f t="shared" si="9"/>
        <v>-28437</v>
      </c>
      <c r="J50" s="225">
        <f t="shared" si="9"/>
        <v>-24654</v>
      </c>
      <c r="K50" s="225">
        <f t="shared" si="9"/>
        <v>225001</v>
      </c>
      <c r="L50" s="225">
        <f t="shared" si="9"/>
        <v>237882</v>
      </c>
      <c r="M50" s="80"/>
    </row>
    <row r="51" spans="1:13" ht="18">
      <c r="A51" s="80"/>
      <c r="B51" s="218" t="s">
        <v>69</v>
      </c>
      <c r="C51" s="227"/>
      <c r="D51" s="227"/>
      <c r="E51" s="227"/>
      <c r="F51" s="227"/>
      <c r="G51" s="227"/>
      <c r="H51" s="227"/>
      <c r="I51" s="227"/>
      <c r="J51" s="227"/>
      <c r="K51" s="219">
        <v>-54215</v>
      </c>
      <c r="L51" s="219">
        <v>-49048</v>
      </c>
      <c r="M51" s="80"/>
    </row>
    <row r="52" spans="1:13" ht="18">
      <c r="A52" s="80"/>
      <c r="B52" s="222" t="s">
        <v>115</v>
      </c>
      <c r="C52" s="227"/>
      <c r="D52" s="227"/>
      <c r="E52" s="227"/>
      <c r="F52" s="227"/>
      <c r="G52" s="227"/>
      <c r="H52" s="227"/>
      <c r="I52" s="227"/>
      <c r="J52" s="227"/>
      <c r="K52" s="223">
        <v>2154</v>
      </c>
      <c r="L52" s="223">
        <v>2319</v>
      </c>
      <c r="M52" s="80"/>
    </row>
    <row r="53" spans="1:13" ht="18">
      <c r="A53" s="80"/>
      <c r="B53" s="208" t="s">
        <v>116</v>
      </c>
      <c r="C53" s="228"/>
      <c r="D53" s="229"/>
      <c r="E53" s="229"/>
      <c r="F53" s="229"/>
      <c r="G53" s="229"/>
      <c r="H53" s="229"/>
      <c r="I53" s="229"/>
      <c r="J53" s="229"/>
      <c r="K53" s="224">
        <f>SUM(K50:K52)</f>
        <v>172940</v>
      </c>
      <c r="L53" s="224">
        <f>SUM(L50:L52)</f>
        <v>191153</v>
      </c>
      <c r="M53" s="80"/>
    </row>
    <row r="54" spans="1:13" ht="18">
      <c r="A54" s="80"/>
      <c r="B54" s="222" t="s">
        <v>74</v>
      </c>
      <c r="C54" s="228"/>
      <c r="D54" s="229"/>
      <c r="E54" s="229"/>
      <c r="F54" s="229"/>
      <c r="G54" s="229"/>
      <c r="H54" s="229"/>
      <c r="I54" s="229"/>
      <c r="J54" s="229"/>
      <c r="K54" s="223">
        <v>-5290</v>
      </c>
      <c r="L54" s="223">
        <v>-6709</v>
      </c>
      <c r="M54" s="80"/>
    </row>
    <row r="55" spans="1:13" ht="18">
      <c r="A55" s="80"/>
      <c r="B55" s="208" t="s">
        <v>75</v>
      </c>
      <c r="C55" s="228"/>
      <c r="D55" s="229"/>
      <c r="E55" s="229"/>
      <c r="F55" s="229"/>
      <c r="G55" s="229"/>
      <c r="H55" s="229"/>
      <c r="I55" s="229"/>
      <c r="J55" s="229"/>
      <c r="K55" s="224">
        <f>SUM(K53:K54)</f>
        <v>167650</v>
      </c>
      <c r="L55" s="224">
        <f>SUM(L53:L54)</f>
        <v>184444</v>
      </c>
      <c r="M55" s="80"/>
    </row>
    <row r="56" spans="1:13" ht="18">
      <c r="A56" s="80"/>
      <c r="B56" s="222" t="s">
        <v>117</v>
      </c>
      <c r="C56" s="228"/>
      <c r="D56" s="229"/>
      <c r="E56" s="229"/>
      <c r="F56" s="229"/>
      <c r="G56" s="229"/>
      <c r="H56" s="229"/>
      <c r="I56" s="229"/>
      <c r="J56" s="229"/>
      <c r="K56" s="219">
        <v>-53665</v>
      </c>
      <c r="L56" s="219">
        <v>-59111</v>
      </c>
      <c r="M56" s="80"/>
    </row>
    <row r="57" spans="1:13" ht="18.75" thickBot="1">
      <c r="A57" s="80"/>
      <c r="B57" s="230" t="s">
        <v>78</v>
      </c>
      <c r="C57" s="231"/>
      <c r="D57" s="232"/>
      <c r="E57" s="232"/>
      <c r="F57" s="232"/>
      <c r="G57" s="232"/>
      <c r="H57" s="232"/>
      <c r="I57" s="232"/>
      <c r="J57" s="233"/>
      <c r="K57" s="234">
        <f>SUM(K55:K56)</f>
        <v>113985</v>
      </c>
      <c r="L57" s="234">
        <f>SUM(L55:L56)</f>
        <v>125333</v>
      </c>
      <c r="M57" s="80"/>
    </row>
    <row r="58" spans="1:13" ht="18.75" thickTop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</row>
  </sheetData>
  <mergeCells count="2">
    <mergeCell ref="C4:H4"/>
    <mergeCell ref="C34:H34"/>
  </mergeCells>
  <phoneticPr fontId="14" type="noConversion"/>
  <pageMargins left="0.74803149606299213" right="0.27559055118110237" top="1.3385826771653544" bottom="0.98425196850393704" header="0.31496062992125984" footer="0.51181102362204722"/>
  <pageSetup paperSize="9" scale="60" fitToHeight="2" orientation="landscape" r:id="rId1"/>
  <headerFooter alignWithMargins="0">
    <oddHeader>&amp;L&amp;G</oddHeader>
    <oddFooter>&amp;CSoftware AG - Q3 2012 Ergebnisse</oddFooter>
  </headerFooter>
  <rowBreaks count="1" manualBreakCount="1">
    <brk id="29" max="12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zoomScale="75" zoomScaleNormal="75" workbookViewId="0">
      <selection activeCell="A27" sqref="A27"/>
    </sheetView>
  </sheetViews>
  <sheetFormatPr baseColWidth="10" defaultColWidth="8.85546875" defaultRowHeight="12.75"/>
  <cols>
    <col min="1" max="1" width="4.7109375" style="2" customWidth="1"/>
    <col min="2" max="2" width="6.140625" style="2" customWidth="1"/>
    <col min="3" max="3" width="62.7109375" style="2" customWidth="1"/>
    <col min="4" max="4" width="14.7109375" style="2" customWidth="1"/>
    <col min="5" max="5" width="15.42578125" style="2" customWidth="1"/>
    <col min="6" max="6" width="2.7109375" style="2" customWidth="1"/>
    <col min="7" max="7" width="11.7109375" style="2" customWidth="1"/>
    <col min="8" max="8" width="2.7109375" style="2" customWidth="1"/>
    <col min="9" max="9" width="10.85546875" style="2" customWidth="1"/>
    <col min="10" max="10" width="2.7109375" style="2" customWidth="1"/>
    <col min="11" max="11" width="22.85546875" style="2" customWidth="1"/>
    <col min="12" max="12" width="19.7109375" style="2" customWidth="1"/>
    <col min="13" max="13" width="22.5703125" style="2" customWidth="1"/>
    <col min="14" max="14" width="28.42578125" style="2" customWidth="1"/>
    <col min="15" max="15" width="2.7109375" style="2" customWidth="1"/>
    <col min="16" max="16" width="10.85546875" style="2" customWidth="1"/>
    <col min="17" max="17" width="2.7109375" style="2" customWidth="1"/>
    <col min="18" max="18" width="19.42578125" style="2" customWidth="1"/>
    <col min="19" max="19" width="2.7109375" style="2" customWidth="1"/>
    <col min="20" max="20" width="16.42578125" style="2" customWidth="1"/>
    <col min="21" max="21" width="2.5703125" style="2" customWidth="1"/>
    <col min="22" max="22" width="11.7109375" style="2" customWidth="1"/>
    <col min="23" max="23" width="7.42578125" style="2" customWidth="1"/>
    <col min="24" max="16384" width="8.85546875" style="2"/>
  </cols>
  <sheetData>
    <row r="1" spans="1:25" s="1" customFormat="1" ht="18">
      <c r="A1" s="80"/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7"/>
      <c r="W1" s="8"/>
      <c r="X1" s="5"/>
    </row>
    <row r="2" spans="1:25" ht="21" customHeight="1">
      <c r="A2" s="80"/>
      <c r="B2" s="80" t="s">
        <v>159</v>
      </c>
      <c r="C2" s="80"/>
      <c r="D2" s="80"/>
      <c r="E2" s="80"/>
      <c r="F2" s="80"/>
      <c r="G2" s="80"/>
      <c r="H2" s="80"/>
      <c r="I2" s="81"/>
      <c r="J2" s="81"/>
      <c r="K2" s="81"/>
      <c r="L2" s="81"/>
      <c r="M2" s="81"/>
      <c r="N2" s="81"/>
      <c r="O2" s="81"/>
      <c r="P2" s="81"/>
      <c r="Q2" s="81"/>
      <c r="R2" s="8"/>
      <c r="S2" s="81"/>
      <c r="T2" s="8"/>
      <c r="U2" s="8"/>
      <c r="V2" s="8"/>
      <c r="W2" s="8"/>
    </row>
    <row r="3" spans="1:25" ht="18.75" customHeight="1">
      <c r="A3" s="80"/>
      <c r="B3" s="80" t="s">
        <v>11</v>
      </c>
      <c r="C3" s="80"/>
      <c r="D3" s="80"/>
      <c r="E3" s="80"/>
      <c r="F3" s="80"/>
      <c r="G3" s="80"/>
      <c r="H3" s="80"/>
      <c r="I3" s="81"/>
      <c r="J3" s="81"/>
      <c r="K3" s="81"/>
      <c r="L3" s="81"/>
      <c r="M3" s="81"/>
      <c r="N3" s="81"/>
      <c r="O3" s="81"/>
      <c r="P3" s="81"/>
      <c r="Q3" s="81"/>
      <c r="R3" s="8"/>
      <c r="S3" s="81"/>
      <c r="T3" s="8"/>
      <c r="U3" s="8"/>
      <c r="V3" s="8"/>
      <c r="W3" s="8"/>
    </row>
    <row r="4" spans="1:25" ht="21" customHeight="1" thickBot="1">
      <c r="A4" s="80"/>
      <c r="B4" s="7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9"/>
      <c r="S4" s="6"/>
      <c r="T4" s="9"/>
      <c r="U4" s="9"/>
      <c r="V4" s="9"/>
      <c r="W4" s="8"/>
    </row>
    <row r="5" spans="1:25" s="1" customFormat="1" ht="16.5" customHeight="1">
      <c r="A5" s="80"/>
      <c r="B5" s="129" t="s">
        <v>32</v>
      </c>
      <c r="C5" s="130"/>
      <c r="D5" s="276"/>
      <c r="E5" s="276" t="s">
        <v>118</v>
      </c>
      <c r="F5" s="276"/>
      <c r="G5" s="276" t="s">
        <v>119</v>
      </c>
      <c r="H5" s="276"/>
      <c r="I5" s="276" t="s">
        <v>120</v>
      </c>
      <c r="J5" s="276"/>
      <c r="K5" s="276" t="s">
        <v>56</v>
      </c>
      <c r="L5" s="276"/>
      <c r="M5" s="276"/>
      <c r="N5" s="276"/>
      <c r="O5" s="66"/>
      <c r="P5" s="276" t="s">
        <v>57</v>
      </c>
      <c r="Q5" s="66"/>
      <c r="R5" s="276" t="s">
        <v>121</v>
      </c>
      <c r="S5" s="66"/>
      <c r="T5" s="276" t="s">
        <v>58</v>
      </c>
      <c r="U5" s="66"/>
      <c r="V5" s="131"/>
      <c r="W5" s="8"/>
    </row>
    <row r="6" spans="1:25" s="1" customFormat="1" ht="15.75" customHeight="1">
      <c r="A6" s="80"/>
      <c r="B6" s="132"/>
      <c r="C6" s="133"/>
      <c r="D6" s="277"/>
      <c r="E6" s="277" t="s">
        <v>4</v>
      </c>
      <c r="F6" s="277"/>
      <c r="G6" s="277"/>
      <c r="H6" s="277"/>
      <c r="I6" s="277"/>
      <c r="J6" s="277"/>
      <c r="K6" s="277"/>
      <c r="L6" s="277"/>
      <c r="M6" s="277"/>
      <c r="N6" s="277"/>
      <c r="O6" s="67"/>
      <c r="P6" s="277"/>
      <c r="Q6" s="67"/>
      <c r="R6" s="277"/>
      <c r="S6" s="67"/>
      <c r="T6" s="277"/>
      <c r="U6" s="67"/>
      <c r="V6" s="134"/>
      <c r="W6" s="8"/>
    </row>
    <row r="7" spans="1:25" s="1" customFormat="1" ht="40.5" customHeight="1">
      <c r="A7" s="80"/>
      <c r="B7" s="135"/>
      <c r="C7" s="136"/>
      <c r="D7" s="278"/>
      <c r="E7" s="278" t="s">
        <v>5</v>
      </c>
      <c r="F7" s="277"/>
      <c r="G7" s="278"/>
      <c r="H7" s="277"/>
      <c r="I7" s="278"/>
      <c r="J7" s="277"/>
      <c r="K7" s="278"/>
      <c r="L7" s="278"/>
      <c r="M7" s="278"/>
      <c r="N7" s="278"/>
      <c r="O7" s="67"/>
      <c r="P7" s="278"/>
      <c r="Q7" s="67"/>
      <c r="R7" s="278"/>
      <c r="S7" s="67"/>
      <c r="T7" s="278"/>
      <c r="U7" s="67"/>
      <c r="V7" s="137" t="s">
        <v>122</v>
      </c>
      <c r="W7" s="8"/>
    </row>
    <row r="8" spans="1:25" s="1" customFormat="1" ht="75.75">
      <c r="A8" s="80"/>
      <c r="B8" s="135"/>
      <c r="C8" s="136"/>
      <c r="D8" s="68" t="s">
        <v>123</v>
      </c>
      <c r="E8" s="138"/>
      <c r="F8" s="138"/>
      <c r="G8" s="67"/>
      <c r="H8" s="67"/>
      <c r="I8" s="67"/>
      <c r="J8" s="67"/>
      <c r="K8" s="68" t="s">
        <v>124</v>
      </c>
      <c r="L8" s="68" t="s">
        <v>125</v>
      </c>
      <c r="M8" s="68" t="s">
        <v>126</v>
      </c>
      <c r="N8" s="68" t="s">
        <v>127</v>
      </c>
      <c r="O8" s="67"/>
      <c r="P8" s="138"/>
      <c r="Q8" s="67"/>
      <c r="R8" s="138"/>
      <c r="S8" s="67"/>
      <c r="T8" s="138"/>
      <c r="U8" s="138"/>
      <c r="V8" s="139"/>
      <c r="W8" s="8"/>
    </row>
    <row r="9" spans="1:25" s="1" customFormat="1" ht="18.75" thickBot="1">
      <c r="A9" s="80"/>
      <c r="B9" s="135"/>
      <c r="C9" s="136"/>
      <c r="D9" s="67"/>
      <c r="E9" s="138"/>
      <c r="F9" s="138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138"/>
      <c r="S9" s="67"/>
      <c r="T9" s="138"/>
      <c r="U9" s="138"/>
      <c r="V9" s="139"/>
      <c r="W9" s="8"/>
    </row>
    <row r="10" spans="1:25" s="1" customFormat="1" ht="18">
      <c r="A10" s="80"/>
      <c r="B10" s="140" t="s">
        <v>135</v>
      </c>
      <c r="C10" s="141"/>
      <c r="D10" s="142">
        <v>85330806</v>
      </c>
      <c r="E10" s="142">
        <v>86148</v>
      </c>
      <c r="F10" s="143"/>
      <c r="G10" s="142">
        <v>22512</v>
      </c>
      <c r="H10" s="143"/>
      <c r="I10" s="142">
        <v>727070</v>
      </c>
      <c r="J10" s="143"/>
      <c r="K10" s="142">
        <v>-31440</v>
      </c>
      <c r="L10" s="142">
        <v>603</v>
      </c>
      <c r="M10" s="142">
        <v>-13850</v>
      </c>
      <c r="N10" s="142">
        <v>0</v>
      </c>
      <c r="O10" s="143"/>
      <c r="P10" s="142">
        <v>-22313</v>
      </c>
      <c r="Q10" s="143"/>
      <c r="R10" s="142">
        <f>SUM(E10:P10)</f>
        <v>768730</v>
      </c>
      <c r="S10" s="143"/>
      <c r="T10" s="142">
        <v>589</v>
      </c>
      <c r="U10" s="143"/>
      <c r="V10" s="144">
        <f t="shared" ref="V10:V18" si="0">SUM(R10:T10)</f>
        <v>769319</v>
      </c>
      <c r="W10" s="8"/>
    </row>
    <row r="11" spans="1:25" s="1" customFormat="1" ht="18">
      <c r="A11" s="80"/>
      <c r="B11" s="145" t="s">
        <v>128</v>
      </c>
      <c r="C11" s="146"/>
      <c r="D11" s="147"/>
      <c r="E11" s="147"/>
      <c r="F11" s="128"/>
      <c r="G11" s="147"/>
      <c r="H11" s="128"/>
      <c r="I11" s="147">
        <v>125274</v>
      </c>
      <c r="J11" s="147"/>
      <c r="K11" s="147">
        <v>-17584</v>
      </c>
      <c r="L11" s="147">
        <v>-3101</v>
      </c>
      <c r="M11" s="147">
        <v>0</v>
      </c>
      <c r="N11" s="147">
        <v>2745</v>
      </c>
      <c r="O11" s="128"/>
      <c r="P11" s="147"/>
      <c r="Q11" s="147"/>
      <c r="R11" s="147">
        <f t="shared" ref="R11:R18" si="1">SUM(E11:P11)</f>
        <v>107334</v>
      </c>
      <c r="S11" s="128"/>
      <c r="T11" s="147">
        <v>59</v>
      </c>
      <c r="U11" s="128"/>
      <c r="V11" s="148">
        <f t="shared" si="0"/>
        <v>107393</v>
      </c>
      <c r="W11" s="8"/>
    </row>
    <row r="12" spans="1:25" s="1" customFormat="1" ht="18">
      <c r="A12" s="80"/>
      <c r="B12" s="145" t="s">
        <v>129</v>
      </c>
      <c r="C12" s="146"/>
      <c r="D12" s="147"/>
      <c r="E12" s="147"/>
      <c r="F12" s="128"/>
      <c r="G12" s="147"/>
      <c r="H12" s="128"/>
      <c r="I12" s="147"/>
      <c r="J12" s="128"/>
      <c r="K12" s="147"/>
      <c r="L12" s="147"/>
      <c r="M12" s="147"/>
      <c r="N12" s="147"/>
      <c r="O12" s="128"/>
      <c r="P12" s="147"/>
      <c r="Q12" s="128"/>
      <c r="R12" s="147">
        <f t="shared" si="1"/>
        <v>0</v>
      </c>
      <c r="S12" s="128"/>
      <c r="T12" s="147"/>
      <c r="U12" s="128"/>
      <c r="V12" s="148">
        <f t="shared" si="0"/>
        <v>0</v>
      </c>
      <c r="W12" s="8"/>
    </row>
    <row r="13" spans="1:25" s="1" customFormat="1" ht="18">
      <c r="A13" s="80"/>
      <c r="B13" s="145"/>
      <c r="C13" s="147" t="s">
        <v>130</v>
      </c>
      <c r="D13" s="147"/>
      <c r="E13" s="147"/>
      <c r="F13" s="128"/>
      <c r="G13" s="147"/>
      <c r="H13" s="128"/>
      <c r="I13" s="147">
        <v>-36977</v>
      </c>
      <c r="J13" s="128"/>
      <c r="K13" s="147"/>
      <c r="L13" s="147"/>
      <c r="M13" s="147"/>
      <c r="N13" s="147"/>
      <c r="O13" s="128"/>
      <c r="P13" s="147"/>
      <c r="Q13" s="128"/>
      <c r="R13" s="147">
        <f t="shared" si="1"/>
        <v>-36977</v>
      </c>
      <c r="S13" s="128"/>
      <c r="T13" s="147">
        <v>-183</v>
      </c>
      <c r="U13" s="128"/>
      <c r="V13" s="148">
        <f t="shared" si="0"/>
        <v>-37160</v>
      </c>
      <c r="W13" s="8"/>
    </row>
    <row r="14" spans="1:25" s="1" customFormat="1" ht="18">
      <c r="A14" s="80"/>
      <c r="B14" s="145"/>
      <c r="C14" s="149" t="s">
        <v>131</v>
      </c>
      <c r="D14" s="149">
        <v>622600</v>
      </c>
      <c r="E14" s="149">
        <v>623</v>
      </c>
      <c r="F14" s="128"/>
      <c r="G14" s="149">
        <v>14395</v>
      </c>
      <c r="H14" s="128"/>
      <c r="I14" s="147"/>
      <c r="J14" s="128"/>
      <c r="K14" s="147"/>
      <c r="L14" s="147"/>
      <c r="M14" s="147"/>
      <c r="N14" s="147"/>
      <c r="O14" s="128"/>
      <c r="P14" s="147"/>
      <c r="Q14" s="128"/>
      <c r="R14" s="147">
        <f t="shared" si="1"/>
        <v>15018</v>
      </c>
      <c r="S14" s="128"/>
      <c r="T14" s="147"/>
      <c r="U14" s="128"/>
      <c r="V14" s="148">
        <f t="shared" si="0"/>
        <v>15018</v>
      </c>
      <c r="W14" s="8"/>
    </row>
    <row r="15" spans="1:25" s="1" customFormat="1" ht="18">
      <c r="A15" s="80"/>
      <c r="B15" s="145"/>
      <c r="C15" s="149" t="s">
        <v>132</v>
      </c>
      <c r="D15" s="149"/>
      <c r="E15" s="149"/>
      <c r="F15" s="128"/>
      <c r="G15" s="149">
        <v>17582</v>
      </c>
      <c r="H15" s="128"/>
      <c r="I15" s="147"/>
      <c r="J15" s="128"/>
      <c r="K15" s="147"/>
      <c r="L15" s="147"/>
      <c r="M15" s="147"/>
      <c r="N15" s="147"/>
      <c r="O15" s="128"/>
      <c r="P15" s="147"/>
      <c r="Q15" s="128"/>
      <c r="R15" s="147">
        <f t="shared" si="1"/>
        <v>17582</v>
      </c>
      <c r="S15" s="128"/>
      <c r="T15" s="147"/>
      <c r="U15" s="128"/>
      <c r="V15" s="148">
        <f t="shared" si="0"/>
        <v>17582</v>
      </c>
      <c r="W15" s="8"/>
      <c r="Y15" s="5"/>
    </row>
    <row r="16" spans="1:25" s="1" customFormat="1" ht="18">
      <c r="A16" s="80"/>
      <c r="B16" s="145"/>
      <c r="C16" s="149" t="s">
        <v>136</v>
      </c>
      <c r="D16" s="147">
        <v>756000</v>
      </c>
      <c r="E16" s="147"/>
      <c r="F16" s="128"/>
      <c r="G16" s="147">
        <v>-2403</v>
      </c>
      <c r="H16" s="128"/>
      <c r="I16" s="147"/>
      <c r="J16" s="128"/>
      <c r="K16" s="147"/>
      <c r="L16" s="147"/>
      <c r="M16" s="147"/>
      <c r="N16" s="147"/>
      <c r="O16" s="128"/>
      <c r="P16" s="147">
        <v>20638</v>
      </c>
      <c r="Q16" s="128"/>
      <c r="R16" s="147">
        <v>18235</v>
      </c>
      <c r="S16" s="128"/>
      <c r="T16" s="147"/>
      <c r="U16" s="128"/>
      <c r="V16" s="148">
        <f t="shared" si="0"/>
        <v>18235</v>
      </c>
      <c r="W16" s="8"/>
      <c r="Y16" s="5"/>
    </row>
    <row r="17" spans="1:25" s="1" customFormat="1" ht="18">
      <c r="A17" s="80"/>
      <c r="B17" s="145"/>
      <c r="C17" s="149" t="s">
        <v>133</v>
      </c>
      <c r="D17" s="147"/>
      <c r="E17" s="147"/>
      <c r="F17" s="128"/>
      <c r="G17" s="147">
        <v>-19900</v>
      </c>
      <c r="H17" s="128"/>
      <c r="I17" s="147"/>
      <c r="J17" s="128"/>
      <c r="K17" s="147"/>
      <c r="L17" s="147"/>
      <c r="M17" s="147"/>
      <c r="N17" s="147"/>
      <c r="O17" s="128"/>
      <c r="P17" s="147">
        <v>0</v>
      </c>
      <c r="Q17" s="128"/>
      <c r="R17" s="147">
        <f t="shared" si="1"/>
        <v>-19900</v>
      </c>
      <c r="S17" s="128"/>
      <c r="T17" s="147"/>
      <c r="U17" s="128"/>
      <c r="V17" s="148">
        <f t="shared" si="0"/>
        <v>-19900</v>
      </c>
      <c r="W17" s="8"/>
      <c r="Y17" s="5"/>
    </row>
    <row r="18" spans="1:25" s="1" customFormat="1" ht="18">
      <c r="A18" s="80"/>
      <c r="B18" s="145" t="s">
        <v>134</v>
      </c>
      <c r="C18" s="150"/>
      <c r="D18" s="147"/>
      <c r="E18" s="147"/>
      <c r="F18" s="128"/>
      <c r="G18" s="147">
        <v>0</v>
      </c>
      <c r="H18" s="128"/>
      <c r="I18" s="147"/>
      <c r="J18" s="128"/>
      <c r="K18" s="147"/>
      <c r="L18" s="147"/>
      <c r="M18" s="147"/>
      <c r="N18" s="147"/>
      <c r="O18" s="128"/>
      <c r="P18" s="147"/>
      <c r="Q18" s="128"/>
      <c r="R18" s="147">
        <f t="shared" si="1"/>
        <v>0</v>
      </c>
      <c r="S18" s="128"/>
      <c r="T18" s="147">
        <v>0</v>
      </c>
      <c r="U18" s="128"/>
      <c r="V18" s="148">
        <f t="shared" si="0"/>
        <v>0</v>
      </c>
      <c r="W18" s="8"/>
      <c r="Y18" s="5"/>
    </row>
    <row r="19" spans="1:25" s="1" customFormat="1" ht="18.75" thickBot="1">
      <c r="A19" s="80"/>
      <c r="B19" s="151" t="s">
        <v>160</v>
      </c>
      <c r="C19" s="152"/>
      <c r="D19" s="153">
        <f>SUM(D10:D18)</f>
        <v>86709406</v>
      </c>
      <c r="E19" s="153">
        <f>SUM(E10:E18)</f>
        <v>86771</v>
      </c>
      <c r="F19" s="154"/>
      <c r="G19" s="153">
        <f>SUM(G10:G18)</f>
        <v>32186</v>
      </c>
      <c r="H19" s="154"/>
      <c r="I19" s="153">
        <f>SUM(I10:I18)</f>
        <v>815367</v>
      </c>
      <c r="J19" s="154"/>
      <c r="K19" s="153">
        <f>SUM(K10:K18)</f>
        <v>-49024</v>
      </c>
      <c r="L19" s="153">
        <f>SUM(L10:L18)</f>
        <v>-2498</v>
      </c>
      <c r="M19" s="153">
        <f>SUM(M10:M18)</f>
        <v>-13850</v>
      </c>
      <c r="N19" s="153">
        <f>SUM(N10:N18)</f>
        <v>2745</v>
      </c>
      <c r="O19" s="154"/>
      <c r="P19" s="153">
        <f>SUM(P10:P18)</f>
        <v>-1675</v>
      </c>
      <c r="Q19" s="154"/>
      <c r="R19" s="153">
        <f>SUM(R10:R18)</f>
        <v>870022</v>
      </c>
      <c r="S19" s="154"/>
      <c r="T19" s="153">
        <f>SUM(T10:T18)</f>
        <v>465</v>
      </c>
      <c r="U19" s="154"/>
      <c r="V19" s="155">
        <f>SUM(V10:V18)</f>
        <v>870487</v>
      </c>
      <c r="W19" s="8"/>
    </row>
    <row r="20" spans="1:25" s="1" customFormat="1" ht="18.75" thickBot="1">
      <c r="A20" s="80"/>
      <c r="B20" s="135"/>
      <c r="C20" s="136"/>
      <c r="D20" s="243"/>
      <c r="E20" s="138"/>
      <c r="F20" s="138"/>
      <c r="G20" s="243"/>
      <c r="H20" s="242"/>
      <c r="I20" s="243"/>
      <c r="J20" s="242"/>
      <c r="K20" s="243"/>
      <c r="L20" s="243"/>
      <c r="M20" s="243"/>
      <c r="N20" s="243"/>
      <c r="O20" s="242"/>
      <c r="P20" s="243"/>
      <c r="Q20" s="242"/>
      <c r="R20" s="138"/>
      <c r="S20" s="242"/>
      <c r="T20" s="138"/>
      <c r="U20" s="138"/>
      <c r="V20" s="139"/>
      <c r="W20" s="8"/>
    </row>
    <row r="21" spans="1:25" s="1" customFormat="1" ht="20.25" customHeight="1">
      <c r="A21" s="80"/>
      <c r="B21" s="140" t="s">
        <v>142</v>
      </c>
      <c r="C21" s="141"/>
      <c r="D21" s="142">
        <v>86766468</v>
      </c>
      <c r="E21" s="142">
        <v>86828</v>
      </c>
      <c r="F21" s="143"/>
      <c r="G21" s="142">
        <v>35716</v>
      </c>
      <c r="H21" s="143"/>
      <c r="I21" s="142">
        <v>867053</v>
      </c>
      <c r="J21" s="143"/>
      <c r="K21" s="142">
        <v>-26894</v>
      </c>
      <c r="L21" s="142">
        <v>-3054</v>
      </c>
      <c r="M21" s="142">
        <v>-11332</v>
      </c>
      <c r="N21" s="142">
        <v>4185</v>
      </c>
      <c r="O21" s="143"/>
      <c r="P21" s="142">
        <v>-1675</v>
      </c>
      <c r="Q21" s="143"/>
      <c r="R21" s="142">
        <f>SUM(E21:P21)</f>
        <v>950827</v>
      </c>
      <c r="S21" s="143"/>
      <c r="T21" s="142">
        <v>655</v>
      </c>
      <c r="U21" s="143"/>
      <c r="V21" s="144">
        <f>SUM(R21:T21)</f>
        <v>951482</v>
      </c>
      <c r="W21" s="8"/>
    </row>
    <row r="22" spans="1:25" s="1" customFormat="1" ht="18">
      <c r="A22" s="80"/>
      <c r="B22" s="145" t="s">
        <v>128</v>
      </c>
      <c r="C22" s="146"/>
      <c r="D22" s="147"/>
      <c r="E22" s="147"/>
      <c r="F22" s="128"/>
      <c r="G22" s="147"/>
      <c r="H22" s="128"/>
      <c r="I22" s="147">
        <v>113863</v>
      </c>
      <c r="J22" s="147"/>
      <c r="K22" s="147">
        <v>-1351</v>
      </c>
      <c r="L22" s="147">
        <v>-618</v>
      </c>
      <c r="M22" s="147">
        <v>-54</v>
      </c>
      <c r="N22" s="147">
        <v>5</v>
      </c>
      <c r="O22" s="128"/>
      <c r="P22" s="147"/>
      <c r="Q22" s="147"/>
      <c r="R22" s="147">
        <f t="shared" ref="R22:R30" si="2">SUM(E22:P22)</f>
        <v>111845</v>
      </c>
      <c r="S22" s="128"/>
      <c r="T22" s="147">
        <v>122</v>
      </c>
      <c r="U22" s="128"/>
      <c r="V22" s="148">
        <f t="shared" ref="V22:V30" si="3">SUM(R22:T22)</f>
        <v>111967</v>
      </c>
      <c r="W22" s="8"/>
    </row>
    <row r="23" spans="1:25" s="1" customFormat="1" ht="18">
      <c r="A23" s="80"/>
      <c r="B23" s="145" t="s">
        <v>129</v>
      </c>
      <c r="C23" s="146"/>
      <c r="D23" s="147"/>
      <c r="E23" s="147"/>
      <c r="F23" s="128"/>
      <c r="G23" s="147"/>
      <c r="H23" s="128"/>
      <c r="I23" s="147"/>
      <c r="J23" s="128"/>
      <c r="K23" s="147"/>
      <c r="L23" s="147"/>
      <c r="M23" s="147"/>
      <c r="N23" s="147"/>
      <c r="O23" s="128"/>
      <c r="P23" s="147"/>
      <c r="Q23" s="128"/>
      <c r="R23" s="147">
        <f t="shared" si="2"/>
        <v>0</v>
      </c>
      <c r="S23" s="128"/>
      <c r="T23" s="147"/>
      <c r="U23" s="128"/>
      <c r="V23" s="148">
        <f t="shared" si="3"/>
        <v>0</v>
      </c>
      <c r="W23" s="8"/>
    </row>
    <row r="24" spans="1:25" s="1" customFormat="1" ht="18">
      <c r="A24" s="80"/>
      <c r="B24" s="145"/>
      <c r="C24" s="147" t="s">
        <v>130</v>
      </c>
      <c r="D24" s="147"/>
      <c r="E24" s="147"/>
      <c r="F24" s="128"/>
      <c r="G24" s="147"/>
      <c r="H24" s="128"/>
      <c r="I24" s="147">
        <v>-39913</v>
      </c>
      <c r="J24" s="128"/>
      <c r="K24" s="147"/>
      <c r="L24" s="147"/>
      <c r="M24" s="147"/>
      <c r="N24" s="147"/>
      <c r="O24" s="128"/>
      <c r="P24" s="147"/>
      <c r="Q24" s="128"/>
      <c r="R24" s="147">
        <f t="shared" si="2"/>
        <v>-39913</v>
      </c>
      <c r="S24" s="128"/>
      <c r="T24" s="147">
        <v>-187</v>
      </c>
      <c r="U24" s="128"/>
      <c r="V24" s="148">
        <f t="shared" si="3"/>
        <v>-40100</v>
      </c>
      <c r="W24" s="8"/>
    </row>
    <row r="25" spans="1:25" s="1" customFormat="1" ht="18">
      <c r="A25" s="80"/>
      <c r="B25" s="145"/>
      <c r="C25" s="149" t="s">
        <v>131</v>
      </c>
      <c r="D25" s="149"/>
      <c r="E25" s="149"/>
      <c r="F25" s="128"/>
      <c r="G25" s="149"/>
      <c r="H25" s="128"/>
      <c r="I25" s="147"/>
      <c r="J25" s="128"/>
      <c r="K25" s="147"/>
      <c r="L25" s="147"/>
      <c r="M25" s="147"/>
      <c r="N25" s="147"/>
      <c r="O25" s="128"/>
      <c r="P25" s="147"/>
      <c r="Q25" s="128"/>
      <c r="R25" s="147">
        <f t="shared" si="2"/>
        <v>0</v>
      </c>
      <c r="S25" s="128"/>
      <c r="T25" s="147"/>
      <c r="U25" s="128"/>
      <c r="V25" s="148">
        <f t="shared" si="3"/>
        <v>0</v>
      </c>
      <c r="W25" s="8"/>
    </row>
    <row r="26" spans="1:25" s="1" customFormat="1" ht="18">
      <c r="A26" s="80"/>
      <c r="B26" s="145"/>
      <c r="C26" s="149" t="s">
        <v>132</v>
      </c>
      <c r="D26" s="149"/>
      <c r="E26" s="149"/>
      <c r="F26" s="128"/>
      <c r="G26" s="149">
        <v>3007</v>
      </c>
      <c r="H26" s="128"/>
      <c r="I26" s="147"/>
      <c r="J26" s="128"/>
      <c r="K26" s="147"/>
      <c r="L26" s="147"/>
      <c r="M26" s="147"/>
      <c r="N26" s="147"/>
      <c r="O26" s="128"/>
      <c r="P26" s="147"/>
      <c r="Q26" s="128"/>
      <c r="R26" s="147">
        <f t="shared" si="2"/>
        <v>3007</v>
      </c>
      <c r="S26" s="128"/>
      <c r="T26" s="147"/>
      <c r="U26" s="128"/>
      <c r="V26" s="148">
        <f>SUM(R26:T26)</f>
        <v>3007</v>
      </c>
      <c r="W26" s="8"/>
    </row>
    <row r="27" spans="1:25" s="1" customFormat="1" ht="18">
      <c r="A27" s="80"/>
      <c r="B27" s="145"/>
      <c r="C27" s="149" t="s">
        <v>136</v>
      </c>
      <c r="D27" s="147">
        <v>19000</v>
      </c>
      <c r="E27" s="147"/>
      <c r="F27" s="128"/>
      <c r="G27" s="147">
        <v>-33</v>
      </c>
      <c r="H27" s="128"/>
      <c r="I27" s="147"/>
      <c r="J27" s="128"/>
      <c r="K27" s="147"/>
      <c r="L27" s="147"/>
      <c r="M27" s="147"/>
      <c r="N27" s="147"/>
      <c r="O27" s="128"/>
      <c r="P27" s="147">
        <v>499</v>
      </c>
      <c r="Q27" s="128"/>
      <c r="R27" s="147">
        <f t="shared" si="2"/>
        <v>466</v>
      </c>
      <c r="S27" s="128"/>
      <c r="T27" s="147"/>
      <c r="U27" s="128"/>
      <c r="V27" s="148">
        <f>SUM(R27:T27)</f>
        <v>466</v>
      </c>
      <c r="W27" s="8"/>
    </row>
    <row r="28" spans="1:25" s="1" customFormat="1" ht="18">
      <c r="A28" s="80"/>
      <c r="B28" s="145"/>
      <c r="C28" s="149" t="s">
        <v>101</v>
      </c>
      <c r="D28" s="147"/>
      <c r="E28" s="147"/>
      <c r="F28" s="128"/>
      <c r="G28" s="147"/>
      <c r="H28" s="128"/>
      <c r="I28" s="147"/>
      <c r="J28" s="128"/>
      <c r="K28" s="147"/>
      <c r="L28" s="147"/>
      <c r="M28" s="147"/>
      <c r="N28" s="147"/>
      <c r="O28" s="128"/>
      <c r="P28" s="147"/>
      <c r="Q28" s="128"/>
      <c r="R28" s="147">
        <f t="shared" si="2"/>
        <v>0</v>
      </c>
      <c r="S28" s="128"/>
      <c r="T28" s="147"/>
      <c r="U28" s="128"/>
      <c r="V28" s="148">
        <f>SUM(R28:T28)</f>
        <v>0</v>
      </c>
      <c r="W28" s="8"/>
    </row>
    <row r="29" spans="1:25" s="1" customFormat="1" ht="18">
      <c r="A29" s="80"/>
      <c r="B29" s="145"/>
      <c r="C29" s="149" t="s">
        <v>145</v>
      </c>
      <c r="D29" s="147"/>
      <c r="E29" s="147"/>
      <c r="F29" s="128"/>
      <c r="G29" s="147"/>
      <c r="H29" s="128"/>
      <c r="I29" s="147"/>
      <c r="J29" s="128"/>
      <c r="K29" s="147"/>
      <c r="L29" s="147"/>
      <c r="M29" s="147"/>
      <c r="N29" s="147"/>
      <c r="O29" s="128"/>
      <c r="P29" s="147"/>
      <c r="Q29" s="128"/>
      <c r="R29" s="147">
        <f t="shared" si="2"/>
        <v>0</v>
      </c>
      <c r="S29" s="128"/>
      <c r="T29" s="147">
        <v>142</v>
      </c>
      <c r="U29" s="128"/>
      <c r="V29" s="148">
        <f>SUM(R29:T29)</f>
        <v>142</v>
      </c>
      <c r="W29" s="8"/>
    </row>
    <row r="30" spans="1:25" s="1" customFormat="1" ht="18">
      <c r="A30" s="80"/>
      <c r="B30" s="145" t="s">
        <v>134</v>
      </c>
      <c r="C30" s="150"/>
      <c r="D30" s="147"/>
      <c r="E30" s="147"/>
      <c r="F30" s="128"/>
      <c r="G30" s="147"/>
      <c r="H30" s="128"/>
      <c r="I30" s="147"/>
      <c r="J30" s="128"/>
      <c r="K30" s="147"/>
      <c r="L30" s="147"/>
      <c r="M30" s="147"/>
      <c r="N30" s="147"/>
      <c r="O30" s="128"/>
      <c r="P30" s="147"/>
      <c r="Q30" s="128"/>
      <c r="R30" s="147">
        <f t="shared" si="2"/>
        <v>0</v>
      </c>
      <c r="S30" s="128"/>
      <c r="T30" s="147"/>
      <c r="U30" s="128"/>
      <c r="V30" s="148">
        <f t="shared" si="3"/>
        <v>0</v>
      </c>
      <c r="W30" s="8"/>
    </row>
    <row r="31" spans="1:25" s="1" customFormat="1" ht="18.75" thickBot="1">
      <c r="A31" s="80"/>
      <c r="B31" s="151" t="s">
        <v>161</v>
      </c>
      <c r="C31" s="152"/>
      <c r="D31" s="153">
        <f>SUM(D21:D30)</f>
        <v>86785468</v>
      </c>
      <c r="E31" s="153">
        <f>SUM(E21:E30)</f>
        <v>86828</v>
      </c>
      <c r="F31" s="154"/>
      <c r="G31" s="153">
        <f>SUM(G21:G30)</f>
        <v>38690</v>
      </c>
      <c r="H31" s="154"/>
      <c r="I31" s="153">
        <f>SUM(I21:I30)</f>
        <v>941003</v>
      </c>
      <c r="J31" s="154"/>
      <c r="K31" s="153">
        <f>SUM(K21:K30)</f>
        <v>-28245</v>
      </c>
      <c r="L31" s="153">
        <f>SUM(L21:L30)</f>
        <v>-3672</v>
      </c>
      <c r="M31" s="153">
        <f>SUM(M21:M30)</f>
        <v>-11386</v>
      </c>
      <c r="N31" s="153">
        <f>SUM(N21:N30)</f>
        <v>4190</v>
      </c>
      <c r="O31" s="154"/>
      <c r="P31" s="153">
        <f>SUM(P21:P30)</f>
        <v>-1176</v>
      </c>
      <c r="Q31" s="154"/>
      <c r="R31" s="153">
        <f>SUM(R21:R30)</f>
        <v>1026232</v>
      </c>
      <c r="S31" s="154"/>
      <c r="T31" s="153">
        <f>SUM(T21:T30)</f>
        <v>732</v>
      </c>
      <c r="U31" s="154"/>
      <c r="V31" s="155">
        <f>SUM(V21:V30)</f>
        <v>1026964</v>
      </c>
      <c r="W31" s="8"/>
      <c r="X31" s="5"/>
    </row>
    <row r="32" spans="1:25" s="1" customFormat="1" ht="18">
      <c r="A32" s="80"/>
      <c r="B32" s="127"/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7"/>
      <c r="W32" s="8"/>
      <c r="X32" s="5"/>
    </row>
  </sheetData>
  <mergeCells count="11">
    <mergeCell ref="D5:D7"/>
    <mergeCell ref="R5:R7"/>
    <mergeCell ref="T5:T7"/>
    <mergeCell ref="E5:E7"/>
    <mergeCell ref="G5:G7"/>
    <mergeCell ref="P5:P7"/>
    <mergeCell ref="K5:N7"/>
    <mergeCell ref="I5:I7"/>
    <mergeCell ref="F5:F7"/>
    <mergeCell ref="H5:H7"/>
    <mergeCell ref="J5:J7"/>
  </mergeCells>
  <phoneticPr fontId="14" type="noConversion"/>
  <pageMargins left="0.74803149606299213" right="0.31496062992125984" top="1.3385826771653544" bottom="0.31496062992125984" header="0.31496062992125984" footer="0.27559055118110237"/>
  <pageSetup paperSize="9" scale="43" orientation="landscape" r:id="rId1"/>
  <headerFooter alignWithMargins="0">
    <oddHeader>&amp;L&amp;G</oddHeader>
    <oddFooter>&amp;CSoftware AG - Q3 2012 Ergebnisse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selection activeCell="H11" sqref="H11"/>
    </sheetView>
  </sheetViews>
  <sheetFormatPr baseColWidth="10" defaultColWidth="8.85546875" defaultRowHeight="12.75"/>
  <cols>
    <col min="1" max="1" width="5.42578125" style="2" customWidth="1"/>
    <col min="2" max="2" width="64.42578125" style="2" customWidth="1"/>
    <col min="3" max="3" width="4.42578125" style="2" customWidth="1"/>
    <col min="4" max="4" width="15.7109375" style="2" customWidth="1"/>
    <col min="5" max="5" width="3.42578125" style="2" customWidth="1"/>
    <col min="6" max="6" width="15.85546875" style="2" customWidth="1"/>
    <col min="7" max="7" width="4.42578125" style="2" customWidth="1"/>
    <col min="8" max="8" width="12.5703125" style="2" customWidth="1"/>
    <col min="9" max="9" width="3.42578125" style="2" customWidth="1"/>
    <col min="10" max="10" width="10.7109375" style="2" customWidth="1"/>
    <col min="11" max="11" width="3.42578125" style="2" customWidth="1"/>
    <col min="12" max="16384" width="8.85546875" style="2"/>
  </cols>
  <sheetData>
    <row r="1" spans="1:11" ht="21" customHeight="1">
      <c r="A1" s="7"/>
      <c r="B1" s="7"/>
      <c r="C1" s="6"/>
      <c r="D1" s="6"/>
      <c r="E1" s="6"/>
      <c r="F1" s="6"/>
      <c r="G1" s="6"/>
      <c r="H1" s="6"/>
      <c r="I1" s="6"/>
      <c r="J1" s="6"/>
      <c r="K1" s="6"/>
    </row>
    <row r="2" spans="1:11" ht="18.75" customHeight="1">
      <c r="A2" s="7"/>
      <c r="B2" s="80" t="s">
        <v>162</v>
      </c>
      <c r="C2" s="80"/>
      <c r="D2" s="80"/>
      <c r="E2" s="80"/>
      <c r="F2" s="81"/>
      <c r="G2" s="80"/>
      <c r="H2" s="80"/>
      <c r="I2" s="80"/>
      <c r="J2" s="81"/>
      <c r="K2" s="6"/>
    </row>
    <row r="3" spans="1:11" ht="18.75" customHeight="1">
      <c r="A3" s="7"/>
      <c r="B3" s="80" t="s">
        <v>11</v>
      </c>
      <c r="C3" s="80"/>
      <c r="D3" s="80"/>
      <c r="E3" s="80"/>
      <c r="F3" s="81"/>
      <c r="G3" s="80"/>
      <c r="H3" s="80"/>
      <c r="I3" s="80"/>
      <c r="J3" s="81"/>
      <c r="K3" s="6"/>
    </row>
    <row r="4" spans="1:11" s="1" customFormat="1" ht="21" customHeight="1">
      <c r="A4" s="7"/>
      <c r="B4" s="79"/>
      <c r="C4" s="79"/>
      <c r="D4" s="79"/>
      <c r="E4" s="79"/>
      <c r="F4" s="82"/>
      <c r="G4" s="79"/>
      <c r="H4" s="79"/>
      <c r="I4" s="79"/>
      <c r="J4" s="82"/>
      <c r="K4" s="6"/>
    </row>
    <row r="5" spans="1:11" s="1" customFormat="1" ht="27" customHeight="1">
      <c r="A5" s="7"/>
      <c r="B5" s="156" t="s">
        <v>32</v>
      </c>
      <c r="C5" s="279" t="s">
        <v>157</v>
      </c>
      <c r="D5" s="274"/>
      <c r="E5" s="279" t="s">
        <v>158</v>
      </c>
      <c r="F5" s="274"/>
      <c r="G5" s="280" t="s">
        <v>151</v>
      </c>
      <c r="H5" s="281"/>
      <c r="I5" s="280" t="s">
        <v>152</v>
      </c>
      <c r="J5" s="281"/>
      <c r="K5" s="6"/>
    </row>
    <row r="6" spans="1:11" s="1" customFormat="1" ht="18">
      <c r="A6" s="7"/>
      <c r="B6" s="157" t="s">
        <v>78</v>
      </c>
      <c r="C6" s="158"/>
      <c r="D6" s="159">
        <v>113985</v>
      </c>
      <c r="E6" s="158"/>
      <c r="F6" s="159">
        <v>125333</v>
      </c>
      <c r="G6" s="158"/>
      <c r="H6" s="159">
        <v>40666</v>
      </c>
      <c r="I6" s="158"/>
      <c r="J6" s="159">
        <v>46621</v>
      </c>
      <c r="K6" s="6"/>
    </row>
    <row r="7" spans="1:11" s="1" customFormat="1" ht="18">
      <c r="A7" s="7"/>
      <c r="B7" s="160" t="s">
        <v>137</v>
      </c>
      <c r="C7" s="161"/>
      <c r="D7" s="162">
        <v>-1351</v>
      </c>
      <c r="E7" s="161"/>
      <c r="F7" s="162">
        <v>-17584</v>
      </c>
      <c r="G7" s="161"/>
      <c r="H7" s="162">
        <v>-13757</v>
      </c>
      <c r="I7" s="161"/>
      <c r="J7" s="162">
        <v>14406</v>
      </c>
      <c r="K7" s="6"/>
    </row>
    <row r="8" spans="1:11" s="1" customFormat="1" ht="18">
      <c r="A8" s="7"/>
      <c r="B8" s="160" t="s">
        <v>138</v>
      </c>
      <c r="C8" s="161"/>
      <c r="D8" s="162">
        <v>-618</v>
      </c>
      <c r="E8" s="161"/>
      <c r="F8" s="162">
        <v>-3101</v>
      </c>
      <c r="G8" s="161"/>
      <c r="H8" s="162">
        <v>-343</v>
      </c>
      <c r="I8" s="161"/>
      <c r="J8" s="162">
        <v>-2457</v>
      </c>
      <c r="K8" s="6"/>
    </row>
    <row r="9" spans="1:11" s="1" customFormat="1" ht="30">
      <c r="A9" s="7"/>
      <c r="B9" s="160" t="s">
        <v>139</v>
      </c>
      <c r="C9" s="161"/>
      <c r="D9" s="162">
        <v>5</v>
      </c>
      <c r="E9" s="161"/>
      <c r="F9" s="162">
        <v>2745</v>
      </c>
      <c r="G9" s="161"/>
      <c r="H9" s="162">
        <v>-934</v>
      </c>
      <c r="I9" s="161"/>
      <c r="J9" s="162">
        <v>2239</v>
      </c>
      <c r="K9" s="6"/>
    </row>
    <row r="10" spans="1:11" s="1" customFormat="1" ht="18">
      <c r="A10" s="7"/>
      <c r="B10" s="160" t="s">
        <v>140</v>
      </c>
      <c r="C10" s="161"/>
      <c r="D10" s="162">
        <v>-54</v>
      </c>
      <c r="E10" s="161"/>
      <c r="F10" s="162">
        <v>0</v>
      </c>
      <c r="G10" s="161"/>
      <c r="H10" s="162">
        <v>0</v>
      </c>
      <c r="I10" s="161"/>
      <c r="J10" s="162">
        <v>0</v>
      </c>
      <c r="K10" s="6"/>
    </row>
    <row r="11" spans="1:11" s="1" customFormat="1" ht="18">
      <c r="A11" s="7"/>
      <c r="B11" s="157" t="s">
        <v>141</v>
      </c>
      <c r="C11" s="163"/>
      <c r="D11" s="164">
        <f>SUM(D7:D10)</f>
        <v>-2018</v>
      </c>
      <c r="E11" s="163"/>
      <c r="F11" s="164">
        <f>SUM(F7:F10)</f>
        <v>-17940</v>
      </c>
      <c r="G11" s="163"/>
      <c r="H11" s="164">
        <f>SUM(H7:H10)</f>
        <v>-15034</v>
      </c>
      <c r="I11" s="163"/>
      <c r="J11" s="164">
        <f>SUM(J7:J10)</f>
        <v>14188</v>
      </c>
      <c r="K11" s="6"/>
    </row>
    <row r="12" spans="1:11" s="1" customFormat="1" ht="18">
      <c r="A12" s="7"/>
      <c r="B12" s="157" t="s">
        <v>128</v>
      </c>
      <c r="C12" s="163"/>
      <c r="D12" s="164">
        <f>+D6+D11</f>
        <v>111967</v>
      </c>
      <c r="E12" s="163"/>
      <c r="F12" s="164">
        <f>+F6+F11</f>
        <v>107393</v>
      </c>
      <c r="G12" s="163"/>
      <c r="H12" s="164">
        <f>+H6+H11</f>
        <v>25632</v>
      </c>
      <c r="I12" s="163"/>
      <c r="J12" s="164">
        <f>+J6+J11</f>
        <v>60809</v>
      </c>
      <c r="K12" s="6"/>
    </row>
    <row r="13" spans="1:11" s="1" customFormat="1" ht="18">
      <c r="A13" s="7"/>
      <c r="B13" s="157"/>
      <c r="C13" s="163"/>
      <c r="D13" s="164"/>
      <c r="E13" s="163"/>
      <c r="F13" s="164"/>
      <c r="G13" s="163"/>
      <c r="H13" s="164"/>
      <c r="I13" s="163"/>
      <c r="J13" s="164"/>
      <c r="K13" s="6"/>
    </row>
    <row r="14" spans="1:11" s="1" customFormat="1" ht="18">
      <c r="A14" s="7"/>
      <c r="B14" s="98" t="s">
        <v>79</v>
      </c>
      <c r="C14" s="163"/>
      <c r="D14" s="164">
        <f>D12-D15</f>
        <v>111845</v>
      </c>
      <c r="E14" s="163"/>
      <c r="F14" s="164">
        <f>F12-F15</f>
        <v>107334</v>
      </c>
      <c r="G14" s="163"/>
      <c r="H14" s="164">
        <f>H12-H15</f>
        <v>25634</v>
      </c>
      <c r="I14" s="163"/>
      <c r="J14" s="164">
        <f>J12-J15</f>
        <v>60822</v>
      </c>
      <c r="K14" s="6"/>
    </row>
    <row r="15" spans="1:11" s="1" customFormat="1" ht="18">
      <c r="A15" s="7"/>
      <c r="B15" s="98" t="s">
        <v>80</v>
      </c>
      <c r="C15" s="163"/>
      <c r="D15" s="164">
        <v>122</v>
      </c>
      <c r="E15" s="163"/>
      <c r="F15" s="164">
        <v>59</v>
      </c>
      <c r="G15" s="163"/>
      <c r="H15" s="164">
        <v>-2</v>
      </c>
      <c r="I15" s="163"/>
      <c r="J15" s="164">
        <v>-13</v>
      </c>
      <c r="K15" s="6"/>
    </row>
    <row r="16" spans="1:11" s="1" customFormat="1" ht="18">
      <c r="A16" s="7"/>
      <c r="B16" s="165"/>
      <c r="C16" s="79"/>
      <c r="D16" s="79"/>
      <c r="E16" s="79"/>
      <c r="F16" s="79"/>
      <c r="G16" s="79"/>
      <c r="H16" s="79"/>
      <c r="I16" s="79"/>
      <c r="J16" s="79"/>
      <c r="K16" s="6"/>
    </row>
    <row r="18" spans="4:8">
      <c r="D18" s="166"/>
      <c r="H18" s="166"/>
    </row>
  </sheetData>
  <mergeCells count="4">
    <mergeCell ref="C5:D5"/>
    <mergeCell ref="E5:F5"/>
    <mergeCell ref="G5:H5"/>
    <mergeCell ref="I5:J5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90" orientation="landscape" r:id="rId1"/>
  <headerFooter alignWithMargins="0">
    <oddHeader>&amp;L&amp;G</oddHeader>
    <oddFooter>&amp;CSoftware AG - Q3 2012 Ergebnisse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Eckdaten</vt:lpstr>
      <vt:lpstr>Konzernbilanz</vt:lpstr>
      <vt:lpstr>GuV</vt:lpstr>
      <vt:lpstr>Kapitalflussrechnung</vt:lpstr>
      <vt:lpstr>Segmentbericht</vt:lpstr>
      <vt:lpstr>EK-Veränderung</vt:lpstr>
      <vt:lpstr>Im EK erfasste Erträge + Aufw.</vt:lpstr>
      <vt:lpstr>'EK-Veränderung'!Druckbereich</vt:lpstr>
      <vt:lpstr>'Im EK erfasste Erträge + Aufw.'!Druckbereich</vt:lpstr>
      <vt:lpstr>Kapitalflussrechnung!Druckbereich</vt:lpstr>
      <vt:lpstr>Konzernbilanz!Druckbereich</vt:lpstr>
      <vt:lpstr>Segmentbericht!Druckbereich</vt:lpstr>
    </vt:vector>
  </TitlesOfParts>
  <Company>Software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Software AG</dc:creator>
  <cp:lastModifiedBy>Drommershausen, Antje</cp:lastModifiedBy>
  <cp:lastPrinted>2012-10-29T13:30:25Z</cp:lastPrinted>
  <dcterms:created xsi:type="dcterms:W3CDTF">2000-07-13T14:26:17Z</dcterms:created>
  <dcterms:modified xsi:type="dcterms:W3CDTF">2012-10-29T13:35:01Z</dcterms:modified>
</cp:coreProperties>
</file>