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DieseArbeitsmappe" defaultThemeVersion="124226"/>
  <xr:revisionPtr revIDLastSave="0" documentId="8_{38A86F10-E919-46F3-B435-F27310DB71BD}" xr6:coauthVersionLast="47" xr6:coauthVersionMax="47" xr10:uidLastSave="{00000000-0000-0000-0000-000000000000}"/>
  <bookViews>
    <workbookView xWindow="-110" yWindow="-110" windowWidth="19420" windowHeight="10420" tabRatio="932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ytd" sheetId="34" r:id="rId7"/>
    <sheet name="Segment Report quarter" sheetId="35" r:id="rId8"/>
    <sheet name="Comp. Income" sheetId="14" r:id="rId9"/>
    <sheet name="IR Contact" sheetId="5" r:id="rId10"/>
    <sheet name="Back Banner" sheetId="36" r:id="rId11"/>
  </sheets>
  <definedNames>
    <definedName name="_xlnm.Print_Area" localSheetId="4">'Balance Sheet'!$A$1:$E$53</definedName>
    <definedName name="_xlnm.Print_Area" localSheetId="8">'Comp. Income'!$A$1:$F$17</definedName>
    <definedName name="_xlnm.Print_Area" localSheetId="0">'Front page'!$A$1:$H$23</definedName>
    <definedName name="_xlnm.Print_Area" localSheetId="3">'Income Statement'!$A$1:$H$33</definedName>
    <definedName name="_xlnm.Print_Area" localSheetId="1">'Table of contents'!$A$1:$J$23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6" l="1"/>
  <c r="C52" i="26"/>
  <c r="C24" i="10"/>
  <c r="E24" i="10"/>
  <c r="C23" i="35"/>
  <c r="C20" i="35"/>
  <c r="C10" i="35"/>
  <c r="G7" i="31"/>
  <c r="F12" i="14" l="1"/>
  <c r="F9" i="14"/>
  <c r="F13" i="14" s="1"/>
  <c r="F14" i="14" s="1"/>
  <c r="D12" i="14"/>
  <c r="D9" i="14"/>
  <c r="D13" i="14" s="1"/>
  <c r="D14" i="14" s="1"/>
  <c r="D15" i="14" s="1"/>
  <c r="T32" i="35"/>
  <c r="P11" i="35"/>
  <c r="P13" i="35" s="1"/>
  <c r="P16" i="35" s="1"/>
  <c r="P18" i="35" s="1"/>
  <c r="P21" i="35" s="1"/>
  <c r="P24" i="35" s="1"/>
  <c r="M14" i="35"/>
  <c r="M11" i="35"/>
  <c r="M13" i="35" s="1"/>
  <c r="M16" i="35" s="1"/>
  <c r="M18" i="35" s="1"/>
  <c r="M21" i="35" s="1"/>
  <c r="M24" i="35" s="1"/>
  <c r="I11" i="35"/>
  <c r="I13" i="35" s="1"/>
  <c r="I16" i="35" s="1"/>
  <c r="I18" i="35" s="1"/>
  <c r="I21" i="35" s="1"/>
  <c r="I24" i="35" s="1"/>
  <c r="E20" i="35"/>
  <c r="E17" i="35"/>
  <c r="E8" i="35"/>
  <c r="E7" i="35"/>
  <c r="E11" i="35" s="1"/>
  <c r="E13" i="35" s="1"/>
  <c r="E16" i="35" s="1"/>
  <c r="E18" i="35" s="1"/>
  <c r="E21" i="35" s="1"/>
  <c r="E24" i="35" s="1"/>
  <c r="T32" i="34"/>
  <c r="P11" i="34"/>
  <c r="P13" i="34" s="1"/>
  <c r="P16" i="34" s="1"/>
  <c r="P18" i="34" s="1"/>
  <c r="P21" i="34" s="1"/>
  <c r="P24" i="34" s="1"/>
  <c r="M14" i="34"/>
  <c r="M11" i="34"/>
  <c r="M13" i="34" s="1"/>
  <c r="M16" i="34" s="1"/>
  <c r="M18" i="34" s="1"/>
  <c r="M21" i="34" s="1"/>
  <c r="M24" i="34" s="1"/>
  <c r="I11" i="34"/>
  <c r="I13" i="34" s="1"/>
  <c r="I16" i="34" s="1"/>
  <c r="I18" i="34" s="1"/>
  <c r="I21" i="34" s="1"/>
  <c r="I24" i="34" s="1"/>
  <c r="E23" i="34"/>
  <c r="E20" i="34"/>
  <c r="E11" i="34"/>
  <c r="E13" i="34" s="1"/>
  <c r="E16" i="34" s="1"/>
  <c r="E18" i="34" s="1"/>
  <c r="E21" i="34" s="1"/>
  <c r="E24" i="34" s="1"/>
  <c r="F24" i="10"/>
  <c r="D24" i="10"/>
  <c r="G8" i="4"/>
  <c r="F8" i="4"/>
  <c r="G11" i="4"/>
  <c r="G13" i="4" s="1"/>
  <c r="G20" i="4" s="1"/>
  <c r="G23" i="4"/>
  <c r="D11" i="4"/>
  <c r="D8" i="4"/>
  <c r="D22" i="4"/>
  <c r="D23" i="4" s="1"/>
  <c r="D15" i="4"/>
  <c r="G24" i="4" l="1"/>
  <c r="G26" i="4" s="1"/>
  <c r="G27" i="4" s="1"/>
  <c r="G29" i="4" s="1"/>
  <c r="G30" i="4"/>
  <c r="D13" i="4"/>
  <c r="D20" i="4" s="1"/>
  <c r="D24" i="4" s="1"/>
  <c r="D26" i="4" s="1"/>
  <c r="D27" i="4" s="1"/>
  <c r="D30" i="4" l="1"/>
  <c r="D29" i="4"/>
  <c r="C8" i="4" l="1"/>
  <c r="R32" i="35"/>
  <c r="T23" i="35"/>
  <c r="R23" i="35"/>
  <c r="T20" i="35"/>
  <c r="R20" i="35"/>
  <c r="T17" i="35"/>
  <c r="R17" i="35"/>
  <c r="T15" i="35"/>
  <c r="S15" i="35"/>
  <c r="R15" i="35"/>
  <c r="T14" i="35"/>
  <c r="S14" i="35"/>
  <c r="R14" i="35"/>
  <c r="O13" i="35"/>
  <c r="O16" i="35"/>
  <c r="O18" i="35"/>
  <c r="O21" i="35" s="1"/>
  <c r="O24" i="35" s="1"/>
  <c r="L13" i="35"/>
  <c r="L16" i="35" s="1"/>
  <c r="L18" i="35" s="1"/>
  <c r="L21" i="35" s="1"/>
  <c r="L24" i="35" s="1"/>
  <c r="T12" i="35"/>
  <c r="S12" i="35"/>
  <c r="R12" i="35"/>
  <c r="O11" i="35"/>
  <c r="L11" i="35"/>
  <c r="K11" i="35"/>
  <c r="K13" i="35" s="1"/>
  <c r="K16" i="35" s="1"/>
  <c r="K18" i="35" s="1"/>
  <c r="K21" i="35" s="1"/>
  <c r="K24" i="35" s="1"/>
  <c r="H11" i="35"/>
  <c r="H13" i="35"/>
  <c r="H16" i="35" s="1"/>
  <c r="H18" i="35" s="1"/>
  <c r="H21" i="35" s="1"/>
  <c r="H24" i="35" s="1"/>
  <c r="G11" i="35"/>
  <c r="G13" i="35" s="1"/>
  <c r="G16" i="35" s="1"/>
  <c r="G18" i="35" s="1"/>
  <c r="G21" i="35" s="1"/>
  <c r="G24" i="35" s="1"/>
  <c r="D11" i="35"/>
  <c r="D13" i="35" s="1"/>
  <c r="D16" i="35" s="1"/>
  <c r="D18" i="35" s="1"/>
  <c r="D21" i="35" s="1"/>
  <c r="D24" i="35" s="1"/>
  <c r="C11" i="35"/>
  <c r="C13" i="35" s="1"/>
  <c r="C16" i="35" s="1"/>
  <c r="C18" i="35" s="1"/>
  <c r="C21" i="35" s="1"/>
  <c r="C24" i="35" s="1"/>
  <c r="T10" i="35"/>
  <c r="S10" i="35"/>
  <c r="R10" i="35"/>
  <c r="T9" i="35"/>
  <c r="S9" i="35"/>
  <c r="R9" i="35"/>
  <c r="T8" i="35"/>
  <c r="S8" i="35"/>
  <c r="R8" i="35"/>
  <c r="T7" i="35"/>
  <c r="S7" i="35"/>
  <c r="R7" i="35"/>
  <c r="E38" i="31"/>
  <c r="F33" i="10"/>
  <c r="F35" i="10" s="1"/>
  <c r="F30" i="10"/>
  <c r="F15" i="10"/>
  <c r="F36" i="10" s="1"/>
  <c r="D33" i="10"/>
  <c r="D35" i="10" s="1"/>
  <c r="D30" i="10"/>
  <c r="D15" i="10"/>
  <c r="D36" i="10" s="1"/>
  <c r="D45" i="26"/>
  <c r="D35" i="26"/>
  <c r="D23" i="26"/>
  <c r="D12" i="26"/>
  <c r="H9" i="4"/>
  <c r="H10" i="4"/>
  <c r="F11" i="4"/>
  <c r="F13" i="4" s="1"/>
  <c r="C11" i="4"/>
  <c r="C13" i="4"/>
  <c r="C20" i="4"/>
  <c r="B1" i="35"/>
  <c r="E8" i="4"/>
  <c r="E12" i="14"/>
  <c r="E9" i="14"/>
  <c r="E37" i="31"/>
  <c r="E36" i="31"/>
  <c r="T23" i="34"/>
  <c r="T20" i="34"/>
  <c r="T17" i="34"/>
  <c r="T15" i="34"/>
  <c r="T14" i="34"/>
  <c r="T12" i="34"/>
  <c r="T10" i="34"/>
  <c r="T9" i="34"/>
  <c r="T8" i="34"/>
  <c r="T7" i="34"/>
  <c r="E10" i="4"/>
  <c r="H25" i="4"/>
  <c r="H22" i="4"/>
  <c r="H21" i="4"/>
  <c r="H19" i="4"/>
  <c r="H18" i="4"/>
  <c r="H17" i="4"/>
  <c r="H16" i="4"/>
  <c r="H15" i="4"/>
  <c r="H14" i="4"/>
  <c r="H12" i="4"/>
  <c r="H7" i="4"/>
  <c r="H6" i="4"/>
  <c r="H5" i="4"/>
  <c r="E28" i="4"/>
  <c r="E25" i="4"/>
  <c r="E22" i="4"/>
  <c r="E21" i="4"/>
  <c r="E19" i="4"/>
  <c r="E18" i="4"/>
  <c r="E17" i="4"/>
  <c r="E16" i="4"/>
  <c r="E15" i="4"/>
  <c r="E14" i="4"/>
  <c r="E12" i="4"/>
  <c r="E9" i="4"/>
  <c r="E7" i="4"/>
  <c r="E6" i="4"/>
  <c r="E5" i="4"/>
  <c r="C12" i="14"/>
  <c r="C9" i="14"/>
  <c r="B1" i="14"/>
  <c r="R32" i="34"/>
  <c r="R23" i="34"/>
  <c r="R20" i="34"/>
  <c r="R17" i="34"/>
  <c r="S15" i="34"/>
  <c r="R15" i="34"/>
  <c r="S14" i="34"/>
  <c r="R14" i="34"/>
  <c r="S12" i="34"/>
  <c r="R12" i="34"/>
  <c r="O11" i="34"/>
  <c r="O13" i="34"/>
  <c r="O16" i="34" s="1"/>
  <c r="O18" i="34" s="1"/>
  <c r="O21" i="34" s="1"/>
  <c r="O24" i="34" s="1"/>
  <c r="L11" i="34"/>
  <c r="L13" i="34" s="1"/>
  <c r="L16" i="34" s="1"/>
  <c r="L18" i="34" s="1"/>
  <c r="L21" i="34" s="1"/>
  <c r="L24" i="34" s="1"/>
  <c r="K11" i="34"/>
  <c r="K13" i="34"/>
  <c r="K16" i="34"/>
  <c r="K18" i="34" s="1"/>
  <c r="K21" i="34" s="1"/>
  <c r="K24" i="34" s="1"/>
  <c r="H11" i="34"/>
  <c r="H13" i="34"/>
  <c r="H16" i="34" s="1"/>
  <c r="H18" i="34" s="1"/>
  <c r="H21" i="34" s="1"/>
  <c r="H24" i="34" s="1"/>
  <c r="G11" i="34"/>
  <c r="G13" i="34" s="1"/>
  <c r="G16" i="34" s="1"/>
  <c r="G18" i="34" s="1"/>
  <c r="G21" i="34" s="1"/>
  <c r="G24" i="34" s="1"/>
  <c r="D11" i="34"/>
  <c r="D13" i="34" s="1"/>
  <c r="D16" i="34" s="1"/>
  <c r="D18" i="34" s="1"/>
  <c r="D21" i="34" s="1"/>
  <c r="D24" i="34" s="1"/>
  <c r="C11" i="34"/>
  <c r="C13" i="34" s="1"/>
  <c r="C16" i="34" s="1"/>
  <c r="C18" i="34" s="1"/>
  <c r="C21" i="34" s="1"/>
  <c r="C24" i="34" s="1"/>
  <c r="S10" i="34"/>
  <c r="R10" i="34"/>
  <c r="S9" i="34"/>
  <c r="R9" i="34"/>
  <c r="S8" i="34"/>
  <c r="R8" i="34"/>
  <c r="S7" i="34"/>
  <c r="R7" i="34"/>
  <c r="B1" i="34"/>
  <c r="E33" i="10"/>
  <c r="E35" i="10" s="1"/>
  <c r="C33" i="10"/>
  <c r="C35" i="10" s="1"/>
  <c r="E30" i="10"/>
  <c r="C30" i="10"/>
  <c r="E15" i="10"/>
  <c r="E36" i="10" s="1"/>
  <c r="C15" i="10"/>
  <c r="C36" i="10" s="1"/>
  <c r="B1" i="10"/>
  <c r="C45" i="26"/>
  <c r="C35" i="26"/>
  <c r="C23" i="26"/>
  <c r="C12" i="26"/>
  <c r="C24" i="26" s="1"/>
  <c r="B1" i="26"/>
  <c r="F23" i="4"/>
  <c r="H23" i="4" s="1"/>
  <c r="C23" i="4"/>
  <c r="E23" i="4"/>
  <c r="B1" i="4"/>
  <c r="B1" i="31"/>
  <c r="H8" i="4"/>
  <c r="E11" i="4"/>
  <c r="C24" i="4"/>
  <c r="C26" i="4"/>
  <c r="C27" i="4"/>
  <c r="C29" i="4"/>
  <c r="E13" i="4"/>
  <c r="C30" i="4"/>
  <c r="E20" i="4"/>
  <c r="E24" i="4"/>
  <c r="E26" i="4"/>
  <c r="E30" i="4"/>
  <c r="E29" i="4"/>
  <c r="E27" i="4"/>
  <c r="D24" i="26" l="1"/>
  <c r="D53" i="26"/>
  <c r="E13" i="14"/>
  <c r="E14" i="14" s="1"/>
  <c r="E15" i="14" s="1"/>
  <c r="C13" i="14"/>
  <c r="C14" i="14" s="1"/>
  <c r="C15" i="14" s="1"/>
  <c r="S11" i="35"/>
  <c r="R11" i="35"/>
  <c r="R13" i="35" s="1"/>
  <c r="R16" i="35" s="1"/>
  <c r="R18" i="35" s="1"/>
  <c r="R21" i="35" s="1"/>
  <c r="R24" i="35" s="1"/>
  <c r="R29" i="35" s="1"/>
  <c r="R33" i="35" s="1"/>
  <c r="R35" i="35" s="1"/>
  <c r="S13" i="35"/>
  <c r="S16" i="35" s="1"/>
  <c r="R11" i="34"/>
  <c r="S11" i="34"/>
  <c r="S13" i="34"/>
  <c r="S16" i="34" s="1"/>
  <c r="R13" i="34"/>
  <c r="R16" i="34" s="1"/>
  <c r="R18" i="34" s="1"/>
  <c r="R21" i="34" s="1"/>
  <c r="R24" i="34" s="1"/>
  <c r="R29" i="34" s="1"/>
  <c r="R33" i="34" s="1"/>
  <c r="R35" i="34" s="1"/>
  <c r="T11" i="35"/>
  <c r="T13" i="35" s="1"/>
  <c r="T16" i="35" s="1"/>
  <c r="T18" i="35" s="1"/>
  <c r="T21" i="35" s="1"/>
  <c r="T24" i="35" s="1"/>
  <c r="T29" i="35" s="1"/>
  <c r="T33" i="35" s="1"/>
  <c r="T35" i="35" s="1"/>
  <c r="T11" i="34"/>
  <c r="T13" i="34" s="1"/>
  <c r="T16" i="34" s="1"/>
  <c r="T18" i="34" s="1"/>
  <c r="T21" i="34" s="1"/>
  <c r="T24" i="34" s="1"/>
  <c r="T29" i="34" s="1"/>
  <c r="T33" i="34" s="1"/>
  <c r="T35" i="34" s="1"/>
  <c r="H13" i="4"/>
  <c r="F20" i="4"/>
  <c r="H11" i="4"/>
  <c r="C53" i="26"/>
  <c r="H20" i="4" l="1"/>
  <c r="F24" i="4"/>
  <c r="F26" i="4" l="1"/>
  <c r="H24" i="4"/>
  <c r="F27" i="4" l="1"/>
  <c r="H26" i="4"/>
  <c r="F29" i="4" l="1"/>
  <c r="H29" i="4" s="1"/>
  <c r="H27" i="4"/>
  <c r="F30" i="4"/>
  <c r="H30" i="4" s="1"/>
</calcChain>
</file>

<file path=xl/sharedStrings.xml><?xml version="1.0" encoding="utf-8"?>
<sst xmlns="http://schemas.openxmlformats.org/spreadsheetml/2006/main" count="364" uniqueCount="200">
  <si>
    <t>Software AG</t>
  </si>
  <si>
    <t>Financial Information</t>
  </si>
  <si>
    <t>(unaudited)</t>
  </si>
  <si>
    <t>Table of Contents</t>
  </si>
  <si>
    <t>p. 3</t>
  </si>
  <si>
    <t>p. 4</t>
  </si>
  <si>
    <t>p. 5</t>
  </si>
  <si>
    <t>p. 6</t>
  </si>
  <si>
    <t>p. 7</t>
  </si>
  <si>
    <t>p. 8</t>
  </si>
  <si>
    <t>p. 9</t>
  </si>
  <si>
    <t>(IFRS, unaudited)</t>
  </si>
  <si>
    <t>in € millions</t>
  </si>
  <si>
    <t xml:space="preserve">+/- as % </t>
  </si>
  <si>
    <t>(unless otherwise stated)</t>
  </si>
  <si>
    <t>Product revenue</t>
  </si>
  <si>
    <t>Digital Business</t>
  </si>
  <si>
    <t>A&amp;N</t>
  </si>
  <si>
    <t>+/- as %</t>
  </si>
  <si>
    <t>Operating EBITA (non-IFRS)</t>
  </si>
  <si>
    <t>Digital Business segment earnings</t>
  </si>
  <si>
    <t>A&amp;N segment earnings</t>
  </si>
  <si>
    <t>Operating cash flow</t>
  </si>
  <si>
    <t>Repayments of lease liabilities</t>
  </si>
  <si>
    <t>Free cash flow</t>
  </si>
  <si>
    <t>Balance sheet</t>
  </si>
  <si>
    <t>Total assets</t>
  </si>
  <si>
    <t>Cash and cash equivalents</t>
  </si>
  <si>
    <t>Employees (FTE)</t>
  </si>
  <si>
    <t>Because the figures in this report are stated in accordance with commercial rounding principles, totals and percentages may not always be exact.</t>
  </si>
  <si>
    <t>in € thousands</t>
  </si>
  <si>
    <t>Services</t>
  </si>
  <si>
    <t>Other</t>
  </si>
  <si>
    <t>Total revenue</t>
  </si>
  <si>
    <t>Costs of sales</t>
  </si>
  <si>
    <t>Gross profit</t>
  </si>
  <si>
    <t>Research and development expenses</t>
  </si>
  <si>
    <t>General and administrative expenses</t>
  </si>
  <si>
    <t xml:space="preserve">Other income </t>
  </si>
  <si>
    <t>Other expense</t>
  </si>
  <si>
    <t>Other taxes</t>
  </si>
  <si>
    <t>Operating income</t>
  </si>
  <si>
    <t>Financing income</t>
  </si>
  <si>
    <t>Financing expenses</t>
  </si>
  <si>
    <t>Net financial income/expenses</t>
  </si>
  <si>
    <t>Earnings before income taxes</t>
  </si>
  <si>
    <t>Income taxes</t>
  </si>
  <si>
    <t>Net income</t>
  </si>
  <si>
    <t>thereof attributable to shareholders of Software AG</t>
  </si>
  <si>
    <t>thereof attributable to non-controlling interests</t>
  </si>
  <si>
    <t>Earnings per share in € (basic)</t>
  </si>
  <si>
    <t>Earnings per share in € (diluted)</t>
  </si>
  <si>
    <t>Weighted average number of shares outstanding (basic)</t>
  </si>
  <si>
    <t>-</t>
  </si>
  <si>
    <t>Weighted average number of shares outstanding (diluted)</t>
  </si>
  <si>
    <t xml:space="preserve">                                                      </t>
  </si>
  <si>
    <t>Current assets</t>
  </si>
  <si>
    <t>Other financial assets</t>
  </si>
  <si>
    <t>Other non-financial assets</t>
  </si>
  <si>
    <t>Income tax receivables</t>
  </si>
  <si>
    <t>Non-current assets</t>
  </si>
  <si>
    <t>Intangible assets</t>
  </si>
  <si>
    <t>Goodwill</t>
  </si>
  <si>
    <t>Investment property</t>
  </si>
  <si>
    <t>Deferred tax receivables</t>
  </si>
  <si>
    <t>Current liabilities</t>
  </si>
  <si>
    <t>Financial liabilities</t>
  </si>
  <si>
    <t>Trade and other payables</t>
  </si>
  <si>
    <t>Other non-financial liabilities</t>
  </si>
  <si>
    <t>Other provisions</t>
  </si>
  <si>
    <t>Income tax liabilities</t>
  </si>
  <si>
    <t>Non-current liabilities</t>
  </si>
  <si>
    <t>Provisions for pensions and similar obligations</t>
  </si>
  <si>
    <t>Deferred tax liabilities</t>
  </si>
  <si>
    <t>Equity</t>
  </si>
  <si>
    <t>Capital reserves</t>
  </si>
  <si>
    <t>Retained earnings</t>
  </si>
  <si>
    <t>Other reserves</t>
  </si>
  <si>
    <t>Treasury shares</t>
  </si>
  <si>
    <t>Net financial income/expense</t>
  </si>
  <si>
    <t>Amortization/depreciation of non-current assets</t>
  </si>
  <si>
    <t>Changes in receivables and other assets</t>
  </si>
  <si>
    <t>Changes in payables and other liabilities</t>
  </si>
  <si>
    <t>Income taxes paid</t>
  </si>
  <si>
    <t>Interest paid</t>
  </si>
  <si>
    <t>Interest received</t>
  </si>
  <si>
    <t>Net cash flow from operating activities</t>
  </si>
  <si>
    <t>Proceeds from the sale of property, plant and equipment/intangible assets</t>
  </si>
  <si>
    <t>Purchase of property, plant and equipment/intangible assets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</si>
  <si>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</si>
  <si>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</si>
  <si>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</si>
  <si>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</si>
  <si>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Net cash flow from investing activities</t>
  </si>
  <si>
    <t>Dividends paid</t>
  </si>
  <si>
    <t>Proceeds/payments for current financial liabilities</t>
  </si>
  <si>
    <t>New non-current financial liabilities</t>
  </si>
  <si>
    <t>Repayment of non-current financial liabilities</t>
  </si>
  <si>
    <t>Net cash flow from financing activities</t>
  </si>
  <si>
    <t>Change in cash and cash equivalents from currency translation</t>
  </si>
  <si>
    <t>Net change in cash and cash equivalents</t>
  </si>
  <si>
    <t>Cash and cash equivalents at beginning of period</t>
  </si>
  <si>
    <t>Cash and cash equivalents at end of period</t>
  </si>
  <si>
    <t>Professional Services</t>
  </si>
  <si>
    <t>Reconciliation</t>
  </si>
  <si>
    <t>TOTAL</t>
  </si>
  <si>
    <t>Recurring Revenue</t>
  </si>
  <si>
    <t>Cost of sales</t>
  </si>
  <si>
    <t>Segment contribution</t>
  </si>
  <si>
    <t>Segment earnings</t>
  </si>
  <si>
    <t>Currency translation differences from foreign operations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</si>
  <si>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</si>
  <si>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</si>
  <si>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</si>
  <si>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Gain/loss recognized in equity</t>
  </si>
  <si>
    <t>Total comprehensive income</t>
  </si>
  <si>
    <t>Investor Relations</t>
  </si>
  <si>
    <t>Uhlandstraße 12</t>
  </si>
  <si>
    <t>64297 Darmstadt</t>
  </si>
  <si>
    <t>Germany</t>
  </si>
  <si>
    <t xml:space="preserve">Telephone: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</si>
  <si>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</si>
  <si>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</si>
  <si>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</si>
  <si>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</si>
  <si>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</si>
  <si>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</si>
  <si>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</si>
  <si>
    <t>Dec. 31, 2022</t>
  </si>
  <si>
    <t>Total equity and liabilities</t>
  </si>
  <si>
    <t xml:space="preserve">   Licenses</t>
  </si>
  <si>
    <t xml:space="preserve">   Maintenance</t>
  </si>
  <si>
    <t xml:space="preserve">   Software as a Service (SaaS)</t>
  </si>
  <si>
    <t>Net actuarial gain/loss from remeasurement of post-employment benefit obligations</t>
  </si>
  <si>
    <t>Trade receivables, contract assets, and other receivables</t>
  </si>
  <si>
    <t>Property, plant, and equipment</t>
  </si>
  <si>
    <t>Contract liabilities</t>
  </si>
  <si>
    <t>Subscribed capital</t>
  </si>
  <si>
    <t>License from subscription</t>
  </si>
  <si>
    <t>Maintenance from subscription</t>
  </si>
  <si>
    <t>Perpetual maintenance</t>
  </si>
  <si>
    <t>SaaS</t>
  </si>
  <si>
    <t>Perpetual licenses</t>
  </si>
  <si>
    <t>Revenue</t>
  </si>
  <si>
    <t>Sales, marketing, and distribution expenses</t>
  </si>
  <si>
    <t>IFRS</t>
  </si>
  <si>
    <r>
      <t>acc</t>
    </r>
    <r>
      <rPr>
        <b/>
        <i/>
        <vertAlign val="superscript"/>
        <sz val="8"/>
        <color rgb="FF011F3D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</si>
  <si>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Items presented at constant currency are translated using monthly average rates from the previous year. Currency translation effects on balance sheet items related to intra-Group transactions are not taken into account in expneses.</t>
    </r>
  </si>
  <si>
    <t>thereof Adabas &amp; Natuarl (A&amp;N)</t>
  </si>
  <si>
    <t>thereof Licenses</t>
  </si>
  <si>
    <t>thereof Maintenance</t>
  </si>
  <si>
    <t>thereof Software as a Service (SaaS)</t>
  </si>
  <si>
    <t>Segment margin as %</t>
  </si>
  <si>
    <t>Operating net income (non-IFRS)</t>
  </si>
  <si>
    <t>Repayment of lease liabilities</t>
  </si>
  <si>
    <t>thereof Digital Business</t>
  </si>
  <si>
    <t>Operating margin (EBITA, non-IFRS) as %</t>
  </si>
  <si>
    <t>EBIT</t>
  </si>
  <si>
    <t>Assets</t>
  </si>
  <si>
    <t>Equity and Liabilities</t>
  </si>
  <si>
    <r>
      <t>Group ARR</t>
    </r>
    <r>
      <rPr>
        <b/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</si>
  <si>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4</t>
    </r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</si>
  <si>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Annual recurring revenue.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</si>
  <si>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instruments.</t>
    </r>
  </si>
  <si>
    <t>Group revenue</t>
  </si>
  <si>
    <r>
      <t>Operating earnings per share (non-IFRS)</t>
    </r>
    <r>
      <rPr>
        <b/>
        <vertAlign val="superscript"/>
        <sz val="8"/>
        <color rgb="FF011F3D"/>
        <rFont val="Arial"/>
        <family val="2"/>
      </rPr>
      <t>3</t>
    </r>
    <r>
      <rPr>
        <b/>
        <sz val="8"/>
        <color rgb="FF011F3D"/>
        <rFont val="Arial"/>
        <family val="2"/>
      </rPr>
      <t xml:space="preserve"> in €</t>
    </r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</si>
  <si>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At constant currency.</t>
    </r>
  </si>
  <si>
    <t>Total</t>
  </si>
  <si>
    <t>License from subscriptions</t>
  </si>
  <si>
    <t>Maintenance from subscriptions</t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</si>
  <si>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Net cash position contains cash and cash equivalents less financial liabilities</t>
    </r>
  </si>
  <si>
    <r>
      <t>Net cash position</t>
    </r>
    <r>
      <rPr>
        <vertAlign val="superscript"/>
        <sz val="8"/>
        <color rgb="FF011F3D"/>
        <rFont val="Arial"/>
        <family val="2"/>
      </rPr>
      <t>5</t>
    </r>
  </si>
  <si>
    <t xml:space="preserve">
+/- as %</t>
  </si>
  <si>
    <t>Q3 / 2023</t>
  </si>
  <si>
    <t>October 26, 2023</t>
  </si>
  <si>
    <t>Key Figures as of September 30, 2023 and 2022</t>
  </si>
  <si>
    <t>Consolidated Income Statement for the Nine Months Ended September 30, 2023 and 2022</t>
  </si>
  <si>
    <t>Consolidated Balance Sheet as of September 30, 2023 and December 31, 2022</t>
  </si>
  <si>
    <t>Consolidated Statement of Cash Flows for the Nine Months Ended September 30, 2023 and 2022</t>
  </si>
  <si>
    <t>Segment Report for the Nine Months Ended September 30, 2023 and 2022</t>
  </si>
  <si>
    <t>Segment Report for the Third Quarter 2023 and 2022</t>
  </si>
  <si>
    <t>Statement of Comprehensive Income for the Nine Months Ended September 30, 2023 and 2022</t>
  </si>
  <si>
    <t>9M 2023</t>
  </si>
  <si>
    <t>9M 2022</t>
  </si>
  <si>
    <t>Q3 2023</t>
  </si>
  <si>
    <t>Q3 2022</t>
  </si>
  <si>
    <t>Sept. 30, 2023</t>
  </si>
  <si>
    <t>Sept. 30, 2022</t>
  </si>
  <si>
    <t>Proceeds from the sale of an affiliated entity</t>
  </si>
  <si>
    <r>
      <t>thereof Digital Business ARR</t>
    </r>
    <r>
      <rPr>
        <vertAlign val="superscript"/>
        <sz val="8"/>
        <color rgb="FF011F3D"/>
        <rFont val="Arial"/>
        <family val="2"/>
      </rPr>
      <t>2</t>
    </r>
  </si>
  <si>
    <r>
      <t>thereof A&amp;N ARR</t>
    </r>
    <r>
      <rPr>
        <vertAlign val="superscript"/>
        <sz val="8"/>
        <color rgb="FF011F3D"/>
        <rFont val="Arial"/>
        <family val="2"/>
      </rPr>
      <t>2</t>
    </r>
  </si>
  <si>
    <r>
      <t>Free cash flow per share</t>
    </r>
    <r>
      <rPr>
        <b/>
        <vertAlign val="superscript"/>
        <sz val="8"/>
        <color rgb="FF011F3D"/>
        <rFont val="Arial"/>
        <family val="2"/>
      </rPr>
      <t>3</t>
    </r>
    <r>
      <rPr>
        <b/>
        <sz val="8"/>
        <color rgb="FF011F3D"/>
        <rFont val="Arial"/>
        <family val="2"/>
      </rPr>
      <t xml:space="preserve"> in €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</si>
  <si>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Based on weighted average shares outstanding: 74.0 mn.</t>
    </r>
  </si>
  <si>
    <t>Other non-cash income/expenses</t>
  </si>
  <si>
    <t>Cash outflow for acquisitions</t>
  </si>
  <si>
    <t>Change in cash and cash equivalents from cash in/outflows</t>
  </si>
  <si>
    <t>Net gain/loss from cash flow hedges</t>
  </si>
  <si>
    <t>Net gain/loss from equity instruments designated to measurement at fair value through other comprehensive income</t>
  </si>
  <si>
    <r>
      <t>+/- as % acc</t>
    </r>
    <r>
      <rPr>
        <b/>
        <vertAlign val="superscript"/>
        <sz val="8"/>
        <color rgb="FF011F3D"/>
        <rFont val="Arial"/>
        <family val="2"/>
      </rPr>
      <t>1</t>
    </r>
  </si>
  <si>
    <r>
      <t>+/- as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</si>
</sst>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\ ;[Red]\-#,##0\ ;\ \-\ "/>
    <numFmt numFmtId="167" formatCode="#,##0_ ;[Red]\-#,##0\ "/>
    <numFmt numFmtId="168" formatCode="0.000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4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sz val="10"/>
      <color rgb="FF011F3D"/>
      <name val="Arial"/>
      <family val="2"/>
    </font>
    <font>
      <sz val="11"/>
      <name val="Segoe UI"/>
      <family val="2"/>
    </font>
    <font>
      <b/>
      <sz val="11"/>
      <color rgb="FFFF0000"/>
      <name val="Segoe UI"/>
      <family val="2"/>
    </font>
    <font>
      <vertAlign val="superscript"/>
      <sz val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</fills>
  <borders count="71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/>
      <right/>
      <top/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thin">
        <color indexed="64"/>
      </bottom>
      <diagonal/>
    </border>
  </borders>
  <cellStyleXfs count="9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" fillId="0" borderId="0"/>
    <xf numFmtId="0" fontId="2" fillId="0" borderId="0"/>
    <xf numFmtId="166" fontId="1" fillId="2" borderId="16"/>
    <xf numFmtId="49" fontId="15" fillId="3" borderId="17">
      <alignment horizontal="right"/>
    </xf>
    <xf numFmtId="0" fontId="1" fillId="0" borderId="0"/>
    <xf numFmtId="167" fontId="1" fillId="0" borderId="0">
      <alignment vertical="center"/>
    </xf>
    <xf numFmtId="0" fontId="8" fillId="4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19" applyNumberFormat="0" applyAlignment="0" applyProtection="0"/>
    <xf numFmtId="0" fontId="24" fillId="17" borderId="20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19" applyNumberFormat="0" applyAlignment="0" applyProtection="0"/>
    <xf numFmtId="0" fontId="30" fillId="0" borderId="24" applyNumberFormat="0" applyFill="0" applyAlignment="0" applyProtection="0"/>
    <xf numFmtId="0" fontId="30" fillId="23" borderId="0" applyNumberFormat="0" applyBorder="0" applyAlignment="0" applyProtection="0"/>
    <xf numFmtId="0" fontId="8" fillId="22" borderId="19" applyNumberFormat="0" applyFont="0" applyAlignment="0" applyProtection="0"/>
    <xf numFmtId="0" fontId="31" fillId="25" borderId="25" applyNumberFormat="0" applyAlignment="0" applyProtection="0"/>
    <xf numFmtId="4" fontId="8" fillId="29" borderId="19" applyNumberFormat="0" applyProtection="0">
      <alignment vertical="center"/>
    </xf>
    <xf numFmtId="4" fontId="34" fillId="30" borderId="19" applyNumberFormat="0" applyProtection="0">
      <alignment vertical="center"/>
    </xf>
    <xf numFmtId="4" fontId="8" fillId="30" borderId="19" applyNumberFormat="0" applyProtection="0">
      <alignment horizontal="left" vertical="center" indent="1"/>
    </xf>
    <xf numFmtId="0" fontId="17" fillId="29" borderId="26" applyNumberFormat="0" applyProtection="0">
      <alignment horizontal="left" vertical="top" indent="1"/>
    </xf>
    <xf numFmtId="4" fontId="8" fillId="31" borderId="19" applyNumberFormat="0" applyProtection="0">
      <alignment horizontal="left" vertical="center" indent="1"/>
    </xf>
    <xf numFmtId="4" fontId="8" fillId="32" borderId="19" applyNumberFormat="0" applyProtection="0">
      <alignment horizontal="right" vertical="center"/>
    </xf>
    <xf numFmtId="4" fontId="8" fillId="33" borderId="19" applyNumberFormat="0" applyProtection="0">
      <alignment horizontal="right" vertical="center"/>
    </xf>
    <xf numFmtId="4" fontId="8" fillId="34" borderId="27" applyNumberFormat="0" applyProtection="0">
      <alignment horizontal="right" vertical="center"/>
    </xf>
    <xf numFmtId="4" fontId="8" fillId="35" borderId="19" applyNumberFormat="0" applyProtection="0">
      <alignment horizontal="right" vertical="center"/>
    </xf>
    <xf numFmtId="4" fontId="8" fillId="36" borderId="19" applyNumberFormat="0" applyProtection="0">
      <alignment horizontal="right" vertical="center"/>
    </xf>
    <xf numFmtId="4" fontId="8" fillId="37" borderId="19" applyNumberFormat="0" applyProtection="0">
      <alignment horizontal="right" vertical="center"/>
    </xf>
    <xf numFmtId="4" fontId="8" fillId="38" borderId="19" applyNumberFormat="0" applyProtection="0">
      <alignment horizontal="right" vertical="center"/>
    </xf>
    <xf numFmtId="4" fontId="8" fillId="39" borderId="19" applyNumberFormat="0" applyProtection="0">
      <alignment horizontal="right" vertical="center"/>
    </xf>
    <xf numFmtId="4" fontId="8" fillId="40" borderId="19" applyNumberFormat="0" applyProtection="0">
      <alignment horizontal="right" vertical="center"/>
    </xf>
    <xf numFmtId="4" fontId="8" fillId="41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8" fillId="43" borderId="19" applyNumberFormat="0" applyProtection="0">
      <alignment horizontal="right" vertical="center"/>
    </xf>
    <xf numFmtId="4" fontId="8" fillId="44" borderId="27" applyNumberFormat="0" applyProtection="0">
      <alignment horizontal="left" vertical="center" indent="1"/>
    </xf>
    <xf numFmtId="4" fontId="8" fillId="43" borderId="27" applyNumberFormat="0" applyProtection="0">
      <alignment horizontal="left" vertical="center" indent="1"/>
    </xf>
    <xf numFmtId="0" fontId="8" fillId="45" borderId="19" applyNumberFormat="0" applyProtection="0">
      <alignment horizontal="left" vertical="center" indent="1"/>
    </xf>
    <xf numFmtId="0" fontId="8" fillId="42" borderId="26" applyNumberFormat="0" applyProtection="0">
      <alignment horizontal="left" vertical="top" indent="1"/>
    </xf>
    <xf numFmtId="0" fontId="8" fillId="46" borderId="19" applyNumberFormat="0" applyProtection="0">
      <alignment horizontal="left" vertical="center" indent="1"/>
    </xf>
    <xf numFmtId="0" fontId="8" fillId="43" borderId="26" applyNumberFormat="0" applyProtection="0">
      <alignment horizontal="left" vertical="top" indent="1"/>
    </xf>
    <xf numFmtId="0" fontId="8" fillId="47" borderId="19" applyNumberFormat="0" applyProtection="0">
      <alignment horizontal="left" vertical="center" indent="1"/>
    </xf>
    <xf numFmtId="0" fontId="8" fillId="47" borderId="26" applyNumberFormat="0" applyProtection="0">
      <alignment horizontal="left" vertical="top" indent="1"/>
    </xf>
    <xf numFmtId="0" fontId="8" fillId="44" borderId="19" applyNumberFormat="0" applyProtection="0">
      <alignment horizontal="left" vertical="center" indent="1"/>
    </xf>
    <xf numFmtId="0" fontId="8" fillId="44" borderId="26" applyNumberFormat="0" applyProtection="0">
      <alignment horizontal="left" vertical="top" indent="1"/>
    </xf>
    <xf numFmtId="0" fontId="8" fillId="48" borderId="28" applyNumberFormat="0">
      <protection locked="0"/>
    </xf>
    <xf numFmtId="0" fontId="7" fillId="42" borderId="29" applyBorder="0"/>
    <xf numFmtId="4" fontId="16" fillId="49" borderId="26" applyNumberFormat="0" applyProtection="0">
      <alignment vertical="center"/>
    </xf>
    <xf numFmtId="4" fontId="34" fillId="50" borderId="30" applyNumberFormat="0" applyProtection="0">
      <alignment vertical="center"/>
    </xf>
    <xf numFmtId="4" fontId="16" fillId="45" borderId="26" applyNumberFormat="0" applyProtection="0">
      <alignment horizontal="left" vertical="center" indent="1"/>
    </xf>
    <xf numFmtId="0" fontId="16" fillId="49" borderId="26" applyNumberFormat="0" applyProtection="0">
      <alignment horizontal="left" vertical="top" indent="1"/>
    </xf>
    <xf numFmtId="4" fontId="8" fillId="0" borderId="19" applyNumberFormat="0" applyProtection="0">
      <alignment horizontal="right" vertical="center"/>
    </xf>
    <xf numFmtId="4" fontId="34" fillId="51" borderId="19" applyNumberFormat="0" applyProtection="0">
      <alignment horizontal="right" vertical="center"/>
    </xf>
    <xf numFmtId="4" fontId="8" fillId="31" borderId="19" applyNumberFormat="0" applyProtection="0">
      <alignment horizontal="left" vertical="center" indent="1"/>
    </xf>
    <xf numFmtId="0" fontId="16" fillId="43" borderId="26" applyNumberFormat="0" applyProtection="0">
      <alignment horizontal="left" vertical="top" indent="1"/>
    </xf>
    <xf numFmtId="4" fontId="18" fillId="52" borderId="27" applyNumberFormat="0" applyProtection="0">
      <alignment horizontal="left" vertical="center" indent="1"/>
    </xf>
    <xf numFmtId="0" fontId="8" fillId="53" borderId="30"/>
    <xf numFmtId="4" fontId="19" fillId="48" borderId="1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31" applyNumberFormat="0" applyFill="0" applyAlignment="0" applyProtection="0"/>
    <xf numFmtId="0" fontId="33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3" xfId="0" applyFont="1" applyBorder="1"/>
    <xf numFmtId="0" fontId="6" fillId="0" borderId="3" xfId="0" applyFont="1" applyBorder="1"/>
    <xf numFmtId="0" fontId="8" fillId="0" borderId="3" xfId="0" applyFont="1" applyBorder="1"/>
    <xf numFmtId="0" fontId="4" fillId="0" borderId="4" xfId="0" applyFont="1" applyBorder="1"/>
    <xf numFmtId="0" fontId="12" fillId="0" borderId="0" xfId="0" applyFont="1"/>
    <xf numFmtId="0" fontId="12" fillId="0" borderId="3" xfId="0" applyFont="1" applyBorder="1"/>
    <xf numFmtId="0" fontId="6" fillId="0" borderId="3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/>
    <xf numFmtId="0" fontId="7" fillId="0" borderId="0" xfId="0" applyFont="1"/>
    <xf numFmtId="0" fontId="7" fillId="0" borderId="3" xfId="0" applyFont="1" applyBorder="1"/>
    <xf numFmtId="3" fontId="8" fillId="0" borderId="3" xfId="0" applyNumberFormat="1" applyFont="1" applyBorder="1" applyAlignment="1">
      <alignment horizontal="right"/>
    </xf>
    <xf numFmtId="0" fontId="1" fillId="0" borderId="0" xfId="4" applyFont="1"/>
    <xf numFmtId="0" fontId="6" fillId="0" borderId="4" xfId="0" applyFont="1" applyBorder="1"/>
    <xf numFmtId="0" fontId="6" fillId="0" borderId="11" xfId="0" applyFont="1" applyBorder="1"/>
    <xf numFmtId="0" fontId="6" fillId="0" borderId="0" xfId="0" applyFont="1"/>
    <xf numFmtId="4" fontId="4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6" fillId="0" borderId="3" xfId="0" applyFont="1" applyBorder="1"/>
    <xf numFmtId="0" fontId="37" fillId="0" borderId="3" xfId="0" applyFont="1" applyBorder="1"/>
    <xf numFmtId="0" fontId="37" fillId="0" borderId="0" xfId="0" applyFont="1" applyAlignment="1">
      <alignment vertical="center"/>
    </xf>
    <xf numFmtId="3" fontId="4" fillId="0" borderId="0" xfId="0" applyNumberFormat="1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38" fillId="0" borderId="0" xfId="0" applyFont="1"/>
    <xf numFmtId="0" fontId="40" fillId="0" borderId="0" xfId="0" applyFont="1"/>
    <xf numFmtId="14" fontId="41" fillId="0" borderId="0" xfId="0" applyNumberFormat="1" applyFont="1"/>
    <xf numFmtId="0" fontId="42" fillId="0" borderId="0" xfId="0" applyFont="1"/>
    <xf numFmtId="14" fontId="43" fillId="0" borderId="0" xfId="0" applyNumberFormat="1" applyFont="1"/>
    <xf numFmtId="0" fontId="44" fillId="0" borderId="0" xfId="0" applyFont="1"/>
    <xf numFmtId="0" fontId="45" fillId="0" borderId="0" xfId="0" applyFont="1"/>
    <xf numFmtId="0" fontId="45" fillId="0" borderId="0" xfId="3" applyFont="1"/>
    <xf numFmtId="0" fontId="46" fillId="0" borderId="4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51" fillId="0" borderId="6" xfId="0" applyNumberFormat="1" applyFont="1" applyBorder="1" applyAlignment="1">
      <alignment horizontal="right"/>
    </xf>
    <xf numFmtId="0" fontId="51" fillId="0" borderId="5" xfId="0" applyFont="1" applyBorder="1" applyAlignment="1">
      <alignment horizontal="left"/>
    </xf>
    <xf numFmtId="9" fontId="51" fillId="0" borderId="6" xfId="0" applyNumberFormat="1" applyFont="1" applyBorder="1" applyAlignment="1">
      <alignment horizontal="right"/>
    </xf>
    <xf numFmtId="9" fontId="51" fillId="0" borderId="0" xfId="0" applyNumberFormat="1" applyFont="1" applyAlignment="1">
      <alignment horizontal="right" wrapText="1"/>
    </xf>
    <xf numFmtId="0" fontId="51" fillId="0" borderId="32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165" fontId="38" fillId="0" borderId="0" xfId="0" applyNumberFormat="1" applyFont="1"/>
    <xf numFmtId="0" fontId="51" fillId="0" borderId="32" xfId="0" applyFont="1" applyBorder="1" applyAlignment="1">
      <alignment horizontal="left" wrapText="1"/>
    </xf>
    <xf numFmtId="3" fontId="51" fillId="0" borderId="0" xfId="0" applyNumberFormat="1" applyFont="1" applyAlignment="1">
      <alignment vertical="center"/>
    </xf>
    <xf numFmtId="164" fontId="51" fillId="54" borderId="8" xfId="0" applyNumberFormat="1" applyFont="1" applyFill="1" applyBorder="1" applyAlignment="1">
      <alignment horizontal="right"/>
    </xf>
    <xf numFmtId="164" fontId="51" fillId="54" borderId="18" xfId="0" applyNumberFormat="1" applyFont="1" applyFill="1" applyBorder="1" applyAlignment="1">
      <alignment horizontal="right"/>
    </xf>
    <xf numFmtId="165" fontId="51" fillId="54" borderId="33" xfId="0" applyNumberFormat="1" applyFont="1" applyFill="1" applyBorder="1" applyAlignment="1">
      <alignment horizontal="right"/>
    </xf>
    <xf numFmtId="165" fontId="51" fillId="54" borderId="10" xfId="0" applyNumberFormat="1" applyFont="1" applyFill="1" applyBorder="1" applyAlignment="1">
      <alignment horizontal="right"/>
    </xf>
    <xf numFmtId="0" fontId="47" fillId="0" borderId="38" xfId="0" applyFont="1" applyBorder="1" applyAlignment="1">
      <alignment horizontal="left"/>
    </xf>
    <xf numFmtId="164" fontId="47" fillId="54" borderId="39" xfId="0" applyNumberFormat="1" applyFont="1" applyFill="1" applyBorder="1" applyAlignment="1">
      <alignment horizontal="right"/>
    </xf>
    <xf numFmtId="0" fontId="47" fillId="0" borderId="41" xfId="0" applyFont="1" applyBorder="1" applyAlignment="1">
      <alignment horizontal="left"/>
    </xf>
    <xf numFmtId="4" fontId="47" fillId="54" borderId="42" xfId="0" applyNumberFormat="1" applyFont="1" applyFill="1" applyBorder="1" applyAlignment="1">
      <alignment horizontal="right"/>
    </xf>
    <xf numFmtId="164" fontId="51" fillId="55" borderId="8" xfId="0" applyNumberFormat="1" applyFont="1" applyFill="1" applyBorder="1" applyAlignment="1">
      <alignment horizontal="right"/>
    </xf>
    <xf numFmtId="164" fontId="51" fillId="55" borderId="18" xfId="0" applyNumberFormat="1" applyFont="1" applyFill="1" applyBorder="1" applyAlignment="1">
      <alignment horizontal="right"/>
    </xf>
    <xf numFmtId="165" fontId="51" fillId="55" borderId="10" xfId="0" applyNumberFormat="1" applyFont="1" applyFill="1" applyBorder="1" applyAlignment="1">
      <alignment horizontal="right"/>
    </xf>
    <xf numFmtId="164" fontId="47" fillId="55" borderId="39" xfId="0" applyNumberFormat="1" applyFont="1" applyFill="1" applyBorder="1" applyAlignment="1">
      <alignment horizontal="right"/>
    </xf>
    <xf numFmtId="0" fontId="42" fillId="0" borderId="4" xfId="0" applyFont="1" applyBorder="1" applyAlignment="1">
      <alignment horizontal="left" vertical="top"/>
    </xf>
    <xf numFmtId="0" fontId="46" fillId="0" borderId="4" xfId="0" applyFont="1" applyBorder="1"/>
    <xf numFmtId="0" fontId="51" fillId="0" borderId="1" xfId="0" applyFont="1" applyBorder="1" applyAlignment="1">
      <alignment horizontal="left"/>
    </xf>
    <xf numFmtId="0" fontId="38" fillId="0" borderId="3" xfId="0" applyFont="1" applyBorder="1"/>
    <xf numFmtId="3" fontId="38" fillId="0" borderId="3" xfId="0" applyNumberFormat="1" applyFont="1" applyBorder="1"/>
    <xf numFmtId="0" fontId="47" fillId="0" borderId="43" xfId="0" applyFont="1" applyBorder="1" applyAlignment="1">
      <alignment horizontal="left"/>
    </xf>
    <xf numFmtId="0" fontId="47" fillId="0" borderId="43" xfId="0" applyFont="1" applyBorder="1" applyAlignment="1">
      <alignment horizontal="right" wrapText="1"/>
    </xf>
    <xf numFmtId="0" fontId="47" fillId="0" borderId="43" xfId="0" quotePrefix="1" applyFont="1" applyBorder="1" applyAlignment="1">
      <alignment horizontal="right"/>
    </xf>
    <xf numFmtId="0" fontId="47" fillId="0" borderId="45" xfId="0" applyFont="1" applyBorder="1" applyAlignment="1">
      <alignment horizontal="left"/>
    </xf>
    <xf numFmtId="0" fontId="47" fillId="0" borderId="46" xfId="0" applyFont="1" applyBorder="1" applyAlignment="1">
      <alignment horizontal="left"/>
    </xf>
    <xf numFmtId="0" fontId="51" fillId="0" borderId="1" xfId="0" applyFont="1" applyBorder="1" applyAlignment="1">
      <alignment horizontal="left" indent="2"/>
    </xf>
    <xf numFmtId="3" fontId="51" fillId="54" borderId="1" xfId="0" applyNumberFormat="1" applyFont="1" applyFill="1" applyBorder="1" applyAlignment="1">
      <alignment horizontal="right"/>
    </xf>
    <xf numFmtId="3" fontId="47" fillId="54" borderId="45" xfId="0" applyNumberFormat="1" applyFont="1" applyFill="1" applyBorder="1" applyAlignment="1">
      <alignment horizontal="right"/>
    </xf>
    <xf numFmtId="3" fontId="47" fillId="54" borderId="46" xfId="0" applyNumberFormat="1" applyFont="1" applyFill="1" applyBorder="1" applyAlignment="1">
      <alignment horizontal="right"/>
    </xf>
    <xf numFmtId="4" fontId="51" fillId="54" borderId="1" xfId="0" applyNumberFormat="1" applyFont="1" applyFill="1" applyBorder="1" applyAlignment="1">
      <alignment horizontal="right"/>
    </xf>
    <xf numFmtId="3" fontId="51" fillId="55" borderId="1" xfId="0" applyNumberFormat="1" applyFont="1" applyFill="1" applyBorder="1" applyAlignment="1">
      <alignment horizontal="right"/>
    </xf>
    <xf numFmtId="3" fontId="47" fillId="55" borderId="45" xfId="0" applyNumberFormat="1" applyFont="1" applyFill="1" applyBorder="1" applyAlignment="1">
      <alignment horizontal="right"/>
    </xf>
    <xf numFmtId="3" fontId="47" fillId="55" borderId="46" xfId="0" applyNumberFormat="1" applyFont="1" applyFill="1" applyBorder="1" applyAlignment="1">
      <alignment horizontal="right"/>
    </xf>
    <xf numFmtId="4" fontId="51" fillId="55" borderId="1" xfId="0" applyNumberFormat="1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51" fillId="0" borderId="1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3" fontId="47" fillId="0" borderId="2" xfId="0" applyNumberFormat="1" applyFont="1" applyBorder="1" applyAlignment="1">
      <alignment horizontal="left" vertical="center"/>
    </xf>
    <xf numFmtId="0" fontId="10" fillId="0" borderId="4" xfId="0" applyFont="1" applyBorder="1"/>
    <xf numFmtId="0" fontId="54" fillId="0" borderId="3" xfId="0" applyFont="1" applyBorder="1"/>
    <xf numFmtId="0" fontId="51" fillId="0" borderId="5" xfId="0" applyFont="1" applyBorder="1" applyAlignment="1">
      <alignment horizontal="right" vertical="center"/>
    </xf>
    <xf numFmtId="0" fontId="51" fillId="0" borderId="6" xfId="0" applyFont="1" applyBorder="1" applyAlignment="1">
      <alignment horizontal="right" vertical="center"/>
    </xf>
    <xf numFmtId="0" fontId="51" fillId="0" borderId="0" xfId="0" applyFont="1"/>
    <xf numFmtId="0" fontId="47" fillId="0" borderId="38" xfId="0" quotePrefix="1" applyFont="1" applyBorder="1" applyAlignment="1">
      <alignment horizontal="center" wrapText="1"/>
    </xf>
    <xf numFmtId="0" fontId="47" fillId="0" borderId="38" xfId="0" quotePrefix="1" applyFont="1" applyBorder="1" applyAlignment="1">
      <alignment horizontal="right"/>
    </xf>
    <xf numFmtId="0" fontId="47" fillId="0" borderId="39" xfId="0" applyFont="1" applyBorder="1" applyAlignment="1">
      <alignment horizontal="right" wrapText="1"/>
    </xf>
    <xf numFmtId="165" fontId="47" fillId="54" borderId="39" xfId="0" applyNumberFormat="1" applyFont="1" applyFill="1" applyBorder="1" applyAlignment="1">
      <alignment horizontal="right"/>
    </xf>
    <xf numFmtId="164" fontId="47" fillId="54" borderId="42" xfId="0" applyNumberFormat="1" applyFont="1" applyFill="1" applyBorder="1" applyAlignment="1">
      <alignment horizontal="right"/>
    </xf>
    <xf numFmtId="2" fontId="47" fillId="54" borderId="42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 vertical="center"/>
    </xf>
    <xf numFmtId="3" fontId="51" fillId="54" borderId="1" xfId="0" applyNumberFormat="1" applyFont="1" applyFill="1" applyBorder="1" applyAlignment="1">
      <alignment horizontal="right" vertical="center"/>
    </xf>
    <xf numFmtId="3" fontId="47" fillId="54" borderId="34" xfId="0" applyNumberFormat="1" applyFont="1" applyFill="1" applyBorder="1" applyAlignment="1">
      <alignment horizontal="right" vertical="center"/>
    </xf>
    <xf numFmtId="3" fontId="51" fillId="54" borderId="1" xfId="2" applyNumberFormat="1" applyFont="1" applyFill="1" applyBorder="1" applyAlignment="1">
      <alignment horizontal="right" vertical="center"/>
    </xf>
    <xf numFmtId="3" fontId="47" fillId="55" borderId="2" xfId="0" applyNumberFormat="1" applyFont="1" applyFill="1" applyBorder="1" applyAlignment="1">
      <alignment horizontal="right" vertical="center"/>
    </xf>
    <xf numFmtId="3" fontId="51" fillId="55" borderId="1" xfId="0" applyNumberFormat="1" applyFont="1" applyFill="1" applyBorder="1" applyAlignment="1">
      <alignment horizontal="right" vertical="center"/>
    </xf>
    <xf numFmtId="3" fontId="51" fillId="55" borderId="1" xfId="2" applyNumberFormat="1" applyFont="1" applyFill="1" applyBorder="1" applyAlignment="1">
      <alignment horizontal="right" vertical="center"/>
    </xf>
    <xf numFmtId="0" fontId="47" fillId="0" borderId="45" xfId="0" applyFont="1" applyBorder="1" applyAlignment="1">
      <alignment horizontal="left" vertical="center"/>
    </xf>
    <xf numFmtId="3" fontId="47" fillId="54" borderId="45" xfId="0" applyNumberFormat="1" applyFont="1" applyFill="1" applyBorder="1" applyAlignment="1">
      <alignment horizontal="right" vertical="center"/>
    </xf>
    <xf numFmtId="3" fontId="47" fillId="55" borderId="45" xfId="0" applyNumberFormat="1" applyFont="1" applyFill="1" applyBorder="1" applyAlignment="1">
      <alignment horizontal="right" vertical="center"/>
    </xf>
    <xf numFmtId="0" fontId="47" fillId="0" borderId="48" xfId="0" applyFont="1" applyBorder="1" applyAlignment="1">
      <alignment horizontal="left" vertical="center"/>
    </xf>
    <xf numFmtId="3" fontId="47" fillId="54" borderId="48" xfId="0" applyNumberFormat="1" applyFont="1" applyFill="1" applyBorder="1" applyAlignment="1">
      <alignment horizontal="right" vertical="center"/>
    </xf>
    <xf numFmtId="3" fontId="47" fillId="55" borderId="48" xfId="0" applyNumberFormat="1" applyFont="1" applyFill="1" applyBorder="1" applyAlignment="1">
      <alignment horizontal="right" vertical="center"/>
    </xf>
    <xf numFmtId="0" fontId="8" fillId="0" borderId="4" xfId="0" applyFont="1" applyBorder="1"/>
    <xf numFmtId="0" fontId="47" fillId="0" borderId="2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49" fontId="47" fillId="0" borderId="43" xfId="0" applyNumberFormat="1" applyFont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51" fillId="0" borderId="34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51" fillId="54" borderId="34" xfId="0" applyNumberFormat="1" applyFont="1" applyFill="1" applyBorder="1" applyAlignment="1">
      <alignment horizontal="right"/>
    </xf>
    <xf numFmtId="3" fontId="47" fillId="54" borderId="1" xfId="0" applyNumberFormat="1" applyFont="1" applyFill="1" applyBorder="1" applyAlignment="1">
      <alignment horizontal="right"/>
    </xf>
    <xf numFmtId="3" fontId="47" fillId="55" borderId="1" xfId="0" applyNumberFormat="1" applyFont="1" applyFill="1" applyBorder="1" applyAlignment="1">
      <alignment horizontal="right"/>
    </xf>
    <xf numFmtId="1" fontId="47" fillId="54" borderId="15" xfId="0" applyNumberFormat="1" applyFont="1" applyFill="1" applyBorder="1" applyAlignment="1">
      <alignment horizontal="center"/>
    </xf>
    <xf numFmtId="3" fontId="51" fillId="54" borderId="35" xfId="0" applyNumberFormat="1" applyFont="1" applyFill="1" applyBorder="1" applyAlignment="1">
      <alignment horizontal="right"/>
    </xf>
    <xf numFmtId="3" fontId="51" fillId="54" borderId="37" xfId="0" applyNumberFormat="1" applyFont="1" applyFill="1" applyBorder="1" applyAlignment="1">
      <alignment horizontal="right"/>
    </xf>
    <xf numFmtId="3" fontId="51" fillId="54" borderId="15" xfId="0" applyNumberFormat="1" applyFont="1" applyFill="1" applyBorder="1" applyAlignment="1">
      <alignment horizontal="right"/>
    </xf>
    <xf numFmtId="3" fontId="47" fillId="54" borderId="15" xfId="0" applyNumberFormat="1" applyFont="1" applyFill="1" applyBorder="1" applyAlignment="1">
      <alignment horizontal="right"/>
    </xf>
    <xf numFmtId="3" fontId="52" fillId="54" borderId="34" xfId="0" applyNumberFormat="1" applyFont="1" applyFill="1" applyBorder="1" applyAlignment="1">
      <alignment horizontal="right"/>
    </xf>
    <xf numFmtId="1" fontId="47" fillId="55" borderId="13" xfId="0" applyNumberFormat="1" applyFont="1" applyFill="1" applyBorder="1" applyAlignment="1">
      <alignment horizontal="center"/>
    </xf>
    <xf numFmtId="3" fontId="51" fillId="55" borderId="36" xfId="0" applyNumberFormat="1" applyFont="1" applyFill="1" applyBorder="1" applyAlignment="1">
      <alignment horizontal="right"/>
    </xf>
    <xf numFmtId="3" fontId="51" fillId="55" borderId="13" xfId="0" applyNumberFormat="1" applyFont="1" applyFill="1" applyBorder="1" applyAlignment="1">
      <alignment horizontal="right"/>
    </xf>
    <xf numFmtId="3" fontId="47" fillId="55" borderId="13" xfId="0" applyNumberFormat="1" applyFont="1" applyFill="1" applyBorder="1" applyAlignment="1">
      <alignment horizontal="right"/>
    </xf>
    <xf numFmtId="3" fontId="47" fillId="55" borderId="51" xfId="0" applyNumberFormat="1" applyFont="1" applyFill="1" applyBorder="1" applyAlignment="1">
      <alignment horizontal="right"/>
    </xf>
    <xf numFmtId="3" fontId="47" fillId="54" borderId="52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3" fontId="52" fillId="54" borderId="35" xfId="0" applyNumberFormat="1" applyFont="1" applyFill="1" applyBorder="1" applyAlignment="1">
      <alignment horizontal="right"/>
    </xf>
    <xf numFmtId="3" fontId="52" fillId="54" borderId="37" xfId="0" applyNumberFormat="1" applyFont="1" applyFill="1" applyBorder="1" applyAlignment="1">
      <alignment horizontal="right"/>
    </xf>
    <xf numFmtId="3" fontId="51" fillId="55" borderId="12" xfId="0" applyNumberFormat="1" applyFont="1" applyFill="1" applyBorder="1" applyAlignment="1">
      <alignment horizontal="right"/>
    </xf>
    <xf numFmtId="1" fontId="47" fillId="54" borderId="54" xfId="0" applyNumberFormat="1" applyFont="1" applyFill="1" applyBorder="1" applyAlignment="1">
      <alignment horizontal="center"/>
    </xf>
    <xf numFmtId="3" fontId="51" fillId="54" borderId="14" xfId="0" applyNumberFormat="1" applyFont="1" applyFill="1" applyBorder="1" applyAlignment="1">
      <alignment horizontal="right"/>
    </xf>
    <xf numFmtId="1" fontId="48" fillId="54" borderId="1" xfId="0" applyNumberFormat="1" applyFont="1" applyFill="1" applyBorder="1" applyAlignment="1">
      <alignment horizontal="center"/>
    </xf>
    <xf numFmtId="3" fontId="52" fillId="54" borderId="1" xfId="0" applyNumberFormat="1" applyFont="1" applyFill="1" applyBorder="1" applyAlignment="1">
      <alignment horizontal="right"/>
    </xf>
    <xf numFmtId="3" fontId="52" fillId="54" borderId="15" xfId="0" applyNumberFormat="1" applyFont="1" applyFill="1" applyBorder="1" applyAlignment="1">
      <alignment horizontal="right"/>
    </xf>
    <xf numFmtId="1" fontId="48" fillId="54" borderId="43" xfId="0" applyNumberFormat="1" applyFont="1" applyFill="1" applyBorder="1" applyAlignment="1">
      <alignment horizontal="center" wrapText="1"/>
    </xf>
    <xf numFmtId="1" fontId="47" fillId="54" borderId="47" xfId="0" applyNumberFormat="1" applyFont="1" applyFill="1" applyBorder="1" applyAlignment="1">
      <alignment horizontal="center"/>
    </xf>
    <xf numFmtId="1" fontId="47" fillId="55" borderId="50" xfId="0" applyNumberFormat="1" applyFont="1" applyFill="1" applyBorder="1" applyAlignment="1">
      <alignment horizontal="center"/>
    </xf>
    <xf numFmtId="0" fontId="46" fillId="0" borderId="0" xfId="0" applyFont="1"/>
    <xf numFmtId="0" fontId="51" fillId="0" borderId="1" xfId="0" applyFont="1" applyBorder="1" applyAlignment="1">
      <alignment horizontal="left" wrapText="1"/>
    </xf>
    <xf numFmtId="0" fontId="47" fillId="0" borderId="48" xfId="0" applyFont="1" applyBorder="1" applyAlignment="1">
      <alignment horizontal="left"/>
    </xf>
    <xf numFmtId="3" fontId="47" fillId="54" borderId="48" xfId="0" applyNumberFormat="1" applyFont="1" applyFill="1" applyBorder="1" applyAlignment="1">
      <alignment horizontal="right"/>
    </xf>
    <xf numFmtId="3" fontId="51" fillId="54" borderId="1" xfId="2" applyNumberFormat="1" applyFont="1" applyFill="1" applyBorder="1" applyAlignment="1">
      <alignment horizontal="right"/>
    </xf>
    <xf numFmtId="3" fontId="47" fillId="55" borderId="48" xfId="0" applyNumberFormat="1" applyFont="1" applyFill="1" applyBorder="1" applyAlignment="1">
      <alignment horizontal="right"/>
    </xf>
    <xf numFmtId="3" fontId="47" fillId="55" borderId="2" xfId="0" applyNumberFormat="1" applyFont="1" applyFill="1" applyBorder="1" applyAlignment="1">
      <alignment horizontal="right"/>
    </xf>
    <xf numFmtId="3" fontId="51" fillId="55" borderId="1" xfId="2" applyNumberFormat="1" applyFont="1" applyFill="1" applyBorder="1" applyAlignment="1">
      <alignment horizontal="right"/>
    </xf>
    <xf numFmtId="0" fontId="47" fillId="0" borderId="44" xfId="0" applyFont="1" applyBorder="1" applyAlignment="1">
      <alignment horizontal="left"/>
    </xf>
    <xf numFmtId="3" fontId="47" fillId="54" borderId="44" xfId="0" applyNumberFormat="1" applyFont="1" applyFill="1" applyBorder="1" applyAlignment="1">
      <alignment horizontal="right"/>
    </xf>
    <xf numFmtId="3" fontId="47" fillId="55" borderId="44" xfId="0" applyNumberFormat="1" applyFont="1" applyFill="1" applyBorder="1" applyAlignment="1">
      <alignment horizontal="right"/>
    </xf>
    <xf numFmtId="0" fontId="9" fillId="0" borderId="57" xfId="0" applyFont="1" applyBorder="1" applyAlignment="1">
      <alignment horizontal="left"/>
    </xf>
    <xf numFmtId="0" fontId="6" fillId="0" borderId="57" xfId="0" applyFont="1" applyBorder="1"/>
    <xf numFmtId="0" fontId="47" fillId="0" borderId="57" xfId="0" applyFont="1" applyBorder="1" applyAlignment="1">
      <alignment horizontal="center"/>
    </xf>
    <xf numFmtId="1" fontId="47" fillId="0" borderId="57" xfId="0" applyNumberFormat="1" applyFont="1" applyBorder="1" applyAlignment="1">
      <alignment horizontal="center"/>
    </xf>
    <xf numFmtId="3" fontId="51" fillId="0" borderId="57" xfId="0" applyNumberFormat="1" applyFont="1" applyBorder="1" applyAlignment="1">
      <alignment horizontal="right"/>
    </xf>
    <xf numFmtId="3" fontId="47" fillId="0" borderId="57" xfId="0" applyNumberFormat="1" applyFont="1" applyBorder="1" applyAlignment="1">
      <alignment horizontal="right"/>
    </xf>
    <xf numFmtId="0" fontId="38" fillId="0" borderId="57" xfId="0" applyFont="1" applyBorder="1"/>
    <xf numFmtId="0" fontId="4" fillId="0" borderId="57" xfId="0" applyFont="1" applyBorder="1"/>
    <xf numFmtId="0" fontId="13" fillId="0" borderId="58" xfId="0" applyFont="1" applyBorder="1"/>
    <xf numFmtId="0" fontId="7" fillId="0" borderId="57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7" fillId="0" borderId="59" xfId="0" applyFont="1" applyBorder="1" applyAlignment="1">
      <alignment horizontal="left" vertical="center"/>
    </xf>
    <xf numFmtId="3" fontId="47" fillId="54" borderId="59" xfId="0" applyNumberFormat="1" applyFont="1" applyFill="1" applyBorder="1" applyAlignment="1">
      <alignment horizontal="right" vertical="center"/>
    </xf>
    <xf numFmtId="3" fontId="47" fillId="55" borderId="59" xfId="0" applyNumberFormat="1" applyFont="1" applyFill="1" applyBorder="1" applyAlignment="1">
      <alignment horizontal="right" vertical="center"/>
    </xf>
    <xf numFmtId="0" fontId="51" fillId="0" borderId="40" xfId="0" applyFont="1" applyBorder="1" applyAlignment="1">
      <alignment horizontal="left" indent="1"/>
    </xf>
    <xf numFmtId="0" fontId="51" fillId="0" borderId="7" xfId="0" applyFont="1" applyBorder="1" applyAlignment="1">
      <alignment horizontal="left" indent="1"/>
    </xf>
    <xf numFmtId="1" fontId="47" fillId="0" borderId="39" xfId="0" applyNumberFormat="1" applyFont="1" applyBorder="1" applyAlignment="1">
      <alignment horizontal="right"/>
    </xf>
    <xf numFmtId="1" fontId="48" fillId="0" borderId="39" xfId="0" applyNumberFormat="1" applyFont="1" applyBorder="1" applyAlignment="1">
      <alignment horizontal="right"/>
    </xf>
    <xf numFmtId="1" fontId="51" fillId="0" borderId="18" xfId="0" applyNumberFormat="1" applyFont="1" applyBorder="1" applyAlignment="1">
      <alignment horizontal="right"/>
    </xf>
    <xf numFmtId="1" fontId="52" fillId="0" borderId="18" xfId="0" applyNumberFormat="1" applyFont="1" applyBorder="1" applyAlignment="1">
      <alignment horizontal="right" wrapText="1"/>
    </xf>
    <xf numFmtId="1" fontId="51" fillId="0" borderId="8" xfId="0" applyNumberFormat="1" applyFont="1" applyBorder="1" applyAlignment="1">
      <alignment horizontal="right"/>
    </xf>
    <xf numFmtId="1" fontId="52" fillId="0" borderId="8" xfId="0" applyNumberFormat="1" applyFont="1" applyBorder="1" applyAlignment="1">
      <alignment horizontal="right" wrapText="1"/>
    </xf>
    <xf numFmtId="1" fontId="38" fillId="0" borderId="0" xfId="0" applyNumberFormat="1" applyFont="1"/>
    <xf numFmtId="1" fontId="47" fillId="0" borderId="42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0" fontId="52" fillId="0" borderId="9" xfId="0" applyFont="1" applyBorder="1" applyAlignment="1">
      <alignment horizontal="left" indent="1"/>
    </xf>
    <xf numFmtId="0" fontId="52" fillId="0" borderId="32" xfId="0" applyFont="1" applyBorder="1" applyAlignment="1">
      <alignment horizontal="left" indent="1"/>
    </xf>
    <xf numFmtId="1" fontId="47" fillId="0" borderId="10" xfId="0" applyNumberFormat="1" applyFont="1" applyBorder="1" applyAlignment="1">
      <alignment horizontal="right"/>
    </xf>
    <xf numFmtId="1" fontId="47" fillId="0" borderId="33" xfId="0" applyNumberFormat="1" applyFont="1" applyBorder="1" applyAlignment="1">
      <alignment horizontal="right"/>
    </xf>
    <xf numFmtId="1" fontId="47" fillId="0" borderId="60" xfId="0" applyNumberFormat="1" applyFont="1" applyBorder="1" applyAlignment="1">
      <alignment horizontal="right"/>
    </xf>
    <xf numFmtId="3" fontId="37" fillId="0" borderId="3" xfId="0" applyNumberFormat="1" applyFont="1" applyBorder="1"/>
    <xf numFmtId="0" fontId="47" fillId="0" borderId="60" xfId="0" applyFont="1" applyBorder="1" applyAlignment="1">
      <alignment horizontal="left"/>
    </xf>
    <xf numFmtId="3" fontId="47" fillId="54" borderId="60" xfId="0" applyNumberFormat="1" applyFont="1" applyFill="1" applyBorder="1" applyAlignment="1">
      <alignment horizontal="right"/>
    </xf>
    <xf numFmtId="0" fontId="51" fillId="0" borderId="61" xfId="0" applyFont="1" applyBorder="1" applyAlignment="1">
      <alignment horizontal="left"/>
    </xf>
    <xf numFmtId="3" fontId="51" fillId="54" borderId="61" xfId="0" applyNumberFormat="1" applyFont="1" applyFill="1" applyBorder="1" applyAlignment="1">
      <alignment horizontal="right"/>
    </xf>
    <xf numFmtId="3" fontId="51" fillId="55" borderId="61" xfId="0" applyNumberFormat="1" applyFont="1" applyFill="1" applyBorder="1" applyAlignment="1">
      <alignment horizontal="right"/>
    </xf>
    <xf numFmtId="3" fontId="51" fillId="54" borderId="61" xfId="2" applyNumberFormat="1" applyFont="1" applyFill="1" applyBorder="1" applyAlignment="1">
      <alignment horizontal="right"/>
    </xf>
    <xf numFmtId="3" fontId="51" fillId="55" borderId="61" xfId="2" applyNumberFormat="1" applyFont="1" applyFill="1" applyBorder="1" applyAlignment="1">
      <alignment horizontal="right"/>
    </xf>
    <xf numFmtId="0" fontId="51" fillId="0" borderId="62" xfId="0" applyFont="1" applyBorder="1" applyAlignment="1">
      <alignment horizontal="left" indent="2"/>
    </xf>
    <xf numFmtId="3" fontId="51" fillId="54" borderId="62" xfId="0" applyNumberFormat="1" applyFont="1" applyFill="1" applyBorder="1" applyAlignment="1">
      <alignment horizontal="right"/>
    </xf>
    <xf numFmtId="3" fontId="51" fillId="55" borderId="62" xfId="0" applyNumberFormat="1" applyFont="1" applyFill="1" applyBorder="1" applyAlignment="1">
      <alignment horizontal="right"/>
    </xf>
    <xf numFmtId="4" fontId="51" fillId="54" borderId="61" xfId="0" applyNumberFormat="1" applyFont="1" applyFill="1" applyBorder="1" applyAlignment="1">
      <alignment horizontal="right"/>
    </xf>
    <xf numFmtId="4" fontId="51" fillId="55" borderId="61" xfId="0" applyNumberFormat="1" applyFont="1" applyFill="1" applyBorder="1" applyAlignment="1">
      <alignment horizontal="right"/>
    </xf>
    <xf numFmtId="0" fontId="51" fillId="0" borderId="61" xfId="0" applyFont="1" applyBorder="1" applyAlignment="1">
      <alignment horizontal="left" vertical="center"/>
    </xf>
    <xf numFmtId="3" fontId="51" fillId="54" borderId="61" xfId="0" applyNumberFormat="1" applyFont="1" applyFill="1" applyBorder="1" applyAlignment="1">
      <alignment horizontal="right" vertical="center"/>
    </xf>
    <xf numFmtId="3" fontId="51" fillId="55" borderId="61" xfId="0" applyNumberFormat="1" applyFont="1" applyFill="1" applyBorder="1" applyAlignment="1">
      <alignment horizontal="right" vertical="center"/>
    </xf>
    <xf numFmtId="0" fontId="47" fillId="0" borderId="63" xfId="0" applyFont="1" applyBorder="1" applyAlignment="1">
      <alignment horizontal="left" vertical="center"/>
    </xf>
    <xf numFmtId="3" fontId="47" fillId="54" borderId="63" xfId="0" applyNumberFormat="1" applyFont="1" applyFill="1" applyBorder="1" applyAlignment="1">
      <alignment horizontal="right" vertical="center"/>
    </xf>
    <xf numFmtId="3" fontId="47" fillId="55" borderId="63" xfId="0" applyNumberFormat="1" applyFont="1" applyFill="1" applyBorder="1" applyAlignment="1">
      <alignment horizontal="right" vertical="center"/>
    </xf>
    <xf numFmtId="0" fontId="51" fillId="0" borderId="61" xfId="0" applyFont="1" applyBorder="1" applyAlignment="1">
      <alignment horizontal="left" wrapText="1"/>
    </xf>
    <xf numFmtId="3" fontId="52" fillId="54" borderId="61" xfId="0" applyNumberFormat="1" applyFont="1" applyFill="1" applyBorder="1" applyAlignment="1">
      <alignment horizontal="right"/>
    </xf>
    <xf numFmtId="3" fontId="51" fillId="55" borderId="64" xfId="0" applyNumberFormat="1" applyFont="1" applyFill="1" applyBorder="1" applyAlignment="1">
      <alignment horizontal="right"/>
    </xf>
    <xf numFmtId="0" fontId="47" fillId="0" borderId="63" xfId="0" applyFont="1" applyBorder="1" applyAlignment="1">
      <alignment horizontal="left"/>
    </xf>
    <xf numFmtId="3" fontId="47" fillId="54" borderId="63" xfId="0" applyNumberFormat="1" applyFont="1" applyFill="1" applyBorder="1" applyAlignment="1">
      <alignment horizontal="right"/>
    </xf>
    <xf numFmtId="3" fontId="48" fillId="54" borderId="63" xfId="0" applyNumberFormat="1" applyFont="1" applyFill="1" applyBorder="1" applyAlignment="1">
      <alignment horizontal="right"/>
    </xf>
    <xf numFmtId="3" fontId="47" fillId="55" borderId="65" xfId="0" applyNumberFormat="1" applyFont="1" applyFill="1" applyBorder="1" applyAlignment="1">
      <alignment horizontal="right"/>
    </xf>
    <xf numFmtId="3" fontId="47" fillId="54" borderId="66" xfId="0" applyNumberFormat="1" applyFont="1" applyFill="1" applyBorder="1" applyAlignment="1">
      <alignment horizontal="right"/>
    </xf>
    <xf numFmtId="3" fontId="47" fillId="55" borderId="63" xfId="0" applyNumberFormat="1" applyFont="1" applyFill="1" applyBorder="1" applyAlignment="1">
      <alignment horizontal="right"/>
    </xf>
    <xf numFmtId="3" fontId="51" fillId="54" borderId="63" xfId="0" applyNumberFormat="1" applyFont="1" applyFill="1" applyBorder="1" applyAlignment="1">
      <alignment horizontal="right"/>
    </xf>
    <xf numFmtId="3" fontId="51" fillId="55" borderId="65" xfId="0" applyNumberFormat="1" applyFont="1" applyFill="1" applyBorder="1" applyAlignment="1">
      <alignment horizontal="right"/>
    </xf>
    <xf numFmtId="3" fontId="51" fillId="54" borderId="66" xfId="0" applyNumberFormat="1" applyFont="1" applyFill="1" applyBorder="1" applyAlignment="1">
      <alignment horizontal="right"/>
    </xf>
    <xf numFmtId="0" fontId="47" fillId="0" borderId="63" xfId="0" applyFont="1" applyBorder="1" applyAlignment="1">
      <alignment horizontal="left" wrapText="1"/>
    </xf>
    <xf numFmtId="3" fontId="51" fillId="54" borderId="67" xfId="0" applyNumberFormat="1" applyFont="1" applyFill="1" applyBorder="1" applyAlignment="1">
      <alignment horizontal="right"/>
    </xf>
    <xf numFmtId="0" fontId="51" fillId="0" borderId="67" xfId="0" applyFont="1" applyBorder="1" applyAlignment="1">
      <alignment horizontal="left"/>
    </xf>
    <xf numFmtId="3" fontId="51" fillId="55" borderId="67" xfId="0" applyNumberFormat="1" applyFont="1" applyFill="1" applyBorder="1" applyAlignment="1">
      <alignment horizontal="right"/>
    </xf>
    <xf numFmtId="1" fontId="47" fillId="0" borderId="8" xfId="0" applyNumberFormat="1" applyFont="1" applyBorder="1" applyAlignment="1">
      <alignment horizontal="right"/>
    </xf>
    <xf numFmtId="164" fontId="47" fillId="55" borderId="42" xfId="0" applyNumberFormat="1" applyFont="1" applyFill="1" applyBorder="1" applyAlignment="1">
      <alignment horizontal="right"/>
    </xf>
    <xf numFmtId="165" fontId="51" fillId="55" borderId="33" xfId="0" applyNumberFormat="1" applyFont="1" applyFill="1" applyBorder="1" applyAlignment="1">
      <alignment horizontal="right"/>
    </xf>
    <xf numFmtId="3" fontId="47" fillId="55" borderId="60" xfId="0" applyNumberFormat="1" applyFont="1" applyFill="1" applyBorder="1" applyAlignment="1">
      <alignment horizontal="right"/>
    </xf>
    <xf numFmtId="3" fontId="55" fillId="0" borderId="0" xfId="0" applyNumberFormat="1" applyFont="1"/>
    <xf numFmtId="0" fontId="55" fillId="0" borderId="0" xfId="0" applyFont="1"/>
    <xf numFmtId="0" fontId="56" fillId="0" borderId="0" xfId="0" applyFont="1"/>
    <xf numFmtId="165" fontId="52" fillId="0" borderId="8" xfId="0" applyNumberFormat="1" applyFont="1" applyBorder="1" applyAlignment="1">
      <alignment horizontal="right"/>
    </xf>
    <xf numFmtId="165" fontId="47" fillId="54" borderId="68" xfId="0" applyNumberFormat="1" applyFont="1" applyFill="1" applyBorder="1" applyAlignment="1">
      <alignment horizontal="right"/>
    </xf>
    <xf numFmtId="1" fontId="47" fillId="0" borderId="68" xfId="0" applyNumberFormat="1" applyFont="1" applyBorder="1" applyAlignment="1">
      <alignment horizontal="right"/>
    </xf>
    <xf numFmtId="3" fontId="51" fillId="0" borderId="1" xfId="0" applyNumberFormat="1" applyFont="1" applyBorder="1" applyAlignment="1">
      <alignment horizontal="right"/>
    </xf>
    <xf numFmtId="3" fontId="51" fillId="0" borderId="61" xfId="0" applyNumberFormat="1" applyFont="1" applyBorder="1" applyAlignment="1">
      <alignment horizontal="right"/>
    </xf>
    <xf numFmtId="3" fontId="47" fillId="0" borderId="45" xfId="0" applyNumberFormat="1" applyFont="1" applyBorder="1" applyAlignment="1">
      <alignment horizontal="right"/>
    </xf>
    <xf numFmtId="3" fontId="47" fillId="0" borderId="46" xfId="0" applyNumberFormat="1" applyFont="1" applyBorder="1" applyAlignment="1">
      <alignment horizontal="right"/>
    </xf>
    <xf numFmtId="165" fontId="51" fillId="54" borderId="69" xfId="0" applyNumberFormat="1" applyFont="1" applyFill="1" applyBorder="1" applyAlignment="1">
      <alignment horizontal="right"/>
    </xf>
    <xf numFmtId="164" fontId="47" fillId="54" borderId="68" xfId="0" applyNumberFormat="1" applyFont="1" applyFill="1" applyBorder="1" applyAlignment="1">
      <alignment horizontal="right"/>
    </xf>
    <xf numFmtId="0" fontId="42" fillId="0" borderId="3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7" fillId="0" borderId="47" xfId="0" applyFont="1" applyBorder="1"/>
    <xf numFmtId="0" fontId="4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3" fontId="47" fillId="0" borderId="3" xfId="0" applyNumberFormat="1" applyFont="1" applyBorder="1" applyAlignment="1">
      <alignment horizontal="right" vertical="center"/>
    </xf>
    <xf numFmtId="3" fontId="47" fillId="55" borderId="67" xfId="0" applyNumberFormat="1" applyFont="1" applyFill="1" applyBorder="1" applyAlignment="1">
      <alignment horizontal="right" vertical="center"/>
    </xf>
    <xf numFmtId="0" fontId="52" fillId="55" borderId="18" xfId="0" applyFont="1" applyFill="1" applyBorder="1" applyAlignment="1">
      <alignment horizontal="right"/>
    </xf>
    <xf numFmtId="0" fontId="51" fillId="55" borderId="18" xfId="0" applyFont="1" applyFill="1" applyBorder="1" applyAlignment="1">
      <alignment horizontal="right"/>
    </xf>
    <xf numFmtId="0" fontId="47" fillId="55" borderId="18" xfId="0" applyFont="1" applyFill="1" applyBorder="1" applyAlignment="1">
      <alignment horizontal="right"/>
    </xf>
    <xf numFmtId="165" fontId="52" fillId="55" borderId="18" xfId="0" applyNumberFormat="1" applyFont="1" applyFill="1" applyBorder="1" applyAlignment="1">
      <alignment horizontal="right"/>
    </xf>
    <xf numFmtId="0" fontId="47" fillId="55" borderId="42" xfId="0" applyFont="1" applyFill="1" applyBorder="1" applyAlignment="1">
      <alignment horizontal="right"/>
    </xf>
    <xf numFmtId="0" fontId="47" fillId="55" borderId="39" xfId="0" applyFont="1" applyFill="1" applyBorder="1" applyAlignment="1">
      <alignment horizontal="right"/>
    </xf>
    <xf numFmtId="0" fontId="51" fillId="55" borderId="10" xfId="0" applyFont="1" applyFill="1" applyBorder="1" applyAlignment="1">
      <alignment horizontal="right"/>
    </xf>
    <xf numFmtId="0" fontId="47" fillId="55" borderId="68" xfId="0" applyFont="1" applyFill="1" applyBorder="1" applyAlignment="1">
      <alignment horizontal="right"/>
    </xf>
    <xf numFmtId="168" fontId="38" fillId="0" borderId="0" xfId="0" applyNumberFormat="1" applyFont="1"/>
    <xf numFmtId="0" fontId="47" fillId="0" borderId="70" xfId="0" applyFont="1" applyBorder="1" applyAlignment="1">
      <alignment horizontal="left" indent="1"/>
    </xf>
    <xf numFmtId="164" fontId="47" fillId="54" borderId="70" xfId="0" applyNumberFormat="1" applyFont="1" applyFill="1" applyBorder="1" applyAlignment="1">
      <alignment horizontal="right"/>
    </xf>
    <xf numFmtId="164" fontId="47" fillId="55" borderId="70" xfId="0" applyNumberFormat="1" applyFont="1" applyFill="1" applyBorder="1" applyAlignment="1">
      <alignment horizontal="right"/>
    </xf>
    <xf numFmtId="1" fontId="47" fillId="0" borderId="70" xfId="0" applyNumberFormat="1" applyFont="1" applyBorder="1" applyAlignment="1">
      <alignment horizontal="right"/>
    </xf>
    <xf numFmtId="1" fontId="48" fillId="0" borderId="70" xfId="0" applyNumberFormat="1" applyFont="1" applyBorder="1" applyAlignment="1">
      <alignment horizontal="right"/>
    </xf>
    <xf numFmtId="0" fontId="47" fillId="0" borderId="5" xfId="0" applyFont="1" applyBorder="1" applyAlignment="1">
      <alignment horizontal="right"/>
    </xf>
    <xf numFmtId="0" fontId="47" fillId="0" borderId="5" xfId="0" quotePrefix="1" applyFont="1" applyBorder="1" applyAlignment="1">
      <alignment horizontal="right"/>
    </xf>
    <xf numFmtId="0" fontId="47" fillId="54" borderId="41" xfId="0" applyFont="1" applyFill="1" applyBorder="1" applyAlignment="1">
      <alignment horizontal="right"/>
    </xf>
    <xf numFmtId="0" fontId="47" fillId="55" borderId="41" xfId="0" applyFont="1" applyFill="1" applyBorder="1" applyAlignment="1">
      <alignment horizontal="right"/>
    </xf>
    <xf numFmtId="1" fontId="47" fillId="0" borderId="41" xfId="0" applyNumberFormat="1" applyFont="1" applyBorder="1" applyAlignment="1">
      <alignment horizontal="right"/>
    </xf>
    <xf numFmtId="0" fontId="51" fillId="0" borderId="38" xfId="0" applyFont="1" applyBorder="1" applyAlignment="1">
      <alignment horizontal="left"/>
    </xf>
    <xf numFmtId="0" fontId="51" fillId="0" borderId="1" xfId="0" applyFont="1" applyBorder="1" applyAlignment="1">
      <alignment horizontal="left" indent="1"/>
    </xf>
    <xf numFmtId="0" fontId="51" fillId="0" borderId="61" xfId="0" applyFont="1" applyBorder="1" applyAlignment="1">
      <alignment horizontal="left" indent="1"/>
    </xf>
    <xf numFmtId="0" fontId="39" fillId="0" borderId="0" xfId="0" applyFont="1" applyAlignment="1">
      <alignment horizontal="left"/>
    </xf>
    <xf numFmtId="0" fontId="47" fillId="0" borderId="5" xfId="0" quotePrefix="1" applyFont="1" applyBorder="1" applyAlignment="1">
      <alignment horizontal="right" wrapText="1"/>
    </xf>
    <xf numFmtId="0" fontId="47" fillId="0" borderId="38" xfId="0" quotePrefix="1" applyFont="1" applyBorder="1" applyAlignment="1">
      <alignment horizontal="right" wrapText="1"/>
    </xf>
    <xf numFmtId="0" fontId="47" fillId="0" borderId="5" xfId="0" applyFont="1" applyBorder="1" applyAlignment="1">
      <alignment horizontal="right" wrapText="1"/>
    </xf>
    <xf numFmtId="0" fontId="47" fillId="0" borderId="38" xfId="0" applyFont="1" applyBorder="1" applyAlignment="1">
      <alignment horizontal="right" wrapText="1"/>
    </xf>
    <xf numFmtId="0" fontId="51" fillId="0" borderId="0" xfId="0" applyFont="1" applyAlignment="1">
      <alignment horizontal="left" wrapText="1"/>
    </xf>
    <xf numFmtId="0" fontId="48" fillId="0" borderId="5" xfId="0" quotePrefix="1" applyFont="1" applyBorder="1" applyAlignment="1">
      <alignment horizontal="right" wrapText="1"/>
    </xf>
    <xf numFmtId="0" fontId="48" fillId="0" borderId="38" xfId="0" quotePrefix="1" applyFont="1" applyBorder="1" applyAlignment="1">
      <alignment horizontal="right" wrapText="1"/>
    </xf>
    <xf numFmtId="0" fontId="42" fillId="0" borderId="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7" fillId="0" borderId="47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56" xfId="0" applyFont="1" applyBorder="1" applyAlignment="1">
      <alignment horizontal="left"/>
    </xf>
    <xf numFmtId="0" fontId="47" fillId="0" borderId="55" xfId="0" applyFont="1" applyBorder="1" applyAlignment="1">
      <alignment horizontal="left"/>
    </xf>
    <xf numFmtId="0" fontId="47" fillId="0" borderId="47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53" xfId="0" applyFont="1" applyBorder="1" applyAlignment="1">
      <alignment horizontal="center"/>
    </xf>
    <xf numFmtId="0" fontId="47" fillId="0" borderId="49" xfId="0" applyFont="1" applyBorder="1" applyAlignment="1">
      <alignment horizontal="center"/>
    </xf>
  </cellXfs>
  <cellStyles count="96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Accent1 - 20%" xfId="13" xr:uid="{00000000-0005-0000-0000-00003B000000}"/>
    <cellStyle name="Accent1 - 40%" xfId="14" xr:uid="{00000000-0005-0000-0000-00003C000000}"/>
    <cellStyle name="Accent1 - 60%" xfId="15" xr:uid="{00000000-0005-0000-0000-00003D000000}"/>
    <cellStyle name="Accent2 - 20%" xfId="17" xr:uid="{00000000-0005-0000-0000-00003F000000}"/>
    <cellStyle name="Accent2 - 40%" xfId="18" xr:uid="{00000000-0005-0000-0000-000040000000}"/>
    <cellStyle name="Accent2 - 60%" xfId="19" xr:uid="{00000000-0005-0000-0000-000041000000}"/>
    <cellStyle name="Accent3 - 20%" xfId="21" xr:uid="{00000000-0005-0000-0000-000043000000}"/>
    <cellStyle name="Accent3 - 40%" xfId="22" xr:uid="{00000000-0005-0000-0000-000044000000}"/>
    <cellStyle name="Accent3 - 60%" xfId="23" xr:uid="{00000000-0005-0000-0000-000045000000}"/>
    <cellStyle name="Accent4 - 20%" xfId="25" xr:uid="{00000000-0005-0000-0000-000047000000}"/>
    <cellStyle name="Accent4 - 40%" xfId="26" xr:uid="{00000000-0005-0000-0000-000048000000}"/>
    <cellStyle name="Accent4 - 60%" xfId="27" xr:uid="{00000000-0005-0000-0000-000049000000}"/>
    <cellStyle name="Accent5 - 20%" xfId="29" xr:uid="{00000000-0005-0000-0000-00004B000000}"/>
    <cellStyle name="Accent5 - 40%" xfId="30" xr:uid="{00000000-0005-0000-0000-00004C000000}"/>
    <cellStyle name="Accent5 - 60%" xfId="31" xr:uid="{00000000-0005-0000-0000-00004D000000}"/>
    <cellStyle name="Accent6 - 20%" xfId="33" xr:uid="{00000000-0005-0000-0000-00004F000000}"/>
    <cellStyle name="Accent6 - 40%" xfId="34" xr:uid="{00000000-0005-0000-0000-000050000000}"/>
    <cellStyle name="Accent6 - 60%" xfId="35" xr:uid="{00000000-0005-0000-0000-000051000000}"/>
    <cellStyle name="Akzent1 2" xfId="12" xr:uid="{00000000-0005-0000-0000-00003A000000}"/>
    <cellStyle name="Akzent2 2" xfId="16" xr:uid="{00000000-0005-0000-0000-00003E000000}"/>
    <cellStyle name="Akzent3 2" xfId="20" xr:uid="{00000000-0005-0000-0000-000042000000}"/>
    <cellStyle name="Akzent4 2" xfId="24" xr:uid="{00000000-0005-0000-0000-000046000000}"/>
    <cellStyle name="Akzent5 2" xfId="28" xr:uid="{00000000-0005-0000-0000-00004A000000}"/>
    <cellStyle name="Akzent6 2" xfId="32" xr:uid="{00000000-0005-0000-0000-00004E000000}"/>
    <cellStyle name="Ausgabe 2" xfId="51" xr:uid="{00000000-0005-0000-0000-000062000000}"/>
    <cellStyle name="Berechnung 2" xfId="37" xr:uid="{00000000-0005-0000-0000-000053000000}"/>
    <cellStyle name="Eingabe 2" xfId="47" xr:uid="{00000000-0005-0000-0000-00005D000000}"/>
    <cellStyle name="Emphasis 1" xfId="39" xr:uid="{00000000-0005-0000-0000-000055000000}"/>
    <cellStyle name="Emphasis 2" xfId="40" xr:uid="{00000000-0005-0000-0000-000056000000}"/>
    <cellStyle name="Emphasis 3" xfId="41" xr:uid="{00000000-0005-0000-0000-000057000000}"/>
    <cellStyle name="Ergebnis 2" xfId="94" xr:uid="{00000000-0005-0000-0000-00008D000000}"/>
    <cellStyle name="Gut 2" xfId="42" xr:uid="{00000000-0005-0000-0000-000058000000}"/>
    <cellStyle name="Link" xfId="3" builtinId="8"/>
    <cellStyle name="Neutral 2" xfId="49" xr:uid="{00000000-0005-0000-0000-00005F000000}"/>
    <cellStyle name="Normal 2" xfId="6" xr:uid="{00000000-0005-0000-0000-000005000000}"/>
    <cellStyle name="Notiz 2" xfId="50" xr:uid="{00000000-0005-0000-0000-000061000000}"/>
    <cellStyle name="Prozent" xfId="2" builtinId="5"/>
    <cellStyle name="SAPBEXaggData" xfId="52" xr:uid="{00000000-0005-0000-0000-000063000000}"/>
    <cellStyle name="SAPBEXaggDataEmph" xfId="53" xr:uid="{00000000-0005-0000-0000-000064000000}"/>
    <cellStyle name="SAPBEXaggItem" xfId="54" xr:uid="{00000000-0005-0000-0000-000065000000}"/>
    <cellStyle name="SAPBEXaggItemX" xfId="55" xr:uid="{00000000-0005-0000-0000-000066000000}"/>
    <cellStyle name="SAPBEXchaText" xfId="56" xr:uid="{00000000-0005-0000-0000-000067000000}"/>
    <cellStyle name="SAPBEXexcBad7" xfId="57" xr:uid="{00000000-0005-0000-0000-000068000000}"/>
    <cellStyle name="SAPBEXexcBad8" xfId="58" xr:uid="{00000000-0005-0000-0000-000069000000}"/>
    <cellStyle name="SAPBEXexcBad9" xfId="59" xr:uid="{00000000-0005-0000-0000-00006A000000}"/>
    <cellStyle name="SAPBEXexcCritical4" xfId="60" xr:uid="{00000000-0005-0000-0000-00006B000000}"/>
    <cellStyle name="SAPBEXexcCritical5" xfId="61" xr:uid="{00000000-0005-0000-0000-00006C000000}"/>
    <cellStyle name="SAPBEXexcCritical6" xfId="62" xr:uid="{00000000-0005-0000-0000-00006D000000}"/>
    <cellStyle name="SAPBEXexcGood1" xfId="63" xr:uid="{00000000-0005-0000-0000-00006E000000}"/>
    <cellStyle name="SAPBEXexcGood2" xfId="64" xr:uid="{00000000-0005-0000-0000-00006F000000}"/>
    <cellStyle name="SAPBEXexcGood3" xfId="65" xr:uid="{00000000-0005-0000-0000-000070000000}"/>
    <cellStyle name="SAPBEXfilterDrill" xfId="66" xr:uid="{00000000-0005-0000-0000-000071000000}"/>
    <cellStyle name="SAPBEXfilterItem" xfId="67" xr:uid="{00000000-0005-0000-0000-000072000000}"/>
    <cellStyle name="SAPBEXfilterText" xfId="68" xr:uid="{00000000-0005-0000-0000-000073000000}"/>
    <cellStyle name="SAPBEXformats" xfId="69" xr:uid="{00000000-0005-0000-0000-000074000000}"/>
    <cellStyle name="SAPBEXheaderItem" xfId="70" xr:uid="{00000000-0005-0000-0000-000075000000}"/>
    <cellStyle name="SAPBEXheaderText" xfId="71" xr:uid="{00000000-0005-0000-0000-000076000000}"/>
    <cellStyle name="SAPBEXHLevel0" xfId="72" xr:uid="{00000000-0005-0000-0000-000077000000}"/>
    <cellStyle name="SAPBEXHLevel0X" xfId="73" xr:uid="{00000000-0005-0000-0000-000078000000}"/>
    <cellStyle name="SAPBEXHLevel1" xfId="74" xr:uid="{00000000-0005-0000-0000-000079000000}"/>
    <cellStyle name="SAPBEXHLevel1X" xfId="75" xr:uid="{00000000-0005-0000-0000-00007A000000}"/>
    <cellStyle name="SAPBEXHLevel2" xfId="76" xr:uid="{00000000-0005-0000-0000-00007B000000}"/>
    <cellStyle name="SAPBEXHLevel2X" xfId="77" xr:uid="{00000000-0005-0000-0000-00007C000000}"/>
    <cellStyle name="SAPBEXHLevel3" xfId="78" xr:uid="{00000000-0005-0000-0000-00007D000000}"/>
    <cellStyle name="SAPBEXHLevel3X" xfId="79" xr:uid="{00000000-0005-0000-0000-00007E000000}"/>
    <cellStyle name="SAPBEXinputData" xfId="80" xr:uid="{00000000-0005-0000-0000-00007F000000}"/>
    <cellStyle name="SAPBEXItemHeader" xfId="81" xr:uid="{00000000-0005-0000-0000-000080000000}"/>
    <cellStyle name="SAPBEXresData" xfId="82" xr:uid="{00000000-0005-0000-0000-000081000000}"/>
    <cellStyle name="SAPBEXresDataEmph" xfId="83" xr:uid="{00000000-0005-0000-0000-000082000000}"/>
    <cellStyle name="SAPBEXresItem" xfId="84" xr:uid="{00000000-0005-0000-0000-000083000000}"/>
    <cellStyle name="SAPBEXresItemX" xfId="85" xr:uid="{00000000-0005-0000-0000-000084000000}"/>
    <cellStyle name="SAPBEXstdData" xfId="86" xr:uid="{00000000-0005-0000-0000-000085000000}"/>
    <cellStyle name="SAPBEXstdDataEmph" xfId="87" xr:uid="{00000000-0005-0000-0000-000086000000}"/>
    <cellStyle name="SAPBEXstdItem" xfId="88" xr:uid="{00000000-0005-0000-0000-000087000000}"/>
    <cellStyle name="SAPBEXstdItemX" xfId="89" xr:uid="{00000000-0005-0000-0000-000088000000}"/>
    <cellStyle name="SAPBEXtitle" xfId="90" xr:uid="{00000000-0005-0000-0000-000089000000}"/>
    <cellStyle name="SAPBEXunassignedItem" xfId="91" xr:uid="{00000000-0005-0000-0000-00008A000000}"/>
    <cellStyle name="SAPBEXundefined" xfId="92" xr:uid="{00000000-0005-0000-0000-00008B000000}"/>
    <cellStyle name="Schlecht 2" xfId="36" xr:uid="{00000000-0005-0000-0000-000052000000}"/>
    <cellStyle name="Sheet Title" xfId="93" xr:uid="{00000000-0005-0000-0000-00008C000000}"/>
    <cellStyle name="Standard" xfId="0" builtinId="0"/>
    <cellStyle name="Standard 2" xfId="1" xr:uid="{00000000-0005-0000-0000-000009000000}"/>
    <cellStyle name="Standard 3" xfId="11" xr:uid="{00000000-0005-0000-0000-000060000000}"/>
    <cellStyle name="Standard 4" xfId="5" xr:uid="{00000000-0005-0000-0000-00000A000000}"/>
    <cellStyle name="Standard_Tabelle1_1" xfId="4" xr:uid="{00000000-0005-0000-0000-00000B000000}"/>
    <cellStyle name="Überschrift 1 2" xfId="43" xr:uid="{00000000-0005-0000-0000-000059000000}"/>
    <cellStyle name="Überschrift 2 2" xfId="44" xr:uid="{00000000-0005-0000-0000-00005A000000}"/>
    <cellStyle name="Überschrift 3 2" xfId="45" xr:uid="{00000000-0005-0000-0000-00005B000000}"/>
    <cellStyle name="Überschrift 4 2" xfId="46" xr:uid="{00000000-0005-0000-0000-00005C000000}"/>
    <cellStyle name="Verknüpfte Zelle 2" xfId="48" xr:uid="{00000000-0005-0000-0000-00005E000000}"/>
    <cellStyle name="Warnender Text 2" xfId="95" xr:uid="{00000000-0005-0000-0000-00008E000000}"/>
    <cellStyle name="Zelle überprüfen 2" xfId="38" xr:uid="{00000000-0005-0000-0000-000054000000}"/>
  </cellStyles>
  <dxfs count="0"/>
  <tableStyles count="0" defaultTableStyle="TableStyleMedium2" defaultPivotStyle="PivotStyleMedium9"/>
  <colors>
    <mruColors>
      <color rgb="FF9450F8"/>
      <color rgb="FFF2F2EA"/>
      <color rgb="FFEBDCFE"/>
      <color rgb="FF4D6277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>
      <selection activeCell="B21" sqref="B21"/>
    </sheetView>
  </sheetViews>
  <sheetFormatPr baseColWidth="10" defaultColWidth="9.1796875" defaultRowHeight="14" x14ac:dyDescent="0.3"/>
  <cols>
    <col min="1" max="1" width="2.7265625" style="2" customWidth="1"/>
    <col min="2" max="2" width="9.1796875" style="2" customWidth="1"/>
    <col min="3" max="16384" width="9.1796875" style="2"/>
  </cols>
  <sheetData>
    <row r="8" spans="2:7" ht="35" x14ac:dyDescent="0.7">
      <c r="B8" s="287" t="s">
        <v>0</v>
      </c>
      <c r="C8" s="287"/>
      <c r="D8" s="287"/>
      <c r="E8" s="287"/>
      <c r="F8" s="46"/>
      <c r="G8" s="46"/>
    </row>
    <row r="9" spans="2:7" ht="35" x14ac:dyDescent="0.7">
      <c r="B9" s="287" t="s">
        <v>1</v>
      </c>
      <c r="C9" s="287"/>
      <c r="D9" s="287"/>
      <c r="E9" s="287"/>
      <c r="F9" s="287"/>
      <c r="G9" s="287"/>
    </row>
    <row r="10" spans="2:7" ht="35" x14ac:dyDescent="0.7">
      <c r="B10" s="287" t="s">
        <v>173</v>
      </c>
      <c r="C10" s="287"/>
      <c r="D10" s="287"/>
      <c r="E10" s="287"/>
      <c r="F10" s="46"/>
      <c r="G10" s="46"/>
    </row>
    <row r="11" spans="2:7" ht="25" x14ac:dyDescent="0.5">
      <c r="B11" s="3"/>
    </row>
    <row r="20" spans="2:3" ht="17.5" x14ac:dyDescent="0.35">
      <c r="B20" s="47" t="s">
        <v>174</v>
      </c>
      <c r="C20" s="48"/>
    </row>
    <row r="21" spans="2:3" ht="17.5" x14ac:dyDescent="0.35">
      <c r="B21" s="49" t="s">
        <v>2</v>
      </c>
      <c r="C21" s="48"/>
    </row>
    <row r="23" spans="2:3" x14ac:dyDescent="0.3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&amp;L&amp;G</oddHeader>
    <oddFooter>&amp;L© 2023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zoomScaleNormal="100" workbookViewId="0">
      <selection activeCell="B1" sqref="B1"/>
    </sheetView>
  </sheetViews>
  <sheetFormatPr baseColWidth="10" defaultColWidth="11.453125" defaultRowHeight="14" x14ac:dyDescent="0.3"/>
  <cols>
    <col min="1" max="1" width="2.7265625" style="2" customWidth="1"/>
    <col min="2" max="2" width="14.26953125" style="2" customWidth="1"/>
    <col min="3" max="16384" width="11.453125" style="2"/>
  </cols>
  <sheetData>
    <row r="1" spans="2:11" x14ac:dyDescent="0.3">
      <c r="K1" s="7"/>
    </row>
    <row r="9" spans="2:11" ht="18" x14ac:dyDescent="0.4">
      <c r="B9" s="50" t="s">
        <v>116</v>
      </c>
    </row>
    <row r="10" spans="2:11" ht="17.5" x14ac:dyDescent="0.35">
      <c r="B10" s="51" t="s">
        <v>117</v>
      </c>
      <c r="C10" s="45"/>
      <c r="D10" s="45"/>
      <c r="E10" s="45"/>
      <c r="F10" s="45"/>
    </row>
    <row r="11" spans="2:11" ht="17.5" x14ac:dyDescent="0.35">
      <c r="B11" s="51" t="s">
        <v>118</v>
      </c>
      <c r="C11" s="45"/>
      <c r="D11" s="45"/>
      <c r="E11" s="45"/>
      <c r="F11" s="45"/>
    </row>
    <row r="12" spans="2:11" ht="17.5" x14ac:dyDescent="0.35">
      <c r="B12" s="51" t="s">
        <v>119</v>
      </c>
      <c r="C12" s="45"/>
      <c r="D12" s="45"/>
      <c r="E12" s="45"/>
      <c r="F12" s="45"/>
    </row>
    <row r="13" spans="2:11" x14ac:dyDescent="0.3">
      <c r="B13" s="45"/>
      <c r="C13" s="45"/>
      <c r="D13" s="45"/>
      <c r="E13" s="45"/>
      <c r="F13" s="45"/>
    </row>
    <row r="14" spans="2:11" ht="17.5" x14ac:dyDescent="0.35">
      <c r="B14" s="51"/>
      <c r="C14" s="45"/>
      <c r="D14" s="45"/>
      <c r="E14" s="45"/>
      <c r="F14" s="45"/>
    </row>
    <row r="15" spans="2:11" ht="17.5" x14ac:dyDescent="0.35">
      <c r="B15" s="51"/>
      <c r="C15" s="45"/>
      <c r="D15" s="45"/>
      <c r="E15" s="45"/>
      <c r="F15" s="45"/>
    </row>
    <row r="16" spans="2:11" ht="17.5" x14ac:dyDescent="0.35">
      <c r="B16" s="51" t="s">
        <v>120</v>
      </c>
      <c r="C16" s="51" t="s">
        <v>121</v>
      </c>
      <c r="D16" s="45"/>
      <c r="E16" s="45"/>
      <c r="F16" s="45"/>
    </row>
    <row r="17" spans="2:6" ht="17.5" x14ac:dyDescent="0.35">
      <c r="B17" s="51" t="s">
        <v>122</v>
      </c>
      <c r="C17" s="51" t="s">
        <v>123</v>
      </c>
      <c r="D17" s="45"/>
      <c r="E17" s="45"/>
      <c r="F17" s="45"/>
    </row>
    <row r="18" spans="2:6" ht="17.5" x14ac:dyDescent="0.35">
      <c r="B18" s="51" t="s">
        <v>124</v>
      </c>
      <c r="C18" s="52" t="s">
        <v>125</v>
      </c>
      <c r="D18" s="45"/>
      <c r="E18" s="45"/>
      <c r="F18" s="45"/>
    </row>
    <row r="19" spans="2:6" x14ac:dyDescent="0.3">
      <c r="B19" s="45"/>
      <c r="C19" s="45"/>
      <c r="D19" s="45"/>
      <c r="E19" s="45"/>
      <c r="F19" s="45"/>
    </row>
    <row r="20" spans="2:6" ht="17.5" x14ac:dyDescent="0.35">
      <c r="B20" s="51" t="s">
        <v>126</v>
      </c>
      <c r="C20" s="45"/>
      <c r="D20" s="45"/>
      <c r="E20" s="45"/>
      <c r="F20" s="45"/>
    </row>
    <row r="21" spans="2:6" x14ac:dyDescent="0.3">
      <c r="B21" s="45"/>
      <c r="C21" s="45"/>
      <c r="D21" s="45"/>
      <c r="E21" s="45"/>
      <c r="F21" s="45"/>
    </row>
    <row r="22" spans="2:6" x14ac:dyDescent="0.3">
      <c r="B22" s="45"/>
      <c r="C22" s="45"/>
      <c r="D22" s="45"/>
      <c r="E22" s="45"/>
      <c r="F22" s="45"/>
    </row>
    <row r="23" spans="2:6" x14ac:dyDescent="0.3">
      <c r="B23" s="45"/>
      <c r="C23" s="45"/>
      <c r="D23" s="45"/>
      <c r="E23" s="45"/>
      <c r="F23" s="45"/>
    </row>
    <row r="24" spans="2:6" x14ac:dyDescent="0.3">
      <c r="B24" s="45"/>
      <c r="C24" s="45"/>
      <c r="D24" s="45"/>
      <c r="E24" s="45"/>
      <c r="F24" s="45"/>
    </row>
    <row r="25" spans="2:6" x14ac:dyDescent="0.3">
      <c r="B25" s="45"/>
      <c r="C25" s="45"/>
      <c r="D25" s="45"/>
      <c r="E25" s="45"/>
      <c r="F25" s="45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2023 Software AG. All rights reserved.&amp;C&amp;P</oddFooter>
  </headerFooter>
  <customProperties>
    <customPr name="_pios_id" r:id="rId3"/>
  </customProperties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26F2-C980-423B-94A9-DFD29DDF38DB}">
  <sheetPr>
    <pageSetUpPr fitToPage="1"/>
  </sheetPr>
  <dimension ref="K1"/>
  <sheetViews>
    <sheetView showGridLines="0" showRuler="0" zoomScaleNormal="100" zoomScalePageLayoutView="55" workbookViewId="0"/>
  </sheetViews>
  <sheetFormatPr baseColWidth="10" defaultColWidth="11.453125" defaultRowHeight="14.5" x14ac:dyDescent="0.35"/>
  <sheetData>
    <row r="1" spans="11:11" x14ac:dyDescent="0.35">
      <c r="K1" s="1" t="s">
        <v>127</v>
      </c>
    </row>
  </sheetData>
  <pageMargins left="0.43307086614173229" right="0.23622047244094491" top="0.74803149606299213" bottom="0.74803149606299213" header="0.31496062992125984" footer="0.31496062992125984"/>
  <pageSetup paperSize="9" scale="77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29"/>
  <sheetViews>
    <sheetView showGridLines="0" zoomScaleNormal="100" workbookViewId="0">
      <selection activeCell="B1" sqref="B1"/>
    </sheetView>
  </sheetViews>
  <sheetFormatPr baseColWidth="10" defaultColWidth="11.453125" defaultRowHeight="14" x14ac:dyDescent="0.3"/>
  <cols>
    <col min="1" max="1" width="2.7265625" style="2" customWidth="1"/>
    <col min="2" max="2" width="7.1796875" style="2" customWidth="1"/>
    <col min="3" max="12" width="11.453125" style="2"/>
    <col min="13" max="13" width="13" style="2" bestFit="1" customWidth="1"/>
    <col min="14" max="16384" width="11.453125" style="2"/>
  </cols>
  <sheetData>
    <row r="6" spans="2:13" ht="18" x14ac:dyDescent="0.4">
      <c r="B6" s="50" t="s">
        <v>3</v>
      </c>
      <c r="C6" s="46"/>
      <c r="M6" s="34"/>
    </row>
    <row r="8" spans="2:13" x14ac:dyDescent="0.3">
      <c r="M8" s="34"/>
    </row>
    <row r="9" spans="2:13" x14ac:dyDescent="0.3">
      <c r="B9" s="4" t="s">
        <v>4</v>
      </c>
      <c r="C9" s="4" t="s">
        <v>175</v>
      </c>
    </row>
    <row r="10" spans="2:13" x14ac:dyDescent="0.3">
      <c r="B10" s="4"/>
      <c r="C10" s="4"/>
    </row>
    <row r="11" spans="2:13" x14ac:dyDescent="0.3">
      <c r="B11" s="4" t="s">
        <v>5</v>
      </c>
      <c r="C11" s="4" t="s">
        <v>176</v>
      </c>
    </row>
    <row r="12" spans="2:13" x14ac:dyDescent="0.3">
      <c r="B12" s="4"/>
      <c r="C12" s="4"/>
    </row>
    <row r="13" spans="2:13" x14ac:dyDescent="0.3">
      <c r="B13" s="4" t="s">
        <v>6</v>
      </c>
      <c r="C13" s="4" t="s">
        <v>177</v>
      </c>
    </row>
    <row r="14" spans="2:13" x14ac:dyDescent="0.3">
      <c r="B14" s="4"/>
      <c r="C14" s="4"/>
    </row>
    <row r="15" spans="2:13" x14ac:dyDescent="0.3">
      <c r="B15" s="4" t="s">
        <v>7</v>
      </c>
      <c r="C15" s="4" t="s">
        <v>178</v>
      </c>
    </row>
    <row r="16" spans="2:13" x14ac:dyDescent="0.3">
      <c r="B16" s="4"/>
      <c r="C16" s="4"/>
    </row>
    <row r="17" spans="2:5" x14ac:dyDescent="0.3">
      <c r="B17" s="4" t="s">
        <v>8</v>
      </c>
      <c r="C17" s="4" t="s">
        <v>179</v>
      </c>
    </row>
    <row r="18" spans="2:5" x14ac:dyDescent="0.3">
      <c r="B18" s="4"/>
      <c r="C18" s="4"/>
    </row>
    <row r="19" spans="2:5" x14ac:dyDescent="0.3">
      <c r="B19" s="4" t="s">
        <v>9</v>
      </c>
      <c r="C19" s="4" t="s">
        <v>180</v>
      </c>
      <c r="D19" s="4"/>
      <c r="E19" s="4"/>
    </row>
    <row r="20" spans="2:5" x14ac:dyDescent="0.3">
      <c r="B20" s="4"/>
      <c r="C20" s="4"/>
    </row>
    <row r="21" spans="2:5" x14ac:dyDescent="0.3">
      <c r="B21" s="4" t="s">
        <v>10</v>
      </c>
      <c r="C21" s="4" t="s">
        <v>181</v>
      </c>
      <c r="D21" s="4"/>
      <c r="E21" s="4"/>
    </row>
    <row r="22" spans="2:5" x14ac:dyDescent="0.3">
      <c r="B22" s="4"/>
      <c r="C22" s="4"/>
    </row>
    <row r="24" spans="2:5" x14ac:dyDescent="0.3">
      <c r="B24" s="4"/>
      <c r="C24" s="4"/>
      <c r="D24" s="4"/>
      <c r="E24" s="4"/>
    </row>
    <row r="25" spans="2:5" x14ac:dyDescent="0.3">
      <c r="B25" s="4"/>
      <c r="D25" s="4"/>
      <c r="E25" s="4"/>
    </row>
    <row r="26" spans="2:5" x14ac:dyDescent="0.3">
      <c r="B26" s="4"/>
      <c r="C26" s="4"/>
      <c r="D26" s="4"/>
      <c r="E26" s="4"/>
    </row>
    <row r="27" spans="2:5" x14ac:dyDescent="0.3">
      <c r="B27" s="4"/>
      <c r="C27" s="4"/>
      <c r="D27" s="4"/>
      <c r="E27" s="4"/>
    </row>
    <row r="28" spans="2:5" x14ac:dyDescent="0.3">
      <c r="B28" s="4"/>
      <c r="D28" s="4"/>
      <c r="E28" s="4"/>
    </row>
    <row r="29" spans="2:5" x14ac:dyDescent="0.3">
      <c r="B29" s="4"/>
      <c r="C29" s="4"/>
      <c r="D29" s="4"/>
      <c r="E29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M48"/>
  <sheetViews>
    <sheetView showGridLines="0" topLeftCell="A15" zoomScaleNormal="100" workbookViewId="0">
      <selection activeCell="F15" sqref="F15"/>
    </sheetView>
  </sheetViews>
  <sheetFormatPr baseColWidth="10" defaultColWidth="9.1796875" defaultRowHeight="14" x14ac:dyDescent="0.3"/>
  <cols>
    <col min="1" max="1" width="3.54296875" style="2" customWidth="1"/>
    <col min="2" max="2" width="37" style="2" customWidth="1"/>
    <col min="3" max="10" width="10.7265625" style="2" customWidth="1"/>
    <col min="11" max="11" width="9.7265625" style="2" customWidth="1"/>
    <col min="12" max="12" width="9.1796875" style="2"/>
    <col min="13" max="13" width="12.81640625" style="2" bestFit="1" customWidth="1"/>
    <col min="14" max="16384" width="9.1796875" style="2"/>
  </cols>
  <sheetData>
    <row r="1" spans="1:12" ht="15.5" x14ac:dyDescent="0.35">
      <c r="B1" s="53" t="str">
        <f>'Table of contents'!C9</f>
        <v>Key Figures as of September 30, 2023 and 2022</v>
      </c>
      <c r="C1" s="44"/>
      <c r="D1" s="44"/>
      <c r="E1" s="44"/>
      <c r="F1" s="44"/>
    </row>
    <row r="2" spans="1:12" x14ac:dyDescent="0.3">
      <c r="B2" s="100" t="s">
        <v>11</v>
      </c>
      <c r="C2" s="42"/>
      <c r="D2" s="42"/>
      <c r="E2" s="42"/>
      <c r="F2" s="42"/>
    </row>
    <row r="3" spans="1:12" x14ac:dyDescent="0.3">
      <c r="A3" s="13"/>
      <c r="B3" s="101"/>
      <c r="C3" s="101"/>
      <c r="D3" s="101"/>
      <c r="E3" s="101"/>
      <c r="F3" s="101"/>
      <c r="G3" s="45"/>
      <c r="H3" s="45"/>
      <c r="I3" s="45"/>
      <c r="J3" s="45"/>
      <c r="K3" s="45"/>
      <c r="L3" s="45"/>
    </row>
    <row r="4" spans="1:12" ht="14.25" customHeight="1" x14ac:dyDescent="0.3">
      <c r="B4" s="54" t="s">
        <v>12</v>
      </c>
      <c r="C4" s="290" t="s">
        <v>182</v>
      </c>
      <c r="D4" s="290" t="s">
        <v>183</v>
      </c>
      <c r="E4" s="293" t="s">
        <v>13</v>
      </c>
      <c r="F4" s="288" t="s">
        <v>198</v>
      </c>
      <c r="G4" s="290" t="s">
        <v>184</v>
      </c>
      <c r="H4" s="290" t="s">
        <v>185</v>
      </c>
      <c r="I4" s="293" t="s">
        <v>13</v>
      </c>
      <c r="J4" s="288" t="s">
        <v>198</v>
      </c>
      <c r="K4" s="45"/>
    </row>
    <row r="5" spans="1:12" ht="20.149999999999999" customHeight="1" thickBot="1" x14ac:dyDescent="0.35">
      <c r="B5" s="284" t="s">
        <v>14</v>
      </c>
      <c r="C5" s="291"/>
      <c r="D5" s="291"/>
      <c r="E5" s="294"/>
      <c r="F5" s="289"/>
      <c r="G5" s="291"/>
      <c r="H5" s="291"/>
      <c r="I5" s="294"/>
      <c r="J5" s="289"/>
      <c r="K5" s="45"/>
    </row>
    <row r="6" spans="1:12" ht="15" customHeight="1" thickBot="1" x14ac:dyDescent="0.35">
      <c r="B6" s="69" t="s">
        <v>164</v>
      </c>
      <c r="C6" s="70">
        <v>687.7</v>
      </c>
      <c r="D6" s="76">
        <v>654.29999999999995</v>
      </c>
      <c r="E6" s="193">
        <v>5</v>
      </c>
      <c r="F6" s="194">
        <v>9</v>
      </c>
      <c r="G6" s="70">
        <v>228.7</v>
      </c>
      <c r="H6" s="76">
        <v>221.4</v>
      </c>
      <c r="I6" s="193">
        <v>3</v>
      </c>
      <c r="J6" s="194">
        <v>10</v>
      </c>
      <c r="K6" s="45"/>
    </row>
    <row r="7" spans="1:12" ht="15" customHeight="1" x14ac:dyDescent="0.3">
      <c r="B7" s="274" t="s">
        <v>15</v>
      </c>
      <c r="C7" s="275">
        <v>570.70000000000005</v>
      </c>
      <c r="D7" s="276">
        <v>534.6</v>
      </c>
      <c r="E7" s="277">
        <v>7</v>
      </c>
      <c r="F7" s="278">
        <v>10</v>
      </c>
      <c r="G7" s="275">
        <f>+G8+G9</f>
        <v>189.8</v>
      </c>
      <c r="H7" s="276">
        <v>180</v>
      </c>
      <c r="I7" s="277">
        <v>5</v>
      </c>
      <c r="J7" s="278">
        <v>12</v>
      </c>
      <c r="K7" s="45"/>
    </row>
    <row r="8" spans="1:12" ht="15" customHeight="1" x14ac:dyDescent="0.3">
      <c r="B8" s="191" t="s">
        <v>155</v>
      </c>
      <c r="C8" s="66">
        <v>393.2</v>
      </c>
      <c r="D8" s="74">
        <v>380.3</v>
      </c>
      <c r="E8" s="195">
        <v>3</v>
      </c>
      <c r="F8" s="196">
        <v>6</v>
      </c>
      <c r="G8" s="66">
        <v>134.9</v>
      </c>
      <c r="H8" s="74">
        <v>133.5</v>
      </c>
      <c r="I8" s="195">
        <v>1</v>
      </c>
      <c r="J8" s="196">
        <v>6</v>
      </c>
      <c r="K8" s="45"/>
    </row>
    <row r="9" spans="1:12" ht="15" customHeight="1" x14ac:dyDescent="0.3">
      <c r="B9" s="192" t="s">
        <v>148</v>
      </c>
      <c r="C9" s="65">
        <v>177.5</v>
      </c>
      <c r="D9" s="73">
        <v>154.30000000000001</v>
      </c>
      <c r="E9" s="197">
        <v>15</v>
      </c>
      <c r="F9" s="198">
        <v>21</v>
      </c>
      <c r="G9" s="65">
        <v>54.9</v>
      </c>
      <c r="H9" s="73">
        <v>46.5</v>
      </c>
      <c r="I9" s="197">
        <v>18</v>
      </c>
      <c r="J9" s="198">
        <v>29</v>
      </c>
      <c r="K9" s="45"/>
    </row>
    <row r="10" spans="1:12" ht="15" customHeight="1" x14ac:dyDescent="0.3">
      <c r="B10" s="191" t="s">
        <v>149</v>
      </c>
      <c r="C10" s="66">
        <v>211.3</v>
      </c>
      <c r="D10" s="74">
        <v>179.3</v>
      </c>
      <c r="E10" s="195">
        <v>18</v>
      </c>
      <c r="F10" s="196">
        <v>23</v>
      </c>
      <c r="G10" s="66">
        <v>69.2</v>
      </c>
      <c r="H10" s="74">
        <v>56.4</v>
      </c>
      <c r="I10" s="195">
        <v>23</v>
      </c>
      <c r="J10" s="196">
        <v>32</v>
      </c>
      <c r="K10" s="45"/>
    </row>
    <row r="11" spans="1:12" ht="15" customHeight="1" x14ac:dyDescent="0.3">
      <c r="B11" s="192" t="s">
        <v>150</v>
      </c>
      <c r="C11" s="65">
        <v>287.5</v>
      </c>
      <c r="D11" s="73">
        <v>301.89999999999998</v>
      </c>
      <c r="E11" s="197">
        <v>-5</v>
      </c>
      <c r="F11" s="198">
        <v>-2</v>
      </c>
      <c r="G11" s="65">
        <v>95.6</v>
      </c>
      <c r="H11" s="73">
        <v>102.7</v>
      </c>
      <c r="I11" s="197">
        <v>-7</v>
      </c>
      <c r="J11" s="198">
        <v>-1</v>
      </c>
      <c r="K11" s="45"/>
    </row>
    <row r="12" spans="1:12" ht="15" customHeight="1" x14ac:dyDescent="0.3">
      <c r="B12" s="192" t="s">
        <v>151</v>
      </c>
      <c r="C12" s="65">
        <v>71.900000000000006</v>
      </c>
      <c r="D12" s="73">
        <v>53.4</v>
      </c>
      <c r="E12" s="197">
        <v>35</v>
      </c>
      <c r="F12" s="198">
        <v>38</v>
      </c>
      <c r="G12" s="65">
        <v>24.9</v>
      </c>
      <c r="H12" s="73">
        <v>21</v>
      </c>
      <c r="I12" s="197">
        <v>19</v>
      </c>
      <c r="J12" s="198">
        <v>25</v>
      </c>
      <c r="K12" s="45"/>
    </row>
    <row r="13" spans="1:12" ht="6.75" customHeight="1" x14ac:dyDescent="0.3">
      <c r="B13" s="55"/>
      <c r="C13" s="56"/>
      <c r="D13" s="56"/>
      <c r="E13" s="199"/>
      <c r="F13" s="199"/>
      <c r="G13" s="56"/>
      <c r="H13" s="56"/>
      <c r="I13" s="199"/>
      <c r="J13" s="199"/>
      <c r="K13" s="45"/>
    </row>
    <row r="14" spans="1:12" ht="12" customHeight="1" x14ac:dyDescent="0.3">
      <c r="B14" s="55"/>
      <c r="C14" s="56"/>
      <c r="D14" s="56"/>
      <c r="E14" s="45"/>
      <c r="F14" s="45"/>
      <c r="G14" s="45"/>
      <c r="H14" s="45"/>
      <c r="I14" s="45"/>
      <c r="J14" s="45"/>
      <c r="K14" s="45"/>
    </row>
    <row r="15" spans="1:12" ht="35.15" customHeight="1" thickBot="1" x14ac:dyDescent="0.35">
      <c r="B15" s="55"/>
      <c r="C15" s="107" t="s">
        <v>186</v>
      </c>
      <c r="D15" s="107" t="s">
        <v>187</v>
      </c>
      <c r="E15" s="105" t="s">
        <v>172</v>
      </c>
      <c r="F15" s="105" t="s">
        <v>199</v>
      </c>
      <c r="G15" s="45"/>
      <c r="H15" s="45"/>
      <c r="I15" s="45"/>
      <c r="J15" s="45"/>
      <c r="K15" s="45"/>
    </row>
    <row r="16" spans="1:12" ht="15" customHeight="1" thickBot="1" x14ac:dyDescent="0.35">
      <c r="B16" s="71" t="s">
        <v>160</v>
      </c>
      <c r="C16" s="70">
        <v>741</v>
      </c>
      <c r="D16" s="76">
        <v>700.8</v>
      </c>
      <c r="E16" s="193">
        <v>6</v>
      </c>
      <c r="F16" s="194">
        <v>12</v>
      </c>
      <c r="G16" s="45"/>
      <c r="H16" s="45"/>
      <c r="I16" s="45"/>
      <c r="J16" s="45"/>
      <c r="K16" s="45"/>
    </row>
    <row r="17" spans="2:13" ht="15" customHeight="1" x14ac:dyDescent="0.3">
      <c r="B17" s="192" t="s">
        <v>189</v>
      </c>
      <c r="C17" s="66">
        <v>545.1</v>
      </c>
      <c r="D17" s="74">
        <v>516.20000000000005</v>
      </c>
      <c r="E17" s="197">
        <v>6</v>
      </c>
      <c r="F17" s="197">
        <v>11</v>
      </c>
      <c r="G17" s="45"/>
      <c r="H17" s="45"/>
      <c r="I17" s="45"/>
      <c r="J17" s="45"/>
      <c r="K17" s="45"/>
    </row>
    <row r="18" spans="2:13" ht="15" customHeight="1" x14ac:dyDescent="0.3">
      <c r="B18" s="192" t="s">
        <v>190</v>
      </c>
      <c r="C18" s="66">
        <v>195.9</v>
      </c>
      <c r="D18" s="74">
        <v>184.6</v>
      </c>
      <c r="E18" s="197">
        <v>6</v>
      </c>
      <c r="F18" s="197">
        <v>14</v>
      </c>
      <c r="G18" s="45"/>
      <c r="H18" s="45"/>
      <c r="I18" s="45"/>
      <c r="J18" s="45"/>
      <c r="K18" s="45"/>
    </row>
    <row r="19" spans="2:13" ht="12" customHeight="1" x14ac:dyDescent="0.3">
      <c r="B19" s="57"/>
      <c r="C19" s="56"/>
      <c r="D19" s="58"/>
      <c r="E19" s="59"/>
      <c r="F19" s="45"/>
      <c r="G19" s="45"/>
      <c r="H19" s="45"/>
      <c r="I19" s="45"/>
      <c r="J19" s="45"/>
      <c r="K19" s="45"/>
      <c r="L19" s="45"/>
    </row>
    <row r="20" spans="2:13" ht="27" customHeight="1" thickBot="1" x14ac:dyDescent="0.35">
      <c r="B20" s="57"/>
      <c r="C20" s="279" t="s">
        <v>182</v>
      </c>
      <c r="D20" s="279" t="s">
        <v>183</v>
      </c>
      <c r="E20" s="280" t="s">
        <v>18</v>
      </c>
      <c r="F20" s="279" t="s">
        <v>184</v>
      </c>
      <c r="G20" s="279" t="s">
        <v>185</v>
      </c>
      <c r="H20" s="280" t="s">
        <v>18</v>
      </c>
      <c r="I20" s="45"/>
      <c r="J20" s="45"/>
      <c r="K20" s="45"/>
      <c r="L20" s="45"/>
    </row>
    <row r="21" spans="2:13" ht="14.5" thickBot="1" x14ac:dyDescent="0.35">
      <c r="B21" s="71" t="s">
        <v>19</v>
      </c>
      <c r="C21" s="281">
        <v>136.5</v>
      </c>
      <c r="D21" s="282">
        <v>120.2</v>
      </c>
      <c r="E21" s="283">
        <v>14</v>
      </c>
      <c r="F21" s="281">
        <v>58.5</v>
      </c>
      <c r="G21" s="282">
        <v>29.9</v>
      </c>
      <c r="H21" s="283">
        <v>96</v>
      </c>
      <c r="I21" s="45"/>
      <c r="J21" s="45"/>
      <c r="K21" s="45"/>
      <c r="L21" s="45"/>
    </row>
    <row r="22" spans="2:13" ht="15" customHeight="1" x14ac:dyDescent="0.3">
      <c r="B22" s="202" t="s">
        <v>156</v>
      </c>
      <c r="C22" s="256">
        <v>19.8</v>
      </c>
      <c r="D22" s="265">
        <v>18.399999999999999</v>
      </c>
      <c r="E22" s="249"/>
      <c r="F22" s="256">
        <v>25.6</v>
      </c>
      <c r="G22" s="265">
        <v>13.5</v>
      </c>
      <c r="H22" s="249"/>
      <c r="I22" s="45"/>
      <c r="J22" s="45"/>
      <c r="K22" s="45"/>
      <c r="L22" s="45"/>
    </row>
    <row r="23" spans="2:13" ht="15" customHeight="1" x14ac:dyDescent="0.3">
      <c r="B23" s="60" t="s">
        <v>20</v>
      </c>
      <c r="C23" s="256">
        <v>25</v>
      </c>
      <c r="D23" s="266">
        <v>21.3</v>
      </c>
      <c r="E23" s="197">
        <v>18</v>
      </c>
      <c r="F23" s="256">
        <v>19.2</v>
      </c>
      <c r="G23" s="266">
        <v>3.2</v>
      </c>
      <c r="H23" s="197">
        <v>493</v>
      </c>
      <c r="I23" s="45"/>
      <c r="J23" s="45"/>
      <c r="K23" s="45"/>
      <c r="L23" s="45"/>
    </row>
    <row r="24" spans="2:13" ht="15" customHeight="1" x14ac:dyDescent="0.3">
      <c r="B24" s="203" t="s">
        <v>152</v>
      </c>
      <c r="C24" s="256">
        <v>6.4</v>
      </c>
      <c r="D24" s="265">
        <v>5.6</v>
      </c>
      <c r="E24" s="249"/>
      <c r="F24" s="256">
        <v>14.2</v>
      </c>
      <c r="G24" s="265">
        <v>2.4</v>
      </c>
      <c r="H24" s="249"/>
      <c r="I24" s="45"/>
      <c r="J24" s="45"/>
      <c r="K24" s="45"/>
      <c r="L24" s="45"/>
    </row>
    <row r="25" spans="2:13" ht="15" customHeight="1" x14ac:dyDescent="0.3">
      <c r="B25" s="60" t="s">
        <v>21</v>
      </c>
      <c r="C25" s="256">
        <v>133.1</v>
      </c>
      <c r="D25" s="266">
        <v>101.3</v>
      </c>
      <c r="E25" s="197">
        <v>31</v>
      </c>
      <c r="F25" s="256">
        <v>39.6</v>
      </c>
      <c r="G25" s="266">
        <v>29.6</v>
      </c>
      <c r="H25" s="197">
        <v>34</v>
      </c>
      <c r="I25" s="45"/>
      <c r="J25" s="45"/>
      <c r="K25" s="45"/>
      <c r="L25" s="45"/>
    </row>
    <row r="26" spans="2:13" ht="15" customHeight="1" x14ac:dyDescent="0.3">
      <c r="B26" s="203" t="s">
        <v>152</v>
      </c>
      <c r="C26" s="256">
        <v>75</v>
      </c>
      <c r="D26" s="265">
        <v>65.599999999999994</v>
      </c>
      <c r="E26" s="249"/>
      <c r="F26" s="256">
        <v>72.099999999999994</v>
      </c>
      <c r="G26" s="268">
        <v>63.6</v>
      </c>
      <c r="H26" s="249"/>
      <c r="I26" s="45"/>
      <c r="J26" s="45"/>
      <c r="K26" s="45"/>
      <c r="L26" s="45"/>
    </row>
    <row r="27" spans="2:13" ht="15" customHeight="1" thickBot="1" x14ac:dyDescent="0.35">
      <c r="B27" s="208" t="s">
        <v>157</v>
      </c>
      <c r="C27" s="257">
        <v>62.7</v>
      </c>
      <c r="D27" s="267">
        <v>55.3</v>
      </c>
      <c r="E27" s="242">
        <v>13</v>
      </c>
      <c r="F27" s="257">
        <v>37.200000000000003</v>
      </c>
      <c r="G27" s="267">
        <v>-6.6</v>
      </c>
      <c r="H27" s="242">
        <v>-664</v>
      </c>
      <c r="I27" s="45"/>
      <c r="J27" s="45"/>
      <c r="K27" s="45"/>
      <c r="L27" s="45"/>
    </row>
    <row r="28" spans="2:13" ht="15" customHeight="1" thickBot="1" x14ac:dyDescent="0.35">
      <c r="B28" s="71" t="s">
        <v>153</v>
      </c>
      <c r="C28" s="109">
        <v>50.4</v>
      </c>
      <c r="D28" s="269">
        <v>61.1</v>
      </c>
      <c r="E28" s="200">
        <v>-17</v>
      </c>
      <c r="F28" s="109">
        <v>26</v>
      </c>
      <c r="G28" s="269">
        <v>26.7</v>
      </c>
      <c r="H28" s="200">
        <v>-3</v>
      </c>
      <c r="I28" s="45"/>
      <c r="J28" s="45"/>
      <c r="K28" s="45"/>
      <c r="L28" s="45"/>
    </row>
    <row r="29" spans="2:13" ht="15" customHeight="1" thickBot="1" x14ac:dyDescent="0.35">
      <c r="B29" s="71" t="s">
        <v>165</v>
      </c>
      <c r="C29" s="72">
        <v>0.68</v>
      </c>
      <c r="D29" s="269">
        <v>0.82</v>
      </c>
      <c r="E29" s="200">
        <v>-17</v>
      </c>
      <c r="F29" s="72">
        <v>0.35</v>
      </c>
      <c r="G29" s="269">
        <v>0.36</v>
      </c>
      <c r="H29" s="200">
        <v>-3</v>
      </c>
      <c r="I29" s="45"/>
      <c r="J29" s="45"/>
      <c r="K29" s="45"/>
      <c r="L29" s="45"/>
    </row>
    <row r="30" spans="2:13" ht="15" customHeight="1" thickBot="1" x14ac:dyDescent="0.35">
      <c r="B30" s="69" t="s">
        <v>22</v>
      </c>
      <c r="C30" s="108">
        <v>10.199999999999999</v>
      </c>
      <c r="D30" s="270">
        <v>22.4</v>
      </c>
      <c r="E30" s="193">
        <v>-54</v>
      </c>
      <c r="F30" s="108">
        <v>14.8</v>
      </c>
      <c r="G30" s="270">
        <v>10.3</v>
      </c>
      <c r="H30" s="193">
        <v>43.689320388349515</v>
      </c>
      <c r="I30" s="45"/>
      <c r="J30" s="45"/>
      <c r="K30" s="45"/>
      <c r="L30" s="45"/>
    </row>
    <row r="31" spans="2:13" ht="15" customHeight="1" x14ac:dyDescent="0.3">
      <c r="B31" s="61" t="s">
        <v>161</v>
      </c>
      <c r="C31" s="68">
        <v>0</v>
      </c>
      <c r="D31" s="75">
        <v>-5</v>
      </c>
      <c r="E31" s="201"/>
      <c r="F31" s="68">
        <v>4.5</v>
      </c>
      <c r="G31" s="271">
        <v>-0.8</v>
      </c>
      <c r="H31" s="201"/>
      <c r="I31" s="45"/>
      <c r="J31" s="45"/>
      <c r="K31" s="45"/>
      <c r="L31" s="45"/>
      <c r="M31" s="45"/>
    </row>
    <row r="32" spans="2:13" ht="15" customHeight="1" x14ac:dyDescent="0.3">
      <c r="B32" s="61" t="s">
        <v>154</v>
      </c>
      <c r="C32" s="68">
        <v>-7.4</v>
      </c>
      <c r="D32" s="271">
        <v>-8.3000000000000007</v>
      </c>
      <c r="E32" s="201"/>
      <c r="F32" s="68">
        <v>-2.5</v>
      </c>
      <c r="G32" s="75">
        <v>-3</v>
      </c>
      <c r="H32" s="201"/>
      <c r="I32" s="45"/>
      <c r="J32" s="45"/>
      <c r="K32" s="45"/>
      <c r="L32" s="45"/>
      <c r="M32" s="45"/>
    </row>
    <row r="33" spans="2:12" ht="15" customHeight="1" thickBot="1" x14ac:dyDescent="0.35">
      <c r="B33" s="208" t="s">
        <v>24</v>
      </c>
      <c r="C33" s="250">
        <v>2.8</v>
      </c>
      <c r="D33" s="272">
        <v>9.1</v>
      </c>
      <c r="E33" s="251">
        <v>-69.230769230769226</v>
      </c>
      <c r="F33" s="250">
        <v>16.8</v>
      </c>
      <c r="G33" s="272">
        <v>6.5</v>
      </c>
      <c r="H33" s="251">
        <v>158.46153846153848</v>
      </c>
      <c r="I33" s="45"/>
      <c r="J33" s="62"/>
      <c r="K33" s="62"/>
      <c r="L33" s="45"/>
    </row>
    <row r="34" spans="2:12" ht="15" customHeight="1" thickBot="1" x14ac:dyDescent="0.35">
      <c r="B34" s="71" t="s">
        <v>191</v>
      </c>
      <c r="C34" s="110">
        <v>0.04</v>
      </c>
      <c r="D34" s="269">
        <v>0.12</v>
      </c>
      <c r="E34" s="193">
        <v>-69</v>
      </c>
      <c r="F34" s="110">
        <v>0.23</v>
      </c>
      <c r="G34" s="269">
        <v>0.09</v>
      </c>
      <c r="H34" s="200">
        <v>158</v>
      </c>
      <c r="I34" s="45"/>
      <c r="J34" s="62"/>
      <c r="K34" s="273"/>
      <c r="L34" s="45"/>
    </row>
    <row r="35" spans="2:12" ht="35.15" customHeight="1" thickBot="1" x14ac:dyDescent="0.35">
      <c r="B35" s="69" t="s">
        <v>25</v>
      </c>
      <c r="C35" s="107" t="s">
        <v>186</v>
      </c>
      <c r="D35" s="107" t="s">
        <v>128</v>
      </c>
      <c r="E35" s="106" t="s">
        <v>18</v>
      </c>
      <c r="F35" s="45"/>
      <c r="G35" s="45"/>
      <c r="H35" s="45"/>
      <c r="I35" s="45"/>
      <c r="J35" s="45"/>
      <c r="K35" s="45"/>
      <c r="L35" s="45"/>
    </row>
    <row r="36" spans="2:12" ht="15" customHeight="1" thickBot="1" x14ac:dyDescent="0.35">
      <c r="B36" s="71" t="s">
        <v>26</v>
      </c>
      <c r="C36" s="109">
        <v>2586.3000000000002</v>
      </c>
      <c r="D36" s="243">
        <v>2678.4</v>
      </c>
      <c r="E36" s="200">
        <f>(C36-D36)/D36*100</f>
        <v>-3.4386200716845847</v>
      </c>
      <c r="F36" s="45"/>
      <c r="G36" s="45"/>
      <c r="H36" s="45"/>
      <c r="I36" s="45"/>
      <c r="J36" s="45"/>
      <c r="K36" s="45"/>
      <c r="L36" s="45"/>
    </row>
    <row r="37" spans="2:12" ht="15" customHeight="1" x14ac:dyDescent="0.3">
      <c r="B37" s="61" t="s">
        <v>27</v>
      </c>
      <c r="C37" s="68">
        <v>404.3</v>
      </c>
      <c r="D37" s="75">
        <v>427.1</v>
      </c>
      <c r="E37" s="204">
        <f>(C37-D37)/D37*100</f>
        <v>-5.3383282603605737</v>
      </c>
      <c r="F37" s="45"/>
      <c r="G37" s="45"/>
      <c r="H37" s="45"/>
      <c r="I37" s="45"/>
      <c r="J37" s="45"/>
      <c r="K37" s="45"/>
      <c r="L37" s="45"/>
    </row>
    <row r="38" spans="2:12" ht="15" customHeight="1" x14ac:dyDescent="0.3">
      <c r="B38" s="63" t="s">
        <v>171</v>
      </c>
      <c r="C38" s="67">
        <v>-244.2</v>
      </c>
      <c r="D38" s="244">
        <v>-240</v>
      </c>
      <c r="E38" s="205">
        <f>(C38-D38)/D38*100</f>
        <v>1.7499999999999953</v>
      </c>
      <c r="F38" s="45"/>
      <c r="G38" s="45"/>
      <c r="H38" s="45"/>
      <c r="I38" s="64"/>
      <c r="J38" s="64"/>
      <c r="K38" s="45"/>
      <c r="L38" s="45"/>
    </row>
    <row r="39" spans="2:12" ht="15" customHeight="1" thickBot="1" x14ac:dyDescent="0.35">
      <c r="B39" s="208" t="s">
        <v>28</v>
      </c>
      <c r="C39" s="209">
        <v>4699</v>
      </c>
      <c r="D39" s="245">
        <v>4996</v>
      </c>
      <c r="E39" s="206">
        <v>-7</v>
      </c>
      <c r="F39" s="45"/>
      <c r="G39" s="45"/>
      <c r="H39" s="45"/>
      <c r="I39" s="45"/>
      <c r="J39" s="45"/>
      <c r="K39" s="45"/>
      <c r="L39" s="45"/>
    </row>
    <row r="40" spans="2:12" x14ac:dyDescent="0.3">
      <c r="B40" s="102"/>
      <c r="C40" s="103"/>
      <c r="D40" s="103"/>
      <c r="E40" s="103"/>
      <c r="F40" s="103"/>
      <c r="G40" s="45"/>
      <c r="H40" s="45"/>
      <c r="I40" s="45"/>
      <c r="J40" s="45"/>
      <c r="K40" s="45"/>
      <c r="L40" s="45"/>
    </row>
    <row r="41" spans="2:12" ht="12" customHeight="1" x14ac:dyDescent="0.3">
      <c r="B41" s="104" t="s">
        <v>166</v>
      </c>
      <c r="C41" s="104"/>
      <c r="D41" s="104"/>
      <c r="E41" s="104"/>
      <c r="F41" s="104"/>
      <c r="G41" s="45"/>
      <c r="H41" s="45"/>
      <c r="I41" s="45"/>
      <c r="J41" s="45"/>
      <c r="K41" s="45"/>
      <c r="L41" s="45"/>
    </row>
    <row r="42" spans="2:12" s="9" customFormat="1" ht="12" customHeight="1" x14ac:dyDescent="0.2">
      <c r="B42" s="104" t="s">
        <v>162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</row>
    <row r="43" spans="2:12" ht="12" customHeight="1" x14ac:dyDescent="0.3">
      <c r="B43" s="104" t="s">
        <v>192</v>
      </c>
      <c r="C43" s="104"/>
      <c r="D43" s="104"/>
      <c r="E43" s="104"/>
      <c r="F43" s="104"/>
      <c r="G43" s="45"/>
      <c r="H43" s="45"/>
      <c r="I43" s="45"/>
      <c r="J43" s="45"/>
      <c r="K43" s="45"/>
      <c r="L43" s="45"/>
    </row>
    <row r="44" spans="2:12" s="9" customFormat="1" ht="12" customHeight="1" x14ac:dyDescent="0.2">
      <c r="B44" s="104" t="s">
        <v>163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</row>
    <row r="45" spans="2:12" s="9" customFormat="1" ht="12" customHeight="1" x14ac:dyDescent="0.2">
      <c r="B45" s="104" t="s">
        <v>170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</row>
    <row r="46" spans="2:12" s="9" customFormat="1" ht="10.5" customHeight="1" x14ac:dyDescent="0.2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2:12" ht="25.5" customHeight="1" x14ac:dyDescent="0.3">
      <c r="B47" s="292" t="s">
        <v>29</v>
      </c>
      <c r="C47" s="292"/>
      <c r="D47" s="292"/>
      <c r="E47" s="292"/>
      <c r="F47" s="292"/>
      <c r="G47" s="45"/>
      <c r="H47" s="45"/>
      <c r="I47" s="45"/>
      <c r="J47" s="45"/>
      <c r="K47" s="45"/>
      <c r="L47" s="45"/>
    </row>
    <row r="48" spans="2:12" x14ac:dyDescent="0.3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</sheetData>
  <mergeCells count="9">
    <mergeCell ref="J4:J5"/>
    <mergeCell ref="G4:G5"/>
    <mergeCell ref="H4:H5"/>
    <mergeCell ref="B47:F47"/>
    <mergeCell ref="I4:I5"/>
    <mergeCell ref="C4:C5"/>
    <mergeCell ref="D4:D5"/>
    <mergeCell ref="E4:E5"/>
    <mergeCell ref="F4:F5"/>
  </mergeCells>
  <pageMargins left="0.43307086614173229" right="0.23622047244094491" top="0.74803149606299213" bottom="0.74803149606299213" header="0.31496062992125984" footer="0.31496062992125984"/>
  <pageSetup paperSize="9" scale="72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43"/>
  <sheetViews>
    <sheetView showGridLines="0" zoomScaleNormal="100" workbookViewId="0">
      <selection activeCell="B32" sqref="B32"/>
    </sheetView>
  </sheetViews>
  <sheetFormatPr baseColWidth="10" defaultColWidth="9.1796875" defaultRowHeight="14" x14ac:dyDescent="0.3"/>
  <cols>
    <col min="1" max="1" width="3.54296875" style="2" customWidth="1"/>
    <col min="2" max="2" width="44.54296875" style="2" customWidth="1"/>
    <col min="3" max="4" width="12.54296875" style="2" customWidth="1"/>
    <col min="5" max="5" width="6.81640625" style="2" bestFit="1" customWidth="1"/>
    <col min="6" max="7" width="12.54296875" style="2" customWidth="1"/>
    <col min="8" max="8" width="6.81640625" style="2" bestFit="1" customWidth="1"/>
    <col min="9" max="9" width="10.26953125" style="36" customWidth="1"/>
    <col min="10" max="16384" width="9.1796875" style="2"/>
  </cols>
  <sheetData>
    <row r="1" spans="1:9" s="14" customFormat="1" ht="15.75" customHeight="1" x14ac:dyDescent="0.35">
      <c r="A1" s="15"/>
      <c r="B1" s="78" t="str">
        <f>'Table of contents'!C11</f>
        <v>Consolidated Income Statement for the Nine Months Ended September 30, 2023 and 2022</v>
      </c>
      <c r="C1" s="43"/>
      <c r="D1" s="43"/>
      <c r="E1" s="43"/>
      <c r="F1" s="43"/>
      <c r="G1" s="43"/>
      <c r="H1" s="43"/>
      <c r="I1" s="35"/>
    </row>
    <row r="2" spans="1:9" ht="15" customHeight="1" x14ac:dyDescent="0.3">
      <c r="A2" s="10"/>
      <c r="B2" s="77" t="s">
        <v>11</v>
      </c>
      <c r="C2" s="8"/>
      <c r="D2" s="8"/>
      <c r="E2" s="8"/>
      <c r="F2" s="8"/>
      <c r="G2" s="8"/>
      <c r="H2" s="8"/>
    </row>
    <row r="3" spans="1:9" x14ac:dyDescent="0.3">
      <c r="A3" s="10"/>
      <c r="B3" s="16"/>
      <c r="C3" s="11"/>
      <c r="D3" s="11"/>
      <c r="E3" s="11"/>
      <c r="F3" s="11"/>
      <c r="G3" s="11"/>
      <c r="H3" s="11"/>
    </row>
    <row r="4" spans="1:9" s="9" customFormat="1" ht="20.25" customHeight="1" thickBot="1" x14ac:dyDescent="0.3">
      <c r="A4" s="12"/>
      <c r="B4" s="82" t="s">
        <v>30</v>
      </c>
      <c r="C4" s="83" t="s">
        <v>182</v>
      </c>
      <c r="D4" s="83" t="s">
        <v>183</v>
      </c>
      <c r="E4" s="84" t="s">
        <v>18</v>
      </c>
      <c r="F4" s="83" t="s">
        <v>184</v>
      </c>
      <c r="G4" s="83" t="s">
        <v>185</v>
      </c>
      <c r="H4" s="84" t="s">
        <v>18</v>
      </c>
      <c r="I4" s="37"/>
    </row>
    <row r="5" spans="1:9" s="9" customFormat="1" ht="15" customHeight="1" thickTop="1" x14ac:dyDescent="0.25">
      <c r="A5" s="12"/>
      <c r="B5" s="79" t="s">
        <v>130</v>
      </c>
      <c r="C5" s="88">
        <v>211307</v>
      </c>
      <c r="D5" s="92">
        <v>179253</v>
      </c>
      <c r="E5" s="252">
        <f>(C5-D5)/D5*100</f>
        <v>17.881988028094369</v>
      </c>
      <c r="F5" s="88">
        <v>69242</v>
      </c>
      <c r="G5" s="92">
        <v>56361</v>
      </c>
      <c r="H5" s="252">
        <f>(F5-G5)/G5*100</f>
        <v>22.854456095527048</v>
      </c>
      <c r="I5" s="37"/>
    </row>
    <row r="6" spans="1:9" s="9" customFormat="1" ht="15" customHeight="1" x14ac:dyDescent="0.25">
      <c r="A6" s="12"/>
      <c r="B6" s="210" t="s">
        <v>131</v>
      </c>
      <c r="C6" s="211">
        <v>287520</v>
      </c>
      <c r="D6" s="212">
        <v>301936</v>
      </c>
      <c r="E6" s="252">
        <f t="shared" ref="E6:E10" si="0">(C6-D6)/D6*100</f>
        <v>-4.7745217529542687</v>
      </c>
      <c r="F6" s="88">
        <v>95617</v>
      </c>
      <c r="G6" s="212">
        <v>102701</v>
      </c>
      <c r="H6" s="252">
        <f t="shared" ref="H6:H10" si="1">(F6-G6)/G6*100</f>
        <v>-6.8976933038626687</v>
      </c>
      <c r="I6" s="37"/>
    </row>
    <row r="7" spans="1:9" s="9" customFormat="1" ht="15" customHeight="1" x14ac:dyDescent="0.25">
      <c r="A7" s="12"/>
      <c r="B7" s="210" t="s">
        <v>132</v>
      </c>
      <c r="C7" s="211">
        <v>71889</v>
      </c>
      <c r="D7" s="212">
        <v>53398</v>
      </c>
      <c r="E7" s="252">
        <f t="shared" si="0"/>
        <v>34.628637776695761</v>
      </c>
      <c r="F7" s="88">
        <v>24939</v>
      </c>
      <c r="G7" s="212">
        <v>20954</v>
      </c>
      <c r="H7" s="252">
        <f t="shared" si="1"/>
        <v>19.017848620788396</v>
      </c>
      <c r="I7" s="37"/>
    </row>
    <row r="8" spans="1:9" s="9" customFormat="1" ht="15" customHeight="1" x14ac:dyDescent="0.25">
      <c r="A8" s="12"/>
      <c r="B8" s="210" t="s">
        <v>15</v>
      </c>
      <c r="C8" s="211">
        <f>SUM(C5:C7)</f>
        <v>570716</v>
      </c>
      <c r="D8" s="212">
        <f>SUM(D5:D7)</f>
        <v>534587</v>
      </c>
      <c r="E8" s="252">
        <f t="shared" si="0"/>
        <v>6.7583012680817154</v>
      </c>
      <c r="F8" s="211">
        <f>SUM(F5:F7)</f>
        <v>189798</v>
      </c>
      <c r="G8" s="212">
        <f>SUM(G5:G7)</f>
        <v>180016</v>
      </c>
      <c r="H8" s="252">
        <f t="shared" si="1"/>
        <v>5.4339614256510531</v>
      </c>
      <c r="I8" s="37"/>
    </row>
    <row r="9" spans="1:9" s="9" customFormat="1" ht="15" customHeight="1" x14ac:dyDescent="0.25">
      <c r="A9" s="12"/>
      <c r="B9" s="210" t="s">
        <v>31</v>
      </c>
      <c r="C9" s="211">
        <v>116845</v>
      </c>
      <c r="D9" s="212">
        <v>119745</v>
      </c>
      <c r="E9" s="252">
        <f t="shared" si="0"/>
        <v>-2.4218130193327485</v>
      </c>
      <c r="F9" s="88">
        <v>38830</v>
      </c>
      <c r="G9" s="212">
        <v>41390</v>
      </c>
      <c r="H9" s="252">
        <f t="shared" si="1"/>
        <v>-6.1850688572118866</v>
      </c>
      <c r="I9" s="37"/>
    </row>
    <row r="10" spans="1:9" s="9" customFormat="1" ht="15" customHeight="1" x14ac:dyDescent="0.25">
      <c r="A10" s="12"/>
      <c r="B10" s="210" t="s">
        <v>32</v>
      </c>
      <c r="C10" s="211">
        <v>109</v>
      </c>
      <c r="D10" s="212">
        <v>17</v>
      </c>
      <c r="E10" s="252">
        <f t="shared" si="0"/>
        <v>541.17647058823536</v>
      </c>
      <c r="F10" s="88">
        <v>38</v>
      </c>
      <c r="G10" s="212">
        <v>5</v>
      </c>
      <c r="H10" s="252">
        <f t="shared" si="1"/>
        <v>660</v>
      </c>
      <c r="I10" s="37"/>
    </row>
    <row r="11" spans="1:9" s="9" customFormat="1" ht="15" customHeight="1" thickBot="1" x14ac:dyDescent="0.3">
      <c r="A11" s="12"/>
      <c r="B11" s="85" t="s">
        <v>33</v>
      </c>
      <c r="C11" s="89">
        <f>SUM(C8:C10)</f>
        <v>687670</v>
      </c>
      <c r="D11" s="93">
        <f>SUM(D8:D10)</f>
        <v>654349</v>
      </c>
      <c r="E11" s="254">
        <f>(C11-D11)/D11*100</f>
        <v>5.0922367116019132</v>
      </c>
      <c r="F11" s="89">
        <f>SUM(F8:F10)</f>
        <v>228666</v>
      </c>
      <c r="G11" s="93">
        <f>SUM(G8:G10)</f>
        <v>221411</v>
      </c>
      <c r="H11" s="254">
        <f>(F11-G11)/G11*100</f>
        <v>3.2767116358265849</v>
      </c>
      <c r="I11" s="37"/>
    </row>
    <row r="12" spans="1:9" s="9" customFormat="1" ht="25.15" customHeight="1" x14ac:dyDescent="0.25">
      <c r="A12" s="12"/>
      <c r="B12" s="79" t="s">
        <v>34</v>
      </c>
      <c r="C12" s="88">
        <v>-178384</v>
      </c>
      <c r="D12" s="92">
        <v>-165571</v>
      </c>
      <c r="E12" s="252">
        <f t="shared" ref="E12:E30" si="2">(C12-D12)/D12*100</f>
        <v>7.7386740431597323</v>
      </c>
      <c r="F12" s="88">
        <v>-58259</v>
      </c>
      <c r="G12" s="92">
        <v>-61023</v>
      </c>
      <c r="H12" s="252">
        <f t="shared" ref="H12:H30" si="3">(F12-G12)/G12*100</f>
        <v>-4.5294397194500435</v>
      </c>
      <c r="I12" s="37"/>
    </row>
    <row r="13" spans="1:9" s="9" customFormat="1" ht="15" customHeight="1" thickBot="1" x14ac:dyDescent="0.3">
      <c r="A13" s="12"/>
      <c r="B13" s="85" t="s">
        <v>35</v>
      </c>
      <c r="C13" s="89">
        <f>+C11+C12</f>
        <v>509286</v>
      </c>
      <c r="D13" s="93">
        <f>+D11+D12</f>
        <v>488778</v>
      </c>
      <c r="E13" s="254">
        <f t="shared" si="2"/>
        <v>4.1957698587088617</v>
      </c>
      <c r="F13" s="89">
        <f>+F11+F12</f>
        <v>170407</v>
      </c>
      <c r="G13" s="93">
        <f>+G11+G12</f>
        <v>160388</v>
      </c>
      <c r="H13" s="254">
        <f t="shared" si="3"/>
        <v>6.2467266877821279</v>
      </c>
      <c r="I13" s="37"/>
    </row>
    <row r="14" spans="1:9" s="9" customFormat="1" ht="25.15" customHeight="1" x14ac:dyDescent="0.25">
      <c r="A14" s="12"/>
      <c r="B14" s="79" t="s">
        <v>36</v>
      </c>
      <c r="C14" s="88">
        <v>-142391</v>
      </c>
      <c r="D14" s="92">
        <v>-132847</v>
      </c>
      <c r="E14" s="252">
        <f t="shared" si="2"/>
        <v>7.1842043854960975</v>
      </c>
      <c r="F14" s="88">
        <v>-44365</v>
      </c>
      <c r="G14" s="92">
        <v>-48252</v>
      </c>
      <c r="H14" s="252">
        <f t="shared" si="3"/>
        <v>-8.055624637320733</v>
      </c>
      <c r="I14" s="37"/>
    </row>
    <row r="15" spans="1:9" s="9" customFormat="1" ht="15" customHeight="1" x14ac:dyDescent="0.25">
      <c r="A15" s="12"/>
      <c r="B15" s="210" t="s">
        <v>144</v>
      </c>
      <c r="C15" s="211">
        <v>-223630</v>
      </c>
      <c r="D15" s="212">
        <f>-188350-9369-37875</f>
        <v>-235594</v>
      </c>
      <c r="E15" s="253">
        <f t="shared" si="2"/>
        <v>-5.0782277986705937</v>
      </c>
      <c r="F15" s="88">
        <v>-70784</v>
      </c>
      <c r="G15" s="212">
        <v>-82122</v>
      </c>
      <c r="H15" s="253">
        <f t="shared" si="3"/>
        <v>-13.806288205353013</v>
      </c>
      <c r="I15" s="37"/>
    </row>
    <row r="16" spans="1:9" s="9" customFormat="1" ht="15" customHeight="1" x14ac:dyDescent="0.25">
      <c r="A16" s="12"/>
      <c r="B16" s="210" t="s">
        <v>37</v>
      </c>
      <c r="C16" s="213">
        <v>-58173</v>
      </c>
      <c r="D16" s="214">
        <v>-68561</v>
      </c>
      <c r="E16" s="253">
        <f t="shared" si="2"/>
        <v>-15.151470952874083</v>
      </c>
      <c r="F16" s="88">
        <v>-19875</v>
      </c>
      <c r="G16" s="214">
        <v>-23636</v>
      </c>
      <c r="H16" s="253">
        <f t="shared" si="3"/>
        <v>-15.912167879505839</v>
      </c>
      <c r="I16" s="37"/>
    </row>
    <row r="17" spans="1:9" s="9" customFormat="1" ht="15" customHeight="1" x14ac:dyDescent="0.25">
      <c r="A17" s="12"/>
      <c r="B17" s="210" t="s">
        <v>38</v>
      </c>
      <c r="C17" s="213">
        <v>21923</v>
      </c>
      <c r="D17" s="214">
        <v>66454</v>
      </c>
      <c r="E17" s="253">
        <f t="shared" si="2"/>
        <v>-67.010262738134657</v>
      </c>
      <c r="F17" s="88">
        <v>13573</v>
      </c>
      <c r="G17" s="214">
        <v>23120</v>
      </c>
      <c r="H17" s="253">
        <f t="shared" si="3"/>
        <v>-41.293252595155714</v>
      </c>
      <c r="I17" s="37"/>
    </row>
    <row r="18" spans="1:9" s="9" customFormat="1" ht="15" customHeight="1" x14ac:dyDescent="0.25">
      <c r="A18" s="12"/>
      <c r="B18" s="210" t="s">
        <v>39</v>
      </c>
      <c r="C18" s="213">
        <v>-44361</v>
      </c>
      <c r="D18" s="214">
        <v>-62902</v>
      </c>
      <c r="E18" s="253">
        <f t="shared" si="2"/>
        <v>-29.476010301739215</v>
      </c>
      <c r="F18" s="88">
        <v>-11709</v>
      </c>
      <c r="G18" s="214">
        <v>-36102</v>
      </c>
      <c r="H18" s="253">
        <f t="shared" si="3"/>
        <v>-67.566893800897461</v>
      </c>
      <c r="I18" s="37"/>
    </row>
    <row r="19" spans="1:9" s="9" customFormat="1" ht="15" customHeight="1" x14ac:dyDescent="0.25">
      <c r="A19" s="12"/>
      <c r="B19" s="210" t="s">
        <v>40</v>
      </c>
      <c r="C19" s="211">
        <v>-3223</v>
      </c>
      <c r="D19" s="212">
        <v>-3448</v>
      </c>
      <c r="E19" s="253">
        <f t="shared" si="2"/>
        <v>-6.5255220417633417</v>
      </c>
      <c r="F19" s="88">
        <v>-453</v>
      </c>
      <c r="G19" s="212">
        <v>-1109</v>
      </c>
      <c r="H19" s="253">
        <f t="shared" si="3"/>
        <v>-59.152389540126237</v>
      </c>
      <c r="I19" s="37"/>
    </row>
    <row r="20" spans="1:9" s="9" customFormat="1" ht="15" customHeight="1" thickBot="1" x14ac:dyDescent="0.3">
      <c r="A20" s="12"/>
      <c r="B20" s="85" t="s">
        <v>41</v>
      </c>
      <c r="C20" s="89">
        <f>SUM(C13:C19)</f>
        <v>59431</v>
      </c>
      <c r="D20" s="93">
        <f>SUM(D13:D19)</f>
        <v>51880</v>
      </c>
      <c r="E20" s="254">
        <f t="shared" si="2"/>
        <v>14.554741711642253</v>
      </c>
      <c r="F20" s="89">
        <f>SUM(F13:F19)</f>
        <v>36794</v>
      </c>
      <c r="G20" s="93">
        <f>SUM(G13:G19)</f>
        <v>-7713</v>
      </c>
      <c r="H20" s="254">
        <f t="shared" si="3"/>
        <v>-577.03876572021261</v>
      </c>
      <c r="I20" s="37"/>
    </row>
    <row r="21" spans="1:9" s="9" customFormat="1" ht="15" customHeight="1" x14ac:dyDescent="0.25">
      <c r="A21" s="12"/>
      <c r="B21" s="79" t="s">
        <v>42</v>
      </c>
      <c r="C21" s="88">
        <v>20750</v>
      </c>
      <c r="D21" s="92">
        <v>8799</v>
      </c>
      <c r="E21" s="252">
        <f t="shared" si="2"/>
        <v>135.82225252869645</v>
      </c>
      <c r="F21" s="88">
        <v>7369</v>
      </c>
      <c r="G21" s="92">
        <v>3813</v>
      </c>
      <c r="H21" s="252">
        <f t="shared" si="3"/>
        <v>93.259900340938898</v>
      </c>
      <c r="I21" s="37"/>
    </row>
    <row r="22" spans="1:9" s="9" customFormat="1" ht="15" customHeight="1" x14ac:dyDescent="0.25">
      <c r="A22" s="12"/>
      <c r="B22" s="210" t="s">
        <v>43</v>
      </c>
      <c r="C22" s="211">
        <v>-20750</v>
      </c>
      <c r="D22" s="212">
        <f>-1372-15581</f>
        <v>-16953</v>
      </c>
      <c r="E22" s="253">
        <f t="shared" si="2"/>
        <v>22.397215832006133</v>
      </c>
      <c r="F22" s="88">
        <v>-7769</v>
      </c>
      <c r="G22" s="212">
        <v>-6606</v>
      </c>
      <c r="H22" s="253">
        <f t="shared" si="3"/>
        <v>17.605207387223736</v>
      </c>
      <c r="I22" s="37"/>
    </row>
    <row r="23" spans="1:9" s="9" customFormat="1" ht="15" customHeight="1" thickBot="1" x14ac:dyDescent="0.3">
      <c r="A23" s="12"/>
      <c r="B23" s="85" t="s">
        <v>44</v>
      </c>
      <c r="C23" s="89">
        <f>SUM(C21:C22)</f>
        <v>0</v>
      </c>
      <c r="D23" s="93">
        <f>SUM(D21:D22)</f>
        <v>-8154</v>
      </c>
      <c r="E23" s="254">
        <f t="shared" si="2"/>
        <v>-100</v>
      </c>
      <c r="F23" s="89">
        <f>SUM(F21:F22)</f>
        <v>-400</v>
      </c>
      <c r="G23" s="93">
        <f>SUM(G21:G22)</f>
        <v>-2793</v>
      </c>
      <c r="H23" s="254">
        <f t="shared" si="3"/>
        <v>-85.678481919083424</v>
      </c>
      <c r="I23" s="37"/>
    </row>
    <row r="24" spans="1:9" s="9" customFormat="1" ht="15" customHeight="1" thickBot="1" x14ac:dyDescent="0.3">
      <c r="A24" s="12"/>
      <c r="B24" s="86" t="s">
        <v>45</v>
      </c>
      <c r="C24" s="90">
        <f>+C23+C20</f>
        <v>59431</v>
      </c>
      <c r="D24" s="94">
        <f>+D23+D20</f>
        <v>43726</v>
      </c>
      <c r="E24" s="255">
        <f t="shared" si="2"/>
        <v>35.916845812560034</v>
      </c>
      <c r="F24" s="90">
        <f>+F23+F20</f>
        <v>36394</v>
      </c>
      <c r="G24" s="94">
        <f>+G23+G20</f>
        <v>-10506</v>
      </c>
      <c r="H24" s="255">
        <f t="shared" si="3"/>
        <v>-446.41157433847332</v>
      </c>
      <c r="I24" s="37"/>
    </row>
    <row r="25" spans="1:9" s="9" customFormat="1" ht="15" customHeight="1" x14ac:dyDescent="0.25">
      <c r="A25" s="12"/>
      <c r="B25" s="79" t="s">
        <v>46</v>
      </c>
      <c r="C25" s="88">
        <v>-36930</v>
      </c>
      <c r="D25" s="92">
        <v>-19112</v>
      </c>
      <c r="E25" s="252">
        <f t="shared" si="2"/>
        <v>93.229384679782328</v>
      </c>
      <c r="F25" s="88">
        <v>-19988</v>
      </c>
      <c r="G25" s="92">
        <v>-298</v>
      </c>
      <c r="H25" s="252">
        <f t="shared" si="3"/>
        <v>6607.3825503355711</v>
      </c>
      <c r="I25" s="37"/>
    </row>
    <row r="26" spans="1:9" s="9" customFormat="1" ht="15" customHeight="1" thickBot="1" x14ac:dyDescent="0.3">
      <c r="A26" s="12"/>
      <c r="B26" s="85" t="s">
        <v>47</v>
      </c>
      <c r="C26" s="89">
        <f>SUM(C24:C25)</f>
        <v>22501</v>
      </c>
      <c r="D26" s="93">
        <f>SUM(D24:D25)</f>
        <v>24614</v>
      </c>
      <c r="E26" s="254">
        <f t="shared" si="2"/>
        <v>-8.5845453806776639</v>
      </c>
      <c r="F26" s="89">
        <f>SUM(F24:F25)</f>
        <v>16406</v>
      </c>
      <c r="G26" s="93">
        <f>SUM(G24:G25)</f>
        <v>-10804</v>
      </c>
      <c r="H26" s="254">
        <f t="shared" si="3"/>
        <v>-251.85116623472788</v>
      </c>
      <c r="I26" s="37"/>
    </row>
    <row r="27" spans="1:9" s="9" customFormat="1" ht="15" customHeight="1" x14ac:dyDescent="0.25">
      <c r="A27" s="12"/>
      <c r="B27" s="87" t="s">
        <v>48</v>
      </c>
      <c r="C27" s="88">
        <f>+C26-C28</f>
        <v>22501</v>
      </c>
      <c r="D27" s="92">
        <f>+D26-D28</f>
        <v>24351</v>
      </c>
      <c r="E27" s="252">
        <f t="shared" si="2"/>
        <v>-7.5972239333086931</v>
      </c>
      <c r="F27" s="88">
        <f>+F26-F28</f>
        <v>16406</v>
      </c>
      <c r="G27" s="92">
        <f>+G26-G28</f>
        <v>-10804</v>
      </c>
      <c r="H27" s="252">
        <f t="shared" si="3"/>
        <v>-251.85116623472788</v>
      </c>
      <c r="I27" s="37"/>
    </row>
    <row r="28" spans="1:9" s="9" customFormat="1" ht="15" customHeight="1" x14ac:dyDescent="0.25">
      <c r="A28" s="12"/>
      <c r="B28" s="215" t="s">
        <v>49</v>
      </c>
      <c r="C28" s="216">
        <v>0</v>
      </c>
      <c r="D28" s="217">
        <v>263</v>
      </c>
      <c r="E28" s="252">
        <f t="shared" si="2"/>
        <v>-100</v>
      </c>
      <c r="F28" s="88">
        <v>0</v>
      </c>
      <c r="G28" s="217">
        <v>0</v>
      </c>
      <c r="H28" s="252"/>
      <c r="I28" s="37"/>
    </row>
    <row r="29" spans="1:9" s="9" customFormat="1" ht="25.15" customHeight="1" x14ac:dyDescent="0.25">
      <c r="A29" s="12"/>
      <c r="B29" s="79" t="s">
        <v>50</v>
      </c>
      <c r="C29" s="91">
        <f>ROUND((C27/C31*1000),2)</f>
        <v>0.3</v>
      </c>
      <c r="D29" s="95">
        <f>ROUND((D27/D31*1000),2)</f>
        <v>0.33</v>
      </c>
      <c r="E29" s="252">
        <f t="shared" si="2"/>
        <v>-9.0909090909090988</v>
      </c>
      <c r="F29" s="91">
        <f>ROUND((F27/F31*1000),2)</f>
        <v>0.22</v>
      </c>
      <c r="G29" s="95">
        <f>ROUND((G27/G31*1000),2)</f>
        <v>-0.15</v>
      </c>
      <c r="H29" s="252">
        <f t="shared" si="3"/>
        <v>-246.66666666666669</v>
      </c>
      <c r="I29" s="37"/>
    </row>
    <row r="30" spans="1:9" s="9" customFormat="1" ht="15" customHeight="1" x14ac:dyDescent="0.25">
      <c r="A30" s="12"/>
      <c r="B30" s="210" t="s">
        <v>51</v>
      </c>
      <c r="C30" s="218">
        <f>ROUND((C27/C32*1000),2)</f>
        <v>0.3</v>
      </c>
      <c r="D30" s="219">
        <f>ROUND((D27/D32*1000),2)</f>
        <v>0.33</v>
      </c>
      <c r="E30" s="253">
        <f t="shared" si="2"/>
        <v>-9.0909090909090988</v>
      </c>
      <c r="F30" s="218">
        <f>ROUND((F27/F32*1000),2)</f>
        <v>0.22</v>
      </c>
      <c r="G30" s="219">
        <f>ROUND((G27/G32*1000),2)</f>
        <v>-0.15</v>
      </c>
      <c r="H30" s="253">
        <f t="shared" si="3"/>
        <v>-246.66666666666669</v>
      </c>
      <c r="I30" s="37"/>
    </row>
    <row r="31" spans="1:9" s="9" customFormat="1" ht="25.15" customHeight="1" x14ac:dyDescent="0.25">
      <c r="A31" s="12"/>
      <c r="B31" s="210" t="s">
        <v>52</v>
      </c>
      <c r="C31" s="211">
        <v>73979889</v>
      </c>
      <c r="D31" s="212">
        <v>73979889</v>
      </c>
      <c r="E31" s="253" t="s">
        <v>53</v>
      </c>
      <c r="F31" s="211">
        <v>73979889</v>
      </c>
      <c r="G31" s="212">
        <v>73979889</v>
      </c>
      <c r="H31" s="253" t="s">
        <v>53</v>
      </c>
      <c r="I31" s="37"/>
    </row>
    <row r="32" spans="1:9" s="9" customFormat="1" ht="15" customHeight="1" x14ac:dyDescent="0.25">
      <c r="A32" s="12"/>
      <c r="B32" s="210" t="s">
        <v>54</v>
      </c>
      <c r="C32" s="211">
        <v>73979889</v>
      </c>
      <c r="D32" s="212">
        <v>73979889</v>
      </c>
      <c r="E32" s="253" t="s">
        <v>53</v>
      </c>
      <c r="F32" s="211">
        <v>73979889</v>
      </c>
      <c r="G32" s="212">
        <v>73979889</v>
      </c>
      <c r="H32" s="253" t="s">
        <v>53</v>
      </c>
      <c r="I32" s="37"/>
    </row>
    <row r="33" spans="1:9" x14ac:dyDescent="0.3">
      <c r="A33" s="10"/>
      <c r="B33" s="80"/>
      <c r="C33" s="81"/>
      <c r="D33" s="80"/>
      <c r="E33" s="80"/>
      <c r="F33" s="81"/>
      <c r="G33" s="80"/>
      <c r="H33" s="80"/>
    </row>
    <row r="34" spans="1:9" s="246" customFormat="1" ht="16.5" x14ac:dyDescent="0.45"/>
    <row r="35" spans="1:9" s="246" customFormat="1" ht="16.5" x14ac:dyDescent="0.45"/>
    <row r="36" spans="1:9" s="246" customFormat="1" ht="16.5" x14ac:dyDescent="0.45"/>
    <row r="37" spans="1:9" s="246" customFormat="1" ht="16.5" x14ac:dyDescent="0.45"/>
    <row r="38" spans="1:9" s="247" customFormat="1" ht="16.5" x14ac:dyDescent="0.45">
      <c r="I38" s="248"/>
    </row>
    <row r="43" spans="1:9" x14ac:dyDescent="0.3">
      <c r="D43" s="2" t="s">
        <v>55</v>
      </c>
      <c r="G43" s="2" t="s">
        <v>55</v>
      </c>
    </row>
  </sheetData>
  <pageMargins left="0.43307086614173229" right="0.23622047244094491" top="0.74803149606299213" bottom="0.74803149606299213" header="0.31496062992125984" footer="0.31496062992125984"/>
  <pageSetup paperSize="9" scale="86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75"/>
  <sheetViews>
    <sheetView showGridLines="0" zoomScaleNormal="100" workbookViewId="0">
      <selection activeCell="H46" sqref="H46"/>
    </sheetView>
  </sheetViews>
  <sheetFormatPr baseColWidth="10" defaultColWidth="9.1796875" defaultRowHeight="14" x14ac:dyDescent="0.35"/>
  <cols>
    <col min="1" max="1" width="3.54296875" style="6" customWidth="1"/>
    <col min="2" max="2" width="57.54296875" style="6" customWidth="1"/>
    <col min="3" max="4" width="15.54296875" style="187" customWidth="1"/>
    <col min="5" max="5" width="7" style="6" customWidth="1"/>
    <col min="6" max="16384" width="9.1796875" style="6"/>
  </cols>
  <sheetData>
    <row r="1" spans="1:7" s="17" customFormat="1" ht="15" customHeight="1" x14ac:dyDescent="0.35">
      <c r="B1" s="96" t="str">
        <f>+'Table of contents'!C13</f>
        <v>Consolidated Balance Sheet as of September 30, 2023 and December 31, 2022</v>
      </c>
      <c r="C1" s="184"/>
      <c r="D1" s="184"/>
    </row>
    <row r="2" spans="1:7" ht="15" customHeight="1" x14ac:dyDescent="0.35">
      <c r="B2" s="295" t="s">
        <v>11</v>
      </c>
      <c r="C2" s="295"/>
      <c r="D2" s="185"/>
    </row>
    <row r="3" spans="1:7" ht="15" customHeight="1" x14ac:dyDescent="0.35">
      <c r="B3" s="259"/>
      <c r="C3" s="258"/>
      <c r="D3" s="185"/>
    </row>
    <row r="4" spans="1:7" x14ac:dyDescent="0.35">
      <c r="B4" s="262" t="s">
        <v>158</v>
      </c>
      <c r="C4" s="258"/>
      <c r="D4" s="185"/>
    </row>
    <row r="5" spans="1:7" s="9" customFormat="1" ht="11" thickBot="1" x14ac:dyDescent="0.3">
      <c r="A5" s="124"/>
      <c r="B5" s="260" t="s">
        <v>30</v>
      </c>
      <c r="C5" s="128" t="s">
        <v>186</v>
      </c>
      <c r="D5" s="128" t="s">
        <v>128</v>
      </c>
      <c r="E5" s="12"/>
    </row>
    <row r="6" spans="1:7" s="18" customFormat="1" ht="15" customHeight="1" thickTop="1" thickBot="1" x14ac:dyDescent="0.4">
      <c r="A6" s="21"/>
      <c r="B6" s="188" t="s">
        <v>56</v>
      </c>
      <c r="C6" s="189"/>
      <c r="D6" s="190"/>
      <c r="E6" s="21"/>
    </row>
    <row r="7" spans="1:7" s="18" customFormat="1" ht="15" customHeight="1" x14ac:dyDescent="0.35">
      <c r="A7" s="21"/>
      <c r="B7" s="97" t="s">
        <v>27</v>
      </c>
      <c r="C7" s="112">
        <v>404275</v>
      </c>
      <c r="D7" s="116">
        <v>427105</v>
      </c>
      <c r="E7" s="20"/>
      <c r="F7" s="20"/>
      <c r="G7" s="20"/>
    </row>
    <row r="8" spans="1:7" s="18" customFormat="1" ht="15" customHeight="1" x14ac:dyDescent="0.35">
      <c r="A8" s="21"/>
      <c r="B8" s="220" t="s">
        <v>57</v>
      </c>
      <c r="C8" s="221">
        <v>2320</v>
      </c>
      <c r="D8" s="222">
        <v>2551</v>
      </c>
      <c r="E8" s="21"/>
    </row>
    <row r="9" spans="1:7" s="18" customFormat="1" ht="15" customHeight="1" x14ac:dyDescent="0.35">
      <c r="A9" s="21"/>
      <c r="B9" s="220" t="s">
        <v>134</v>
      </c>
      <c r="C9" s="221">
        <v>248634</v>
      </c>
      <c r="D9" s="222">
        <v>251799</v>
      </c>
      <c r="E9" s="21"/>
    </row>
    <row r="10" spans="1:7" s="18" customFormat="1" ht="15" customHeight="1" x14ac:dyDescent="0.35">
      <c r="A10" s="21"/>
      <c r="B10" s="220" t="s">
        <v>58</v>
      </c>
      <c r="C10" s="221">
        <v>57663</v>
      </c>
      <c r="D10" s="222">
        <v>51987</v>
      </c>
      <c r="E10" s="21"/>
    </row>
    <row r="11" spans="1:7" s="18" customFormat="1" ht="15" customHeight="1" x14ac:dyDescent="0.35">
      <c r="A11" s="21"/>
      <c r="B11" s="220" t="s">
        <v>59</v>
      </c>
      <c r="C11" s="221">
        <v>25137</v>
      </c>
      <c r="D11" s="222">
        <v>36505</v>
      </c>
      <c r="E11" s="21"/>
    </row>
    <row r="12" spans="1:7" s="18" customFormat="1" ht="15" customHeight="1" x14ac:dyDescent="0.35">
      <c r="A12" s="21"/>
      <c r="B12" s="98"/>
      <c r="C12" s="113">
        <f>SUM(C7:C11)</f>
        <v>738029</v>
      </c>
      <c r="D12" s="264">
        <f>SUM(D7:D11)</f>
        <v>769947</v>
      </c>
      <c r="E12" s="21"/>
    </row>
    <row r="13" spans="1:7" s="18" customFormat="1" ht="15" customHeight="1" thickBot="1" x14ac:dyDescent="0.4">
      <c r="A13" s="21"/>
      <c r="B13" s="223" t="s">
        <v>60</v>
      </c>
      <c r="C13" s="224"/>
      <c r="D13" s="225"/>
      <c r="E13" s="21"/>
    </row>
    <row r="14" spans="1:7" s="18" customFormat="1" ht="15" customHeight="1" x14ac:dyDescent="0.35">
      <c r="A14" s="21"/>
      <c r="B14" s="97" t="s">
        <v>61</v>
      </c>
      <c r="C14" s="112">
        <v>195308</v>
      </c>
      <c r="D14" s="116">
        <v>221702</v>
      </c>
      <c r="E14" s="21"/>
    </row>
    <row r="15" spans="1:7" s="18" customFormat="1" ht="15" customHeight="1" x14ac:dyDescent="0.35">
      <c r="A15" s="21"/>
      <c r="B15" s="220" t="s">
        <v>62</v>
      </c>
      <c r="C15" s="221">
        <v>1381547</v>
      </c>
      <c r="D15" s="222">
        <v>1381828</v>
      </c>
      <c r="E15" s="21"/>
    </row>
    <row r="16" spans="1:7" s="18" customFormat="1" ht="15" customHeight="1" x14ac:dyDescent="0.35">
      <c r="A16" s="21"/>
      <c r="B16" s="220" t="s">
        <v>135</v>
      </c>
      <c r="C16" s="221">
        <v>65695</v>
      </c>
      <c r="D16" s="222">
        <v>76005</v>
      </c>
      <c r="E16" s="21"/>
    </row>
    <row r="17" spans="1:5" s="18" customFormat="1" ht="15" customHeight="1" x14ac:dyDescent="0.35">
      <c r="A17" s="21"/>
      <c r="B17" s="220" t="s">
        <v>63</v>
      </c>
      <c r="C17" s="221">
        <v>2839</v>
      </c>
      <c r="D17" s="222">
        <v>5635</v>
      </c>
      <c r="E17" s="21"/>
    </row>
    <row r="18" spans="1:5" s="18" customFormat="1" ht="15" customHeight="1" x14ac:dyDescent="0.35">
      <c r="A18" s="21"/>
      <c r="B18" s="220" t="s">
        <v>57</v>
      </c>
      <c r="C18" s="221">
        <v>10288</v>
      </c>
      <c r="D18" s="222">
        <v>9823</v>
      </c>
      <c r="E18" s="21"/>
    </row>
    <row r="19" spans="1:5" s="18" customFormat="1" ht="15" customHeight="1" x14ac:dyDescent="0.35">
      <c r="A19" s="21"/>
      <c r="B19" s="220" t="s">
        <v>134</v>
      </c>
      <c r="C19" s="221">
        <v>137919</v>
      </c>
      <c r="D19" s="222">
        <v>135848</v>
      </c>
      <c r="E19" s="21"/>
    </row>
    <row r="20" spans="1:5" s="18" customFormat="1" ht="15" customHeight="1" x14ac:dyDescent="0.35">
      <c r="A20" s="21"/>
      <c r="B20" s="220" t="s">
        <v>58</v>
      </c>
      <c r="C20" s="221">
        <v>48047</v>
      </c>
      <c r="D20" s="222">
        <v>52812</v>
      </c>
      <c r="E20" s="21"/>
    </row>
    <row r="21" spans="1:5" s="18" customFormat="1" ht="15" customHeight="1" x14ac:dyDescent="0.35">
      <c r="A21" s="21"/>
      <c r="B21" s="220" t="s">
        <v>59</v>
      </c>
      <c r="C21" s="221">
        <v>107</v>
      </c>
      <c r="D21" s="222">
        <v>15748</v>
      </c>
      <c r="E21" s="21"/>
    </row>
    <row r="22" spans="1:5" s="18" customFormat="1" ht="15" customHeight="1" x14ac:dyDescent="0.35">
      <c r="A22" s="21"/>
      <c r="B22" s="220" t="s">
        <v>64</v>
      </c>
      <c r="C22" s="221">
        <v>6539</v>
      </c>
      <c r="D22" s="222">
        <v>9057</v>
      </c>
      <c r="E22" s="21"/>
    </row>
    <row r="23" spans="1:5" s="18" customFormat="1" ht="15" customHeight="1" x14ac:dyDescent="0.35">
      <c r="A23" s="21"/>
      <c r="B23" s="98"/>
      <c r="C23" s="113">
        <f>SUM(C14:C22)</f>
        <v>1848289</v>
      </c>
      <c r="D23" s="264">
        <f>SUM(D14:D22)</f>
        <v>1908458</v>
      </c>
      <c r="E23" s="21"/>
    </row>
    <row r="24" spans="1:5" s="18" customFormat="1" ht="15" customHeight="1" thickBot="1" x14ac:dyDescent="0.4">
      <c r="A24" s="21"/>
      <c r="B24" s="118" t="s">
        <v>26</v>
      </c>
      <c r="C24" s="119">
        <f>+C12+C23</f>
        <v>2586318</v>
      </c>
      <c r="D24" s="120">
        <f>+D12+D23</f>
        <v>2678405</v>
      </c>
      <c r="E24" s="21"/>
    </row>
    <row r="25" spans="1:5" s="18" customFormat="1" ht="15" customHeight="1" x14ac:dyDescent="0.35">
      <c r="A25" s="21"/>
      <c r="B25" s="261"/>
      <c r="C25" s="263"/>
      <c r="D25" s="263"/>
      <c r="E25" s="21"/>
    </row>
    <row r="26" spans="1:5" x14ac:dyDescent="0.35">
      <c r="B26" s="262" t="s">
        <v>159</v>
      </c>
      <c r="C26" s="258"/>
      <c r="D26" s="185"/>
    </row>
    <row r="27" spans="1:5" s="9" customFormat="1" ht="11" thickBot="1" x14ac:dyDescent="0.3">
      <c r="A27" s="124"/>
      <c r="B27" s="260" t="s">
        <v>30</v>
      </c>
      <c r="C27" s="128" t="s">
        <v>186</v>
      </c>
      <c r="D27" s="128" t="s">
        <v>128</v>
      </c>
      <c r="E27" s="12"/>
    </row>
    <row r="28" spans="1:5" s="18" customFormat="1" ht="15" customHeight="1" thickTop="1" thickBot="1" x14ac:dyDescent="0.4">
      <c r="A28" s="21"/>
      <c r="B28" s="188" t="s">
        <v>65</v>
      </c>
      <c r="C28" s="189"/>
      <c r="D28" s="190"/>
      <c r="E28" s="21"/>
    </row>
    <row r="29" spans="1:5" s="18" customFormat="1" ht="15" customHeight="1" x14ac:dyDescent="0.35">
      <c r="A29" s="21"/>
      <c r="B29" s="97" t="s">
        <v>66</v>
      </c>
      <c r="C29" s="114">
        <v>320933</v>
      </c>
      <c r="D29" s="117">
        <v>31888</v>
      </c>
      <c r="E29" s="21"/>
    </row>
    <row r="30" spans="1:5" s="18" customFormat="1" ht="15" customHeight="1" x14ac:dyDescent="0.35">
      <c r="A30" s="21"/>
      <c r="B30" s="220" t="s">
        <v>67</v>
      </c>
      <c r="C30" s="221">
        <v>53816</v>
      </c>
      <c r="D30" s="222">
        <v>57350</v>
      </c>
      <c r="E30" s="21"/>
    </row>
    <row r="31" spans="1:5" s="18" customFormat="1" ht="15" customHeight="1" x14ac:dyDescent="0.35">
      <c r="A31" s="21"/>
      <c r="B31" s="220" t="s">
        <v>68</v>
      </c>
      <c r="C31" s="221">
        <v>112404</v>
      </c>
      <c r="D31" s="222">
        <v>138037</v>
      </c>
      <c r="E31" s="21"/>
    </row>
    <row r="32" spans="1:5" s="18" customFormat="1" ht="15" customHeight="1" x14ac:dyDescent="0.35">
      <c r="A32" s="21"/>
      <c r="B32" s="220" t="s">
        <v>69</v>
      </c>
      <c r="C32" s="221">
        <v>32191</v>
      </c>
      <c r="D32" s="222">
        <v>59529</v>
      </c>
      <c r="E32" s="21"/>
    </row>
    <row r="33" spans="1:5" s="18" customFormat="1" ht="15" customHeight="1" x14ac:dyDescent="0.35">
      <c r="A33" s="21"/>
      <c r="B33" s="220" t="s">
        <v>70</v>
      </c>
      <c r="C33" s="221">
        <v>9142</v>
      </c>
      <c r="D33" s="222">
        <v>30673</v>
      </c>
      <c r="E33" s="21"/>
    </row>
    <row r="34" spans="1:5" s="18" customFormat="1" ht="15" customHeight="1" x14ac:dyDescent="0.35">
      <c r="A34" s="21"/>
      <c r="B34" s="220" t="s">
        <v>136</v>
      </c>
      <c r="C34" s="221">
        <v>142430</v>
      </c>
      <c r="D34" s="222">
        <v>137168</v>
      </c>
      <c r="E34" s="21"/>
    </row>
    <row r="35" spans="1:5" s="18" customFormat="1" ht="15" customHeight="1" x14ac:dyDescent="0.35">
      <c r="A35" s="21"/>
      <c r="B35" s="98"/>
      <c r="C35" s="113">
        <f>SUM(C29:C34)</f>
        <v>670916</v>
      </c>
      <c r="D35" s="264">
        <f>SUM(D29:D34)</f>
        <v>454645</v>
      </c>
      <c r="E35" s="21"/>
    </row>
    <row r="36" spans="1:5" s="18" customFormat="1" ht="15" customHeight="1" thickBot="1" x14ac:dyDescent="0.4">
      <c r="A36" s="21"/>
      <c r="B36" s="223" t="s">
        <v>71</v>
      </c>
      <c r="C36" s="224"/>
      <c r="D36" s="225"/>
      <c r="E36" s="21"/>
    </row>
    <row r="37" spans="1:5" s="18" customFormat="1" ht="15" customHeight="1" x14ac:dyDescent="0.35">
      <c r="A37" s="21"/>
      <c r="B37" s="97" t="s">
        <v>66</v>
      </c>
      <c r="C37" s="114">
        <v>327505</v>
      </c>
      <c r="D37" s="117">
        <v>635217</v>
      </c>
      <c r="E37" s="21"/>
    </row>
    <row r="38" spans="1:5" s="18" customFormat="1" ht="15" customHeight="1" x14ac:dyDescent="0.35">
      <c r="A38" s="21"/>
      <c r="B38" s="220" t="s">
        <v>67</v>
      </c>
      <c r="C38" s="221">
        <v>30</v>
      </c>
      <c r="D38" s="222">
        <v>130</v>
      </c>
      <c r="E38" s="21"/>
    </row>
    <row r="39" spans="1:5" s="18" customFormat="1" ht="15" customHeight="1" x14ac:dyDescent="0.35">
      <c r="A39" s="21"/>
      <c r="B39" s="220" t="s">
        <v>68</v>
      </c>
      <c r="C39" s="221">
        <v>1602</v>
      </c>
      <c r="D39" s="222">
        <v>866</v>
      </c>
      <c r="E39" s="21"/>
    </row>
    <row r="40" spans="1:5" s="18" customFormat="1" ht="15" customHeight="1" x14ac:dyDescent="0.35">
      <c r="A40" s="21"/>
      <c r="B40" s="220" t="s">
        <v>69</v>
      </c>
      <c r="C40" s="221">
        <v>10655</v>
      </c>
      <c r="D40" s="222">
        <v>5504</v>
      </c>
      <c r="E40" s="21"/>
    </row>
    <row r="41" spans="1:5" s="18" customFormat="1" ht="15" customHeight="1" x14ac:dyDescent="0.35">
      <c r="A41" s="21"/>
      <c r="B41" s="220" t="s">
        <v>72</v>
      </c>
      <c r="C41" s="221">
        <v>10910</v>
      </c>
      <c r="D41" s="222">
        <v>11750</v>
      </c>
      <c r="E41" s="21"/>
    </row>
    <row r="42" spans="1:5" s="18" customFormat="1" ht="15" customHeight="1" x14ac:dyDescent="0.35">
      <c r="A42" s="21"/>
      <c r="B42" s="220" t="s">
        <v>70</v>
      </c>
      <c r="C42" s="221">
        <v>0</v>
      </c>
      <c r="D42" s="222">
        <v>911</v>
      </c>
      <c r="E42" s="21"/>
    </row>
    <row r="43" spans="1:5" s="18" customFormat="1" ht="15" customHeight="1" x14ac:dyDescent="0.35">
      <c r="A43" s="21"/>
      <c r="B43" s="220" t="s">
        <v>73</v>
      </c>
      <c r="C43" s="221">
        <v>43114</v>
      </c>
      <c r="D43" s="222">
        <v>42671</v>
      </c>
      <c r="E43" s="21"/>
    </row>
    <row r="44" spans="1:5" s="18" customFormat="1" ht="15" customHeight="1" x14ac:dyDescent="0.35">
      <c r="A44" s="21"/>
      <c r="B44" s="220" t="s">
        <v>136</v>
      </c>
      <c r="C44" s="221">
        <v>6927</v>
      </c>
      <c r="D44" s="222">
        <v>15559</v>
      </c>
      <c r="E44" s="21"/>
    </row>
    <row r="45" spans="1:5" s="18" customFormat="1" ht="15" customHeight="1" x14ac:dyDescent="0.35">
      <c r="A45" s="21"/>
      <c r="B45" s="98"/>
      <c r="C45" s="113">
        <f>SUM(C37:C44)</f>
        <v>400743</v>
      </c>
      <c r="D45" s="264">
        <f>SUM(D37:D44)</f>
        <v>712608</v>
      </c>
      <c r="E45" s="21"/>
    </row>
    <row r="46" spans="1:5" s="18" customFormat="1" ht="15" customHeight="1" thickBot="1" x14ac:dyDescent="0.4">
      <c r="A46" s="21"/>
      <c r="B46" s="223" t="s">
        <v>74</v>
      </c>
      <c r="C46" s="224"/>
      <c r="D46" s="225"/>
      <c r="E46" s="21"/>
    </row>
    <row r="47" spans="1:5" s="18" customFormat="1" ht="15" customHeight="1" x14ac:dyDescent="0.35">
      <c r="A47" s="21"/>
      <c r="B47" s="97" t="s">
        <v>137</v>
      </c>
      <c r="C47" s="112">
        <v>74000</v>
      </c>
      <c r="D47" s="116">
        <v>74000</v>
      </c>
      <c r="E47" s="21"/>
    </row>
    <row r="48" spans="1:5" s="18" customFormat="1" ht="15" customHeight="1" x14ac:dyDescent="0.35">
      <c r="A48" s="21"/>
      <c r="B48" s="220" t="s">
        <v>75</v>
      </c>
      <c r="C48" s="221">
        <v>55528</v>
      </c>
      <c r="D48" s="222">
        <v>55737</v>
      </c>
      <c r="E48" s="21"/>
    </row>
    <row r="49" spans="1:5" s="18" customFormat="1" ht="15" customHeight="1" x14ac:dyDescent="0.35">
      <c r="A49" s="21"/>
      <c r="B49" s="220" t="s">
        <v>76</v>
      </c>
      <c r="C49" s="221">
        <v>1350936</v>
      </c>
      <c r="D49" s="222">
        <v>1332134</v>
      </c>
      <c r="E49" s="21"/>
    </row>
    <row r="50" spans="1:5" s="18" customFormat="1" ht="15" customHeight="1" x14ac:dyDescent="0.35">
      <c r="A50" s="21"/>
      <c r="B50" s="220" t="s">
        <v>77</v>
      </c>
      <c r="C50" s="221">
        <v>34952</v>
      </c>
      <c r="D50" s="222">
        <v>50038</v>
      </c>
      <c r="E50" s="21"/>
    </row>
    <row r="51" spans="1:5" s="18" customFormat="1" ht="15" customHeight="1" x14ac:dyDescent="0.35">
      <c r="A51" s="21"/>
      <c r="B51" s="220" t="s">
        <v>78</v>
      </c>
      <c r="C51" s="221">
        <v>-757</v>
      </c>
      <c r="D51" s="222">
        <v>-757</v>
      </c>
      <c r="E51" s="21"/>
    </row>
    <row r="52" spans="1:5" s="18" customFormat="1" ht="15" customHeight="1" thickBot="1" x14ac:dyDescent="0.4">
      <c r="A52" s="21"/>
      <c r="B52" s="99"/>
      <c r="C52" s="111">
        <f>SUM(C47:C51)</f>
        <v>1514659</v>
      </c>
      <c r="D52" s="115">
        <f>SUM(D47:D51)</f>
        <v>1511152</v>
      </c>
      <c r="E52" s="21"/>
    </row>
    <row r="53" spans="1:5" s="18" customFormat="1" ht="15" customHeight="1" thickBot="1" x14ac:dyDescent="0.4">
      <c r="B53" s="121" t="s">
        <v>129</v>
      </c>
      <c r="C53" s="122">
        <f>+C35+C45+C52</f>
        <v>2586318</v>
      </c>
      <c r="D53" s="123">
        <f>+D35+D45+D52</f>
        <v>2678405</v>
      </c>
    </row>
    <row r="54" spans="1:5" s="18" customFormat="1" ht="14.25" customHeight="1" x14ac:dyDescent="0.35">
      <c r="C54" s="19"/>
      <c r="D54" s="19"/>
    </row>
    <row r="55" spans="1:5" s="18" customFormat="1" ht="14.25" customHeight="1" x14ac:dyDescent="0.35">
      <c r="C55" s="186"/>
      <c r="D55" s="186"/>
    </row>
    <row r="56" spans="1:5" s="18" customFormat="1" ht="10" x14ac:dyDescent="0.35">
      <c r="C56" s="19"/>
      <c r="D56" s="19"/>
    </row>
    <row r="57" spans="1:5" s="18" customFormat="1" ht="10" x14ac:dyDescent="0.35">
      <c r="C57" s="186"/>
      <c r="D57" s="186"/>
    </row>
    <row r="58" spans="1:5" s="18" customFormat="1" ht="10" x14ac:dyDescent="0.35">
      <c r="C58" s="186"/>
      <c r="D58" s="186"/>
    </row>
    <row r="59" spans="1:5" s="18" customFormat="1" ht="10" x14ac:dyDescent="0.35">
      <c r="C59" s="186"/>
      <c r="D59" s="186"/>
    </row>
    <row r="60" spans="1:5" s="18" customFormat="1" ht="10" x14ac:dyDescent="0.35">
      <c r="C60" s="186"/>
      <c r="D60" s="186"/>
    </row>
    <row r="61" spans="1:5" s="18" customFormat="1" ht="10" x14ac:dyDescent="0.35">
      <c r="C61" s="186"/>
      <c r="D61" s="186"/>
    </row>
    <row r="62" spans="1:5" s="18" customFormat="1" ht="10" x14ac:dyDescent="0.35">
      <c r="C62" s="186"/>
      <c r="D62" s="186"/>
    </row>
    <row r="63" spans="1:5" s="18" customFormat="1" ht="10" x14ac:dyDescent="0.35">
      <c r="C63" s="186"/>
      <c r="D63" s="186"/>
    </row>
    <row r="64" spans="1:5" s="18" customFormat="1" ht="10" x14ac:dyDescent="0.35">
      <c r="C64" s="186"/>
      <c r="D64" s="186"/>
    </row>
    <row r="65" spans="2:4" s="18" customFormat="1" ht="10" x14ac:dyDescent="0.35">
      <c r="C65" s="186"/>
      <c r="D65" s="186"/>
    </row>
    <row r="66" spans="2:4" s="18" customFormat="1" ht="10" x14ac:dyDescent="0.35">
      <c r="C66" s="186"/>
      <c r="D66" s="186"/>
    </row>
    <row r="67" spans="2:4" s="18" customFormat="1" ht="10" x14ac:dyDescent="0.35">
      <c r="C67" s="186"/>
      <c r="D67" s="186"/>
    </row>
    <row r="68" spans="2:4" s="18" customFormat="1" ht="10" x14ac:dyDescent="0.35">
      <c r="C68" s="186"/>
      <c r="D68" s="186"/>
    </row>
    <row r="69" spans="2:4" s="18" customFormat="1" ht="10" x14ac:dyDescent="0.35">
      <c r="C69" s="186"/>
      <c r="D69" s="186"/>
    </row>
    <row r="70" spans="2:4" s="18" customFormat="1" ht="10" x14ac:dyDescent="0.35">
      <c r="C70" s="186"/>
      <c r="D70" s="186"/>
    </row>
    <row r="71" spans="2:4" s="18" customFormat="1" ht="10" x14ac:dyDescent="0.35">
      <c r="C71" s="186"/>
      <c r="D71" s="186"/>
    </row>
    <row r="72" spans="2:4" s="18" customFormat="1" ht="10" x14ac:dyDescent="0.35">
      <c r="C72" s="186"/>
      <c r="D72" s="186"/>
    </row>
    <row r="73" spans="2:4" s="18" customFormat="1" ht="10" x14ac:dyDescent="0.35">
      <c r="C73" s="186"/>
      <c r="D73" s="186"/>
    </row>
    <row r="74" spans="2:4" s="18" customFormat="1" ht="10" x14ac:dyDescent="0.35">
      <c r="C74" s="186"/>
      <c r="D74" s="186"/>
    </row>
    <row r="75" spans="2:4" x14ac:dyDescent="0.35">
      <c r="B75" s="18"/>
      <c r="C75" s="186"/>
      <c r="D75" s="186"/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93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I41"/>
  <sheetViews>
    <sheetView showGridLines="0" zoomScaleNormal="100" workbookViewId="0">
      <selection activeCell="B36" sqref="B36"/>
    </sheetView>
  </sheetViews>
  <sheetFormatPr baseColWidth="10" defaultColWidth="9.1796875" defaultRowHeight="14" x14ac:dyDescent="0.3"/>
  <cols>
    <col min="1" max="1" width="3.54296875" style="2" customWidth="1"/>
    <col min="2" max="2" width="60.54296875" style="2" customWidth="1"/>
    <col min="3" max="6" width="12.54296875" style="2" customWidth="1"/>
    <col min="7" max="16384" width="9.1796875" style="2"/>
  </cols>
  <sheetData>
    <row r="1" spans="1:7" s="14" customFormat="1" ht="15.75" customHeight="1" x14ac:dyDescent="0.35">
      <c r="B1" s="297" t="str">
        <f>+'Table of contents'!C15</f>
        <v>Consolidated Statement of Cash Flows for the Nine Months Ended September 30, 2023 and 2022</v>
      </c>
      <c r="C1" s="297"/>
      <c r="D1" s="297"/>
      <c r="E1" s="297"/>
      <c r="F1" s="297"/>
    </row>
    <row r="2" spans="1:7" x14ac:dyDescent="0.3">
      <c r="B2" s="296" t="s">
        <v>11</v>
      </c>
      <c r="C2" s="296"/>
      <c r="D2" s="296"/>
      <c r="E2" s="296"/>
      <c r="F2" s="296"/>
    </row>
    <row r="3" spans="1:7" ht="14.25" customHeight="1" x14ac:dyDescent="0.3">
      <c r="B3" s="127"/>
      <c r="C3" s="33"/>
      <c r="D3" s="33"/>
      <c r="E3" s="33"/>
      <c r="F3" s="33"/>
    </row>
    <row r="4" spans="1:7" s="9" customFormat="1" ht="14.25" customHeight="1" thickBot="1" x14ac:dyDescent="0.3">
      <c r="A4" s="12"/>
      <c r="B4" s="82" t="s">
        <v>30</v>
      </c>
      <c r="C4" s="128" t="s">
        <v>182</v>
      </c>
      <c r="D4" s="128" t="s">
        <v>183</v>
      </c>
      <c r="E4" s="128" t="s">
        <v>184</v>
      </c>
      <c r="F4" s="128" t="s">
        <v>185</v>
      </c>
    </row>
    <row r="5" spans="1:7" s="18" customFormat="1" ht="15" customHeight="1" thickTop="1" x14ac:dyDescent="0.2">
      <c r="A5" s="21"/>
      <c r="B5" s="79" t="s">
        <v>47</v>
      </c>
      <c r="C5" s="88">
        <v>22501</v>
      </c>
      <c r="D5" s="92">
        <v>24614</v>
      </c>
      <c r="E5" s="88">
        <v>16406</v>
      </c>
      <c r="F5" s="92">
        <v>-10804</v>
      </c>
    </row>
    <row r="6" spans="1:7" s="18" customFormat="1" ht="15" customHeight="1" x14ac:dyDescent="0.2">
      <c r="A6" s="21"/>
      <c r="B6" s="210" t="s">
        <v>46</v>
      </c>
      <c r="C6" s="211">
        <v>36930</v>
      </c>
      <c r="D6" s="212">
        <v>19113</v>
      </c>
      <c r="E6" s="211">
        <v>19988</v>
      </c>
      <c r="F6" s="212">
        <v>299</v>
      </c>
    </row>
    <row r="7" spans="1:7" s="18" customFormat="1" ht="15" customHeight="1" x14ac:dyDescent="0.2">
      <c r="A7" s="21"/>
      <c r="B7" s="210" t="s">
        <v>79</v>
      </c>
      <c r="C7" s="211">
        <v>0</v>
      </c>
      <c r="D7" s="212">
        <v>8153</v>
      </c>
      <c r="E7" s="211">
        <v>400</v>
      </c>
      <c r="F7" s="212">
        <v>2792</v>
      </c>
    </row>
    <row r="8" spans="1:7" s="18" customFormat="1" ht="15" customHeight="1" x14ac:dyDescent="0.2">
      <c r="A8" s="21"/>
      <c r="B8" s="210" t="s">
        <v>80</v>
      </c>
      <c r="C8" s="211">
        <v>42103</v>
      </c>
      <c r="D8" s="212">
        <v>66161</v>
      </c>
      <c r="E8" s="211">
        <v>13867</v>
      </c>
      <c r="F8" s="212">
        <v>41749</v>
      </c>
    </row>
    <row r="9" spans="1:7" s="5" customFormat="1" ht="15" customHeight="1" x14ac:dyDescent="0.2">
      <c r="A9" s="22"/>
      <c r="B9" s="210" t="s">
        <v>193</v>
      </c>
      <c r="C9" s="211">
        <v>749</v>
      </c>
      <c r="D9" s="212">
        <v>-12148</v>
      </c>
      <c r="E9" s="211">
        <v>520</v>
      </c>
      <c r="F9" s="212">
        <v>-11852</v>
      </c>
      <c r="G9" s="18"/>
    </row>
    <row r="10" spans="1:7" s="18" customFormat="1" ht="15" customHeight="1" x14ac:dyDescent="0.2">
      <c r="A10" s="21"/>
      <c r="B10" s="79" t="s">
        <v>81</v>
      </c>
      <c r="C10" s="88">
        <v>-1281</v>
      </c>
      <c r="D10" s="92">
        <v>-31682</v>
      </c>
      <c r="E10" s="88">
        <v>3391</v>
      </c>
      <c r="F10" s="92">
        <v>-7803</v>
      </c>
    </row>
    <row r="11" spans="1:7" s="18" customFormat="1" ht="15" customHeight="1" x14ac:dyDescent="0.2">
      <c r="A11" s="21"/>
      <c r="B11" s="210" t="s">
        <v>82</v>
      </c>
      <c r="C11" s="211">
        <v>-61157</v>
      </c>
      <c r="D11" s="212">
        <v>-5296</v>
      </c>
      <c r="E11" s="211">
        <v>-25098</v>
      </c>
      <c r="F11" s="212">
        <v>1015</v>
      </c>
    </row>
    <row r="12" spans="1:7" s="18" customFormat="1" ht="15" customHeight="1" x14ac:dyDescent="0.2">
      <c r="A12" s="21"/>
      <c r="B12" s="210" t="s">
        <v>83</v>
      </c>
      <c r="C12" s="211">
        <v>-29384</v>
      </c>
      <c r="D12" s="212">
        <v>-44160</v>
      </c>
      <c r="E12" s="211">
        <v>-14236</v>
      </c>
      <c r="F12" s="212">
        <v>-5051</v>
      </c>
    </row>
    <row r="13" spans="1:7" s="18" customFormat="1" ht="15" customHeight="1" x14ac:dyDescent="0.3">
      <c r="A13" s="21"/>
      <c r="B13" s="210" t="s">
        <v>84</v>
      </c>
      <c r="C13" s="211">
        <v>-19943</v>
      </c>
      <c r="D13" s="212">
        <v>-11244</v>
      </c>
      <c r="E13" s="211">
        <v>-6695</v>
      </c>
      <c r="F13" s="212">
        <v>-3927</v>
      </c>
      <c r="G13" s="2"/>
    </row>
    <row r="14" spans="1:7" s="18" customFormat="1" ht="15" customHeight="1" x14ac:dyDescent="0.2">
      <c r="A14" s="21"/>
      <c r="B14" s="210" t="s">
        <v>85</v>
      </c>
      <c r="C14" s="211">
        <v>19631</v>
      </c>
      <c r="D14" s="212">
        <v>8936</v>
      </c>
      <c r="E14" s="211">
        <v>6220</v>
      </c>
      <c r="F14" s="212">
        <v>3927</v>
      </c>
    </row>
    <row r="15" spans="1:7" ht="15" customHeight="1" thickBot="1" x14ac:dyDescent="0.35">
      <c r="B15" s="85" t="s">
        <v>86</v>
      </c>
      <c r="C15" s="89">
        <f>SUM(C5:C14)</f>
        <v>10149</v>
      </c>
      <c r="D15" s="93">
        <f>SUM(D5:D14)</f>
        <v>22447</v>
      </c>
      <c r="E15" s="89">
        <f>SUM(E5:E14)</f>
        <v>14763</v>
      </c>
      <c r="F15" s="93">
        <f>SUM(F5:F14)</f>
        <v>10345</v>
      </c>
      <c r="G15" s="18"/>
    </row>
    <row r="16" spans="1:7" s="18" customFormat="1" ht="15" customHeight="1" x14ac:dyDescent="0.2">
      <c r="A16" s="21"/>
      <c r="B16" s="79" t="s">
        <v>87</v>
      </c>
      <c r="C16" s="88">
        <v>8665</v>
      </c>
      <c r="D16" s="92">
        <v>2801</v>
      </c>
      <c r="E16" s="88">
        <v>8088</v>
      </c>
      <c r="F16" s="92">
        <v>2194</v>
      </c>
    </row>
    <row r="17" spans="1:9" s="18" customFormat="1" ht="15" customHeight="1" x14ac:dyDescent="0.2">
      <c r="A17" s="21"/>
      <c r="B17" s="210" t="s">
        <v>88</v>
      </c>
      <c r="C17" s="211">
        <v>-7501</v>
      </c>
      <c r="D17" s="212">
        <v>-10311</v>
      </c>
      <c r="E17" s="211">
        <v>-3262</v>
      </c>
      <c r="F17" s="212">
        <v>-3904</v>
      </c>
    </row>
    <row r="18" spans="1:9" s="18" customFormat="1" ht="15" customHeight="1" x14ac:dyDescent="0.2">
      <c r="A18" s="21"/>
      <c r="B18" s="210" t="s">
        <v>89</v>
      </c>
      <c r="C18" s="211">
        <v>530</v>
      </c>
      <c r="D18" s="212">
        <v>4486</v>
      </c>
      <c r="E18" s="211">
        <v>75</v>
      </c>
      <c r="F18" s="212">
        <v>870</v>
      </c>
      <c r="H18" s="20"/>
      <c r="I18" s="20"/>
    </row>
    <row r="19" spans="1:9" s="18" customFormat="1" ht="15" customHeight="1" x14ac:dyDescent="0.2">
      <c r="A19" s="21"/>
      <c r="B19" s="210" t="s">
        <v>90</v>
      </c>
      <c r="C19" s="211">
        <v>-1647</v>
      </c>
      <c r="D19" s="212">
        <v>-2011</v>
      </c>
      <c r="E19" s="211">
        <v>-392</v>
      </c>
      <c r="F19" s="212">
        <v>0</v>
      </c>
      <c r="H19" s="20"/>
      <c r="I19" s="20"/>
    </row>
    <row r="20" spans="1:9" s="18" customFormat="1" ht="15" customHeight="1" x14ac:dyDescent="0.2">
      <c r="A20" s="21"/>
      <c r="B20" s="210" t="s">
        <v>91</v>
      </c>
      <c r="C20" s="211">
        <v>2710</v>
      </c>
      <c r="D20" s="212">
        <v>19273</v>
      </c>
      <c r="E20" s="211">
        <v>2441</v>
      </c>
      <c r="F20" s="212">
        <v>19206</v>
      </c>
    </row>
    <row r="21" spans="1:9" s="18" customFormat="1" ht="15" customHeight="1" x14ac:dyDescent="0.3">
      <c r="A21" s="21"/>
      <c r="B21" s="210" t="s">
        <v>92</v>
      </c>
      <c r="C21" s="211">
        <v>-298</v>
      </c>
      <c r="D21" s="212">
        <v>-2361</v>
      </c>
      <c r="E21" s="211">
        <v>0</v>
      </c>
      <c r="F21" s="212">
        <v>-584</v>
      </c>
      <c r="G21" s="2"/>
    </row>
    <row r="22" spans="1:9" s="18" customFormat="1" ht="15" customHeight="1" x14ac:dyDescent="0.2">
      <c r="B22" s="240" t="s">
        <v>188</v>
      </c>
      <c r="C22" s="239">
        <v>0</v>
      </c>
      <c r="D22" s="241">
        <v>10776</v>
      </c>
      <c r="E22" s="239">
        <v>0</v>
      </c>
      <c r="F22" s="241">
        <v>10776</v>
      </c>
    </row>
    <row r="23" spans="1:9" s="18" customFormat="1" ht="15" customHeight="1" x14ac:dyDescent="0.2">
      <c r="B23" s="240" t="s">
        <v>194</v>
      </c>
      <c r="C23" s="239">
        <v>0</v>
      </c>
      <c r="D23" s="241">
        <v>-537317</v>
      </c>
      <c r="E23" s="239">
        <v>0</v>
      </c>
      <c r="F23" s="241">
        <v>0</v>
      </c>
    </row>
    <row r="24" spans="1:9" ht="15" customHeight="1" thickBot="1" x14ac:dyDescent="0.35">
      <c r="B24" s="85" t="s">
        <v>93</v>
      </c>
      <c r="C24" s="89">
        <f>SUM(C16:C23)</f>
        <v>2459</v>
      </c>
      <c r="D24" s="93">
        <f>SUM(D16:D23)</f>
        <v>-514664</v>
      </c>
      <c r="E24" s="89">
        <f>SUM(E16:E23)</f>
        <v>6950</v>
      </c>
      <c r="F24" s="93">
        <f>SUM(F16:F23)</f>
        <v>28558</v>
      </c>
      <c r="G24" s="18"/>
    </row>
    <row r="25" spans="1:9" s="18" customFormat="1" ht="15" customHeight="1" x14ac:dyDescent="0.2">
      <c r="A25" s="21"/>
      <c r="B25" s="79" t="s">
        <v>94</v>
      </c>
      <c r="C25" s="88">
        <v>-3699</v>
      </c>
      <c r="D25" s="92">
        <v>-56699</v>
      </c>
      <c r="E25" s="88">
        <v>0</v>
      </c>
      <c r="F25" s="92">
        <v>0</v>
      </c>
    </row>
    <row r="26" spans="1:9" s="18" customFormat="1" ht="15" customHeight="1" x14ac:dyDescent="0.2">
      <c r="A26" s="21"/>
      <c r="B26" s="210" t="s">
        <v>95</v>
      </c>
      <c r="C26" s="211">
        <v>-281</v>
      </c>
      <c r="D26" s="92">
        <v>87196</v>
      </c>
      <c r="E26" s="211">
        <v>106</v>
      </c>
      <c r="F26" s="92">
        <v>18011</v>
      </c>
    </row>
    <row r="27" spans="1:9" s="18" customFormat="1" ht="15" customHeight="1" x14ac:dyDescent="0.2">
      <c r="A27" s="21"/>
      <c r="B27" s="210" t="s">
        <v>23</v>
      </c>
      <c r="C27" s="211">
        <v>-7407</v>
      </c>
      <c r="D27" s="92">
        <v>-8314</v>
      </c>
      <c r="E27" s="211">
        <v>-2516</v>
      </c>
      <c r="F27" s="92">
        <v>-3047</v>
      </c>
    </row>
    <row r="28" spans="1:9" s="18" customFormat="1" ht="15" customHeight="1" x14ac:dyDescent="0.3">
      <c r="A28" s="21"/>
      <c r="B28" s="210" t="s">
        <v>96</v>
      </c>
      <c r="C28" s="211">
        <v>0</v>
      </c>
      <c r="D28" s="212">
        <v>364300</v>
      </c>
      <c r="E28" s="211">
        <v>0</v>
      </c>
      <c r="F28" s="212">
        <v>0</v>
      </c>
      <c r="G28" s="2"/>
    </row>
    <row r="29" spans="1:9" s="18" customFormat="1" ht="15" customHeight="1" x14ac:dyDescent="0.3">
      <c r="A29" s="21"/>
      <c r="B29" s="126" t="s">
        <v>97</v>
      </c>
      <c r="C29" s="211">
        <v>-10666</v>
      </c>
      <c r="D29" s="212">
        <v>-78333</v>
      </c>
      <c r="E29" s="211">
        <v>-3333</v>
      </c>
      <c r="F29" s="212">
        <v>-3333</v>
      </c>
      <c r="G29" s="2"/>
    </row>
    <row r="30" spans="1:9" ht="15" customHeight="1" thickBot="1" x14ac:dyDescent="0.35">
      <c r="B30" s="85" t="s">
        <v>98</v>
      </c>
      <c r="C30" s="89">
        <f>SUM(C25:C29)</f>
        <v>-22053</v>
      </c>
      <c r="D30" s="93">
        <f>SUM(D25:D29)</f>
        <v>308150</v>
      </c>
      <c r="E30" s="89">
        <f>SUM(E25:E29)</f>
        <v>-5743</v>
      </c>
      <c r="F30" s="93">
        <f>SUM(F25:F29)</f>
        <v>11631</v>
      </c>
      <c r="G30" s="18"/>
    </row>
    <row r="31" spans="1:9" s="18" customFormat="1" ht="15" customHeight="1" x14ac:dyDescent="0.3">
      <c r="A31" s="21"/>
      <c r="B31" s="79" t="s">
        <v>195</v>
      </c>
      <c r="C31" s="88">
        <v>-9445</v>
      </c>
      <c r="D31" s="92">
        <v>-184067</v>
      </c>
      <c r="E31" s="88">
        <v>15970</v>
      </c>
      <c r="F31" s="92">
        <v>50534</v>
      </c>
      <c r="G31" s="2"/>
    </row>
    <row r="32" spans="1:9" s="18" customFormat="1" ht="15" customHeight="1" x14ac:dyDescent="0.3">
      <c r="A32" s="21"/>
      <c r="B32" s="226" t="s">
        <v>99</v>
      </c>
      <c r="C32" s="211">
        <v>-13385</v>
      </c>
      <c r="D32" s="212">
        <v>46975</v>
      </c>
      <c r="E32" s="211">
        <v>-119</v>
      </c>
      <c r="F32" s="212">
        <v>10478</v>
      </c>
      <c r="G32" s="2"/>
    </row>
    <row r="33" spans="1:7" ht="15" customHeight="1" thickBot="1" x14ac:dyDescent="0.35">
      <c r="B33" s="85" t="s">
        <v>100</v>
      </c>
      <c r="C33" s="89">
        <f>SUM(C31:C32)</f>
        <v>-22830</v>
      </c>
      <c r="D33" s="93">
        <f>SUM(D31:D32)</f>
        <v>-137092</v>
      </c>
      <c r="E33" s="89">
        <f>SUM(E31:E32)</f>
        <v>15851</v>
      </c>
      <c r="F33" s="93">
        <f>SUM(F31:F32)</f>
        <v>61012</v>
      </c>
      <c r="G33" s="5"/>
    </row>
    <row r="34" spans="1:7" s="18" customFormat="1" ht="15" customHeight="1" x14ac:dyDescent="0.2">
      <c r="A34" s="21"/>
      <c r="B34" s="79" t="s">
        <v>101</v>
      </c>
      <c r="C34" s="88">
        <v>427105</v>
      </c>
      <c r="D34" s="92">
        <v>585844</v>
      </c>
      <c r="E34" s="88">
        <v>388424</v>
      </c>
      <c r="F34" s="92">
        <v>387740</v>
      </c>
      <c r="G34" s="5"/>
    </row>
    <row r="35" spans="1:7" ht="15" customHeight="1" thickBot="1" x14ac:dyDescent="0.35">
      <c r="B35" s="85" t="s">
        <v>102</v>
      </c>
      <c r="C35" s="89">
        <f>SUM(C33:C34)</f>
        <v>404275</v>
      </c>
      <c r="D35" s="93">
        <f>SUM(D33:D34)</f>
        <v>448752</v>
      </c>
      <c r="E35" s="89">
        <f>SUM(E33:E34)</f>
        <v>404275</v>
      </c>
      <c r="F35" s="93">
        <f>SUM(F33:F34)</f>
        <v>448752</v>
      </c>
    </row>
    <row r="36" spans="1:7" ht="15" customHeight="1" thickBot="1" x14ac:dyDescent="0.35">
      <c r="B36" s="85" t="s">
        <v>24</v>
      </c>
      <c r="C36" s="89">
        <f>C15+C16+C17+C18+C19+C27</f>
        <v>2789</v>
      </c>
      <c r="D36" s="93">
        <f>D15+D16+D17+D18+D19+D27</f>
        <v>9098</v>
      </c>
      <c r="E36" s="89">
        <f>E15+E16+E17+E18+E19+E27</f>
        <v>16756</v>
      </c>
      <c r="F36" s="93">
        <f>F15+F16+F17+F18+F19+F27</f>
        <v>6458</v>
      </c>
    </row>
    <row r="37" spans="1:7" s="5" customFormat="1" ht="14.25" customHeight="1" x14ac:dyDescent="0.3">
      <c r="A37" s="22"/>
      <c r="B37" s="21"/>
      <c r="C37" s="21"/>
      <c r="D37" s="21"/>
      <c r="E37" s="21"/>
      <c r="F37" s="21"/>
      <c r="G37" s="2"/>
    </row>
    <row r="38" spans="1:7" s="5" customFormat="1" ht="14.25" customHeight="1" x14ac:dyDescent="0.3">
      <c r="A38" s="22"/>
      <c r="B38" s="2"/>
      <c r="C38" s="41"/>
      <c r="D38" s="2"/>
      <c r="E38" s="2"/>
      <c r="F38" s="2"/>
      <c r="G38" s="2"/>
    </row>
    <row r="40" spans="1:7" x14ac:dyDescent="0.3">
      <c r="B40" s="30"/>
    </row>
    <row r="41" spans="1:7" x14ac:dyDescent="0.3">
      <c r="B41" s="30"/>
    </row>
  </sheetData>
  <mergeCells count="2">
    <mergeCell ref="B2:F2"/>
    <mergeCell ref="B1:F1"/>
  </mergeCells>
  <pageMargins left="0.43307086614173229" right="0.23622047244094491" top="0.74803149606299213" bottom="0.74803149606299213" header="0.31496062992125984" footer="0.31496062992125984"/>
  <pageSetup paperSize="9" scale="84" orientation="portrait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9CC5-5934-4E27-B21F-E73F61F6F3B9}">
  <sheetPr>
    <pageSetUpPr fitToPage="1"/>
  </sheetPr>
  <dimension ref="A1:U37"/>
  <sheetViews>
    <sheetView showGridLines="0" zoomScaleNormal="100" workbookViewId="0">
      <selection activeCell="B2" sqref="B2"/>
    </sheetView>
  </sheetViews>
  <sheetFormatPr baseColWidth="10" defaultColWidth="9.1796875" defaultRowHeight="14" x14ac:dyDescent="0.3"/>
  <cols>
    <col min="1" max="1" width="3.54296875" style="2" customWidth="1"/>
    <col min="2" max="2" width="32.26953125" style="2" customWidth="1"/>
    <col min="3" max="5" width="10.453125" style="2" customWidth="1"/>
    <col min="6" max="6" width="2.26953125" style="2" customWidth="1"/>
    <col min="7" max="9" width="10.453125" style="2" customWidth="1"/>
    <col min="10" max="10" width="2.26953125" style="2" customWidth="1"/>
    <col min="11" max="13" width="10.453125" style="2" customWidth="1"/>
    <col min="14" max="14" width="2.26953125" style="2" customWidth="1"/>
    <col min="15" max="16" width="10.453125" style="2" customWidth="1"/>
    <col min="17" max="17" width="2.26953125" style="2" customWidth="1"/>
    <col min="18" max="20" width="10.453125" style="2" customWidth="1"/>
    <col min="21" max="21" width="2.7265625" style="36" customWidth="1"/>
    <col min="22" max="16384" width="9.1796875" style="2"/>
  </cols>
  <sheetData>
    <row r="1" spans="1:21" s="14" customFormat="1" ht="15" customHeight="1" x14ac:dyDescent="0.35">
      <c r="B1" s="300" t="str">
        <f>+'Table of contents'!C17</f>
        <v>Segment Report for the Nine Months Ended September 30, 2023 and 2022</v>
      </c>
      <c r="C1" s="300"/>
      <c r="D1" s="300"/>
      <c r="E1" s="300"/>
      <c r="F1" s="300"/>
      <c r="G1" s="300"/>
      <c r="H1" s="300"/>
      <c r="I1" s="300"/>
      <c r="J1" s="300"/>
      <c r="K1" s="300"/>
      <c r="L1" s="44"/>
      <c r="M1" s="26"/>
      <c r="N1" s="26"/>
      <c r="O1" s="26"/>
      <c r="P1" s="26"/>
      <c r="Q1" s="26"/>
      <c r="R1" s="26"/>
      <c r="S1" s="26"/>
      <c r="T1" s="26"/>
      <c r="U1" s="35"/>
    </row>
    <row r="2" spans="1:21" ht="15" customHeight="1" x14ac:dyDescent="0.3">
      <c r="B2" s="129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7"/>
      <c r="N2" s="27"/>
      <c r="O2" s="27"/>
      <c r="P2" s="27"/>
      <c r="Q2" s="27"/>
      <c r="R2" s="27"/>
      <c r="S2" s="27"/>
      <c r="T2" s="27"/>
    </row>
    <row r="3" spans="1:21" ht="15" customHeight="1" x14ac:dyDescent="0.3">
      <c r="A3" s="10"/>
      <c r="B3" s="16"/>
      <c r="C3" s="11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  <c r="U3" s="38"/>
    </row>
    <row r="4" spans="1:21" s="9" customFormat="1" ht="15" customHeight="1" thickBot="1" x14ac:dyDescent="0.3">
      <c r="A4" s="12"/>
      <c r="B4" s="301" t="s">
        <v>30</v>
      </c>
      <c r="C4" s="303" t="s">
        <v>16</v>
      </c>
      <c r="D4" s="304"/>
      <c r="E4" s="299"/>
      <c r="F4" s="148"/>
      <c r="G4" s="298" t="s">
        <v>17</v>
      </c>
      <c r="H4" s="299"/>
      <c r="I4" s="305"/>
      <c r="J4" s="148"/>
      <c r="K4" s="298" t="s">
        <v>103</v>
      </c>
      <c r="L4" s="299"/>
      <c r="M4" s="305"/>
      <c r="N4" s="148"/>
      <c r="O4" s="306" t="s">
        <v>104</v>
      </c>
      <c r="P4" s="306"/>
      <c r="Q4" s="148"/>
      <c r="R4" s="298" t="s">
        <v>167</v>
      </c>
      <c r="S4" s="299"/>
      <c r="T4" s="299"/>
      <c r="U4" s="39"/>
    </row>
    <row r="5" spans="1:21" s="9" customFormat="1" ht="14.25" customHeight="1" thickTop="1" x14ac:dyDescent="0.25">
      <c r="A5" s="12"/>
      <c r="B5" s="301"/>
      <c r="C5" s="135" t="s">
        <v>182</v>
      </c>
      <c r="D5" s="135" t="s">
        <v>182</v>
      </c>
      <c r="E5" s="141" t="s">
        <v>183</v>
      </c>
      <c r="F5" s="149"/>
      <c r="G5" s="135" t="s">
        <v>182</v>
      </c>
      <c r="H5" s="135" t="s">
        <v>182</v>
      </c>
      <c r="I5" s="141" t="s">
        <v>183</v>
      </c>
      <c r="J5" s="149"/>
      <c r="K5" s="135" t="s">
        <v>182</v>
      </c>
      <c r="L5" s="135" t="s">
        <v>182</v>
      </c>
      <c r="M5" s="141" t="s">
        <v>183</v>
      </c>
      <c r="N5" s="149"/>
      <c r="O5" s="135" t="s">
        <v>182</v>
      </c>
      <c r="P5" s="141" t="s">
        <v>183</v>
      </c>
      <c r="Q5" s="149"/>
      <c r="R5" s="135" t="s">
        <v>182</v>
      </c>
      <c r="S5" s="135" t="s">
        <v>182</v>
      </c>
      <c r="T5" s="141" t="s">
        <v>183</v>
      </c>
      <c r="U5" s="39"/>
    </row>
    <row r="6" spans="1:21" s="9" customFormat="1" ht="17.25" customHeight="1" thickBot="1" x14ac:dyDescent="0.3">
      <c r="A6" s="12"/>
      <c r="B6" s="302"/>
      <c r="C6" s="161" t="s">
        <v>145</v>
      </c>
      <c r="D6" s="160" t="s">
        <v>146</v>
      </c>
      <c r="E6" s="162" t="s">
        <v>145</v>
      </c>
      <c r="F6" s="149"/>
      <c r="G6" s="161" t="s">
        <v>145</v>
      </c>
      <c r="H6" s="160" t="s">
        <v>146</v>
      </c>
      <c r="I6" s="162" t="s">
        <v>145</v>
      </c>
      <c r="J6" s="149"/>
      <c r="K6" s="161" t="s">
        <v>145</v>
      </c>
      <c r="L6" s="160" t="s">
        <v>146</v>
      </c>
      <c r="M6" s="162" t="s">
        <v>145</v>
      </c>
      <c r="N6" s="149"/>
      <c r="O6" s="161" t="s">
        <v>145</v>
      </c>
      <c r="P6" s="162" t="s">
        <v>145</v>
      </c>
      <c r="Q6" s="149"/>
      <c r="R6" s="161" t="s">
        <v>145</v>
      </c>
      <c r="S6" s="160" t="s">
        <v>146</v>
      </c>
      <c r="T6" s="162" t="s">
        <v>145</v>
      </c>
      <c r="U6" s="39"/>
    </row>
    <row r="7" spans="1:21" s="9" customFormat="1" ht="15" customHeight="1" thickTop="1" x14ac:dyDescent="0.25">
      <c r="A7" s="12"/>
      <c r="B7" s="79" t="s">
        <v>168</v>
      </c>
      <c r="C7" s="88">
        <v>116727</v>
      </c>
      <c r="D7" s="158">
        <v>120312</v>
      </c>
      <c r="E7" s="143">
        <v>107889</v>
      </c>
      <c r="F7" s="178"/>
      <c r="G7" s="138">
        <v>67042</v>
      </c>
      <c r="H7" s="158">
        <v>70466</v>
      </c>
      <c r="I7" s="143">
        <v>31964</v>
      </c>
      <c r="J7" s="150"/>
      <c r="K7" s="138">
        <v>0</v>
      </c>
      <c r="L7" s="158">
        <v>0</v>
      </c>
      <c r="M7" s="143">
        <v>0</v>
      </c>
      <c r="N7" s="178"/>
      <c r="O7" s="138">
        <v>0</v>
      </c>
      <c r="P7" s="143">
        <v>0</v>
      </c>
      <c r="Q7" s="150"/>
      <c r="R7" s="159">
        <f>C7+G7+K7+O7</f>
        <v>183769</v>
      </c>
      <c r="S7" s="158">
        <f>+D7+H7+L7</f>
        <v>190778</v>
      </c>
      <c r="T7" s="92">
        <f>E7+I7+M7+Q7</f>
        <v>139853</v>
      </c>
      <c r="U7" s="207"/>
    </row>
    <row r="8" spans="1:21" s="9" customFormat="1" ht="15" customHeight="1" x14ac:dyDescent="0.25">
      <c r="A8" s="12"/>
      <c r="B8" s="79" t="s">
        <v>169</v>
      </c>
      <c r="C8" s="88">
        <v>76733</v>
      </c>
      <c r="D8" s="158">
        <v>78386</v>
      </c>
      <c r="E8" s="143">
        <v>59759</v>
      </c>
      <c r="F8" s="178"/>
      <c r="G8" s="138">
        <v>20906</v>
      </c>
      <c r="H8" s="158">
        <v>21604</v>
      </c>
      <c r="I8" s="143">
        <v>14130</v>
      </c>
      <c r="J8" s="150"/>
      <c r="K8" s="138">
        <v>0</v>
      </c>
      <c r="L8" s="158">
        <v>0</v>
      </c>
      <c r="M8" s="143">
        <v>0</v>
      </c>
      <c r="N8" s="178"/>
      <c r="O8" s="138">
        <v>0</v>
      </c>
      <c r="P8" s="143">
        <v>0</v>
      </c>
      <c r="Q8" s="150"/>
      <c r="R8" s="159">
        <f>C8+G8+K8+O8</f>
        <v>97639</v>
      </c>
      <c r="S8" s="158">
        <f>+D8+H8+L8</f>
        <v>99990</v>
      </c>
      <c r="T8" s="92">
        <f>E8+I8+M8+Q8</f>
        <v>73889</v>
      </c>
      <c r="U8" s="39"/>
    </row>
    <row r="9" spans="1:21" s="9" customFormat="1" ht="15" customHeight="1" x14ac:dyDescent="0.25">
      <c r="A9" s="12"/>
      <c r="B9" s="210" t="s">
        <v>140</v>
      </c>
      <c r="C9" s="88">
        <v>113857</v>
      </c>
      <c r="D9" s="227">
        <v>116284</v>
      </c>
      <c r="E9" s="228">
        <v>137161</v>
      </c>
      <c r="F9" s="178"/>
      <c r="G9" s="136">
        <v>76024</v>
      </c>
      <c r="H9" s="227">
        <v>79195</v>
      </c>
      <c r="I9" s="228">
        <v>90886</v>
      </c>
      <c r="J9" s="150"/>
      <c r="K9" s="136">
        <v>0</v>
      </c>
      <c r="L9" s="227">
        <v>0</v>
      </c>
      <c r="M9" s="228">
        <v>0</v>
      </c>
      <c r="N9" s="178"/>
      <c r="O9" s="138">
        <v>0</v>
      </c>
      <c r="P9" s="143">
        <v>0</v>
      </c>
      <c r="Q9" s="150"/>
      <c r="R9" s="152">
        <f>C9+G9+K9+O9</f>
        <v>189881</v>
      </c>
      <c r="S9" s="227">
        <f>+D9+H9+L9</f>
        <v>195479</v>
      </c>
      <c r="T9" s="212">
        <f>E9+I9+M9+Q9</f>
        <v>228047</v>
      </c>
      <c r="U9" s="39"/>
    </row>
    <row r="10" spans="1:21" s="9" customFormat="1" ht="15" customHeight="1" x14ac:dyDescent="0.25">
      <c r="A10" s="12"/>
      <c r="B10" s="210" t="s">
        <v>141</v>
      </c>
      <c r="C10" s="88">
        <v>71889</v>
      </c>
      <c r="D10" s="140">
        <v>73479</v>
      </c>
      <c r="E10" s="142">
        <v>53398</v>
      </c>
      <c r="F10" s="178"/>
      <c r="G10" s="137">
        <v>0</v>
      </c>
      <c r="H10" s="140">
        <v>0</v>
      </c>
      <c r="I10" s="142">
        <v>0</v>
      </c>
      <c r="J10" s="150"/>
      <c r="K10" s="137">
        <v>0</v>
      </c>
      <c r="L10" s="140">
        <v>0</v>
      </c>
      <c r="M10" s="142">
        <v>0</v>
      </c>
      <c r="N10" s="178"/>
      <c r="O10" s="138">
        <v>0</v>
      </c>
      <c r="P10" s="143">
        <v>0</v>
      </c>
      <c r="Q10" s="150"/>
      <c r="R10" s="153">
        <f>G10+C10+K10+O10</f>
        <v>71889</v>
      </c>
      <c r="S10" s="140">
        <f>+D10+H10+L10</f>
        <v>73479</v>
      </c>
      <c r="T10" s="212">
        <f>I10+E10+M10+Q10</f>
        <v>53398</v>
      </c>
      <c r="U10" s="39"/>
    </row>
    <row r="11" spans="1:21" s="9" customFormat="1" ht="15" customHeight="1" thickBot="1" x14ac:dyDescent="0.3">
      <c r="A11" s="12"/>
      <c r="B11" s="229" t="s">
        <v>106</v>
      </c>
      <c r="C11" s="230">
        <f>SUM(C7:C10)</f>
        <v>379206</v>
      </c>
      <c r="D11" s="231">
        <f>SUM(D7:D10)</f>
        <v>388461</v>
      </c>
      <c r="E11" s="232">
        <f>SUM(E7:E10)</f>
        <v>358207</v>
      </c>
      <c r="F11" s="179"/>
      <c r="G11" s="233">
        <f>SUM(G7:G10)</f>
        <v>163972</v>
      </c>
      <c r="H11" s="231">
        <f>SUM(H7:H10)</f>
        <v>171265</v>
      </c>
      <c r="I11" s="232">
        <f>SUM(I7:I10)</f>
        <v>136980</v>
      </c>
      <c r="J11" s="151"/>
      <c r="K11" s="233">
        <f>SUM(K7:K10)</f>
        <v>0</v>
      </c>
      <c r="L11" s="231">
        <f>SUM(L7:L10)</f>
        <v>0</v>
      </c>
      <c r="M11" s="232">
        <f>SUM(M7:M10)</f>
        <v>0</v>
      </c>
      <c r="N11" s="179"/>
      <c r="O11" s="233">
        <f>SUM(O7:O10)</f>
        <v>0</v>
      </c>
      <c r="P11" s="232">
        <f>SUM(P7:P10)</f>
        <v>0</v>
      </c>
      <c r="Q11" s="151"/>
      <c r="R11" s="233">
        <f>SUM(R7:R10)</f>
        <v>543178</v>
      </c>
      <c r="S11" s="231">
        <f>SUM(S7:S10)</f>
        <v>559726</v>
      </c>
      <c r="T11" s="234">
        <f t="shared" ref="T11" si="0">SUM(T7:T10)</f>
        <v>495187</v>
      </c>
      <c r="U11" s="39"/>
    </row>
    <row r="12" spans="1:21" s="9" customFormat="1" ht="15" customHeight="1" x14ac:dyDescent="0.25">
      <c r="A12" s="12"/>
      <c r="B12" s="130" t="s">
        <v>142</v>
      </c>
      <c r="C12" s="132">
        <v>14033</v>
      </c>
      <c r="D12" s="140">
        <v>14724</v>
      </c>
      <c r="E12" s="142">
        <v>22055</v>
      </c>
      <c r="F12" s="178"/>
      <c r="G12" s="137">
        <v>13505</v>
      </c>
      <c r="H12" s="140">
        <v>14903</v>
      </c>
      <c r="I12" s="142">
        <v>17345</v>
      </c>
      <c r="J12" s="150"/>
      <c r="K12" s="137">
        <v>0</v>
      </c>
      <c r="L12" s="140">
        <v>0</v>
      </c>
      <c r="M12" s="142">
        <v>0</v>
      </c>
      <c r="N12" s="178"/>
      <c r="O12" s="137">
        <v>0</v>
      </c>
      <c r="P12" s="142">
        <v>0</v>
      </c>
      <c r="Q12" s="150"/>
      <c r="R12" s="153">
        <f>G12+C12+K12+O12</f>
        <v>27538</v>
      </c>
      <c r="S12" s="140">
        <f>+D12+H12+L12</f>
        <v>29627</v>
      </c>
      <c r="T12" s="212">
        <f>I12+E12+M12+Q12</f>
        <v>39400</v>
      </c>
      <c r="U12" s="39"/>
    </row>
    <row r="13" spans="1:21" s="9" customFormat="1" ht="15" customHeight="1" thickBot="1" x14ac:dyDescent="0.3">
      <c r="A13" s="12"/>
      <c r="B13" s="229" t="s">
        <v>15</v>
      </c>
      <c r="C13" s="230">
        <f>SUM(C11:C12)</f>
        <v>393239</v>
      </c>
      <c r="D13" s="231">
        <f>SUM(D11:D12)</f>
        <v>403185</v>
      </c>
      <c r="E13" s="232">
        <f>SUM(E11:E12)</f>
        <v>380262</v>
      </c>
      <c r="F13" s="179"/>
      <c r="G13" s="233">
        <f>SUM(G11:G12)</f>
        <v>177477</v>
      </c>
      <c r="H13" s="231">
        <f>SUM(H11:H12)</f>
        <v>186168</v>
      </c>
      <c r="I13" s="232">
        <f>SUM(I11:I12)</f>
        <v>154325</v>
      </c>
      <c r="J13" s="151"/>
      <c r="K13" s="233">
        <f>SUM(K11:K12)</f>
        <v>0</v>
      </c>
      <c r="L13" s="231">
        <f>SUM(L11:L12)</f>
        <v>0</v>
      </c>
      <c r="M13" s="232">
        <f>SUM(M11:M12)</f>
        <v>0</v>
      </c>
      <c r="N13" s="179"/>
      <c r="O13" s="233">
        <f>SUM(O11:O12)</f>
        <v>0</v>
      </c>
      <c r="P13" s="232">
        <f>SUM(P11:P12)</f>
        <v>0</v>
      </c>
      <c r="Q13" s="151"/>
      <c r="R13" s="233">
        <f>SUM(R11:R12)</f>
        <v>570716</v>
      </c>
      <c r="S13" s="231">
        <f>SUM(S11:S12)</f>
        <v>589353</v>
      </c>
      <c r="T13" s="234">
        <f>SUM(T11:T12)</f>
        <v>534587</v>
      </c>
      <c r="U13" s="39"/>
    </row>
    <row r="14" spans="1:21" s="9" customFormat="1" ht="15" customHeight="1" x14ac:dyDescent="0.25">
      <c r="A14" s="12"/>
      <c r="B14" s="79" t="s">
        <v>31</v>
      </c>
      <c r="C14" s="88">
        <v>0</v>
      </c>
      <c r="D14" s="158">
        <v>0</v>
      </c>
      <c r="E14" s="143">
        <v>0</v>
      </c>
      <c r="F14" s="178"/>
      <c r="G14" s="138">
        <v>0</v>
      </c>
      <c r="H14" s="158">
        <v>0</v>
      </c>
      <c r="I14" s="143">
        <v>0</v>
      </c>
      <c r="J14" s="150"/>
      <c r="K14" s="138">
        <v>116845</v>
      </c>
      <c r="L14" s="158">
        <v>121373</v>
      </c>
      <c r="M14" s="143">
        <f>119744+1</f>
        <v>119745</v>
      </c>
      <c r="N14" s="178"/>
      <c r="O14" s="138">
        <v>0</v>
      </c>
      <c r="P14" s="143">
        <v>0</v>
      </c>
      <c r="Q14" s="150"/>
      <c r="R14" s="138">
        <f>C14+G14+K14+O14</f>
        <v>116845</v>
      </c>
      <c r="S14" s="138">
        <f>+D14+H14+L14</f>
        <v>121373</v>
      </c>
      <c r="T14" s="92">
        <f>E14+I14+M14+Q14</f>
        <v>119745</v>
      </c>
      <c r="U14" s="39"/>
    </row>
    <row r="15" spans="1:21" s="9" customFormat="1" ht="15" customHeight="1" x14ac:dyDescent="0.25">
      <c r="A15" s="12"/>
      <c r="B15" s="210" t="s">
        <v>32</v>
      </c>
      <c r="C15" s="211">
        <v>0</v>
      </c>
      <c r="D15" s="227">
        <v>0</v>
      </c>
      <c r="E15" s="228">
        <v>17</v>
      </c>
      <c r="F15" s="178"/>
      <c r="G15" s="136">
        <v>0</v>
      </c>
      <c r="H15" s="227">
        <v>0</v>
      </c>
      <c r="I15" s="228">
        <v>0</v>
      </c>
      <c r="J15" s="150"/>
      <c r="K15" s="136">
        <v>109</v>
      </c>
      <c r="L15" s="227">
        <v>114</v>
      </c>
      <c r="M15" s="228">
        <v>0</v>
      </c>
      <c r="N15" s="178"/>
      <c r="O15" s="136">
        <v>0</v>
      </c>
      <c r="P15" s="228">
        <v>0</v>
      </c>
      <c r="Q15" s="150"/>
      <c r="R15" s="136">
        <f>C15+G15+K15+O15</f>
        <v>109</v>
      </c>
      <c r="S15" s="227">
        <f>+D15+H15+L15</f>
        <v>114</v>
      </c>
      <c r="T15" s="212">
        <f>E15+I15+M15+Q15</f>
        <v>17</v>
      </c>
      <c r="U15" s="39"/>
    </row>
    <row r="16" spans="1:21" s="9" customFormat="1" ht="15" customHeight="1" thickBot="1" x14ac:dyDescent="0.3">
      <c r="A16" s="12"/>
      <c r="B16" s="229" t="s">
        <v>143</v>
      </c>
      <c r="C16" s="230">
        <f>SUM(C13:C15)</f>
        <v>393239</v>
      </c>
      <c r="D16" s="231">
        <f>SUM(D13:D15)</f>
        <v>403185</v>
      </c>
      <c r="E16" s="232">
        <f>SUM(E13:E15)</f>
        <v>380279</v>
      </c>
      <c r="F16" s="179"/>
      <c r="G16" s="233">
        <f>SUM(G13:G15)</f>
        <v>177477</v>
      </c>
      <c r="H16" s="231">
        <f>SUM(H13:H15)</f>
        <v>186168</v>
      </c>
      <c r="I16" s="232">
        <f>SUM(I13:I15)</f>
        <v>154325</v>
      </c>
      <c r="J16" s="151"/>
      <c r="K16" s="233">
        <f>SUM(K13:K15)</f>
        <v>116954</v>
      </c>
      <c r="L16" s="231">
        <f>SUM(L13:L15)</f>
        <v>121487</v>
      </c>
      <c r="M16" s="232">
        <f>SUM(M13:M15)</f>
        <v>119745</v>
      </c>
      <c r="N16" s="179"/>
      <c r="O16" s="233">
        <f>SUM(O13:O15)</f>
        <v>0</v>
      </c>
      <c r="P16" s="232">
        <f>SUM(P13:P15)</f>
        <v>0</v>
      </c>
      <c r="Q16" s="151"/>
      <c r="R16" s="233">
        <f>SUM(R13:R15)</f>
        <v>687670</v>
      </c>
      <c r="S16" s="231">
        <f>SUM(S13:S15)</f>
        <v>710840</v>
      </c>
      <c r="T16" s="234">
        <f>SUM(T13:T15)</f>
        <v>654349</v>
      </c>
      <c r="U16" s="39"/>
    </row>
    <row r="17" spans="1:21" s="9" customFormat="1" ht="15" customHeight="1" x14ac:dyDescent="0.25">
      <c r="A17" s="12"/>
      <c r="B17" s="79" t="s">
        <v>107</v>
      </c>
      <c r="C17" s="88">
        <v>-55900</v>
      </c>
      <c r="D17" s="158">
        <v>-56461</v>
      </c>
      <c r="E17" s="143">
        <v>-53845</v>
      </c>
      <c r="F17" s="178"/>
      <c r="G17" s="138">
        <v>-4996</v>
      </c>
      <c r="H17" s="88">
        <v>-5153</v>
      </c>
      <c r="I17" s="143">
        <v>-5744</v>
      </c>
      <c r="J17" s="150"/>
      <c r="K17" s="138">
        <v>-96833</v>
      </c>
      <c r="L17" s="88">
        <v>-100407</v>
      </c>
      <c r="M17" s="143">
        <v>-88501</v>
      </c>
      <c r="N17" s="178"/>
      <c r="O17" s="138">
        <v>-20655</v>
      </c>
      <c r="P17" s="143">
        <v>-17481</v>
      </c>
      <c r="Q17" s="150"/>
      <c r="R17" s="138">
        <f>C17+G17+K17+O17</f>
        <v>-178384</v>
      </c>
      <c r="S17" s="88"/>
      <c r="T17" s="92">
        <f>E17+I17+M17+P17</f>
        <v>-165571</v>
      </c>
      <c r="U17" s="39"/>
    </row>
    <row r="18" spans="1:21" s="9" customFormat="1" ht="15" customHeight="1" thickBot="1" x14ac:dyDescent="0.3">
      <c r="A18" s="12"/>
      <c r="B18" s="229" t="s">
        <v>35</v>
      </c>
      <c r="C18" s="230">
        <f>SUM(C16:C17)</f>
        <v>337339</v>
      </c>
      <c r="D18" s="230">
        <f>SUM(D16:D17)</f>
        <v>346724</v>
      </c>
      <c r="E18" s="232">
        <f>SUM(E16:E17)</f>
        <v>326434</v>
      </c>
      <c r="F18" s="179"/>
      <c r="G18" s="233">
        <f>SUM(G16:G17)</f>
        <v>172481</v>
      </c>
      <c r="H18" s="230">
        <f>SUM(H16:H17)</f>
        <v>181015</v>
      </c>
      <c r="I18" s="232">
        <f>SUM(I16:I17)</f>
        <v>148581</v>
      </c>
      <c r="J18" s="151"/>
      <c r="K18" s="233">
        <f>SUM(K16:K17)</f>
        <v>20121</v>
      </c>
      <c r="L18" s="230">
        <f>SUM(L16:L17)</f>
        <v>21080</v>
      </c>
      <c r="M18" s="232">
        <f>SUM(M16:M17)</f>
        <v>31244</v>
      </c>
      <c r="N18" s="179"/>
      <c r="O18" s="233">
        <f>SUM(O16:O17)</f>
        <v>-20655</v>
      </c>
      <c r="P18" s="232">
        <f>SUM(P16:P17)</f>
        <v>-17481</v>
      </c>
      <c r="Q18" s="151"/>
      <c r="R18" s="233">
        <f>SUM(R16:R17)</f>
        <v>509286</v>
      </c>
      <c r="S18" s="230"/>
      <c r="T18" s="234">
        <f t="shared" ref="T18" si="1">SUM(T16:T17)</f>
        <v>488778</v>
      </c>
      <c r="U18" s="39"/>
    </row>
    <row r="19" spans="1:21" s="9" customFormat="1" ht="15" customHeight="1" x14ac:dyDescent="0.25">
      <c r="A19" s="12"/>
      <c r="B19" s="131"/>
      <c r="C19" s="133"/>
      <c r="D19" s="133"/>
      <c r="E19" s="144"/>
      <c r="F19" s="179"/>
      <c r="G19" s="139"/>
      <c r="H19" s="133"/>
      <c r="I19" s="144"/>
      <c r="J19" s="151"/>
      <c r="K19" s="139"/>
      <c r="L19" s="133"/>
      <c r="M19" s="144"/>
      <c r="N19" s="179"/>
      <c r="O19" s="139"/>
      <c r="P19" s="144"/>
      <c r="Q19" s="151"/>
      <c r="R19" s="139"/>
      <c r="S19" s="133"/>
      <c r="T19" s="134"/>
      <c r="U19" s="39"/>
    </row>
    <row r="20" spans="1:21" s="9" customFormat="1" ht="15" customHeight="1" x14ac:dyDescent="0.25">
      <c r="A20" s="12"/>
      <c r="B20" s="210" t="s">
        <v>144</v>
      </c>
      <c r="C20" s="211">
        <v>-190764</v>
      </c>
      <c r="D20" s="211">
        <v>-194476</v>
      </c>
      <c r="E20" s="228">
        <f>-196136-1</f>
        <v>-196137</v>
      </c>
      <c r="F20" s="178"/>
      <c r="G20" s="136">
        <v>-18517</v>
      </c>
      <c r="H20" s="211">
        <v>-19209</v>
      </c>
      <c r="I20" s="228">
        <v>-23465</v>
      </c>
      <c r="J20" s="150"/>
      <c r="K20" s="136">
        <v>-8932</v>
      </c>
      <c r="L20" s="211">
        <v>-9165</v>
      </c>
      <c r="M20" s="228">
        <v>-9901</v>
      </c>
      <c r="N20" s="178"/>
      <c r="O20" s="136">
        <v>-5417</v>
      </c>
      <c r="P20" s="228">
        <v>-6091</v>
      </c>
      <c r="Q20" s="150"/>
      <c r="R20" s="138">
        <f>C20+G20+K20+O20</f>
        <v>-223630</v>
      </c>
      <c r="S20" s="211"/>
      <c r="T20" s="212">
        <f>E20+I20+M20+P20</f>
        <v>-235594</v>
      </c>
      <c r="U20" s="39"/>
    </row>
    <row r="21" spans="1:21" s="9" customFormat="1" ht="15" customHeight="1" thickBot="1" x14ac:dyDescent="0.3">
      <c r="A21" s="12"/>
      <c r="B21" s="229" t="s">
        <v>108</v>
      </c>
      <c r="C21" s="230">
        <f>SUM(C18:C20)</f>
        <v>146575</v>
      </c>
      <c r="D21" s="230">
        <f>SUM(D18:D20)</f>
        <v>152248</v>
      </c>
      <c r="E21" s="232">
        <f>SUM(E18:E20)</f>
        <v>130297</v>
      </c>
      <c r="F21" s="179"/>
      <c r="G21" s="233">
        <f>SUM(G18:G20)</f>
        <v>153964</v>
      </c>
      <c r="H21" s="230">
        <f>SUM(H18:H20)</f>
        <v>161806</v>
      </c>
      <c r="I21" s="232">
        <f>SUM(I18:I20)</f>
        <v>125116</v>
      </c>
      <c r="J21" s="151"/>
      <c r="K21" s="233">
        <f>SUM(K18:K20)</f>
        <v>11189</v>
      </c>
      <c r="L21" s="230">
        <f>SUM(L18:L20)</f>
        <v>11915</v>
      </c>
      <c r="M21" s="232">
        <f>SUM(M18:M20)</f>
        <v>21343</v>
      </c>
      <c r="N21" s="179"/>
      <c r="O21" s="233">
        <f>SUM(O18:O20)</f>
        <v>-26072</v>
      </c>
      <c r="P21" s="232">
        <f>SUM(P18:P20)</f>
        <v>-23572</v>
      </c>
      <c r="Q21" s="151"/>
      <c r="R21" s="233">
        <f>SUM(R18:R20)</f>
        <v>285656</v>
      </c>
      <c r="S21" s="230"/>
      <c r="T21" s="234">
        <f t="shared" ref="T21" si="2">SUM(T18:T20)</f>
        <v>253184</v>
      </c>
      <c r="U21" s="39"/>
    </row>
    <row r="22" spans="1:21" s="9" customFormat="1" ht="15" customHeight="1" x14ac:dyDescent="0.25">
      <c r="A22" s="12"/>
      <c r="B22" s="131"/>
      <c r="C22" s="133"/>
      <c r="D22" s="133"/>
      <c r="E22" s="144"/>
      <c r="F22" s="179"/>
      <c r="G22" s="139"/>
      <c r="H22" s="133"/>
      <c r="I22" s="144"/>
      <c r="J22" s="151"/>
      <c r="K22" s="139"/>
      <c r="L22" s="133"/>
      <c r="M22" s="144"/>
      <c r="N22" s="179"/>
      <c r="O22" s="139"/>
      <c r="P22" s="144"/>
      <c r="Q22" s="151"/>
      <c r="R22" s="139"/>
      <c r="S22" s="133"/>
      <c r="T22" s="134"/>
      <c r="U22" s="39"/>
    </row>
    <row r="23" spans="1:21" s="9" customFormat="1" ht="15" customHeight="1" x14ac:dyDescent="0.25">
      <c r="A23" s="12"/>
      <c r="B23" s="79" t="s">
        <v>36</v>
      </c>
      <c r="C23" s="88">
        <v>-121553</v>
      </c>
      <c r="D23" s="88">
        <v>-122849</v>
      </c>
      <c r="E23" s="143">
        <f>-109005+1</f>
        <v>-109004</v>
      </c>
      <c r="F23" s="178"/>
      <c r="G23" s="138">
        <v>-20838</v>
      </c>
      <c r="H23" s="88">
        <v>-20900</v>
      </c>
      <c r="I23" s="143">
        <v>-23843</v>
      </c>
      <c r="J23" s="150"/>
      <c r="K23" s="138">
        <v>0</v>
      </c>
      <c r="L23" s="88">
        <v>0</v>
      </c>
      <c r="M23" s="143">
        <v>0</v>
      </c>
      <c r="N23" s="178"/>
      <c r="O23" s="138">
        <v>0</v>
      </c>
      <c r="P23" s="143">
        <v>0</v>
      </c>
      <c r="Q23" s="150"/>
      <c r="R23" s="138">
        <f>C23+G23+K23+O23</f>
        <v>-142391</v>
      </c>
      <c r="S23" s="88"/>
      <c r="T23" s="92">
        <f>E23+I23+M23+P23</f>
        <v>-132847</v>
      </c>
      <c r="U23" s="39"/>
    </row>
    <row r="24" spans="1:21" s="9" customFormat="1" ht="15" customHeight="1" thickBot="1" x14ac:dyDescent="0.3">
      <c r="A24" s="12"/>
      <c r="B24" s="229" t="s">
        <v>109</v>
      </c>
      <c r="C24" s="230">
        <f>SUM(C21:C23)</f>
        <v>25022</v>
      </c>
      <c r="D24" s="230">
        <f>SUM(D21:D23)</f>
        <v>29399</v>
      </c>
      <c r="E24" s="232">
        <f>SUM(E21:E23)</f>
        <v>21293</v>
      </c>
      <c r="F24" s="179"/>
      <c r="G24" s="233">
        <f>SUM(G21:G23)</f>
        <v>133126</v>
      </c>
      <c r="H24" s="230">
        <f>SUM(H21:H23)</f>
        <v>140906</v>
      </c>
      <c r="I24" s="232">
        <f>SUM(I21:I23)</f>
        <v>101273</v>
      </c>
      <c r="J24" s="151"/>
      <c r="K24" s="233">
        <f>SUM(K21:K23)</f>
        <v>11189</v>
      </c>
      <c r="L24" s="230">
        <f>SUM(L21:L23)</f>
        <v>11915</v>
      </c>
      <c r="M24" s="232">
        <f>SUM(M21:M23)</f>
        <v>21343</v>
      </c>
      <c r="N24" s="179"/>
      <c r="O24" s="233">
        <f>SUM(O21:O23)</f>
        <v>-26072</v>
      </c>
      <c r="P24" s="232">
        <f>SUM(P21:P23)</f>
        <v>-23572</v>
      </c>
      <c r="Q24" s="151"/>
      <c r="R24" s="233">
        <f>SUM(R21:R23)</f>
        <v>143265</v>
      </c>
      <c r="S24" s="230"/>
      <c r="T24" s="234">
        <f>SUM(T21:T23)</f>
        <v>120337</v>
      </c>
      <c r="U24" s="39"/>
    </row>
    <row r="25" spans="1:21" s="9" customFormat="1" ht="15" customHeight="1" x14ac:dyDescent="0.25">
      <c r="A25" s="12"/>
      <c r="B25" s="79" t="s">
        <v>37</v>
      </c>
      <c r="C25" s="88"/>
      <c r="D25" s="88"/>
      <c r="E25" s="143"/>
      <c r="F25" s="150"/>
      <c r="G25" s="138"/>
      <c r="H25" s="88"/>
      <c r="I25" s="154"/>
      <c r="J25" s="150"/>
      <c r="K25" s="156"/>
      <c r="L25" s="88"/>
      <c r="M25" s="143"/>
      <c r="N25" s="150"/>
      <c r="O25" s="138"/>
      <c r="P25" s="143"/>
      <c r="Q25" s="150"/>
      <c r="R25" s="138">
        <v>-58173</v>
      </c>
      <c r="S25" s="88"/>
      <c r="T25" s="92">
        <v>-68561</v>
      </c>
      <c r="U25" s="39"/>
    </row>
    <row r="26" spans="1:21" s="9" customFormat="1" ht="15" customHeight="1" x14ac:dyDescent="0.25">
      <c r="A26" s="12"/>
      <c r="B26" s="79" t="s">
        <v>38</v>
      </c>
      <c r="C26" s="88"/>
      <c r="D26" s="88"/>
      <c r="E26" s="143"/>
      <c r="F26" s="150"/>
      <c r="G26" s="138"/>
      <c r="H26" s="88"/>
      <c r="I26" s="143"/>
      <c r="J26" s="150"/>
      <c r="K26" s="138"/>
      <c r="L26" s="88"/>
      <c r="M26" s="143"/>
      <c r="N26" s="150"/>
      <c r="O26" s="138"/>
      <c r="P26" s="143"/>
      <c r="Q26" s="150"/>
      <c r="R26" s="213">
        <v>21923</v>
      </c>
      <c r="S26" s="88"/>
      <c r="T26" s="92">
        <v>66454</v>
      </c>
      <c r="U26" s="39"/>
    </row>
    <row r="27" spans="1:21" s="9" customFormat="1" ht="15" customHeight="1" x14ac:dyDescent="0.25">
      <c r="A27" s="12"/>
      <c r="B27" s="79" t="s">
        <v>39</v>
      </c>
      <c r="C27" s="88"/>
      <c r="D27" s="88"/>
      <c r="E27" s="143"/>
      <c r="F27" s="150"/>
      <c r="G27" s="138"/>
      <c r="H27" s="88"/>
      <c r="I27" s="143"/>
      <c r="J27" s="150"/>
      <c r="K27" s="136"/>
      <c r="L27" s="88"/>
      <c r="M27" s="143"/>
      <c r="N27" s="150"/>
      <c r="O27" s="138"/>
      <c r="P27" s="143"/>
      <c r="Q27" s="150"/>
      <c r="R27" s="213">
        <v>-44361</v>
      </c>
      <c r="S27" s="88"/>
      <c r="T27" s="92">
        <v>-62902</v>
      </c>
      <c r="U27" s="39"/>
    </row>
    <row r="28" spans="1:21" s="9" customFormat="1" ht="15" customHeight="1" x14ac:dyDescent="0.25">
      <c r="A28" s="12"/>
      <c r="B28" s="210" t="s">
        <v>40</v>
      </c>
      <c r="C28" s="211"/>
      <c r="D28" s="211"/>
      <c r="E28" s="228"/>
      <c r="F28" s="150"/>
      <c r="G28" s="136"/>
      <c r="H28" s="211"/>
      <c r="I28" s="228"/>
      <c r="J28" s="150"/>
      <c r="K28" s="136"/>
      <c r="L28" s="211"/>
      <c r="M28" s="228"/>
      <c r="N28" s="150"/>
      <c r="O28" s="136"/>
      <c r="P28" s="228"/>
      <c r="Q28" s="150"/>
      <c r="R28" s="136">
        <v>-3223</v>
      </c>
      <c r="S28" s="211"/>
      <c r="T28" s="212">
        <v>-3448</v>
      </c>
      <c r="U28" s="39"/>
    </row>
    <row r="29" spans="1:21" s="9" customFormat="1" ht="15" customHeight="1" thickBot="1" x14ac:dyDescent="0.3">
      <c r="A29" s="12"/>
      <c r="B29" s="229" t="s">
        <v>41</v>
      </c>
      <c r="C29" s="235"/>
      <c r="D29" s="235"/>
      <c r="E29" s="236"/>
      <c r="F29" s="150"/>
      <c r="G29" s="237"/>
      <c r="H29" s="235"/>
      <c r="I29" s="236"/>
      <c r="J29" s="150"/>
      <c r="K29" s="237"/>
      <c r="L29" s="235"/>
      <c r="M29" s="236"/>
      <c r="N29" s="150"/>
      <c r="O29" s="237"/>
      <c r="P29" s="236"/>
      <c r="Q29" s="150"/>
      <c r="R29" s="233">
        <f>SUM(R24:R28)</f>
        <v>59431</v>
      </c>
      <c r="S29" s="235"/>
      <c r="T29" s="234">
        <f>SUM(T24:T28)</f>
        <v>51880</v>
      </c>
      <c r="U29" s="39"/>
    </row>
    <row r="30" spans="1:21" s="9" customFormat="1" ht="15" customHeight="1" x14ac:dyDescent="0.25">
      <c r="A30" s="12"/>
      <c r="B30" s="79" t="s">
        <v>42</v>
      </c>
      <c r="C30" s="88"/>
      <c r="D30" s="88"/>
      <c r="E30" s="143"/>
      <c r="F30" s="150"/>
      <c r="G30" s="138"/>
      <c r="H30" s="88"/>
      <c r="I30" s="143"/>
      <c r="J30" s="150"/>
      <c r="K30" s="156"/>
      <c r="L30" s="88"/>
      <c r="M30" s="143"/>
      <c r="N30" s="150"/>
      <c r="O30" s="138"/>
      <c r="P30" s="143"/>
      <c r="Q30" s="150"/>
      <c r="R30" s="138">
        <v>20750</v>
      </c>
      <c r="S30" s="88"/>
      <c r="T30" s="92">
        <v>8799</v>
      </c>
      <c r="U30" s="39"/>
    </row>
    <row r="31" spans="1:21" s="9" customFormat="1" ht="15" customHeight="1" x14ac:dyDescent="0.25">
      <c r="A31" s="12"/>
      <c r="B31" s="210" t="s">
        <v>43</v>
      </c>
      <c r="C31" s="211"/>
      <c r="D31" s="211"/>
      <c r="E31" s="228"/>
      <c r="F31" s="150"/>
      <c r="G31" s="136"/>
      <c r="H31" s="211"/>
      <c r="I31" s="228"/>
      <c r="J31" s="150"/>
      <c r="K31" s="136"/>
      <c r="L31" s="211"/>
      <c r="M31" s="228"/>
      <c r="N31" s="150"/>
      <c r="O31" s="136"/>
      <c r="P31" s="228"/>
      <c r="Q31" s="150"/>
      <c r="R31" s="136">
        <v>-20750</v>
      </c>
      <c r="S31" s="211"/>
      <c r="T31" s="212">
        <v>-16953</v>
      </c>
      <c r="U31" s="39"/>
    </row>
    <row r="32" spans="1:21" s="9" customFormat="1" ht="15" customHeight="1" thickBot="1" x14ac:dyDescent="0.3">
      <c r="A32" s="12"/>
      <c r="B32" s="229" t="s">
        <v>44</v>
      </c>
      <c r="C32" s="235"/>
      <c r="D32" s="235"/>
      <c r="E32" s="236"/>
      <c r="F32" s="150"/>
      <c r="G32" s="237"/>
      <c r="H32" s="235"/>
      <c r="I32" s="236"/>
      <c r="J32" s="150"/>
      <c r="K32" s="237"/>
      <c r="L32" s="235"/>
      <c r="M32" s="236"/>
      <c r="N32" s="150"/>
      <c r="O32" s="237"/>
      <c r="P32" s="236"/>
      <c r="Q32" s="150"/>
      <c r="R32" s="233">
        <f>+R30+R31</f>
        <v>0</v>
      </c>
      <c r="S32" s="235"/>
      <c r="T32" s="234">
        <f>+T30+T31</f>
        <v>-8154</v>
      </c>
      <c r="U32" s="39"/>
    </row>
    <row r="33" spans="1:21" s="9" customFormat="1" ht="15" customHeight="1" thickBot="1" x14ac:dyDescent="0.3">
      <c r="A33" s="12"/>
      <c r="B33" s="229" t="s">
        <v>45</v>
      </c>
      <c r="C33" s="235"/>
      <c r="D33" s="235"/>
      <c r="E33" s="236"/>
      <c r="F33" s="150"/>
      <c r="G33" s="237"/>
      <c r="H33" s="235"/>
      <c r="I33" s="236"/>
      <c r="J33" s="150"/>
      <c r="K33" s="237"/>
      <c r="L33" s="235"/>
      <c r="M33" s="236"/>
      <c r="N33" s="150"/>
      <c r="O33" s="237"/>
      <c r="P33" s="236"/>
      <c r="Q33" s="150"/>
      <c r="R33" s="233">
        <f>+R29+R32</f>
        <v>59431</v>
      </c>
      <c r="S33" s="235"/>
      <c r="T33" s="234">
        <f>+T29+T32</f>
        <v>43726</v>
      </c>
      <c r="U33" s="39"/>
    </row>
    <row r="34" spans="1:21" s="9" customFormat="1" ht="15" customHeight="1" x14ac:dyDescent="0.25">
      <c r="A34" s="12"/>
      <c r="B34" s="79" t="s">
        <v>46</v>
      </c>
      <c r="C34" s="88"/>
      <c r="D34" s="88"/>
      <c r="E34" s="143"/>
      <c r="F34" s="150"/>
      <c r="G34" s="138"/>
      <c r="H34" s="88"/>
      <c r="I34" s="143"/>
      <c r="J34" s="150"/>
      <c r="K34" s="156"/>
      <c r="L34" s="88"/>
      <c r="M34" s="143"/>
      <c r="N34" s="150"/>
      <c r="O34" s="138"/>
      <c r="P34" s="143"/>
      <c r="Q34" s="150"/>
      <c r="R34" s="88">
        <v>-36930</v>
      </c>
      <c r="S34" s="88"/>
      <c r="T34" s="92">
        <v>-19112</v>
      </c>
      <c r="U34" s="39"/>
    </row>
    <row r="35" spans="1:21" s="5" customFormat="1" ht="15" customHeight="1" thickBot="1" x14ac:dyDescent="0.3">
      <c r="A35" s="22"/>
      <c r="B35" s="85" t="s">
        <v>47</v>
      </c>
      <c r="C35" s="89"/>
      <c r="D35" s="89"/>
      <c r="E35" s="145"/>
      <c r="F35" s="151"/>
      <c r="G35" s="146"/>
      <c r="H35" s="89"/>
      <c r="I35" s="145"/>
      <c r="J35" s="151"/>
      <c r="K35" s="146"/>
      <c r="L35" s="89"/>
      <c r="M35" s="145"/>
      <c r="N35" s="151"/>
      <c r="O35" s="146"/>
      <c r="P35" s="145"/>
      <c r="Q35" s="151"/>
      <c r="R35" s="146">
        <f>SUM(R33:R34)</f>
        <v>22501</v>
      </c>
      <c r="S35" s="89"/>
      <c r="T35" s="93">
        <f>SUM(T33:T34)</f>
        <v>24614</v>
      </c>
      <c r="U35" s="40"/>
    </row>
    <row r="37" spans="1:21" x14ac:dyDescent="0.3">
      <c r="B37" s="9" t="s">
        <v>147</v>
      </c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8A22-5C8C-4220-99A2-972A99E12D08}">
  <sheetPr>
    <pageSetUpPr fitToPage="1"/>
  </sheetPr>
  <dimension ref="A1:U37"/>
  <sheetViews>
    <sheetView showGridLines="0" zoomScaleNormal="100" workbookViewId="0">
      <selection activeCell="B2" sqref="B2"/>
    </sheetView>
  </sheetViews>
  <sheetFormatPr baseColWidth="10" defaultColWidth="9.1796875" defaultRowHeight="14" x14ac:dyDescent="0.3"/>
  <cols>
    <col min="1" max="1" width="3.54296875" style="2" customWidth="1"/>
    <col min="2" max="2" width="32.26953125" style="2" customWidth="1"/>
    <col min="3" max="5" width="10.453125" style="2" customWidth="1"/>
    <col min="6" max="6" width="2.26953125" style="181" customWidth="1"/>
    <col min="7" max="9" width="10.453125" style="2" customWidth="1"/>
    <col min="10" max="10" width="2.26953125" style="2" customWidth="1"/>
    <col min="11" max="13" width="10.453125" style="2" customWidth="1"/>
    <col min="14" max="14" width="2.26953125" style="181" customWidth="1"/>
    <col min="15" max="16" width="10.453125" style="2" customWidth="1"/>
    <col min="17" max="17" width="2.26953125" style="2" customWidth="1"/>
    <col min="18" max="20" width="10.453125" style="2" customWidth="1"/>
    <col min="21" max="21" width="2.7265625" style="36" customWidth="1"/>
    <col min="22" max="16384" width="9.1796875" style="2"/>
  </cols>
  <sheetData>
    <row r="1" spans="1:21" s="14" customFormat="1" ht="15" customHeight="1" x14ac:dyDescent="0.35">
      <c r="B1" s="300" t="str">
        <f>+'Table of contents'!C19</f>
        <v>Segment Report for the Third Quarter 2023 and 2022</v>
      </c>
      <c r="C1" s="300"/>
      <c r="D1" s="300"/>
      <c r="E1" s="300"/>
      <c r="F1" s="300"/>
      <c r="G1" s="300"/>
      <c r="H1" s="300"/>
      <c r="I1" s="300"/>
      <c r="J1" s="300"/>
      <c r="K1" s="300"/>
      <c r="L1" s="44"/>
      <c r="M1" s="26"/>
      <c r="N1" s="182"/>
      <c r="O1" s="26"/>
      <c r="P1" s="26"/>
      <c r="Q1" s="26"/>
      <c r="R1" s="26"/>
      <c r="S1" s="26"/>
      <c r="T1" s="26"/>
      <c r="U1" s="35"/>
    </row>
    <row r="2" spans="1:21" ht="15" customHeight="1" x14ac:dyDescent="0.3">
      <c r="B2" s="129" t="s">
        <v>11</v>
      </c>
      <c r="C2" s="25"/>
      <c r="D2" s="25"/>
      <c r="E2" s="25"/>
      <c r="F2" s="174"/>
      <c r="G2" s="25"/>
      <c r="H2" s="25"/>
      <c r="I2" s="25"/>
      <c r="J2" s="25"/>
      <c r="K2" s="25"/>
      <c r="L2" s="25"/>
      <c r="M2" s="27"/>
      <c r="N2" s="183"/>
      <c r="O2" s="27"/>
      <c r="P2" s="27"/>
      <c r="Q2" s="27"/>
      <c r="R2" s="27"/>
      <c r="S2" s="27"/>
      <c r="T2" s="27"/>
    </row>
    <row r="3" spans="1:21" ht="15" customHeight="1" x14ac:dyDescent="0.3">
      <c r="A3" s="10"/>
      <c r="B3" s="16"/>
      <c r="C3" s="11"/>
      <c r="D3" s="11"/>
      <c r="E3" s="31"/>
      <c r="F3" s="175"/>
      <c r="G3" s="32"/>
      <c r="H3" s="11"/>
      <c r="I3" s="31"/>
      <c r="J3" s="33"/>
      <c r="K3" s="32"/>
      <c r="L3" s="11"/>
      <c r="M3" s="31"/>
      <c r="N3" s="175"/>
      <c r="O3" s="32"/>
      <c r="P3" s="31"/>
      <c r="Q3" s="33"/>
      <c r="R3" s="32"/>
      <c r="S3" s="11"/>
      <c r="T3" s="11"/>
      <c r="U3" s="38"/>
    </row>
    <row r="4" spans="1:21" s="9" customFormat="1" ht="15" customHeight="1" thickBot="1" x14ac:dyDescent="0.3">
      <c r="A4" s="12"/>
      <c r="B4" s="301" t="s">
        <v>30</v>
      </c>
      <c r="C4" s="303" t="s">
        <v>16</v>
      </c>
      <c r="D4" s="304"/>
      <c r="E4" s="299"/>
      <c r="F4" s="176"/>
      <c r="G4" s="299" t="s">
        <v>17</v>
      </c>
      <c r="H4" s="299"/>
      <c r="I4" s="299"/>
      <c r="J4" s="148"/>
      <c r="K4" s="299" t="s">
        <v>103</v>
      </c>
      <c r="L4" s="299"/>
      <c r="M4" s="299"/>
      <c r="N4" s="176"/>
      <c r="O4" s="305" t="s">
        <v>104</v>
      </c>
      <c r="P4" s="298"/>
      <c r="Q4" s="148"/>
      <c r="R4" s="299" t="s">
        <v>105</v>
      </c>
      <c r="S4" s="299"/>
      <c r="T4" s="299"/>
      <c r="U4" s="39"/>
    </row>
    <row r="5" spans="1:21" s="9" customFormat="1" ht="14.25" customHeight="1" thickTop="1" x14ac:dyDescent="0.25">
      <c r="A5" s="12"/>
      <c r="B5" s="301"/>
      <c r="C5" s="155" t="s">
        <v>184</v>
      </c>
      <c r="D5" s="157" t="s">
        <v>184</v>
      </c>
      <c r="E5" s="141" t="s">
        <v>185</v>
      </c>
      <c r="F5" s="177"/>
      <c r="G5" s="155" t="s">
        <v>184</v>
      </c>
      <c r="H5" s="157" t="s">
        <v>184</v>
      </c>
      <c r="I5" s="141" t="s">
        <v>185</v>
      </c>
      <c r="J5" s="149"/>
      <c r="K5" s="155" t="s">
        <v>184</v>
      </c>
      <c r="L5" s="157" t="s">
        <v>184</v>
      </c>
      <c r="M5" s="141" t="s">
        <v>185</v>
      </c>
      <c r="N5" s="177"/>
      <c r="O5" s="157" t="s">
        <v>184</v>
      </c>
      <c r="P5" s="141" t="s">
        <v>185</v>
      </c>
      <c r="Q5" s="149"/>
      <c r="R5" s="155" t="s">
        <v>184</v>
      </c>
      <c r="S5" s="157" t="s">
        <v>184</v>
      </c>
      <c r="T5" s="141" t="s">
        <v>185</v>
      </c>
      <c r="U5" s="39"/>
    </row>
    <row r="6" spans="1:21" s="9" customFormat="1" ht="20.25" customHeight="1" thickBot="1" x14ac:dyDescent="0.3">
      <c r="A6" s="12"/>
      <c r="B6" s="302"/>
      <c r="C6" s="161" t="s">
        <v>145</v>
      </c>
      <c r="D6" s="160" t="s">
        <v>146</v>
      </c>
      <c r="E6" s="162" t="s">
        <v>145</v>
      </c>
      <c r="F6" s="149"/>
      <c r="G6" s="161" t="s">
        <v>145</v>
      </c>
      <c r="H6" s="160" t="s">
        <v>146</v>
      </c>
      <c r="I6" s="162" t="s">
        <v>145</v>
      </c>
      <c r="J6" s="149"/>
      <c r="K6" s="161" t="s">
        <v>145</v>
      </c>
      <c r="L6" s="160" t="s">
        <v>146</v>
      </c>
      <c r="M6" s="162" t="s">
        <v>145</v>
      </c>
      <c r="N6" s="149"/>
      <c r="O6" s="161" t="s">
        <v>145</v>
      </c>
      <c r="P6" s="162" t="s">
        <v>145</v>
      </c>
      <c r="Q6" s="149"/>
      <c r="R6" s="161" t="s">
        <v>145</v>
      </c>
      <c r="S6" s="160" t="s">
        <v>146</v>
      </c>
      <c r="T6" s="162" t="s">
        <v>145</v>
      </c>
      <c r="U6" s="39"/>
    </row>
    <row r="7" spans="1:21" s="9" customFormat="1" ht="15" customHeight="1" thickTop="1" x14ac:dyDescent="0.25">
      <c r="A7" s="12"/>
      <c r="B7" s="79" t="s">
        <v>138</v>
      </c>
      <c r="C7" s="88">
        <v>41682</v>
      </c>
      <c r="D7" s="158">
        <v>44049</v>
      </c>
      <c r="E7" s="143">
        <f>41459+1</f>
        <v>41460</v>
      </c>
      <c r="F7" s="178"/>
      <c r="G7" s="138">
        <v>20616</v>
      </c>
      <c r="H7" s="158">
        <v>22916</v>
      </c>
      <c r="I7" s="143">
        <v>7036</v>
      </c>
      <c r="J7" s="150"/>
      <c r="K7" s="138">
        <v>0</v>
      </c>
      <c r="L7" s="158">
        <v>0</v>
      </c>
      <c r="M7" s="143">
        <v>0</v>
      </c>
      <c r="N7" s="178"/>
      <c r="O7" s="138">
        <v>0</v>
      </c>
      <c r="P7" s="143">
        <v>0</v>
      </c>
      <c r="Q7" s="150"/>
      <c r="R7" s="159">
        <f>C7+G7+K7+O7</f>
        <v>62298</v>
      </c>
      <c r="S7" s="158">
        <f>+D7+H7+L7</f>
        <v>66965</v>
      </c>
      <c r="T7" s="92">
        <f>E7+I7+M7+Q7</f>
        <v>48496</v>
      </c>
      <c r="U7" s="39"/>
    </row>
    <row r="8" spans="1:21" s="9" customFormat="1" ht="15" customHeight="1" x14ac:dyDescent="0.25">
      <c r="A8" s="12"/>
      <c r="B8" s="79" t="s">
        <v>139</v>
      </c>
      <c r="C8" s="88">
        <v>25892</v>
      </c>
      <c r="D8" s="158">
        <v>27234</v>
      </c>
      <c r="E8" s="143">
        <f>21771-1</f>
        <v>21770</v>
      </c>
      <c r="F8" s="178"/>
      <c r="G8" s="138">
        <v>7484</v>
      </c>
      <c r="H8" s="158">
        <v>7961</v>
      </c>
      <c r="I8" s="143">
        <v>5000</v>
      </c>
      <c r="J8" s="150"/>
      <c r="K8" s="138">
        <v>0</v>
      </c>
      <c r="L8" s="158">
        <v>0</v>
      </c>
      <c r="M8" s="143">
        <v>0</v>
      </c>
      <c r="N8" s="178"/>
      <c r="O8" s="138">
        <v>0</v>
      </c>
      <c r="P8" s="143">
        <v>0</v>
      </c>
      <c r="Q8" s="150"/>
      <c r="R8" s="159">
        <f>C8+G8+K8+O8</f>
        <v>33376</v>
      </c>
      <c r="S8" s="158">
        <f>+D8+H8+L8</f>
        <v>35195</v>
      </c>
      <c r="T8" s="92">
        <f>E8+I8+M8+Q8</f>
        <v>26770</v>
      </c>
      <c r="U8" s="39"/>
    </row>
    <row r="9" spans="1:21" s="9" customFormat="1" ht="15" customHeight="1" x14ac:dyDescent="0.25">
      <c r="A9" s="12"/>
      <c r="B9" s="210" t="s">
        <v>140</v>
      </c>
      <c r="C9" s="88">
        <v>37622</v>
      </c>
      <c r="D9" s="227">
        <v>39670</v>
      </c>
      <c r="E9" s="228">
        <v>46048</v>
      </c>
      <c r="F9" s="178"/>
      <c r="G9" s="136">
        <v>24619</v>
      </c>
      <c r="H9" s="227">
        <v>26493</v>
      </c>
      <c r="I9" s="228">
        <v>29883</v>
      </c>
      <c r="J9" s="150"/>
      <c r="K9" s="136">
        <v>0</v>
      </c>
      <c r="L9" s="227">
        <v>0</v>
      </c>
      <c r="M9" s="228">
        <v>0</v>
      </c>
      <c r="N9" s="178"/>
      <c r="O9" s="138">
        <v>0</v>
      </c>
      <c r="P9" s="143">
        <v>0</v>
      </c>
      <c r="Q9" s="150"/>
      <c r="R9" s="152">
        <f>C9+G9+K9+O9</f>
        <v>62241</v>
      </c>
      <c r="S9" s="227">
        <f>+D9+H9+L9</f>
        <v>66163</v>
      </c>
      <c r="T9" s="212">
        <f>E9+I9+M9+Q9</f>
        <v>75931</v>
      </c>
      <c r="U9" s="39"/>
    </row>
    <row r="10" spans="1:21" s="9" customFormat="1" ht="15" customHeight="1" x14ac:dyDescent="0.25">
      <c r="A10" s="12"/>
      <c r="B10" s="210" t="s">
        <v>141</v>
      </c>
      <c r="C10" s="88">
        <f>24940-1</f>
        <v>24939</v>
      </c>
      <c r="D10" s="140">
        <v>26216</v>
      </c>
      <c r="E10" s="142">
        <v>20954</v>
      </c>
      <c r="F10" s="178"/>
      <c r="G10" s="137">
        <v>0</v>
      </c>
      <c r="H10" s="140">
        <v>0</v>
      </c>
      <c r="I10" s="142">
        <v>0</v>
      </c>
      <c r="J10" s="150"/>
      <c r="K10" s="137">
        <v>0</v>
      </c>
      <c r="L10" s="140">
        <v>0</v>
      </c>
      <c r="M10" s="142">
        <v>0</v>
      </c>
      <c r="N10" s="178"/>
      <c r="O10" s="138">
        <v>0</v>
      </c>
      <c r="P10" s="143">
        <v>0</v>
      </c>
      <c r="Q10" s="150"/>
      <c r="R10" s="153">
        <f>G10+C10+K10+O10</f>
        <v>24939</v>
      </c>
      <c r="S10" s="140">
        <f>+D10+H10+L10</f>
        <v>26216</v>
      </c>
      <c r="T10" s="212">
        <f>I10+E10+M10+Q10</f>
        <v>20954</v>
      </c>
      <c r="U10" s="39"/>
    </row>
    <row r="11" spans="1:21" s="9" customFormat="1" ht="15" customHeight="1" thickBot="1" x14ac:dyDescent="0.3">
      <c r="A11" s="12"/>
      <c r="B11" s="229" t="s">
        <v>106</v>
      </c>
      <c r="C11" s="230">
        <f>SUM(C7:C10)</f>
        <v>130135</v>
      </c>
      <c r="D11" s="231">
        <f>SUM(D7:D10)</f>
        <v>137169</v>
      </c>
      <c r="E11" s="232">
        <f>SUM(E7:E10)</f>
        <v>130232</v>
      </c>
      <c r="F11" s="179"/>
      <c r="G11" s="233">
        <f>SUM(G7:G10)</f>
        <v>52719</v>
      </c>
      <c r="H11" s="231">
        <f>SUM(H7:H10)</f>
        <v>57370</v>
      </c>
      <c r="I11" s="232">
        <f>SUM(I7:I10)</f>
        <v>41919</v>
      </c>
      <c r="J11" s="151"/>
      <c r="K11" s="233">
        <f>SUM(K7:K10)</f>
        <v>0</v>
      </c>
      <c r="L11" s="231">
        <f>SUM(L7:L10)</f>
        <v>0</v>
      </c>
      <c r="M11" s="232">
        <f>SUM(M7:M10)</f>
        <v>0</v>
      </c>
      <c r="N11" s="179"/>
      <c r="O11" s="233">
        <f>SUM(O7:O10)</f>
        <v>0</v>
      </c>
      <c r="P11" s="232">
        <f>SUM(P7:P10)</f>
        <v>0</v>
      </c>
      <c r="Q11" s="151"/>
      <c r="R11" s="233">
        <f>SUM(R7:R10)</f>
        <v>182854</v>
      </c>
      <c r="S11" s="231">
        <f>SUM(S7:S10)</f>
        <v>194539</v>
      </c>
      <c r="T11" s="234">
        <f t="shared" ref="T11" si="0">SUM(T7:T10)</f>
        <v>172151</v>
      </c>
      <c r="U11" s="39"/>
    </row>
    <row r="12" spans="1:21" s="9" customFormat="1" ht="15" customHeight="1" x14ac:dyDescent="0.25">
      <c r="A12" s="12"/>
      <c r="B12" s="130" t="s">
        <v>142</v>
      </c>
      <c r="C12" s="132">
        <v>4744</v>
      </c>
      <c r="D12" s="140">
        <v>4993</v>
      </c>
      <c r="E12" s="142">
        <v>3269</v>
      </c>
      <c r="F12" s="178"/>
      <c r="G12" s="137">
        <v>2200</v>
      </c>
      <c r="H12" s="140">
        <v>2420</v>
      </c>
      <c r="I12" s="142">
        <v>4596</v>
      </c>
      <c r="J12" s="150"/>
      <c r="K12" s="137">
        <v>0</v>
      </c>
      <c r="L12" s="140">
        <v>0</v>
      </c>
      <c r="M12" s="142">
        <v>0</v>
      </c>
      <c r="N12" s="178"/>
      <c r="O12" s="137">
        <v>0</v>
      </c>
      <c r="P12" s="142">
        <v>0</v>
      </c>
      <c r="Q12" s="150"/>
      <c r="R12" s="153">
        <f>G12+C12+K12+O12</f>
        <v>6944</v>
      </c>
      <c r="S12" s="140">
        <f>+D12+H12+L12</f>
        <v>7413</v>
      </c>
      <c r="T12" s="212">
        <f>I12+E12+M12+Q12</f>
        <v>7865</v>
      </c>
      <c r="U12" s="39"/>
    </row>
    <row r="13" spans="1:21" s="9" customFormat="1" ht="15" customHeight="1" thickBot="1" x14ac:dyDescent="0.3">
      <c r="A13" s="12"/>
      <c r="B13" s="229" t="s">
        <v>15</v>
      </c>
      <c r="C13" s="230">
        <f>SUM(C11:C12)</f>
        <v>134879</v>
      </c>
      <c r="D13" s="231">
        <f>SUM(D11:D12)</f>
        <v>142162</v>
      </c>
      <c r="E13" s="232">
        <f>SUM(E11:E12)</f>
        <v>133501</v>
      </c>
      <c r="F13" s="179"/>
      <c r="G13" s="233">
        <f>SUM(G11:G12)</f>
        <v>54919</v>
      </c>
      <c r="H13" s="231">
        <f>SUM(H11:H12)</f>
        <v>59790</v>
      </c>
      <c r="I13" s="232">
        <f>SUM(I11:I12)</f>
        <v>46515</v>
      </c>
      <c r="J13" s="151"/>
      <c r="K13" s="233">
        <f>SUM(K11:K12)</f>
        <v>0</v>
      </c>
      <c r="L13" s="231">
        <f>SUM(L11:L12)</f>
        <v>0</v>
      </c>
      <c r="M13" s="232">
        <f>SUM(M11:M12)</f>
        <v>0</v>
      </c>
      <c r="N13" s="179"/>
      <c r="O13" s="233">
        <f>SUM(O11:O12)</f>
        <v>0</v>
      </c>
      <c r="P13" s="232">
        <f>SUM(P11:P12)</f>
        <v>0</v>
      </c>
      <c r="Q13" s="151"/>
      <c r="R13" s="233">
        <f>SUM(R11:R12)</f>
        <v>189798</v>
      </c>
      <c r="S13" s="231">
        <f>SUM(S11:S12)</f>
        <v>201952</v>
      </c>
      <c r="T13" s="234">
        <f>SUM(T11:T12)</f>
        <v>180016</v>
      </c>
      <c r="U13" s="39"/>
    </row>
    <row r="14" spans="1:21" s="9" customFormat="1" ht="15" customHeight="1" x14ac:dyDescent="0.25">
      <c r="A14" s="12"/>
      <c r="B14" s="79" t="s">
        <v>31</v>
      </c>
      <c r="C14" s="88">
        <v>0</v>
      </c>
      <c r="D14" s="158">
        <v>0</v>
      </c>
      <c r="E14" s="143">
        <v>0</v>
      </c>
      <c r="F14" s="178"/>
      <c r="G14" s="138">
        <v>0</v>
      </c>
      <c r="H14" s="158">
        <v>0</v>
      </c>
      <c r="I14" s="143">
        <v>0</v>
      </c>
      <c r="J14" s="150"/>
      <c r="K14" s="138">
        <v>38830</v>
      </c>
      <c r="L14" s="158">
        <v>41839</v>
      </c>
      <c r="M14" s="143">
        <f>41389+1</f>
        <v>41390</v>
      </c>
      <c r="N14" s="178"/>
      <c r="O14" s="138">
        <v>0</v>
      </c>
      <c r="P14" s="143">
        <v>0</v>
      </c>
      <c r="Q14" s="150"/>
      <c r="R14" s="138">
        <f>C14+G14+K14+O14</f>
        <v>38830</v>
      </c>
      <c r="S14" s="138">
        <f>+D14+H14+L14</f>
        <v>41839</v>
      </c>
      <c r="T14" s="92">
        <f>E14+I14+M14+Q14</f>
        <v>41390</v>
      </c>
      <c r="U14" s="39"/>
    </row>
    <row r="15" spans="1:21" s="9" customFormat="1" ht="15" customHeight="1" x14ac:dyDescent="0.25">
      <c r="A15" s="12"/>
      <c r="B15" s="210" t="s">
        <v>32</v>
      </c>
      <c r="C15" s="211">
        <v>0</v>
      </c>
      <c r="D15" s="227">
        <v>0</v>
      </c>
      <c r="E15" s="228">
        <v>5</v>
      </c>
      <c r="F15" s="178"/>
      <c r="G15" s="136">
        <v>0</v>
      </c>
      <c r="H15" s="227">
        <v>0</v>
      </c>
      <c r="I15" s="228">
        <v>0</v>
      </c>
      <c r="J15" s="150"/>
      <c r="K15" s="136">
        <v>38</v>
      </c>
      <c r="L15" s="227">
        <v>41</v>
      </c>
      <c r="M15" s="228">
        <v>0</v>
      </c>
      <c r="N15" s="178"/>
      <c r="O15" s="136">
        <v>0</v>
      </c>
      <c r="P15" s="228">
        <v>0</v>
      </c>
      <c r="Q15" s="150"/>
      <c r="R15" s="136">
        <f>C15+G15+K15+O15</f>
        <v>38</v>
      </c>
      <c r="S15" s="227">
        <f>+D15+H15+L15</f>
        <v>41</v>
      </c>
      <c r="T15" s="212">
        <f>E15+I15+M15+Q15</f>
        <v>5</v>
      </c>
      <c r="U15" s="39"/>
    </row>
    <row r="16" spans="1:21" s="9" customFormat="1" ht="15" customHeight="1" thickBot="1" x14ac:dyDescent="0.3">
      <c r="A16" s="12"/>
      <c r="B16" s="229" t="s">
        <v>143</v>
      </c>
      <c r="C16" s="230">
        <f>SUM(C13:C15)</f>
        <v>134879</v>
      </c>
      <c r="D16" s="231">
        <f>SUM(D13:D15)</f>
        <v>142162</v>
      </c>
      <c r="E16" s="232">
        <f>SUM(E13:E15)</f>
        <v>133506</v>
      </c>
      <c r="F16" s="179"/>
      <c r="G16" s="233">
        <f>SUM(G13:G15)</f>
        <v>54919</v>
      </c>
      <c r="H16" s="231">
        <f>SUM(H13:H15)</f>
        <v>59790</v>
      </c>
      <c r="I16" s="232">
        <f>SUM(I13:I15)</f>
        <v>46515</v>
      </c>
      <c r="J16" s="151"/>
      <c r="K16" s="233">
        <f>SUM(K13:K15)</f>
        <v>38868</v>
      </c>
      <c r="L16" s="231">
        <f>SUM(L13:L15)</f>
        <v>41880</v>
      </c>
      <c r="M16" s="232">
        <f>SUM(M13:M15)</f>
        <v>41390</v>
      </c>
      <c r="N16" s="179"/>
      <c r="O16" s="233">
        <f>SUM(O13:O15)</f>
        <v>0</v>
      </c>
      <c r="P16" s="232">
        <f>SUM(P13:P15)</f>
        <v>0</v>
      </c>
      <c r="Q16" s="151"/>
      <c r="R16" s="233">
        <f>SUM(R13:R15)</f>
        <v>228666</v>
      </c>
      <c r="S16" s="231">
        <f>SUM(S13:S15)</f>
        <v>243832</v>
      </c>
      <c r="T16" s="234">
        <f>SUM(T13:T15)</f>
        <v>221411</v>
      </c>
      <c r="U16" s="39"/>
    </row>
    <row r="17" spans="1:21" s="9" customFormat="1" ht="15" customHeight="1" x14ac:dyDescent="0.25">
      <c r="A17" s="12"/>
      <c r="B17" s="79" t="s">
        <v>107</v>
      </c>
      <c r="C17" s="211">
        <v>-18488</v>
      </c>
      <c r="D17" s="88">
        <v>-18964</v>
      </c>
      <c r="E17" s="143">
        <f>-19782+1</f>
        <v>-19781</v>
      </c>
      <c r="F17" s="178"/>
      <c r="G17" s="138">
        <v>-1813</v>
      </c>
      <c r="H17" s="88">
        <v>-1913</v>
      </c>
      <c r="I17" s="143">
        <v>-1874</v>
      </c>
      <c r="J17" s="150"/>
      <c r="K17" s="138">
        <v>-31104</v>
      </c>
      <c r="L17" s="88">
        <v>-33634</v>
      </c>
      <c r="M17" s="143">
        <v>-30279</v>
      </c>
      <c r="N17" s="178"/>
      <c r="O17" s="138">
        <v>-6854</v>
      </c>
      <c r="P17" s="143">
        <v>-9089</v>
      </c>
      <c r="Q17" s="150"/>
      <c r="R17" s="138">
        <f>C17+G17+K17+O17</f>
        <v>-58259</v>
      </c>
      <c r="S17" s="88"/>
      <c r="T17" s="92">
        <f>E17+I17+M17+P17</f>
        <v>-61023</v>
      </c>
      <c r="U17" s="39"/>
    </row>
    <row r="18" spans="1:21" s="9" customFormat="1" ht="15" customHeight="1" thickBot="1" x14ac:dyDescent="0.3">
      <c r="A18" s="12"/>
      <c r="B18" s="229" t="s">
        <v>35</v>
      </c>
      <c r="C18" s="230">
        <f>SUM(C16:C17)</f>
        <v>116391</v>
      </c>
      <c r="D18" s="230">
        <f>SUM(D16:D17)</f>
        <v>123198</v>
      </c>
      <c r="E18" s="232">
        <f>SUM(E16:E17)</f>
        <v>113725</v>
      </c>
      <c r="F18" s="179"/>
      <c r="G18" s="233">
        <f>SUM(G16:G17)</f>
        <v>53106</v>
      </c>
      <c r="H18" s="230">
        <f>SUM(H16:H17)</f>
        <v>57877</v>
      </c>
      <c r="I18" s="232">
        <f>SUM(I16:I17)</f>
        <v>44641</v>
      </c>
      <c r="J18" s="151"/>
      <c r="K18" s="233">
        <f>SUM(K16:K17)</f>
        <v>7764</v>
      </c>
      <c r="L18" s="230">
        <f>SUM(L16:L17)</f>
        <v>8246</v>
      </c>
      <c r="M18" s="232">
        <f>SUM(M16:M17)</f>
        <v>11111</v>
      </c>
      <c r="N18" s="179"/>
      <c r="O18" s="233">
        <f>SUM(O16:O17)</f>
        <v>-6854</v>
      </c>
      <c r="P18" s="232">
        <f>SUM(P16:P17)</f>
        <v>-9089</v>
      </c>
      <c r="Q18" s="151"/>
      <c r="R18" s="233">
        <f>SUM(R16:R17)</f>
        <v>170407</v>
      </c>
      <c r="S18" s="230"/>
      <c r="T18" s="234">
        <f t="shared" ref="T18" si="1">SUM(T16:T17)</f>
        <v>160388</v>
      </c>
      <c r="U18" s="39"/>
    </row>
    <row r="19" spans="1:21" s="9" customFormat="1" ht="15" customHeight="1" x14ac:dyDescent="0.25">
      <c r="A19" s="12"/>
      <c r="B19" s="131"/>
      <c r="C19" s="133"/>
      <c r="D19" s="133"/>
      <c r="E19" s="144"/>
      <c r="F19" s="179"/>
      <c r="G19" s="139"/>
      <c r="H19" s="133"/>
      <c r="I19" s="144"/>
      <c r="J19" s="151"/>
      <c r="K19" s="139"/>
      <c r="L19" s="133"/>
      <c r="M19" s="144"/>
      <c r="N19" s="179"/>
      <c r="O19" s="139"/>
      <c r="P19" s="144"/>
      <c r="Q19" s="151"/>
      <c r="R19" s="139"/>
      <c r="S19" s="133"/>
      <c r="T19" s="134"/>
      <c r="U19" s="39"/>
    </row>
    <row r="20" spans="1:21" s="9" customFormat="1" ht="15" customHeight="1" x14ac:dyDescent="0.25">
      <c r="A20" s="12"/>
      <c r="B20" s="210" t="s">
        <v>144</v>
      </c>
      <c r="C20" s="211">
        <f>-60343-1</f>
        <v>-60344</v>
      </c>
      <c r="D20" s="211">
        <v>-63520</v>
      </c>
      <c r="E20" s="228">
        <f>-69876-1</f>
        <v>-69877</v>
      </c>
      <c r="F20" s="178"/>
      <c r="G20" s="136">
        <v>-5984</v>
      </c>
      <c r="H20" s="211">
        <v>-6384</v>
      </c>
      <c r="I20" s="228">
        <v>-7396</v>
      </c>
      <c r="J20" s="150"/>
      <c r="K20" s="136">
        <v>-2665</v>
      </c>
      <c r="L20" s="211">
        <v>-2817</v>
      </c>
      <c r="M20" s="228">
        <v>-3407</v>
      </c>
      <c r="N20" s="178"/>
      <c r="O20" s="136">
        <v>-1791</v>
      </c>
      <c r="P20" s="228">
        <v>-1442</v>
      </c>
      <c r="Q20" s="150"/>
      <c r="R20" s="138">
        <f>C20+G20+K20+O20</f>
        <v>-70784</v>
      </c>
      <c r="S20" s="211"/>
      <c r="T20" s="212">
        <f>E20+I20+M20+P20</f>
        <v>-82122</v>
      </c>
      <c r="U20" s="39"/>
    </row>
    <row r="21" spans="1:21" s="9" customFormat="1" ht="15" customHeight="1" thickBot="1" x14ac:dyDescent="0.3">
      <c r="A21" s="12"/>
      <c r="B21" s="229" t="s">
        <v>108</v>
      </c>
      <c r="C21" s="230">
        <f>SUM(C18:C20)</f>
        <v>56047</v>
      </c>
      <c r="D21" s="230">
        <f>SUM(D18:D20)</f>
        <v>59678</v>
      </c>
      <c r="E21" s="232">
        <f>SUM(E18:E20)</f>
        <v>43848</v>
      </c>
      <c r="F21" s="179"/>
      <c r="G21" s="233">
        <f>SUM(G18:G20)</f>
        <v>47122</v>
      </c>
      <c r="H21" s="230">
        <f>SUM(H18:H20)</f>
        <v>51493</v>
      </c>
      <c r="I21" s="232">
        <f>SUM(I18:I20)</f>
        <v>37245</v>
      </c>
      <c r="J21" s="151"/>
      <c r="K21" s="233">
        <f>SUM(K18:K20)</f>
        <v>5099</v>
      </c>
      <c r="L21" s="230">
        <f>SUM(L18:L20)</f>
        <v>5429</v>
      </c>
      <c r="M21" s="232">
        <f>SUM(M18:M20)</f>
        <v>7704</v>
      </c>
      <c r="N21" s="179"/>
      <c r="O21" s="233">
        <f>SUM(O18:O20)</f>
        <v>-8645</v>
      </c>
      <c r="P21" s="232">
        <f>SUM(P18:P20)</f>
        <v>-10531</v>
      </c>
      <c r="Q21" s="151"/>
      <c r="R21" s="233">
        <f>SUM(R18:R20)</f>
        <v>99623</v>
      </c>
      <c r="S21" s="230"/>
      <c r="T21" s="234">
        <f t="shared" ref="T21" si="2">SUM(T18:T20)</f>
        <v>78266</v>
      </c>
      <c r="U21" s="39"/>
    </row>
    <row r="22" spans="1:21" s="9" customFormat="1" ht="15" customHeight="1" x14ac:dyDescent="0.25">
      <c r="A22" s="12"/>
      <c r="B22" s="131"/>
      <c r="C22" s="133"/>
      <c r="D22" s="133"/>
      <c r="E22" s="144"/>
      <c r="F22" s="179"/>
      <c r="G22" s="139"/>
      <c r="H22" s="133"/>
      <c r="I22" s="144"/>
      <c r="J22" s="151"/>
      <c r="K22" s="139"/>
      <c r="L22" s="133"/>
      <c r="M22" s="144"/>
      <c r="N22" s="179"/>
      <c r="O22" s="139"/>
      <c r="P22" s="144"/>
      <c r="Q22" s="151"/>
      <c r="R22" s="139"/>
      <c r="S22" s="133"/>
      <c r="T22" s="134"/>
      <c r="U22" s="39"/>
    </row>
    <row r="23" spans="1:21" s="9" customFormat="1" ht="15" customHeight="1" x14ac:dyDescent="0.25">
      <c r="A23" s="12"/>
      <c r="B23" s="79" t="s">
        <v>36</v>
      </c>
      <c r="C23" s="211">
        <f>-36851-1</f>
        <v>-36852</v>
      </c>
      <c r="D23" s="88">
        <v>-38294</v>
      </c>
      <c r="E23" s="143">
        <v>-40610</v>
      </c>
      <c r="F23" s="178"/>
      <c r="G23" s="138">
        <v>-7513</v>
      </c>
      <c r="H23" s="88">
        <v>-7541</v>
      </c>
      <c r="I23" s="143">
        <v>-7642</v>
      </c>
      <c r="J23" s="150"/>
      <c r="K23" s="138">
        <v>0</v>
      </c>
      <c r="L23" s="88">
        <v>0</v>
      </c>
      <c r="M23" s="143">
        <v>0</v>
      </c>
      <c r="N23" s="178"/>
      <c r="O23" s="138">
        <v>0</v>
      </c>
      <c r="P23" s="143">
        <v>0</v>
      </c>
      <c r="Q23" s="150"/>
      <c r="R23" s="138">
        <f>C23+G23+K23+O23</f>
        <v>-44365</v>
      </c>
      <c r="S23" s="88"/>
      <c r="T23" s="92">
        <f>E23+I23+M23+P23</f>
        <v>-48252</v>
      </c>
      <c r="U23" s="39"/>
    </row>
    <row r="24" spans="1:21" s="9" customFormat="1" ht="15" customHeight="1" thickBot="1" x14ac:dyDescent="0.3">
      <c r="A24" s="12"/>
      <c r="B24" s="229" t="s">
        <v>109</v>
      </c>
      <c r="C24" s="230">
        <f>SUM(C21:C23)</f>
        <v>19195</v>
      </c>
      <c r="D24" s="230">
        <f>SUM(D21:D23)</f>
        <v>21384</v>
      </c>
      <c r="E24" s="232">
        <f>SUM(E21:E23)</f>
        <v>3238</v>
      </c>
      <c r="F24" s="179"/>
      <c r="G24" s="233">
        <f>SUM(G21:G23)</f>
        <v>39609</v>
      </c>
      <c r="H24" s="230">
        <f>SUM(H21:H23)</f>
        <v>43952</v>
      </c>
      <c r="I24" s="232">
        <f>SUM(I21:I23)</f>
        <v>29603</v>
      </c>
      <c r="J24" s="151"/>
      <c r="K24" s="233">
        <f>SUM(K21:K23)</f>
        <v>5099</v>
      </c>
      <c r="L24" s="230">
        <f>SUM(L21:L23)</f>
        <v>5429</v>
      </c>
      <c r="M24" s="232">
        <f>SUM(M21:M23)</f>
        <v>7704</v>
      </c>
      <c r="N24" s="179"/>
      <c r="O24" s="233">
        <f>SUM(O21:O23)</f>
        <v>-8645</v>
      </c>
      <c r="P24" s="232">
        <f>SUM(P21:P23)</f>
        <v>-10531</v>
      </c>
      <c r="Q24" s="151"/>
      <c r="R24" s="233">
        <f>SUM(R21:R23)</f>
        <v>55258</v>
      </c>
      <c r="S24" s="230"/>
      <c r="T24" s="234">
        <f>SUM(T21:T23)</f>
        <v>30014</v>
      </c>
      <c r="U24" s="39"/>
    </row>
    <row r="25" spans="1:21" s="9" customFormat="1" ht="15" customHeight="1" x14ac:dyDescent="0.25">
      <c r="A25" s="12"/>
      <c r="B25" s="79" t="s">
        <v>37</v>
      </c>
      <c r="C25" s="88"/>
      <c r="D25" s="88"/>
      <c r="E25" s="143"/>
      <c r="F25" s="150"/>
      <c r="G25" s="138"/>
      <c r="H25" s="88"/>
      <c r="I25" s="154"/>
      <c r="J25" s="150"/>
      <c r="K25" s="156"/>
      <c r="L25" s="88"/>
      <c r="M25" s="143"/>
      <c r="N25" s="150"/>
      <c r="O25" s="138"/>
      <c r="P25" s="143"/>
      <c r="Q25" s="150"/>
      <c r="R25" s="138">
        <v>-19875</v>
      </c>
      <c r="S25" s="88"/>
      <c r="T25" s="92">
        <v>-23636</v>
      </c>
      <c r="U25" s="39"/>
    </row>
    <row r="26" spans="1:21" s="9" customFormat="1" ht="15" customHeight="1" x14ac:dyDescent="0.25">
      <c r="A26" s="12"/>
      <c r="B26" s="79" t="s">
        <v>38</v>
      </c>
      <c r="C26" s="88"/>
      <c r="D26" s="88"/>
      <c r="E26" s="143"/>
      <c r="F26" s="150"/>
      <c r="G26" s="138"/>
      <c r="H26" s="88"/>
      <c r="I26" s="143"/>
      <c r="J26" s="150"/>
      <c r="K26" s="138"/>
      <c r="L26" s="88"/>
      <c r="M26" s="143"/>
      <c r="N26" s="150"/>
      <c r="O26" s="138"/>
      <c r="P26" s="143"/>
      <c r="Q26" s="150"/>
      <c r="R26" s="213">
        <v>13573</v>
      </c>
      <c r="S26" s="88"/>
      <c r="T26" s="92">
        <v>23120</v>
      </c>
      <c r="U26" s="39"/>
    </row>
    <row r="27" spans="1:21" s="9" customFormat="1" ht="15" customHeight="1" x14ac:dyDescent="0.25">
      <c r="A27" s="12"/>
      <c r="B27" s="79" t="s">
        <v>39</v>
      </c>
      <c r="C27" s="88"/>
      <c r="D27" s="88"/>
      <c r="E27" s="143"/>
      <c r="F27" s="150"/>
      <c r="G27" s="138"/>
      <c r="H27" s="88"/>
      <c r="I27" s="143"/>
      <c r="J27" s="150"/>
      <c r="K27" s="136"/>
      <c r="L27" s="88"/>
      <c r="M27" s="143"/>
      <c r="N27" s="150"/>
      <c r="O27" s="138"/>
      <c r="P27" s="143"/>
      <c r="Q27" s="150"/>
      <c r="R27" s="213">
        <v>-11709</v>
      </c>
      <c r="S27" s="88"/>
      <c r="T27" s="92">
        <v>-36102</v>
      </c>
      <c r="U27" s="39"/>
    </row>
    <row r="28" spans="1:21" s="9" customFormat="1" ht="15" customHeight="1" x14ac:dyDescent="0.25">
      <c r="A28" s="12"/>
      <c r="B28" s="210" t="s">
        <v>40</v>
      </c>
      <c r="C28" s="211"/>
      <c r="D28" s="211"/>
      <c r="E28" s="228"/>
      <c r="F28" s="150"/>
      <c r="G28" s="136"/>
      <c r="H28" s="211"/>
      <c r="I28" s="228"/>
      <c r="J28" s="150"/>
      <c r="K28" s="136"/>
      <c r="L28" s="211"/>
      <c r="M28" s="228"/>
      <c r="N28" s="150"/>
      <c r="O28" s="136"/>
      <c r="P28" s="228"/>
      <c r="Q28" s="150"/>
      <c r="R28" s="136">
        <v>-453</v>
      </c>
      <c r="S28" s="211"/>
      <c r="T28" s="212">
        <v>-1109</v>
      </c>
      <c r="U28" s="39"/>
    </row>
    <row r="29" spans="1:21" s="9" customFormat="1" ht="15" customHeight="1" thickBot="1" x14ac:dyDescent="0.3">
      <c r="A29" s="12"/>
      <c r="B29" s="229" t="s">
        <v>41</v>
      </c>
      <c r="C29" s="235"/>
      <c r="D29" s="235"/>
      <c r="E29" s="236"/>
      <c r="F29" s="150"/>
      <c r="G29" s="237"/>
      <c r="H29" s="235"/>
      <c r="I29" s="236"/>
      <c r="J29" s="150"/>
      <c r="K29" s="237"/>
      <c r="L29" s="235"/>
      <c r="M29" s="236"/>
      <c r="N29" s="150"/>
      <c r="O29" s="237"/>
      <c r="P29" s="236"/>
      <c r="Q29" s="150"/>
      <c r="R29" s="233">
        <f>SUM(R24:R28)</f>
        <v>36794</v>
      </c>
      <c r="S29" s="235"/>
      <c r="T29" s="234">
        <f>SUM(T24:T28)</f>
        <v>-7713</v>
      </c>
      <c r="U29" s="39"/>
    </row>
    <row r="30" spans="1:21" s="9" customFormat="1" ht="15" customHeight="1" x14ac:dyDescent="0.25">
      <c r="A30" s="12"/>
      <c r="B30" s="79" t="s">
        <v>42</v>
      </c>
      <c r="C30" s="88"/>
      <c r="D30" s="88"/>
      <c r="E30" s="143"/>
      <c r="F30" s="150"/>
      <c r="G30" s="138"/>
      <c r="H30" s="88"/>
      <c r="I30" s="143"/>
      <c r="J30" s="150"/>
      <c r="K30" s="156"/>
      <c r="L30" s="88"/>
      <c r="M30" s="143"/>
      <c r="N30" s="150"/>
      <c r="O30" s="138"/>
      <c r="P30" s="143"/>
      <c r="Q30" s="150"/>
      <c r="R30" s="138">
        <v>7369</v>
      </c>
      <c r="S30" s="88"/>
      <c r="T30" s="92">
        <v>3813</v>
      </c>
      <c r="U30" s="39"/>
    </row>
    <row r="31" spans="1:21" s="9" customFormat="1" ht="15" customHeight="1" x14ac:dyDescent="0.25">
      <c r="A31" s="12"/>
      <c r="B31" s="210" t="s">
        <v>43</v>
      </c>
      <c r="C31" s="211"/>
      <c r="D31" s="211"/>
      <c r="E31" s="228"/>
      <c r="F31" s="150"/>
      <c r="G31" s="136"/>
      <c r="H31" s="211"/>
      <c r="I31" s="228"/>
      <c r="J31" s="150"/>
      <c r="K31" s="136"/>
      <c r="L31" s="211"/>
      <c r="M31" s="228"/>
      <c r="N31" s="150"/>
      <c r="O31" s="136"/>
      <c r="P31" s="228"/>
      <c r="Q31" s="150"/>
      <c r="R31" s="136">
        <v>-7769</v>
      </c>
      <c r="S31" s="211"/>
      <c r="T31" s="212">
        <v>-6606</v>
      </c>
      <c r="U31" s="39"/>
    </row>
    <row r="32" spans="1:21" s="9" customFormat="1" ht="15" customHeight="1" thickBot="1" x14ac:dyDescent="0.3">
      <c r="A32" s="12"/>
      <c r="B32" s="229" t="s">
        <v>44</v>
      </c>
      <c r="C32" s="235"/>
      <c r="D32" s="235"/>
      <c r="E32" s="236"/>
      <c r="F32" s="150"/>
      <c r="G32" s="237"/>
      <c r="H32" s="235"/>
      <c r="I32" s="236"/>
      <c r="J32" s="150"/>
      <c r="K32" s="237"/>
      <c r="L32" s="235"/>
      <c r="M32" s="236"/>
      <c r="N32" s="150"/>
      <c r="O32" s="237"/>
      <c r="P32" s="236"/>
      <c r="Q32" s="150"/>
      <c r="R32" s="233">
        <f>+R30+R31</f>
        <v>-400</v>
      </c>
      <c r="S32" s="235"/>
      <c r="T32" s="234">
        <f>SUM(T30:T31)</f>
        <v>-2793</v>
      </c>
      <c r="U32" s="39"/>
    </row>
    <row r="33" spans="1:21" s="9" customFormat="1" ht="15" customHeight="1" thickBot="1" x14ac:dyDescent="0.3">
      <c r="A33" s="12"/>
      <c r="B33" s="229" t="s">
        <v>45</v>
      </c>
      <c r="C33" s="235"/>
      <c r="D33" s="235"/>
      <c r="E33" s="236"/>
      <c r="F33" s="150"/>
      <c r="G33" s="237"/>
      <c r="H33" s="235"/>
      <c r="I33" s="236"/>
      <c r="J33" s="150"/>
      <c r="K33" s="237"/>
      <c r="L33" s="235"/>
      <c r="M33" s="236"/>
      <c r="N33" s="150"/>
      <c r="O33" s="237"/>
      <c r="P33" s="236"/>
      <c r="Q33" s="150"/>
      <c r="R33" s="233">
        <f>+R29+R32</f>
        <v>36394</v>
      </c>
      <c r="S33" s="235"/>
      <c r="T33" s="234">
        <f>+T32+T29</f>
        <v>-10506</v>
      </c>
      <c r="U33" s="39"/>
    </row>
    <row r="34" spans="1:21" s="9" customFormat="1" ht="15" customHeight="1" x14ac:dyDescent="0.25">
      <c r="A34" s="12"/>
      <c r="B34" s="79" t="s">
        <v>46</v>
      </c>
      <c r="C34" s="88"/>
      <c r="D34" s="88"/>
      <c r="E34" s="143"/>
      <c r="F34" s="150"/>
      <c r="G34" s="138"/>
      <c r="H34" s="88"/>
      <c r="I34" s="143"/>
      <c r="J34" s="150"/>
      <c r="K34" s="156"/>
      <c r="L34" s="88"/>
      <c r="M34" s="143"/>
      <c r="N34" s="150"/>
      <c r="O34" s="138"/>
      <c r="P34" s="143"/>
      <c r="Q34" s="150"/>
      <c r="R34" s="88">
        <v>-19988</v>
      </c>
      <c r="S34" s="88"/>
      <c r="T34" s="92">
        <v>-298</v>
      </c>
      <c r="U34" s="39"/>
    </row>
    <row r="35" spans="1:21" s="5" customFormat="1" ht="15" customHeight="1" thickBot="1" x14ac:dyDescent="0.3">
      <c r="A35" s="22"/>
      <c r="B35" s="85" t="s">
        <v>47</v>
      </c>
      <c r="C35" s="89"/>
      <c r="D35" s="89"/>
      <c r="E35" s="145"/>
      <c r="F35" s="151"/>
      <c r="G35" s="146"/>
      <c r="H35" s="89"/>
      <c r="I35" s="145"/>
      <c r="J35" s="151"/>
      <c r="K35" s="146"/>
      <c r="L35" s="89"/>
      <c r="M35" s="145"/>
      <c r="N35" s="151"/>
      <c r="O35" s="146"/>
      <c r="P35" s="145"/>
      <c r="Q35" s="151"/>
      <c r="R35" s="146">
        <f>SUM(R33:R34)</f>
        <v>16406</v>
      </c>
      <c r="S35" s="89"/>
      <c r="T35" s="93">
        <f>SUM(T33:T34)</f>
        <v>-10804</v>
      </c>
      <c r="U35" s="40"/>
    </row>
    <row r="36" spans="1:21" s="36" customFormat="1" x14ac:dyDescent="0.3">
      <c r="A36" s="2"/>
      <c r="B36" s="45"/>
      <c r="C36" s="45"/>
      <c r="D36" s="45"/>
      <c r="E36" s="45"/>
      <c r="F36" s="180"/>
      <c r="G36" s="45"/>
      <c r="H36" s="45"/>
      <c r="I36" s="45"/>
      <c r="J36" s="45"/>
      <c r="K36" s="45"/>
      <c r="L36" s="45"/>
      <c r="M36" s="45"/>
      <c r="N36" s="180"/>
      <c r="O36" s="45"/>
      <c r="P36" s="45"/>
      <c r="Q36" s="45"/>
      <c r="R36" s="45"/>
      <c r="S36" s="45"/>
      <c r="T36" s="45"/>
    </row>
    <row r="37" spans="1:21" x14ac:dyDescent="0.3">
      <c r="B37" s="9" t="s">
        <v>147</v>
      </c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F18"/>
  <sheetViews>
    <sheetView showGridLines="0" zoomScaleNormal="100" workbookViewId="0">
      <selection activeCell="B23" sqref="B23"/>
    </sheetView>
  </sheetViews>
  <sheetFormatPr baseColWidth="10" defaultColWidth="9.1796875" defaultRowHeight="14" x14ac:dyDescent="0.3"/>
  <cols>
    <col min="1" max="1" width="3.54296875" style="2" customWidth="1"/>
    <col min="2" max="2" width="78.1796875" style="2" customWidth="1"/>
    <col min="3" max="6" width="12.81640625" style="2" customWidth="1"/>
    <col min="7" max="16384" width="9.1796875" style="2"/>
  </cols>
  <sheetData>
    <row r="1" spans="1:6" s="14" customFormat="1" ht="15.5" x14ac:dyDescent="0.35">
      <c r="B1" s="163" t="str">
        <f>+'Table of contents'!C21</f>
        <v>Statement of Comprehensive Income for the Nine Months Ended September 30, 2023 and 2022</v>
      </c>
      <c r="C1" s="26"/>
      <c r="D1" s="26"/>
      <c r="E1" s="26"/>
      <c r="F1" s="26"/>
    </row>
    <row r="2" spans="1:6" s="14" customFormat="1" ht="15.5" x14ac:dyDescent="0.35">
      <c r="B2" s="129" t="s">
        <v>11</v>
      </c>
      <c r="C2" s="26"/>
      <c r="D2" s="26"/>
      <c r="E2" s="26"/>
      <c r="F2" s="26"/>
    </row>
    <row r="3" spans="1:6" s="9" customFormat="1" ht="10.5" x14ac:dyDescent="0.25">
      <c r="A3" s="12"/>
      <c r="B3" s="24"/>
      <c r="C3" s="28"/>
      <c r="D3" s="28"/>
      <c r="E3" s="28"/>
      <c r="F3" s="28"/>
    </row>
    <row r="4" spans="1:6" s="9" customFormat="1" ht="11" thickBot="1" x14ac:dyDescent="0.3">
      <c r="A4" s="12"/>
      <c r="B4" s="82" t="s">
        <v>30</v>
      </c>
      <c r="C4" s="128" t="s">
        <v>182</v>
      </c>
      <c r="D4" s="128" t="s">
        <v>183</v>
      </c>
      <c r="E4" s="128" t="s">
        <v>184</v>
      </c>
      <c r="F4" s="128" t="s">
        <v>185</v>
      </c>
    </row>
    <row r="5" spans="1:6" s="9" customFormat="1" ht="15" customHeight="1" thickTop="1" thickBot="1" x14ac:dyDescent="0.3">
      <c r="A5" s="12"/>
      <c r="B5" s="171" t="s">
        <v>47</v>
      </c>
      <c r="C5" s="172">
        <v>22501</v>
      </c>
      <c r="D5" s="173">
        <v>24614</v>
      </c>
      <c r="E5" s="172">
        <v>16406</v>
      </c>
      <c r="F5" s="173">
        <v>-10804</v>
      </c>
    </row>
    <row r="6" spans="1:6" s="9" customFormat="1" ht="15" customHeight="1" x14ac:dyDescent="0.2">
      <c r="A6" s="12"/>
      <c r="B6" s="79" t="s">
        <v>110</v>
      </c>
      <c r="C6" s="88">
        <v>-18004</v>
      </c>
      <c r="D6" s="92">
        <v>115554</v>
      </c>
      <c r="E6" s="88">
        <v>8682</v>
      </c>
      <c r="F6" s="92">
        <v>52878</v>
      </c>
    </row>
    <row r="7" spans="1:6" s="9" customFormat="1" ht="15" customHeight="1" x14ac:dyDescent="0.2">
      <c r="A7" s="12"/>
      <c r="B7" s="210" t="s">
        <v>196</v>
      </c>
      <c r="C7" s="88">
        <v>-878</v>
      </c>
      <c r="D7" s="212">
        <v>-492</v>
      </c>
      <c r="E7" s="88">
        <v>-1626</v>
      </c>
      <c r="F7" s="212">
        <v>-619</v>
      </c>
    </row>
    <row r="8" spans="1:6" s="9" customFormat="1" ht="15" customHeight="1" x14ac:dyDescent="0.2">
      <c r="A8" s="12"/>
      <c r="B8" s="210" t="s">
        <v>111</v>
      </c>
      <c r="C8" s="88">
        <v>2382</v>
      </c>
      <c r="D8" s="212">
        <v>39311</v>
      </c>
      <c r="E8" s="88">
        <v>8836</v>
      </c>
      <c r="F8" s="212">
        <v>23600</v>
      </c>
    </row>
    <row r="9" spans="1:6" s="27" customFormat="1" ht="15" customHeight="1" thickBot="1" x14ac:dyDescent="0.3">
      <c r="A9" s="28"/>
      <c r="B9" s="238" t="s">
        <v>112</v>
      </c>
      <c r="C9" s="230">
        <f>SUM(C6:C8)</f>
        <v>-16500</v>
      </c>
      <c r="D9" s="234">
        <f>SUM(D6:D8)</f>
        <v>154373</v>
      </c>
      <c r="E9" s="230">
        <f>SUM(E6:E8)</f>
        <v>15892</v>
      </c>
      <c r="F9" s="234">
        <f>SUM(F6:F8)</f>
        <v>75859</v>
      </c>
    </row>
    <row r="10" spans="1:6" s="9" customFormat="1" ht="24" customHeight="1" x14ac:dyDescent="0.2">
      <c r="A10" s="12"/>
      <c r="B10" s="164" t="s">
        <v>197</v>
      </c>
      <c r="C10" s="88">
        <v>477</v>
      </c>
      <c r="D10" s="92">
        <v>-1348</v>
      </c>
      <c r="E10" s="88">
        <v>800</v>
      </c>
      <c r="F10" s="92">
        <v>-398</v>
      </c>
    </row>
    <row r="11" spans="1:6" s="9" customFormat="1" ht="15" customHeight="1" x14ac:dyDescent="0.2">
      <c r="A11" s="12"/>
      <c r="B11" s="79" t="s">
        <v>133</v>
      </c>
      <c r="C11" s="88">
        <v>135</v>
      </c>
      <c r="D11" s="92">
        <v>1269</v>
      </c>
      <c r="E11" s="88">
        <v>-1492</v>
      </c>
      <c r="F11" s="92">
        <v>731</v>
      </c>
    </row>
    <row r="12" spans="1:6" s="9" customFormat="1" ht="15" customHeight="1" thickBot="1" x14ac:dyDescent="0.3">
      <c r="A12" s="12"/>
      <c r="B12" s="229" t="s">
        <v>113</v>
      </c>
      <c r="C12" s="230">
        <f>SUM(C10:C11)</f>
        <v>612</v>
      </c>
      <c r="D12" s="234">
        <f>SUM(D10:D11)</f>
        <v>-79</v>
      </c>
      <c r="E12" s="230">
        <f>SUM(E10:E11)</f>
        <v>-692</v>
      </c>
      <c r="F12" s="234">
        <f>SUM(F10:F11)</f>
        <v>333</v>
      </c>
    </row>
    <row r="13" spans="1:6" s="9" customFormat="1" ht="15" customHeight="1" thickBot="1" x14ac:dyDescent="0.3">
      <c r="A13" s="12"/>
      <c r="B13" s="125" t="s">
        <v>114</v>
      </c>
      <c r="C13" s="147">
        <f>C9+C12</f>
        <v>-15888</v>
      </c>
      <c r="D13" s="169">
        <f>D9+D12</f>
        <v>154294</v>
      </c>
      <c r="E13" s="147">
        <f>E9+E12</f>
        <v>15200</v>
      </c>
      <c r="F13" s="169">
        <f>F9+F12</f>
        <v>76192</v>
      </c>
    </row>
    <row r="14" spans="1:6" s="9" customFormat="1" ht="15" customHeight="1" thickBot="1" x14ac:dyDescent="0.3">
      <c r="A14" s="12"/>
      <c r="B14" s="165" t="s">
        <v>115</v>
      </c>
      <c r="C14" s="166">
        <f>C5+C13</f>
        <v>6613</v>
      </c>
      <c r="D14" s="168">
        <f>D5+D13</f>
        <v>178908</v>
      </c>
      <c r="E14" s="166">
        <f>E5+E13</f>
        <v>31606</v>
      </c>
      <c r="F14" s="168">
        <f>F5+F13</f>
        <v>65388</v>
      </c>
    </row>
    <row r="15" spans="1:6" s="27" customFormat="1" ht="15" customHeight="1" x14ac:dyDescent="0.25">
      <c r="A15" s="28"/>
      <c r="B15" s="285" t="s">
        <v>48</v>
      </c>
      <c r="C15" s="167">
        <f>C14-C16</f>
        <v>6613</v>
      </c>
      <c r="D15" s="170">
        <f>D14-D16</f>
        <v>178645</v>
      </c>
      <c r="E15" s="167">
        <f>E14-E16</f>
        <v>31606</v>
      </c>
      <c r="F15" s="170">
        <v>65388</v>
      </c>
    </row>
    <row r="16" spans="1:6" s="9" customFormat="1" ht="15" customHeight="1" x14ac:dyDescent="0.2">
      <c r="A16" s="12"/>
      <c r="B16" s="286" t="s">
        <v>49</v>
      </c>
      <c r="C16" s="211">
        <v>0</v>
      </c>
      <c r="D16" s="212">
        <v>263</v>
      </c>
      <c r="E16" s="211">
        <v>0</v>
      </c>
      <c r="F16" s="212">
        <v>0</v>
      </c>
    </row>
    <row r="17" spans="1:6" s="9" customFormat="1" ht="10" x14ac:dyDescent="0.2">
      <c r="A17" s="12"/>
      <c r="B17" s="23"/>
      <c r="C17" s="29"/>
      <c r="D17" s="29"/>
      <c r="E17" s="29"/>
      <c r="F17" s="29"/>
    </row>
    <row r="18" spans="1:6" x14ac:dyDescent="0.3">
      <c r="C18" s="41"/>
      <c r="D18" s="41"/>
    </row>
  </sheetData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>&amp;L       &amp;G</oddHeader>
    <oddFooter>&amp;L© 2023 Software AG. All rights reserved.&amp;C&amp;P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EB058750D98479F17C8C420CCEE6E" ma:contentTypeVersion="16" ma:contentTypeDescription="Create a new document." ma:contentTypeScope="" ma:versionID="a9af8bbf8222b3d67e5c8dce00f72d11">
  <xsd:schema xmlns:xsd="http://www.w3.org/2001/XMLSchema" xmlns:xs="http://www.w3.org/2001/XMLSchema" xmlns:p="http://schemas.microsoft.com/office/2006/metadata/properties" xmlns:ns2="089804ee-53a6-47c8-bc62-554352928829" xmlns:ns3="7aca01b3-5d1f-4259-b547-17b7892809ee" targetNamespace="http://schemas.microsoft.com/office/2006/metadata/properties" ma:root="true" ma:fieldsID="41a0d40bdc59d8c12b3801f5e66b0d31" ns2:_="" ns3:_="">
    <xsd:import namespace="089804ee-53a6-47c8-bc62-554352928829"/>
    <xsd:import namespace="7aca01b3-5d1f-4259-b547-17b789280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804ee-53a6-47c8-bc62-554352928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46c2a7b-827f-4770-b8d7-723d5daf04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a01b3-5d1f-4259-b547-17b789280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211cbd6-d2e9-4880-b716-e6678f6d1014}" ma:internalName="TaxCatchAll" ma:showField="CatchAllData" ma:web="7aca01b3-5d1f-4259-b547-17b7892809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ca01b3-5d1f-4259-b547-17b7892809ee" xsi:nil="true"/>
    <lcf76f155ced4ddcb4097134ff3c332f xmlns="089804ee-53a6-47c8-bc62-5543529288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5FD6F33-F0B2-4853-9630-F6B286F949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9F27F3-BBFA-4FB2-A029-A563E39ED2BE}"/>
</file>

<file path=customXml/itemProps3.xml><?xml version="1.0" encoding="utf-8"?>
<ds:datastoreItem xmlns:ds="http://schemas.openxmlformats.org/officeDocument/2006/customXml" ds:itemID="{63DB46E1-02F6-4027-98BE-478D5020FDE0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5e38cea-d23d-4cf6-b8b0-e4d18a315965"/>
    <ds:schemaRef ds:uri="25f1537a-ac26-4db3-96c5-dfd0577579a3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ee9ddd37-01c2-47a1-893c-5c0bdc1f6d39}" enabled="1" method="Privileged" siteId="{d9662eb9-ad98-4e74-a8a2-04ed5d544db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5</vt:i4>
      </vt:variant>
    </vt:vector>
  </HeadingPairs>
  <TitlesOfParts>
    <vt:vector size="16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Comp. Income</vt:lpstr>
      <vt:lpstr>IR Contact</vt:lpstr>
      <vt:lpstr>Back Banner</vt:lpstr>
      <vt:lpstr>'Balance Sheet'!Druckbereich</vt:lpstr>
      <vt:lpstr>'Comp. Income'!Druckbereich</vt:lpstr>
      <vt:lpstr>'Front page'!Druckbereich</vt:lpstr>
      <vt:lpstr>'Income Statement'!Druckbereich</vt:lpstr>
      <vt:lpstr>'Table of contents'!Druckbereich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2023-10-25T18:51:26Z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  <property fmtid="{D5CDD505-2E9C-101B-9397-08002B2CF9AE}" pid="3" name="ContentTypeId">
    <vt:lpwstr>0x0101000A0EB058750D98479F17C8C420CCEE6E</vt:lpwstr>
  </property>
  <property fmtid="{D5CDD505-2E9C-101B-9397-08002B2CF9AE}" pid="4" name="Order">
    <vt:r8>38795400</vt:r8>
  </property>
  <property fmtid="{D5CDD505-2E9C-101B-9397-08002B2CF9AE}" pid="5" name="MediaServiceImageTags">
    <vt:lpwstr/>
  </property>
</Properties>
</file>