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codeName="DieseArbeitsmappe" defaultThemeVersion="124226"/>
  <xr:revisionPtr revIDLastSave="1" documentId="13_ncr:1_{B5470BEC-8CCE-4BE9-B1E0-48968F4FE8D6}" xr6:coauthVersionLast="47" xr6:coauthVersionMax="47" xr10:uidLastSave="{BC25AA55-D7BC-4071-9124-A5754451DF8C}"/>
  <bookViews>
    <workbookView xWindow="-120" yWindow="-120" windowWidth="25440" windowHeight="15390" tabRatio="932" xr2:uid="{00000000-000D-0000-FFFF-FFFF00000000}"/>
  </bookViews>
  <sheets>
    <sheet name="Front page" sheetId="1" r:id="rId1"/>
    <sheet name="Table of contents" sheetId="32" r:id="rId2"/>
    <sheet name="Key Figures" sheetId="31" r:id="rId3"/>
    <sheet name="Income Statement" sheetId="4" r:id="rId4"/>
    <sheet name="Balance Sheet" sheetId="26" r:id="rId5"/>
    <sheet name="Statement of Cash Flows" sheetId="10" r:id="rId6"/>
    <sheet name="Segment Report ytd" sheetId="34" r:id="rId7"/>
    <sheet name="Segment Report quarter" sheetId="35" r:id="rId8"/>
    <sheet name="Comp. Income" sheetId="14" r:id="rId9"/>
    <sheet name="IR Contact" sheetId="5" r:id="rId10"/>
    <sheet name="Back Banner" sheetId="36" r:id="rId11"/>
  </sheets>
  <definedNames>
    <definedName name="_xlnm.Print_Area" localSheetId="4">'Balance Sheet'!$A$1:$E$51</definedName>
    <definedName name="_xlnm.Print_Area" localSheetId="8">'Comp. Income'!$A$1:$F$17</definedName>
    <definedName name="_xlnm.Print_Area" localSheetId="0">'Front page'!$A$1:$H$23</definedName>
    <definedName name="_xlnm.Print_Area" localSheetId="3">'Income Statement'!$A$1:$H$32</definedName>
    <definedName name="_xlnm.Print_Area" localSheetId="1">'Table of contents'!$A$1:$J$23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3" i="35" l="1"/>
  <c r="P16" i="35" s="1"/>
  <c r="P18" i="35" s="1"/>
  <c r="P21" i="35" s="1"/>
  <c r="P24" i="35" s="1"/>
  <c r="P11" i="35"/>
  <c r="O11" i="35"/>
  <c r="O13" i="35" s="1"/>
  <c r="O16" i="35" s="1"/>
  <c r="O18" i="35" s="1"/>
  <c r="O21" i="35" s="1"/>
  <c r="O24" i="35" s="1"/>
  <c r="T32" i="35"/>
  <c r="R32" i="35"/>
  <c r="T23" i="35"/>
  <c r="R23" i="35"/>
  <c r="T20" i="35"/>
  <c r="R20" i="35"/>
  <c r="C20" i="35"/>
  <c r="T17" i="35"/>
  <c r="R17" i="35"/>
  <c r="C17" i="35"/>
  <c r="T15" i="35"/>
  <c r="S15" i="35"/>
  <c r="R15" i="35"/>
  <c r="T14" i="35"/>
  <c r="S14" i="35"/>
  <c r="R14" i="35"/>
  <c r="M14" i="35"/>
  <c r="K14" i="35"/>
  <c r="M13" i="35"/>
  <c r="M16" i="35" s="1"/>
  <c r="M18" i="35" s="1"/>
  <c r="M21" i="35" s="1"/>
  <c r="M24" i="35" s="1"/>
  <c r="I13" i="35"/>
  <c r="I16" i="35" s="1"/>
  <c r="I18" i="35" s="1"/>
  <c r="I21" i="35" s="1"/>
  <c r="I24" i="35" s="1"/>
  <c r="T12" i="35"/>
  <c r="S12" i="35"/>
  <c r="R12" i="35"/>
  <c r="M11" i="35"/>
  <c r="L11" i="35"/>
  <c r="L13" i="35" s="1"/>
  <c r="L16" i="35" s="1"/>
  <c r="L18" i="35" s="1"/>
  <c r="L21" i="35" s="1"/>
  <c r="L24" i="35" s="1"/>
  <c r="K11" i="35"/>
  <c r="K13" i="35" s="1"/>
  <c r="K16" i="35" s="1"/>
  <c r="K18" i="35" s="1"/>
  <c r="K21" i="35" s="1"/>
  <c r="K24" i="35" s="1"/>
  <c r="I11" i="35"/>
  <c r="H11" i="35"/>
  <c r="H13" i="35" s="1"/>
  <c r="H16" i="35" s="1"/>
  <c r="H18" i="35" s="1"/>
  <c r="H21" i="35" s="1"/>
  <c r="H24" i="35" s="1"/>
  <c r="G11" i="35"/>
  <c r="G13" i="35" s="1"/>
  <c r="G16" i="35" s="1"/>
  <c r="G18" i="35" s="1"/>
  <c r="G21" i="35" s="1"/>
  <c r="G24" i="35" s="1"/>
  <c r="D11" i="35"/>
  <c r="D13" i="35" s="1"/>
  <c r="D16" i="35" s="1"/>
  <c r="D18" i="35" s="1"/>
  <c r="D21" i="35" s="1"/>
  <c r="D24" i="35" s="1"/>
  <c r="T10" i="35"/>
  <c r="S10" i="35"/>
  <c r="R10" i="35"/>
  <c r="T9" i="35"/>
  <c r="S9" i="35"/>
  <c r="R9" i="35"/>
  <c r="T8" i="35"/>
  <c r="S8" i="35"/>
  <c r="R8" i="35"/>
  <c r="E8" i="35"/>
  <c r="C8" i="35"/>
  <c r="S7" i="35"/>
  <c r="S11" i="35" s="1"/>
  <c r="S13" i="35" s="1"/>
  <c r="S16" i="35" s="1"/>
  <c r="R7" i="35"/>
  <c r="R11" i="35" s="1"/>
  <c r="R13" i="35" s="1"/>
  <c r="R16" i="35" s="1"/>
  <c r="R18" i="35" s="1"/>
  <c r="R21" i="35" s="1"/>
  <c r="R24" i="35" s="1"/>
  <c r="R29" i="35" s="1"/>
  <c r="E7" i="35"/>
  <c r="T7" i="35" s="1"/>
  <c r="C7" i="35"/>
  <c r="C11" i="35" s="1"/>
  <c r="C13" i="35" s="1"/>
  <c r="C16" i="35" s="1"/>
  <c r="C18" i="35" s="1"/>
  <c r="C21" i="35" s="1"/>
  <c r="C24" i="35" s="1"/>
  <c r="R33" i="35" l="1"/>
  <c r="R35" i="35" s="1"/>
  <c r="T11" i="35"/>
  <c r="T13" i="35" s="1"/>
  <c r="T16" i="35" s="1"/>
  <c r="T18" i="35" s="1"/>
  <c r="T21" i="35" s="1"/>
  <c r="T24" i="35" s="1"/>
  <c r="T29" i="35" s="1"/>
  <c r="T33" i="35" s="1"/>
  <c r="T35" i="35" s="1"/>
  <c r="E11" i="35"/>
  <c r="E13" i="35" s="1"/>
  <c r="E16" i="35" s="1"/>
  <c r="E18" i="35" s="1"/>
  <c r="E21" i="35" s="1"/>
  <c r="E24" i="35" s="1"/>
  <c r="E9" i="4" l="1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8" i="4"/>
  <c r="H7" i="4"/>
  <c r="H6" i="4"/>
  <c r="H5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8" i="4"/>
  <c r="E7" i="4"/>
  <c r="E6" i="4"/>
  <c r="E5" i="4"/>
  <c r="H36" i="31"/>
  <c r="E36" i="31"/>
  <c r="H35" i="31"/>
  <c r="E35" i="31"/>
  <c r="F12" i="14"/>
  <c r="F9" i="14"/>
  <c r="F13" i="14"/>
  <c r="F14" i="14"/>
  <c r="F15" i="14"/>
  <c r="E12" i="14"/>
  <c r="D12" i="14"/>
  <c r="C12" i="14"/>
  <c r="E9" i="14"/>
  <c r="D9" i="14"/>
  <c r="C9" i="14"/>
  <c r="B1" i="14"/>
  <c r="B1" i="35"/>
  <c r="T32" i="34"/>
  <c r="R32" i="34"/>
  <c r="M24" i="34"/>
  <c r="L24" i="34"/>
  <c r="K24" i="34"/>
  <c r="I24" i="34"/>
  <c r="H24" i="34"/>
  <c r="G24" i="34"/>
  <c r="E24" i="34"/>
  <c r="D24" i="34"/>
  <c r="C24" i="34"/>
  <c r="T23" i="34"/>
  <c r="R23" i="34"/>
  <c r="C23" i="34"/>
  <c r="M21" i="34"/>
  <c r="L21" i="34"/>
  <c r="K21" i="34"/>
  <c r="I21" i="34"/>
  <c r="H21" i="34"/>
  <c r="G21" i="34"/>
  <c r="E21" i="34"/>
  <c r="D21" i="34"/>
  <c r="C21" i="34"/>
  <c r="T20" i="34"/>
  <c r="R20" i="34"/>
  <c r="C20" i="34"/>
  <c r="M18" i="34"/>
  <c r="L18" i="34"/>
  <c r="K18" i="34"/>
  <c r="I18" i="34"/>
  <c r="H18" i="34"/>
  <c r="G18" i="34"/>
  <c r="E18" i="34"/>
  <c r="D18" i="34"/>
  <c r="C18" i="34"/>
  <c r="T17" i="34"/>
  <c r="R17" i="34"/>
  <c r="E17" i="34"/>
  <c r="S16" i="34"/>
  <c r="M16" i="34"/>
  <c r="L16" i="34"/>
  <c r="K16" i="34"/>
  <c r="I16" i="34"/>
  <c r="H16" i="34"/>
  <c r="G16" i="34"/>
  <c r="E16" i="34"/>
  <c r="D16" i="34"/>
  <c r="C16" i="34"/>
  <c r="T15" i="34"/>
  <c r="S15" i="34"/>
  <c r="R15" i="34"/>
  <c r="T14" i="34"/>
  <c r="S14" i="34"/>
  <c r="R14" i="34"/>
  <c r="K14" i="34"/>
  <c r="S13" i="34"/>
  <c r="M13" i="34"/>
  <c r="L13" i="34"/>
  <c r="K13" i="34"/>
  <c r="I13" i="34"/>
  <c r="H13" i="34"/>
  <c r="G13" i="34"/>
  <c r="E13" i="34"/>
  <c r="D13" i="34"/>
  <c r="C13" i="34"/>
  <c r="T12" i="34"/>
  <c r="S12" i="34"/>
  <c r="R12" i="34"/>
  <c r="S11" i="34"/>
  <c r="P11" i="34"/>
  <c r="P13" i="34" s="1"/>
  <c r="P16" i="34" s="1"/>
  <c r="P18" i="34" s="1"/>
  <c r="P21" i="34" s="1"/>
  <c r="P24" i="34" s="1"/>
  <c r="O11" i="34"/>
  <c r="O13" i="34" s="1"/>
  <c r="O16" i="34" s="1"/>
  <c r="O18" i="34" s="1"/>
  <c r="O21" i="34" s="1"/>
  <c r="O24" i="34" s="1"/>
  <c r="M11" i="34"/>
  <c r="L11" i="34"/>
  <c r="K11" i="34"/>
  <c r="I11" i="34"/>
  <c r="H11" i="34"/>
  <c r="G11" i="34"/>
  <c r="E11" i="34"/>
  <c r="D11" i="34"/>
  <c r="C11" i="34"/>
  <c r="T10" i="34"/>
  <c r="S10" i="34"/>
  <c r="R10" i="34"/>
  <c r="T9" i="34"/>
  <c r="S9" i="34"/>
  <c r="R9" i="34"/>
  <c r="T8" i="34"/>
  <c r="S8" i="34"/>
  <c r="R8" i="34"/>
  <c r="T7" i="34"/>
  <c r="S7" i="34"/>
  <c r="R7" i="34"/>
  <c r="R11" i="34" s="1"/>
  <c r="E7" i="34"/>
  <c r="B1" i="34"/>
  <c r="F37" i="10"/>
  <c r="E37" i="10"/>
  <c r="D37" i="10"/>
  <c r="C37" i="10"/>
  <c r="F36" i="10"/>
  <c r="E36" i="10"/>
  <c r="D36" i="10"/>
  <c r="C36" i="10"/>
  <c r="F34" i="10"/>
  <c r="E34" i="10"/>
  <c r="D34" i="10"/>
  <c r="C34" i="10"/>
  <c r="F31" i="10"/>
  <c r="E31" i="10"/>
  <c r="D31" i="10"/>
  <c r="C31" i="10"/>
  <c r="F25" i="10"/>
  <c r="E25" i="10"/>
  <c r="D25" i="10"/>
  <c r="C25" i="10"/>
  <c r="F15" i="10"/>
  <c r="E15" i="10"/>
  <c r="D15" i="10"/>
  <c r="C15" i="10"/>
  <c r="B1" i="10"/>
  <c r="D51" i="26"/>
  <c r="C51" i="26"/>
  <c r="D50" i="26"/>
  <c r="C50" i="26"/>
  <c r="D48" i="26"/>
  <c r="C48" i="26"/>
  <c r="D41" i="26"/>
  <c r="C41" i="26"/>
  <c r="D31" i="26"/>
  <c r="C31" i="26"/>
  <c r="D22" i="26"/>
  <c r="C22" i="26"/>
  <c r="D21" i="26"/>
  <c r="C21" i="26"/>
  <c r="D10" i="26"/>
  <c r="C10" i="26"/>
  <c r="B1" i="26"/>
  <c r="G29" i="4"/>
  <c r="F29" i="4"/>
  <c r="D29" i="4"/>
  <c r="C29" i="4"/>
  <c r="G28" i="4"/>
  <c r="F28" i="4"/>
  <c r="D28" i="4"/>
  <c r="C28" i="4"/>
  <c r="F26" i="4"/>
  <c r="D26" i="4"/>
  <c r="C26" i="4"/>
  <c r="G25" i="4"/>
  <c r="F25" i="4"/>
  <c r="D25" i="4"/>
  <c r="C25" i="4"/>
  <c r="G23" i="4"/>
  <c r="F23" i="4"/>
  <c r="D23" i="4"/>
  <c r="C23" i="4"/>
  <c r="G22" i="4"/>
  <c r="F22" i="4"/>
  <c r="D22" i="4"/>
  <c r="C22" i="4"/>
  <c r="C21" i="4"/>
  <c r="G19" i="4"/>
  <c r="F19" i="4"/>
  <c r="D19" i="4"/>
  <c r="C19" i="4"/>
  <c r="C14" i="4"/>
  <c r="G12" i="4"/>
  <c r="F12" i="4"/>
  <c r="D12" i="4"/>
  <c r="C12" i="4"/>
  <c r="G10" i="4"/>
  <c r="F10" i="4"/>
  <c r="D10" i="4"/>
  <c r="C10" i="4"/>
  <c r="B1" i="4"/>
  <c r="E43" i="31"/>
  <c r="E41" i="31"/>
  <c r="E40" i="31"/>
  <c r="B1" i="31"/>
  <c r="E13" i="14"/>
  <c r="E14" i="14"/>
  <c r="C13" i="14"/>
  <c r="C14" i="14"/>
  <c r="C15" i="14"/>
  <c r="D13" i="14"/>
  <c r="D14" i="14"/>
  <c r="D15" i="14"/>
  <c r="R13" i="34" l="1"/>
  <c r="R16" i="34" s="1"/>
  <c r="R18" i="34" s="1"/>
  <c r="R21" i="34" s="1"/>
  <c r="R24" i="34" s="1"/>
  <c r="R29" i="34" s="1"/>
  <c r="R33" i="34" s="1"/>
  <c r="R35" i="34" s="1"/>
  <c r="T11" i="34"/>
  <c r="T13" i="34" s="1"/>
  <c r="T16" i="34" s="1"/>
  <c r="T18" i="34" s="1"/>
  <c r="T21" i="34" s="1"/>
  <c r="T24" i="34" s="1"/>
  <c r="T29" i="34" s="1"/>
  <c r="T33" i="34" s="1"/>
  <c r="T35" i="34" s="1"/>
</calcChain>
</file>

<file path=xl/sharedStrings.xml><?xml version="1.0" encoding="utf-8"?>
<sst xmlns="http://schemas.openxmlformats.org/spreadsheetml/2006/main" count="369" uniqueCount="208">
  <si>
    <t>Software AG</t>
  </si>
  <si>
    <t>Financial Information</t>
  </si>
  <si>
    <t>(unaudited)</t>
  </si>
  <si>
    <t>Table of Contents</t>
  </si>
  <si>
    <t>p. 3</t>
  </si>
  <si>
    <t>p. 4</t>
  </si>
  <si>
    <t>p. 5</t>
  </si>
  <si>
    <t>p. 6</t>
  </si>
  <si>
    <t>p. 7</t>
  </si>
  <si>
    <t>p. 8</t>
  </si>
  <si>
    <t>p. 9</t>
  </si>
  <si>
    <t>(IFRS, unaudited)</t>
  </si>
  <si>
    <t>in € millions</t>
  </si>
  <si>
    <t xml:space="preserve">+/- as % </t>
  </si>
  <si>
    <r>
      <t>+/- in % acc</t>
    </r>
    <r>
      <rPr>
        <b/>
        <vertAlign val="superscript"/>
        <sz val="8"/>
        <color rgb="FF011F3D"/>
        <rFont val="Arial"/>
        <family val="2"/>
      </rPr>
      <t>1</t>
    </r>
  </si>
  <si>
    <t>(unless otherwise stated)</t>
  </si>
  <si>
    <t>Product revenue</t>
  </si>
  <si>
    <t>Digital Business</t>
  </si>
  <si>
    <t>A&amp;N</t>
  </si>
  <si>
    <t>Licenses</t>
  </si>
  <si>
    <t>Maintenance</t>
  </si>
  <si>
    <t>Dec. 31, 2021</t>
  </si>
  <si>
    <r>
      <t>+/- in % acc</t>
    </r>
    <r>
      <rPr>
        <b/>
        <i/>
        <vertAlign val="superscript"/>
        <sz val="8"/>
        <color rgb="FF011F3D"/>
        <rFont val="Arial"/>
        <family val="2"/>
      </rPr>
      <t xml:space="preserve">1 </t>
    </r>
  </si>
  <si>
    <t>+/- as %</t>
  </si>
  <si>
    <t>Operating EBITA (non-IFRS)</t>
  </si>
  <si>
    <t>as % of revenue</t>
  </si>
  <si>
    <t>Digital Business segment earnings</t>
  </si>
  <si>
    <t>A&amp;N segment earnings</t>
  </si>
  <si>
    <t xml:space="preserve">EBIT (IFRS) </t>
  </si>
  <si>
    <t>Net income (non-IFRS)</t>
  </si>
  <si>
    <t>Operating cash flow</t>
  </si>
  <si>
    <t>Repayments of lease liabilities</t>
  </si>
  <si>
    <t>Free cash flow</t>
  </si>
  <si>
    <t>Free cash flow per share</t>
  </si>
  <si>
    <t>Balance sheet</t>
  </si>
  <si>
    <t>Total assets</t>
  </si>
  <si>
    <t>Cash and cash equivalents</t>
  </si>
  <si>
    <t>Employees (FTE)</t>
  </si>
  <si>
    <r>
      <rPr>
        <vertAlign val="superscript"/>
        <sz val="8"/>
        <color rgb="FF011F3D"/>
        <rFont val="Arial"/>
        <family val="2"/>
      </rPr>
      <t>1</t>
    </r>
    <r>
      <rPr>
        <sz val="8"/>
        <color rgb="FF011F3D"/>
        <rFont val="Arial"/>
        <family val="2"/>
      </rPr>
      <t xml:space="preserve">    acc = At constant currency.</t>
    </r>
  </si>
  <si>
    <t>Because the figures in this report are stated in accordance with commercial rounding principles, totals and percentages may not always be exact.</t>
  </si>
  <si>
    <t>in € thousands</t>
  </si>
  <si>
    <t>Services</t>
  </si>
  <si>
    <t>Other</t>
  </si>
  <si>
    <t>Total revenue</t>
  </si>
  <si>
    <t>Costs of sales</t>
  </si>
  <si>
    <t>Gross profit</t>
  </si>
  <si>
    <t>Research and development expenses</t>
  </si>
  <si>
    <t>Sales, marketing and distribution expenses</t>
  </si>
  <si>
    <t>General and administrative expenses</t>
  </si>
  <si>
    <t xml:space="preserve">Other income </t>
  </si>
  <si>
    <t>Other expense</t>
  </si>
  <si>
    <t>Other taxes</t>
  </si>
  <si>
    <t>Operating income</t>
  </si>
  <si>
    <t>Financing income</t>
  </si>
  <si>
    <t>Financing expenses</t>
  </si>
  <si>
    <t>Net financial income/expenses</t>
  </si>
  <si>
    <t>Earnings before income taxes</t>
  </si>
  <si>
    <t>Income taxes</t>
  </si>
  <si>
    <t>Net income</t>
  </si>
  <si>
    <t>thereof attributable to shareholders of Software AG</t>
  </si>
  <si>
    <t>thereof attributable to non-controlling interests</t>
  </si>
  <si>
    <t>Earnings per share in € (basic)</t>
  </si>
  <si>
    <t>Earnings per share in € (diluted)</t>
  </si>
  <si>
    <t>Weighted average number of shares outstanding (basic)</t>
  </si>
  <si>
    <t>-</t>
  </si>
  <si>
    <t>Weighted average number of shares outstanding (diluted)</t>
  </si>
  <si>
    <t xml:space="preserve">                                                      </t>
  </si>
  <si>
    <t>Assets (in € thousands)</t>
  </si>
  <si>
    <t>Current assets</t>
  </si>
  <si>
    <t>Other financial assets</t>
  </si>
  <si>
    <t>Trade receivables, contract assets and other receivables</t>
  </si>
  <si>
    <t>Other non-financial assets</t>
  </si>
  <si>
    <t>Income tax receivables</t>
  </si>
  <si>
    <t>Non-current assets</t>
  </si>
  <si>
    <t>Intangible assets</t>
  </si>
  <si>
    <t>Goodwill</t>
  </si>
  <si>
    <t>Property, plant and equipment</t>
  </si>
  <si>
    <t>Investment property</t>
  </si>
  <si>
    <t>Deferred tax receivables</t>
  </si>
  <si>
    <t>Total Assets</t>
  </si>
  <si>
    <t>Equity and Liabilities (in € thousands)</t>
  </si>
  <si>
    <t>Current liabilities</t>
  </si>
  <si>
    <t>Financial liabilities</t>
  </si>
  <si>
    <t>Trade and other payables</t>
  </si>
  <si>
    <t>Other non-financial liabilities</t>
  </si>
  <si>
    <t>Other provisions</t>
  </si>
  <si>
    <t>Income tax liabilities</t>
  </si>
  <si>
    <t>Contractual obligations/deferred income</t>
  </si>
  <si>
    <t>Non-current liabilities</t>
  </si>
  <si>
    <t>Provisions for pensions and similar obligations</t>
  </si>
  <si>
    <t>Deferred tax liabilities</t>
  </si>
  <si>
    <t>Equity</t>
  </si>
  <si>
    <t>Share capital</t>
  </si>
  <si>
    <t>Capital reserves</t>
  </si>
  <si>
    <t>Retained earnings</t>
  </si>
  <si>
    <t>Other reserves</t>
  </si>
  <si>
    <t>Treasury shares</t>
  </si>
  <si>
    <t>Attributable to shareholders of Software AG</t>
  </si>
  <si>
    <t>Non-controlling interests</t>
  </si>
  <si>
    <t>Total Equity and Liabilities</t>
  </si>
  <si>
    <t>Net financial income/expense</t>
  </si>
  <si>
    <t>Amortization/depreciation of non-current assets</t>
  </si>
  <si>
    <t>Other non-cash income/expense</t>
  </si>
  <si>
    <t>Changes in receivables and other assets</t>
  </si>
  <si>
    <t>Changes in payables and other liabilities</t>
  </si>
  <si>
    <t>Income taxes paid</t>
  </si>
  <si>
    <t>Interest paid</t>
  </si>
  <si>
    <t>Interest received</t>
  </si>
  <si>
    <t>Net cash flow from operating activities</t>
  </si>
  <si>
    <t>Proceeds from the sale of property, plant and equipment/intangible assets</t>
  </si>
  <si>
    <t>Purchase of property, plant and equipment/intangible assets</t>
  </si>
  <si>
    <t>Proceeds from the sale of non-current financial assets</t>
  </si>
  <si>
    <t>Purchase of non-current financial assets</t>
  </si>
  <si>
    <t>Proceeds from the sale of current financial assets</t>
  </si>
  <si>
    <t>Purchase of current financial assets</t>
  </si>
  <si>
    <t>Net cash flow from investing activities</t>
  </si>
  <si>
    <t>Dividends paid</t>
  </si>
  <si>
    <t>Proceeds/payments for current financial liabilities</t>
  </si>
  <si>
    <t>New non-current financial liabilities</t>
  </si>
  <si>
    <t>Repayment of non-current financial liabilities</t>
  </si>
  <si>
    <t>Net cash flow from financing activities</t>
  </si>
  <si>
    <t>Change in cash and cash equivalents</t>
  </si>
  <si>
    <t>Change in cash and cash equivalents from currency translation</t>
  </si>
  <si>
    <t>Net change in cash and cash equivalents</t>
  </si>
  <si>
    <t>Cash and cash equivalents at beginning of period</t>
  </si>
  <si>
    <t>Cash and cash equivalents at end of period</t>
  </si>
  <si>
    <t>Professional Services</t>
  </si>
  <si>
    <t>Reconciliation</t>
  </si>
  <si>
    <t>TOTAL</t>
  </si>
  <si>
    <t xml:space="preserve">as stated </t>
  </si>
  <si>
    <t xml:space="preserve">at constant
currency </t>
  </si>
  <si>
    <t>as stated</t>
  </si>
  <si>
    <t>License from Subscription</t>
  </si>
  <si>
    <t>Maintenance from Subscription</t>
  </si>
  <si>
    <t>Maintenance from Perpetual</t>
  </si>
  <si>
    <t>Recurring Revenue</t>
  </si>
  <si>
    <t>License from Perpetual</t>
  </si>
  <si>
    <t>Cost of sales</t>
  </si>
  <si>
    <t>Segment contribution</t>
  </si>
  <si>
    <t>Segment earnings</t>
  </si>
  <si>
    <t>Currency translation differences from foreign operations</t>
  </si>
  <si>
    <t>Net gain/(loss) from cash flow hedges</t>
  </si>
  <si>
    <t>Currency translation gain/loss from net investments in foreign operations</t>
  </si>
  <si>
    <t>Items to be reclassified to the income statement if certain conditions are met</t>
  </si>
  <si>
    <t>Net gain/(loss) from equity instruments designated to measurement at fair value through other comprehensive income</t>
  </si>
  <si>
    <t>Net actuarial gain/loss on pension obligations</t>
  </si>
  <si>
    <t>Items not to be reclassified to the income statement</t>
  </si>
  <si>
    <t>Gain/loss recognized in equity</t>
  </si>
  <si>
    <t>Total comprehensive income</t>
  </si>
  <si>
    <t>Investor Relations</t>
  </si>
  <si>
    <t>Uhlandstraße 12</t>
  </si>
  <si>
    <t>64297 Darmstadt</t>
  </si>
  <si>
    <t>Germany</t>
  </si>
  <si>
    <t xml:space="preserve">Telephone: </t>
  </si>
  <si>
    <t>+49 (0) 6151 / 92 1900</t>
  </si>
  <si>
    <t xml:space="preserve">Fax: </t>
  </si>
  <si>
    <t xml:space="preserve">+49 (0) 6151 / 9234 1900 </t>
  </si>
  <si>
    <t xml:space="preserve">E-Mail: </t>
  </si>
  <si>
    <t>investor.relations@softwareag.com</t>
  </si>
  <si>
    <t>www.softwareag.com</t>
  </si>
  <si>
    <t>.</t>
  </si>
  <si>
    <t>Payments for acquisitions, net</t>
  </si>
  <si>
    <t>Net debt / Net cash</t>
  </si>
  <si>
    <t>Q3 / 2022</t>
  </si>
  <si>
    <t>October 27, 2022</t>
  </si>
  <si>
    <t>Key Figures as of September 30, 2022 and 2021</t>
  </si>
  <si>
    <t>Consolidated Income Statement for the Nine Months Ended September 30, 2022 and 2021</t>
  </si>
  <si>
    <t>Consolidated Balance Sheet as of September 30, 2022 and December 31, 2021</t>
  </si>
  <si>
    <t>Consolidated Statement of Cash Flows for the Nine Months Ended September 30, 2022 and 2021</t>
  </si>
  <si>
    <t>Segment Report for the Third Quarter 2022 and 2021</t>
  </si>
  <si>
    <t xml:space="preserve">9M 2022
 (as stated) </t>
  </si>
  <si>
    <r>
      <t>9M 2022 
(acc</t>
    </r>
    <r>
      <rPr>
        <b/>
        <i/>
        <vertAlign val="superscript"/>
        <sz val="8"/>
        <color rgb="FF4D6277"/>
        <rFont val="Arial"/>
        <family val="2"/>
      </rPr>
      <t>1</t>
    </r>
    <r>
      <rPr>
        <b/>
        <i/>
        <sz val="8"/>
        <color rgb="FF4D6277"/>
        <rFont val="Arial"/>
        <family val="2"/>
      </rPr>
      <t>)</t>
    </r>
  </si>
  <si>
    <t>9M 2021
(as stated)</t>
  </si>
  <si>
    <t xml:space="preserve">Q3 2022
 (as stated) </t>
  </si>
  <si>
    <r>
      <t>Q3 2022 
(acc</t>
    </r>
    <r>
      <rPr>
        <b/>
        <i/>
        <vertAlign val="superscript"/>
        <sz val="8"/>
        <color rgb="FF4D6277"/>
        <rFont val="Arial"/>
        <family val="2"/>
      </rPr>
      <t>1</t>
    </r>
    <r>
      <rPr>
        <b/>
        <i/>
        <sz val="8"/>
        <color rgb="FF4D6277"/>
        <rFont val="Arial"/>
        <family val="2"/>
      </rPr>
      <t>)</t>
    </r>
  </si>
  <si>
    <t>Q3 2021
(as stated)</t>
  </si>
  <si>
    <t>Sept. 30, 2022</t>
  </si>
  <si>
    <r>
      <t>Sept. 30, 2022 acc</t>
    </r>
    <r>
      <rPr>
        <b/>
        <vertAlign val="superscript"/>
        <sz val="8"/>
        <color rgb="FF011F3D"/>
        <rFont val="Arial"/>
        <family val="2"/>
      </rPr>
      <t>1</t>
    </r>
  </si>
  <si>
    <t>Sept. 30, 2021</t>
  </si>
  <si>
    <t>09/22-09/21
+/- as %</t>
  </si>
  <si>
    <t>9M 2022</t>
  </si>
  <si>
    <t>9M 2021</t>
  </si>
  <si>
    <t>Q3 2022</t>
  </si>
  <si>
    <t>Q3 2021</t>
  </si>
  <si>
    <t>Proceeds from the sale of an affiliated entity</t>
  </si>
  <si>
    <t>Adabas &amp; Natural  (A&amp;N)</t>
  </si>
  <si>
    <t>Lizenzen</t>
  </si>
  <si>
    <t>Wartung</t>
  </si>
  <si>
    <t>Software as a Service</t>
  </si>
  <si>
    <t>Segment margin in %</t>
  </si>
  <si>
    <t>Net proceeds from disposal of assets held for sale</t>
  </si>
  <si>
    <t>Software as a Service (SaaS)</t>
  </si>
  <si>
    <r>
      <t>Group revenue</t>
    </r>
    <r>
      <rPr>
        <b/>
        <vertAlign val="superscript"/>
        <sz val="8"/>
        <color rgb="FF011F3D"/>
        <rFont val="Arial"/>
        <family val="2"/>
      </rPr>
      <t>2</t>
    </r>
  </si>
  <si>
    <r>
      <t>Group Bookings</t>
    </r>
    <r>
      <rPr>
        <b/>
        <vertAlign val="superscript"/>
        <sz val="8"/>
        <color rgb="FF011F3D"/>
        <rFont val="Arial"/>
        <family val="2"/>
      </rPr>
      <t>3</t>
    </r>
  </si>
  <si>
    <r>
      <t>Bookings Digital Business</t>
    </r>
    <r>
      <rPr>
        <vertAlign val="superscript"/>
        <sz val="8"/>
        <color rgb="FF011F3D"/>
        <rFont val="Arial"/>
        <family val="2"/>
      </rPr>
      <t>3</t>
    </r>
  </si>
  <si>
    <r>
      <t>Bookings A&amp;N</t>
    </r>
    <r>
      <rPr>
        <vertAlign val="superscript"/>
        <sz val="8"/>
        <color rgb="FF011F3D"/>
        <rFont val="Arial"/>
        <family val="2"/>
      </rPr>
      <t>3</t>
    </r>
  </si>
  <si>
    <r>
      <t>Group ARR</t>
    </r>
    <r>
      <rPr>
        <b/>
        <vertAlign val="superscript"/>
        <sz val="8"/>
        <color rgb="FF011F3D"/>
        <rFont val="Arial"/>
        <family val="2"/>
      </rPr>
      <t>4</t>
    </r>
  </si>
  <si>
    <r>
      <t>Digital Business ARR</t>
    </r>
    <r>
      <rPr>
        <vertAlign val="superscript"/>
        <sz val="8"/>
        <color rgb="FF011F3D"/>
        <rFont val="Arial"/>
        <family val="2"/>
      </rPr>
      <t>4</t>
    </r>
  </si>
  <si>
    <r>
      <t>A&amp;N ARR</t>
    </r>
    <r>
      <rPr>
        <vertAlign val="superscript"/>
        <sz val="8"/>
        <color rgb="FF011F3D"/>
        <rFont val="Arial"/>
        <family val="2"/>
      </rPr>
      <t>4</t>
    </r>
  </si>
  <si>
    <r>
      <t>Earnings per share (non-IFRS)</t>
    </r>
    <r>
      <rPr>
        <b/>
        <vertAlign val="superscript"/>
        <sz val="8"/>
        <color rgb="FF011F3D"/>
        <rFont val="Arial"/>
        <family val="2"/>
      </rPr>
      <t>5</t>
    </r>
  </si>
  <si>
    <r>
      <t>CapEx</t>
    </r>
    <r>
      <rPr>
        <vertAlign val="superscript"/>
        <sz val="8"/>
        <color rgb="FF011F3D"/>
        <rFont val="Arial"/>
        <family val="2"/>
      </rPr>
      <t>6</t>
    </r>
  </si>
  <si>
    <r>
      <rPr>
        <vertAlign val="superscript"/>
        <sz val="8"/>
        <color rgb="FF011F3D"/>
        <rFont val="Arial"/>
        <family val="2"/>
      </rPr>
      <t>3</t>
    </r>
    <r>
      <rPr>
        <sz val="8"/>
        <color rgb="FF011F3D"/>
        <rFont val="Arial"/>
        <family val="2"/>
      </rPr>
      <t xml:space="preserve">    Bookings according to the definition in the 2021 annual report, page 78.</t>
    </r>
  </si>
  <si>
    <r>
      <rPr>
        <vertAlign val="superscript"/>
        <sz val="8"/>
        <color rgb="FF011F3D"/>
        <rFont val="Arial"/>
        <family val="2"/>
      </rPr>
      <t>4</t>
    </r>
    <r>
      <rPr>
        <sz val="8"/>
        <color rgb="FF011F3D"/>
        <rFont val="Arial"/>
        <family val="2"/>
      </rPr>
      <t xml:space="preserve">    Annual recurring revenue.</t>
    </r>
  </si>
  <si>
    <r>
      <rPr>
        <vertAlign val="superscript"/>
        <sz val="8"/>
        <color rgb="FF011F3D"/>
        <rFont val="Arial"/>
        <family val="2"/>
      </rPr>
      <t>5</t>
    </r>
    <r>
      <rPr>
        <sz val="8"/>
        <color rgb="FF011F3D"/>
        <rFont val="Arial"/>
        <family val="2"/>
      </rPr>
      <t xml:space="preserve">    Based on weighted average shares outstanding (basic) 9M 2022: 74.0mn / 9M 2021: 74.0mn / Q3 2022: 74.0 mn / Q3 2021 74.0 mn.</t>
    </r>
  </si>
  <si>
    <r>
      <rPr>
        <vertAlign val="superscript"/>
        <sz val="8"/>
        <color rgb="FF011F3D"/>
        <rFont val="Arial"/>
        <family val="2"/>
      </rPr>
      <t>6</t>
    </r>
    <r>
      <rPr>
        <sz val="8"/>
        <color rgb="FF011F3D"/>
        <rFont val="Arial"/>
        <family val="2"/>
      </rPr>
      <t xml:space="preserve">    Cash flow from investing activities adjusted for acquisitions and investments in debt instruments.</t>
    </r>
  </si>
  <si>
    <r>
      <rPr>
        <vertAlign val="superscript"/>
        <sz val="8"/>
        <color rgb="FF011F3D"/>
        <rFont val="Arial"/>
        <family val="2"/>
      </rPr>
      <t>2</t>
    </r>
    <r>
      <rPr>
        <sz val="8"/>
        <color rgb="FF011F3D"/>
        <rFont val="Arial"/>
        <family val="2"/>
      </rPr>
      <t xml:space="preserve">    Includs product revenue and service revenue</t>
    </r>
  </si>
  <si>
    <t>Segment Report for the Nine Months Ended September 30, 2022 and 2021</t>
  </si>
  <si>
    <t>Statement of Comprehensive Income for the Nine Months Ended September 30, 2022 and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</si>
</sst>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#,##0\ ;[Red]\-#,##0\ ;\ \-\ "/>
    <numFmt numFmtId="167" formatCode="#,##0_ ;[Red]\-#,##0\ "/>
    <numFmt numFmtId="168" formatCode="#,###.0,"/>
  </numFmts>
  <fonts count="6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899CC"/>
      <name val="Arial"/>
      <family val="2"/>
    </font>
    <font>
      <sz val="11"/>
      <color rgb="FF7F7F7F"/>
      <name val="Arial"/>
      <family val="2"/>
    </font>
    <font>
      <b/>
      <sz val="12"/>
      <color rgb="FF0899CC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color indexed="45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sz val="11"/>
      <color rgb="FF011F3D"/>
      <name val="Arial"/>
      <family val="2"/>
    </font>
    <font>
      <b/>
      <sz val="28"/>
      <color rgb="FF9450F8"/>
      <name val="Arial"/>
      <family val="2"/>
    </font>
    <font>
      <sz val="11"/>
      <color rgb="FF9450F8"/>
      <name val="Arial"/>
      <family val="2"/>
    </font>
    <font>
      <i/>
      <sz val="14"/>
      <color rgb="FF4D6277"/>
      <name val="Arial"/>
      <family val="2"/>
    </font>
    <font>
      <sz val="11"/>
      <color rgb="FF4D6277"/>
      <name val="Arial"/>
      <family val="2"/>
    </font>
    <font>
      <sz val="14"/>
      <color rgb="FF4D6277"/>
      <name val="Arial"/>
      <family val="2"/>
    </font>
    <font>
      <b/>
      <sz val="14"/>
      <color rgb="FF9450F8"/>
      <name val="Arial"/>
      <family val="2"/>
    </font>
    <font>
      <sz val="14"/>
      <color rgb="FF011F3D"/>
      <name val="Arial"/>
      <family val="2"/>
    </font>
    <font>
      <b/>
      <sz val="12"/>
      <color rgb="FF9450F8"/>
      <name val="Arial"/>
      <family val="2"/>
    </font>
    <font>
      <b/>
      <sz val="8"/>
      <color rgb="FF011F3D"/>
      <name val="Arial"/>
      <family val="2"/>
    </font>
    <font>
      <b/>
      <i/>
      <sz val="8"/>
      <color rgb="FF011F3D"/>
      <name val="Arial"/>
      <family val="2"/>
    </font>
    <font>
      <b/>
      <i/>
      <vertAlign val="superscript"/>
      <sz val="8"/>
      <color rgb="FF011F3D"/>
      <name val="Arial"/>
      <family val="2"/>
    </font>
    <font>
      <b/>
      <vertAlign val="superscript"/>
      <sz val="8"/>
      <color rgb="FF011F3D"/>
      <name val="Arial"/>
      <family val="2"/>
    </font>
    <font>
      <sz val="8"/>
      <color rgb="FF011F3D"/>
      <name val="Arial"/>
      <family val="2"/>
    </font>
    <font>
      <i/>
      <sz val="8"/>
      <color rgb="FF011F3D"/>
      <name val="Arial"/>
      <family val="2"/>
    </font>
    <font>
      <vertAlign val="superscript"/>
      <sz val="8"/>
      <color rgb="FF011F3D"/>
      <name val="Arial"/>
      <family val="2"/>
    </font>
    <font>
      <b/>
      <i/>
      <sz val="8"/>
      <color rgb="FF4D6277"/>
      <name val="Arial"/>
      <family val="2"/>
    </font>
    <font>
      <i/>
      <sz val="8"/>
      <color rgb="FF4D6277"/>
      <name val="Arial"/>
      <family val="2"/>
    </font>
    <font>
      <sz val="8"/>
      <color rgb="FF4D6277"/>
      <name val="Arial"/>
      <family val="2"/>
    </font>
    <font>
      <b/>
      <i/>
      <vertAlign val="superscript"/>
      <sz val="8"/>
      <color rgb="FF4D6277"/>
      <name val="Arial"/>
      <family val="2"/>
    </font>
    <font>
      <b/>
      <sz val="10"/>
      <color rgb="FF011F3D"/>
      <name val="Arial"/>
      <family val="2"/>
    </font>
    <font>
      <b/>
      <sz val="8"/>
      <color rgb="FF9450F8"/>
      <name val="Arial"/>
      <family val="2"/>
    </font>
    <font>
      <sz val="10"/>
      <name val="Courier"/>
      <family val="3"/>
    </font>
    <font>
      <sz val="9"/>
      <name val="Univers (WN)"/>
    </font>
    <font>
      <sz val="11"/>
      <name val="Segoe UI"/>
      <family val="2"/>
    </font>
    <font>
      <b/>
      <sz val="11"/>
      <color rgb="FFFF0000"/>
      <name val="Segoe UI"/>
      <family val="2"/>
    </font>
  </fonts>
  <fills count="5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EBDCFE"/>
        <bgColor indexed="64"/>
      </patternFill>
    </fill>
    <fill>
      <patternFill patternType="solid">
        <fgColor rgb="FFF2F2EA"/>
        <bgColor indexed="64"/>
      </patternFill>
    </fill>
  </fills>
  <borders count="74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n">
        <color theme="1"/>
      </top>
      <bottom style="thin">
        <color theme="1"/>
      </bottom>
      <diagonal/>
    </border>
    <border>
      <left/>
      <right style="thick">
        <color rgb="FFFFFFFF"/>
      </right>
      <top style="thin">
        <color theme="1"/>
      </top>
      <bottom style="thin">
        <color theme="1"/>
      </bottom>
      <diagonal/>
    </border>
    <border>
      <left style="thick">
        <color rgb="FFFFFFFF"/>
      </left>
      <right style="thick">
        <color rgb="FFFFFFFF"/>
      </right>
      <top/>
      <bottom style="thin">
        <color auto="1"/>
      </bottom>
      <diagonal/>
    </border>
    <border>
      <left/>
      <right style="thick">
        <color rgb="FFFFFFFF"/>
      </right>
      <top/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medium">
        <color indexed="64"/>
      </top>
      <bottom style="thin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 style="thick">
        <color theme="0"/>
      </right>
      <top style="medium">
        <color indexed="64"/>
      </top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 style="thin">
        <color indexed="45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/>
      <bottom style="thin">
        <color theme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/>
      <diagonal/>
    </border>
    <border>
      <left style="thick">
        <color rgb="FFFFFFFF"/>
      </left>
      <right style="thick">
        <color rgb="FFFFFFFF"/>
      </right>
      <top/>
      <bottom style="medium">
        <color rgb="FF9450F8"/>
      </bottom>
      <diagonal/>
    </border>
    <border>
      <left/>
      <right style="thick">
        <color rgb="FFFFFFFF"/>
      </right>
      <top/>
      <bottom style="medium">
        <color rgb="FF9450F8"/>
      </bottom>
      <diagonal/>
    </border>
    <border>
      <left style="thick">
        <color rgb="FFFFFFFF"/>
      </left>
      <right style="thick">
        <color rgb="FFFFFFFF"/>
      </right>
      <top/>
      <bottom style="thick">
        <color rgb="FF9450F8"/>
      </bottom>
      <diagonal/>
    </border>
    <border>
      <left style="thick">
        <color rgb="FFFFFFFF"/>
      </left>
      <right style="thick">
        <color rgb="FFFFFFFF"/>
      </right>
      <top/>
      <bottom style="thin">
        <color theme="1"/>
      </bottom>
      <diagonal/>
    </border>
    <border>
      <left style="thick">
        <color rgb="FFFFFFFF"/>
      </left>
      <right style="thick">
        <color rgb="FFFFFFFF"/>
      </right>
      <top style="medium">
        <color rgb="FF9450F8"/>
      </top>
      <bottom style="medium">
        <color rgb="FF9450F8"/>
      </bottom>
      <diagonal/>
    </border>
    <border>
      <left/>
      <right style="thick">
        <color rgb="FFFFFFFF"/>
      </right>
      <top style="medium">
        <color rgb="FF9450F8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/>
      <bottom style="thick">
        <color rgb="FF9450F8"/>
      </bottom>
      <diagonal/>
    </border>
    <border>
      <left style="thick">
        <color theme="0"/>
      </left>
      <right style="thick">
        <color theme="0"/>
      </right>
      <top/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medium">
        <color rgb="FF9450F8"/>
      </top>
      <bottom style="medium">
        <color rgb="FF9450F8"/>
      </bottom>
      <diagonal/>
    </border>
    <border>
      <left/>
      <right style="thick">
        <color theme="0"/>
      </right>
      <top/>
      <bottom style="thick">
        <color rgb="FF9450F8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rgb="FF9450F8"/>
      </bottom>
      <diagonal/>
    </border>
    <border>
      <left/>
      <right/>
      <top/>
      <bottom style="thick">
        <color rgb="FF9450F8"/>
      </bottom>
      <diagonal/>
    </border>
    <border>
      <left style="thick">
        <color theme="0"/>
      </left>
      <right/>
      <top style="thin">
        <color indexed="64"/>
      </top>
      <bottom style="thick">
        <color rgb="FF9450F8"/>
      </bottom>
      <diagonal/>
    </border>
    <border>
      <left/>
      <right style="thick">
        <color theme="0"/>
      </right>
      <top style="thin">
        <color indexed="64"/>
      </top>
      <bottom style="thick">
        <color rgb="FF9450F8"/>
      </bottom>
      <diagonal/>
    </border>
    <border>
      <left style="thick">
        <color theme="0"/>
      </left>
      <right/>
      <top style="thin">
        <color indexed="64"/>
      </top>
      <bottom style="medium">
        <color rgb="FF9450F8"/>
      </bottom>
      <diagonal/>
    </border>
    <border>
      <left/>
      <right style="thick">
        <color theme="0"/>
      </right>
      <top style="thin">
        <color indexed="64"/>
      </top>
      <bottom style="medium">
        <color rgb="FF9450F8"/>
      </bottom>
      <diagonal/>
    </border>
    <border>
      <left style="thick">
        <color theme="0"/>
      </left>
      <right/>
      <top/>
      <bottom style="thick">
        <color rgb="FF9450F8"/>
      </bottom>
      <diagonal/>
    </border>
    <border>
      <left/>
      <right style="thick">
        <color theme="0"/>
      </right>
      <top style="thick">
        <color rgb="FF9450F8"/>
      </top>
      <bottom style="thin">
        <color indexed="64"/>
      </bottom>
      <diagonal/>
    </border>
    <border>
      <left style="thick">
        <color theme="0"/>
      </left>
      <right style="thin">
        <color theme="0"/>
      </right>
      <top/>
      <bottom style="thick">
        <color rgb="FF9450F8"/>
      </bottom>
      <diagonal/>
    </border>
    <border>
      <left style="thick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rgb="FF9450F8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theme="1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/>
      <diagonal/>
    </border>
    <border>
      <left/>
      <right style="thick">
        <color rgb="FFFFFFFF"/>
      </right>
      <top style="thin">
        <color auto="1"/>
      </top>
      <bottom style="medium">
        <color rgb="FF9450F8"/>
      </bottom>
      <diagonal/>
    </border>
  </borders>
  <cellStyleXfs count="97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/>
    <xf numFmtId="0" fontId="1" fillId="0" borderId="0"/>
    <xf numFmtId="0" fontId="2" fillId="0" borderId="0"/>
    <xf numFmtId="166" fontId="1" fillId="2" borderId="16"/>
    <xf numFmtId="49" fontId="15" fillId="3" borderId="17">
      <alignment horizontal="right"/>
    </xf>
    <xf numFmtId="0" fontId="1" fillId="0" borderId="0"/>
    <xf numFmtId="167" fontId="1" fillId="0" borderId="0">
      <alignment vertical="center"/>
    </xf>
    <xf numFmtId="0" fontId="8" fillId="4" borderId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10" borderId="0" applyNumberFormat="0" applyBorder="0" applyAlignment="0" applyProtection="0"/>
    <xf numFmtId="0" fontId="21" fillId="1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0" fillId="8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0" fillId="24" borderId="0" applyNumberFormat="0" applyBorder="0" applyAlignment="0" applyProtection="0"/>
    <xf numFmtId="0" fontId="22" fillId="22" borderId="0" applyNumberFormat="0" applyBorder="0" applyAlignment="0" applyProtection="0"/>
    <xf numFmtId="0" fontId="23" fillId="25" borderId="19" applyNumberFormat="0" applyAlignment="0" applyProtection="0"/>
    <xf numFmtId="0" fontId="24" fillId="17" borderId="20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1" fillId="15" borderId="0" applyNumberFormat="0" applyBorder="0" applyAlignment="0" applyProtection="0"/>
    <xf numFmtId="0" fontId="26" fillId="0" borderId="21" applyNumberFormat="0" applyFill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19" applyNumberFormat="0" applyAlignment="0" applyProtection="0"/>
    <xf numFmtId="0" fontId="30" fillId="0" borderId="24" applyNumberFormat="0" applyFill="0" applyAlignment="0" applyProtection="0"/>
    <xf numFmtId="0" fontId="30" fillId="23" borderId="0" applyNumberFormat="0" applyBorder="0" applyAlignment="0" applyProtection="0"/>
    <xf numFmtId="0" fontId="8" fillId="22" borderId="19" applyNumberFormat="0" applyFont="0" applyAlignment="0" applyProtection="0"/>
    <xf numFmtId="0" fontId="31" fillId="25" borderId="25" applyNumberFormat="0" applyAlignment="0" applyProtection="0"/>
    <xf numFmtId="4" fontId="8" fillId="29" borderId="19" applyNumberFormat="0" applyProtection="0">
      <alignment vertical="center"/>
    </xf>
    <xf numFmtId="4" fontId="34" fillId="30" borderId="19" applyNumberFormat="0" applyProtection="0">
      <alignment vertical="center"/>
    </xf>
    <xf numFmtId="4" fontId="8" fillId="30" borderId="19" applyNumberFormat="0" applyProtection="0">
      <alignment horizontal="left" vertical="center" indent="1"/>
    </xf>
    <xf numFmtId="0" fontId="17" fillId="29" borderId="26" applyNumberFormat="0" applyProtection="0">
      <alignment horizontal="left" vertical="top" indent="1"/>
    </xf>
    <xf numFmtId="4" fontId="8" fillId="31" borderId="19" applyNumberFormat="0" applyProtection="0">
      <alignment horizontal="left" vertical="center" indent="1"/>
    </xf>
    <xf numFmtId="4" fontId="8" fillId="32" borderId="19" applyNumberFormat="0" applyProtection="0">
      <alignment horizontal="right" vertical="center"/>
    </xf>
    <xf numFmtId="4" fontId="8" fillId="33" borderId="19" applyNumberFormat="0" applyProtection="0">
      <alignment horizontal="right" vertical="center"/>
    </xf>
    <xf numFmtId="4" fontId="8" fillId="34" borderId="27" applyNumberFormat="0" applyProtection="0">
      <alignment horizontal="right" vertical="center"/>
    </xf>
    <xf numFmtId="4" fontId="8" fillId="35" borderId="19" applyNumberFormat="0" applyProtection="0">
      <alignment horizontal="right" vertical="center"/>
    </xf>
    <xf numFmtId="4" fontId="8" fillId="36" borderId="19" applyNumberFormat="0" applyProtection="0">
      <alignment horizontal="right" vertical="center"/>
    </xf>
    <xf numFmtId="4" fontId="8" fillId="37" borderId="19" applyNumberFormat="0" applyProtection="0">
      <alignment horizontal="right" vertical="center"/>
    </xf>
    <xf numFmtId="4" fontId="8" fillId="38" borderId="19" applyNumberFormat="0" applyProtection="0">
      <alignment horizontal="right" vertical="center"/>
    </xf>
    <xf numFmtId="4" fontId="8" fillId="39" borderId="19" applyNumberFormat="0" applyProtection="0">
      <alignment horizontal="right" vertical="center"/>
    </xf>
    <xf numFmtId="4" fontId="8" fillId="40" borderId="19" applyNumberFormat="0" applyProtection="0">
      <alignment horizontal="right" vertical="center"/>
    </xf>
    <xf numFmtId="4" fontId="8" fillId="41" borderId="27" applyNumberFormat="0" applyProtection="0">
      <alignment horizontal="left" vertical="center" indent="1"/>
    </xf>
    <xf numFmtId="4" fontId="1" fillId="42" borderId="27" applyNumberFormat="0" applyProtection="0">
      <alignment horizontal="left" vertical="center" indent="1"/>
    </xf>
    <xf numFmtId="4" fontId="1" fillId="42" borderId="27" applyNumberFormat="0" applyProtection="0">
      <alignment horizontal="left" vertical="center" indent="1"/>
    </xf>
    <xf numFmtId="4" fontId="8" fillId="43" borderId="19" applyNumberFormat="0" applyProtection="0">
      <alignment horizontal="right" vertical="center"/>
    </xf>
    <xf numFmtId="4" fontId="8" fillId="44" borderId="27" applyNumberFormat="0" applyProtection="0">
      <alignment horizontal="left" vertical="center" indent="1"/>
    </xf>
    <xf numFmtId="4" fontId="8" fillId="43" borderId="27" applyNumberFormat="0" applyProtection="0">
      <alignment horizontal="left" vertical="center" indent="1"/>
    </xf>
    <xf numFmtId="0" fontId="8" fillId="45" borderId="19" applyNumberFormat="0" applyProtection="0">
      <alignment horizontal="left" vertical="center" indent="1"/>
    </xf>
    <xf numFmtId="0" fontId="8" fillId="42" borderId="26" applyNumberFormat="0" applyProtection="0">
      <alignment horizontal="left" vertical="top" indent="1"/>
    </xf>
    <xf numFmtId="0" fontId="8" fillId="46" borderId="19" applyNumberFormat="0" applyProtection="0">
      <alignment horizontal="left" vertical="center" indent="1"/>
    </xf>
    <xf numFmtId="0" fontId="8" fillId="43" borderId="26" applyNumberFormat="0" applyProtection="0">
      <alignment horizontal="left" vertical="top" indent="1"/>
    </xf>
    <xf numFmtId="0" fontId="8" fillId="47" borderId="19" applyNumberFormat="0" applyProtection="0">
      <alignment horizontal="left" vertical="center" indent="1"/>
    </xf>
    <xf numFmtId="0" fontId="8" fillId="47" borderId="26" applyNumberFormat="0" applyProtection="0">
      <alignment horizontal="left" vertical="top" indent="1"/>
    </xf>
    <xf numFmtId="0" fontId="8" fillId="44" borderId="19" applyNumberFormat="0" applyProtection="0">
      <alignment horizontal="left" vertical="center" indent="1"/>
    </xf>
    <xf numFmtId="0" fontId="8" fillId="44" borderId="26" applyNumberFormat="0" applyProtection="0">
      <alignment horizontal="left" vertical="top" indent="1"/>
    </xf>
    <xf numFmtId="0" fontId="8" fillId="48" borderId="28" applyNumberFormat="0">
      <protection locked="0"/>
    </xf>
    <xf numFmtId="0" fontId="7" fillId="42" borderId="29" applyBorder="0"/>
    <xf numFmtId="4" fontId="16" fillId="49" borderId="26" applyNumberFormat="0" applyProtection="0">
      <alignment vertical="center"/>
    </xf>
    <xf numFmtId="4" fontId="34" fillId="50" borderId="30" applyNumberFormat="0" applyProtection="0">
      <alignment vertical="center"/>
    </xf>
    <xf numFmtId="4" fontId="16" fillId="45" borderId="26" applyNumberFormat="0" applyProtection="0">
      <alignment horizontal="left" vertical="center" indent="1"/>
    </xf>
    <xf numFmtId="0" fontId="16" fillId="49" borderId="26" applyNumberFormat="0" applyProtection="0">
      <alignment horizontal="left" vertical="top" indent="1"/>
    </xf>
    <xf numFmtId="4" fontId="8" fillId="0" borderId="19" applyNumberFormat="0" applyProtection="0">
      <alignment horizontal="right" vertical="center"/>
    </xf>
    <xf numFmtId="4" fontId="34" fillId="51" borderId="19" applyNumberFormat="0" applyProtection="0">
      <alignment horizontal="right" vertical="center"/>
    </xf>
    <xf numFmtId="4" fontId="8" fillId="31" borderId="19" applyNumberFormat="0" applyProtection="0">
      <alignment horizontal="left" vertical="center" indent="1"/>
    </xf>
    <xf numFmtId="0" fontId="16" fillId="43" borderId="26" applyNumberFormat="0" applyProtection="0">
      <alignment horizontal="left" vertical="top" indent="1"/>
    </xf>
    <xf numFmtId="4" fontId="18" fillId="52" borderId="27" applyNumberFormat="0" applyProtection="0">
      <alignment horizontal="left" vertical="center" indent="1"/>
    </xf>
    <xf numFmtId="0" fontId="8" fillId="53" borderId="30"/>
    <xf numFmtId="4" fontId="19" fillId="48" borderId="19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25" fillId="0" borderId="31" applyNumberFormat="0" applyFill="0" applyAlignment="0" applyProtection="0"/>
    <xf numFmtId="0" fontId="33" fillId="0" borderId="0" applyNumberFormat="0" applyFill="0" applyBorder="0" applyAlignment="0" applyProtection="0"/>
    <xf numFmtId="4" fontId="60" fillId="0" borderId="0"/>
  </cellStyleXfs>
  <cellXfs count="326">
    <xf numFmtId="0" fontId="0" fillId="0" borderId="0" xfId="0"/>
    <xf numFmtId="0" fontId="0" fillId="0" borderId="0" xfId="0" applyAlignment="1">
      <alignment horizontal="right" vertical="top"/>
    </xf>
    <xf numFmtId="0" fontId="4" fillId="0" borderId="0" xfId="0" applyFont="1"/>
    <xf numFmtId="0" fontId="5" fillId="0" borderId="0" xfId="0" applyFont="1"/>
    <xf numFmtId="0" fontId="1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10" fillId="0" borderId="0" xfId="0" applyFont="1" applyAlignment="1">
      <alignment vertical="center"/>
    </xf>
    <xf numFmtId="0" fontId="8" fillId="0" borderId="0" xfId="0" applyFont="1"/>
    <xf numFmtId="0" fontId="4" fillId="0" borderId="3" xfId="0" applyFont="1" applyBorder="1"/>
    <xf numFmtId="0" fontId="6" fillId="0" borderId="3" xfId="0" applyFont="1" applyBorder="1"/>
    <xf numFmtId="0" fontId="8" fillId="0" borderId="3" xfId="0" applyFont="1" applyBorder="1"/>
    <xf numFmtId="0" fontId="4" fillId="0" borderId="4" xfId="0" applyFont="1" applyBorder="1"/>
    <xf numFmtId="0" fontId="12" fillId="0" borderId="0" xfId="0" applyFont="1"/>
    <xf numFmtId="0" fontId="12" fillId="0" borderId="3" xfId="0" applyFont="1" applyBorder="1"/>
    <xf numFmtId="0" fontId="6" fillId="0" borderId="3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/>
    <xf numFmtId="0" fontId="7" fillId="0" borderId="0" xfId="0" applyFont="1"/>
    <xf numFmtId="0" fontId="7" fillId="0" borderId="3" xfId="0" applyFont="1" applyBorder="1"/>
    <xf numFmtId="3" fontId="8" fillId="0" borderId="3" xfId="0" applyNumberFormat="1" applyFont="1" applyBorder="1" applyAlignment="1">
      <alignment horizontal="right"/>
    </xf>
    <xf numFmtId="0" fontId="1" fillId="0" borderId="0" xfId="4" applyFont="1"/>
    <xf numFmtId="0" fontId="6" fillId="0" borderId="4" xfId="0" applyFont="1" applyBorder="1"/>
    <xf numFmtId="0" fontId="6" fillId="0" borderId="11" xfId="0" applyFont="1" applyBorder="1"/>
    <xf numFmtId="0" fontId="6" fillId="0" borderId="0" xfId="0" applyFont="1"/>
    <xf numFmtId="4" fontId="4" fillId="0" borderId="0" xfId="0" applyNumberFormat="1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6" fillId="0" borderId="3" xfId="0" applyFont="1" applyBorder="1"/>
    <xf numFmtId="0" fontId="37" fillId="0" borderId="3" xfId="0" applyFont="1" applyBorder="1"/>
    <xf numFmtId="0" fontId="37" fillId="0" borderId="0" xfId="0" applyFont="1" applyAlignment="1">
      <alignment vertical="center"/>
    </xf>
    <xf numFmtId="3" fontId="4" fillId="0" borderId="0" xfId="0" applyNumberFormat="1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38" fillId="0" borderId="0" xfId="0" applyFont="1"/>
    <xf numFmtId="0" fontId="40" fillId="0" borderId="0" xfId="0" applyFont="1"/>
    <xf numFmtId="14" fontId="41" fillId="0" borderId="0" xfId="0" applyNumberFormat="1" applyFont="1"/>
    <xf numFmtId="0" fontId="42" fillId="0" borderId="0" xfId="0" applyFont="1"/>
    <xf numFmtId="14" fontId="43" fillId="0" borderId="0" xfId="0" applyNumberFormat="1" applyFont="1"/>
    <xf numFmtId="0" fontId="44" fillId="0" borderId="0" xfId="0" applyFont="1"/>
    <xf numFmtId="0" fontId="45" fillId="0" borderId="0" xfId="0" applyFont="1"/>
    <xf numFmtId="0" fontId="45" fillId="0" borderId="0" xfId="3" applyFont="1"/>
    <xf numFmtId="0" fontId="46" fillId="0" borderId="4" xfId="0" applyFont="1" applyBorder="1" applyAlignment="1">
      <alignment horizontal="left"/>
    </xf>
    <xf numFmtId="0" fontId="47" fillId="0" borderId="5" xfId="0" applyFont="1" applyBorder="1" applyAlignment="1">
      <alignment horizontal="left"/>
    </xf>
    <xf numFmtId="0" fontId="47" fillId="0" borderId="0" xfId="0" applyFont="1" applyAlignment="1">
      <alignment horizontal="left"/>
    </xf>
    <xf numFmtId="164" fontId="51" fillId="0" borderId="6" xfId="0" applyNumberFormat="1" applyFont="1" applyBorder="1" applyAlignment="1">
      <alignment horizontal="right"/>
    </xf>
    <xf numFmtId="0" fontId="51" fillId="0" borderId="5" xfId="0" applyFont="1" applyBorder="1" applyAlignment="1">
      <alignment horizontal="left"/>
    </xf>
    <xf numFmtId="9" fontId="51" fillId="0" borderId="6" xfId="0" applyNumberFormat="1" applyFont="1" applyBorder="1" applyAlignment="1">
      <alignment horizontal="right"/>
    </xf>
    <xf numFmtId="9" fontId="51" fillId="0" borderId="0" xfId="0" applyNumberFormat="1" applyFont="1" applyAlignment="1">
      <alignment horizontal="right" wrapText="1"/>
    </xf>
    <xf numFmtId="0" fontId="51" fillId="0" borderId="32" xfId="0" applyFont="1" applyBorder="1" applyAlignment="1">
      <alignment horizontal="left"/>
    </xf>
    <xf numFmtId="0" fontId="51" fillId="0" borderId="9" xfId="0" applyFont="1" applyBorder="1" applyAlignment="1">
      <alignment horizontal="left"/>
    </xf>
    <xf numFmtId="165" fontId="38" fillId="0" borderId="0" xfId="0" applyNumberFormat="1" applyFont="1"/>
    <xf numFmtId="0" fontId="51" fillId="0" borderId="32" xfId="0" applyFont="1" applyBorder="1" applyAlignment="1">
      <alignment horizontal="left" wrapText="1"/>
    </xf>
    <xf numFmtId="3" fontId="51" fillId="0" borderId="0" xfId="0" applyNumberFormat="1" applyFont="1" applyAlignment="1">
      <alignment vertical="center"/>
    </xf>
    <xf numFmtId="164" fontId="51" fillId="54" borderId="8" xfId="0" applyNumberFormat="1" applyFont="1" applyFill="1" applyBorder="1" applyAlignment="1">
      <alignment horizontal="right"/>
    </xf>
    <xf numFmtId="164" fontId="51" fillId="54" borderId="18" xfId="0" applyNumberFormat="1" applyFont="1" applyFill="1" applyBorder="1" applyAlignment="1">
      <alignment horizontal="right"/>
    </xf>
    <xf numFmtId="165" fontId="51" fillId="54" borderId="33" xfId="0" applyNumberFormat="1" applyFont="1" applyFill="1" applyBorder="1" applyAlignment="1">
      <alignment horizontal="right"/>
    </xf>
    <xf numFmtId="165" fontId="51" fillId="54" borderId="10" xfId="0" applyNumberFormat="1" applyFont="1" applyFill="1" applyBorder="1" applyAlignment="1">
      <alignment horizontal="right"/>
    </xf>
    <xf numFmtId="0" fontId="47" fillId="0" borderId="38" xfId="0" applyFont="1" applyBorder="1" applyAlignment="1">
      <alignment horizontal="left"/>
    </xf>
    <xf numFmtId="164" fontId="47" fillId="54" borderId="39" xfId="0" applyNumberFormat="1" applyFont="1" applyFill="1" applyBorder="1" applyAlignment="1">
      <alignment horizontal="right"/>
    </xf>
    <xf numFmtId="0" fontId="51" fillId="0" borderId="40" xfId="0" applyFont="1" applyBorder="1" applyAlignment="1">
      <alignment horizontal="left"/>
    </xf>
    <xf numFmtId="0" fontId="47" fillId="0" borderId="42" xfId="0" applyFont="1" applyBorder="1" applyAlignment="1">
      <alignment horizontal="left"/>
    </xf>
    <xf numFmtId="4" fontId="47" fillId="54" borderId="43" xfId="0" applyNumberFormat="1" applyFont="1" applyFill="1" applyBorder="1" applyAlignment="1">
      <alignment horizontal="right"/>
    </xf>
    <xf numFmtId="164" fontId="51" fillId="55" borderId="8" xfId="0" applyNumberFormat="1" applyFont="1" applyFill="1" applyBorder="1" applyAlignment="1">
      <alignment horizontal="right"/>
    </xf>
    <xf numFmtId="164" fontId="51" fillId="55" borderId="18" xfId="0" applyNumberFormat="1" applyFont="1" applyFill="1" applyBorder="1" applyAlignment="1">
      <alignment horizontal="right"/>
    </xf>
    <xf numFmtId="165" fontId="51" fillId="55" borderId="10" xfId="0" applyNumberFormat="1" applyFont="1" applyFill="1" applyBorder="1" applyAlignment="1">
      <alignment horizontal="right"/>
    </xf>
    <xf numFmtId="2" fontId="47" fillId="55" borderId="43" xfId="0" applyNumberFormat="1" applyFont="1" applyFill="1" applyBorder="1" applyAlignment="1">
      <alignment horizontal="right"/>
    </xf>
    <xf numFmtId="164" fontId="47" fillId="55" borderId="39" xfId="0" applyNumberFormat="1" applyFont="1" applyFill="1" applyBorder="1" applyAlignment="1">
      <alignment horizontal="right"/>
    </xf>
    <xf numFmtId="164" fontId="55" fillId="0" borderId="18" xfId="0" applyNumberFormat="1" applyFont="1" applyBorder="1" applyAlignment="1">
      <alignment horizontal="right"/>
    </xf>
    <xf numFmtId="164" fontId="55" fillId="0" borderId="8" xfId="0" applyNumberFormat="1" applyFont="1" applyBorder="1" applyAlignment="1">
      <alignment horizontal="right"/>
    </xf>
    <xf numFmtId="164" fontId="56" fillId="0" borderId="6" xfId="0" applyNumberFormat="1" applyFont="1" applyBorder="1" applyAlignment="1">
      <alignment horizontal="right"/>
    </xf>
    <xf numFmtId="0" fontId="42" fillId="0" borderId="4" xfId="0" applyFont="1" applyBorder="1" applyAlignment="1">
      <alignment horizontal="left" vertical="top"/>
    </xf>
    <xf numFmtId="0" fontId="46" fillId="0" borderId="4" xfId="0" applyFont="1" applyBorder="1"/>
    <xf numFmtId="0" fontId="51" fillId="0" borderId="1" xfId="0" applyFont="1" applyBorder="1" applyAlignment="1">
      <alignment horizontal="left"/>
    </xf>
    <xf numFmtId="0" fontId="38" fillId="0" borderId="3" xfId="0" applyFont="1" applyBorder="1"/>
    <xf numFmtId="3" fontId="38" fillId="0" borderId="3" xfId="0" applyNumberFormat="1" applyFont="1" applyBorder="1"/>
    <xf numFmtId="0" fontId="47" fillId="0" borderId="44" xfId="0" applyFont="1" applyBorder="1" applyAlignment="1">
      <alignment horizontal="left"/>
    </xf>
    <xf numFmtId="0" fontId="47" fillId="0" borderId="44" xfId="0" applyFont="1" applyBorder="1" applyAlignment="1">
      <alignment horizontal="right" wrapText="1"/>
    </xf>
    <xf numFmtId="0" fontId="47" fillId="0" borderId="44" xfId="0" quotePrefix="1" applyFont="1" applyBorder="1" applyAlignment="1">
      <alignment horizontal="right"/>
    </xf>
    <xf numFmtId="0" fontId="47" fillId="0" borderId="46" xfId="0" applyFont="1" applyBorder="1" applyAlignment="1">
      <alignment horizontal="left"/>
    </xf>
    <xf numFmtId="0" fontId="47" fillId="0" borderId="47" xfId="0" applyFont="1" applyBorder="1" applyAlignment="1">
      <alignment horizontal="left"/>
    </xf>
    <xf numFmtId="0" fontId="51" fillId="0" borderId="1" xfId="0" applyFont="1" applyBorder="1" applyAlignment="1">
      <alignment horizontal="left" indent="2"/>
    </xf>
    <xf numFmtId="3" fontId="51" fillId="54" borderId="1" xfId="0" applyNumberFormat="1" applyFont="1" applyFill="1" applyBorder="1" applyAlignment="1">
      <alignment horizontal="right"/>
    </xf>
    <xf numFmtId="3" fontId="47" fillId="54" borderId="46" xfId="0" applyNumberFormat="1" applyFont="1" applyFill="1" applyBorder="1" applyAlignment="1">
      <alignment horizontal="right"/>
    </xf>
    <xf numFmtId="3" fontId="47" fillId="54" borderId="47" xfId="0" applyNumberFormat="1" applyFont="1" applyFill="1" applyBorder="1" applyAlignment="1">
      <alignment horizontal="right"/>
    </xf>
    <xf numFmtId="4" fontId="51" fillId="54" borderId="1" xfId="0" applyNumberFormat="1" applyFont="1" applyFill="1" applyBorder="1" applyAlignment="1">
      <alignment horizontal="right"/>
    </xf>
    <xf numFmtId="3" fontId="51" fillId="55" borderId="1" xfId="0" applyNumberFormat="1" applyFont="1" applyFill="1" applyBorder="1" applyAlignment="1">
      <alignment horizontal="right"/>
    </xf>
    <xf numFmtId="3" fontId="47" fillId="55" borderId="46" xfId="0" applyNumberFormat="1" applyFont="1" applyFill="1" applyBorder="1" applyAlignment="1">
      <alignment horizontal="right"/>
    </xf>
    <xf numFmtId="3" fontId="47" fillId="55" borderId="47" xfId="0" applyNumberFormat="1" applyFont="1" applyFill="1" applyBorder="1" applyAlignment="1">
      <alignment horizontal="right"/>
    </xf>
    <xf numFmtId="4" fontId="51" fillId="55" borderId="1" xfId="0" applyNumberFormat="1" applyFont="1" applyFill="1" applyBorder="1" applyAlignment="1">
      <alignment horizontal="right"/>
    </xf>
    <xf numFmtId="0" fontId="46" fillId="0" borderId="0" xfId="0" applyFont="1" applyAlignment="1">
      <alignment vertical="center"/>
    </xf>
    <xf numFmtId="0" fontId="51" fillId="0" borderId="1" xfId="0" applyFont="1" applyBorder="1" applyAlignment="1">
      <alignment horizontal="left" vertical="center"/>
    </xf>
    <xf numFmtId="0" fontId="51" fillId="0" borderId="34" xfId="0" applyFont="1" applyBorder="1" applyAlignment="1">
      <alignment horizontal="left" vertical="center"/>
    </xf>
    <xf numFmtId="3" fontId="47" fillId="0" borderId="2" xfId="0" applyNumberFormat="1" applyFont="1" applyBorder="1" applyAlignment="1">
      <alignment horizontal="left" vertical="center"/>
    </xf>
    <xf numFmtId="164" fontId="54" fillId="0" borderId="39" xfId="0" applyNumberFormat="1" applyFont="1" applyBorder="1" applyAlignment="1">
      <alignment horizontal="right"/>
    </xf>
    <xf numFmtId="0" fontId="10" fillId="0" borderId="4" xfId="0" applyFont="1" applyBorder="1"/>
    <xf numFmtId="0" fontId="58" fillId="0" borderId="3" xfId="0" applyFont="1" applyBorder="1"/>
    <xf numFmtId="0" fontId="51" fillId="0" borderId="5" xfId="0" applyFont="1" applyBorder="1" applyAlignment="1">
      <alignment horizontal="right" vertical="center"/>
    </xf>
    <xf numFmtId="0" fontId="51" fillId="0" borderId="6" xfId="0" applyFont="1" applyBorder="1" applyAlignment="1">
      <alignment horizontal="right" vertical="center"/>
    </xf>
    <xf numFmtId="0" fontId="51" fillId="0" borderId="0" xfId="0" applyFont="1"/>
    <xf numFmtId="0" fontId="47" fillId="0" borderId="38" xfId="0" quotePrefix="1" applyFont="1" applyBorder="1" applyAlignment="1">
      <alignment horizontal="center" wrapText="1"/>
    </xf>
    <xf numFmtId="0" fontId="47" fillId="0" borderId="38" xfId="0" quotePrefix="1" applyFont="1" applyBorder="1" applyAlignment="1">
      <alignment horizontal="right"/>
    </xf>
    <xf numFmtId="164" fontId="52" fillId="0" borderId="8" xfId="0" applyNumberFormat="1" applyFont="1" applyBorder="1" applyAlignment="1">
      <alignment horizontal="right"/>
    </xf>
    <xf numFmtId="164" fontId="48" fillId="0" borderId="39" xfId="0" applyNumberFormat="1" applyFont="1" applyBorder="1" applyAlignment="1">
      <alignment horizontal="right"/>
    </xf>
    <xf numFmtId="164" fontId="52" fillId="0" borderId="18" xfId="0" applyNumberFormat="1" applyFont="1" applyBorder="1" applyAlignment="1">
      <alignment horizontal="right"/>
    </xf>
    <xf numFmtId="0" fontId="47" fillId="0" borderId="39" xfId="0" applyFont="1" applyBorder="1" applyAlignment="1">
      <alignment horizontal="right" wrapText="1"/>
    </xf>
    <xf numFmtId="0" fontId="48" fillId="0" borderId="38" xfId="0" applyFont="1" applyBorder="1" applyAlignment="1">
      <alignment horizontal="right" wrapText="1"/>
    </xf>
    <xf numFmtId="165" fontId="47" fillId="54" borderId="39" xfId="0" applyNumberFormat="1" applyFont="1" applyFill="1" applyBorder="1" applyAlignment="1">
      <alignment horizontal="right"/>
    </xf>
    <xf numFmtId="165" fontId="47" fillId="55" borderId="39" xfId="0" applyNumberFormat="1" applyFont="1" applyFill="1" applyBorder="1" applyAlignment="1">
      <alignment horizontal="right"/>
    </xf>
    <xf numFmtId="164" fontId="47" fillId="54" borderId="43" xfId="0" applyNumberFormat="1" applyFont="1" applyFill="1" applyBorder="1" applyAlignment="1">
      <alignment horizontal="right"/>
    </xf>
    <xf numFmtId="2" fontId="47" fillId="54" borderId="43" xfId="0" applyNumberFormat="1" applyFont="1" applyFill="1" applyBorder="1" applyAlignment="1">
      <alignment horizontal="right"/>
    </xf>
    <xf numFmtId="3" fontId="47" fillId="54" borderId="2" xfId="0" applyNumberFormat="1" applyFont="1" applyFill="1" applyBorder="1" applyAlignment="1">
      <alignment horizontal="right" vertical="center"/>
    </xf>
    <xf numFmtId="3" fontId="51" fillId="54" borderId="1" xfId="0" applyNumberFormat="1" applyFont="1" applyFill="1" applyBorder="1" applyAlignment="1">
      <alignment horizontal="right" vertical="center"/>
    </xf>
    <xf numFmtId="3" fontId="47" fillId="54" borderId="34" xfId="0" applyNumberFormat="1" applyFont="1" applyFill="1" applyBorder="1" applyAlignment="1">
      <alignment horizontal="right" vertical="center"/>
    </xf>
    <xf numFmtId="3" fontId="51" fillId="54" borderId="1" xfId="2" applyNumberFormat="1" applyFont="1" applyFill="1" applyBorder="1" applyAlignment="1">
      <alignment horizontal="right" vertical="center"/>
    </xf>
    <xf numFmtId="3" fontId="47" fillId="55" borderId="2" xfId="0" applyNumberFormat="1" applyFont="1" applyFill="1" applyBorder="1" applyAlignment="1">
      <alignment horizontal="right" vertical="center"/>
    </xf>
    <xf numFmtId="3" fontId="51" fillId="55" borderId="1" xfId="0" applyNumberFormat="1" applyFont="1" applyFill="1" applyBorder="1" applyAlignment="1">
      <alignment horizontal="right" vertical="center"/>
    </xf>
    <xf numFmtId="3" fontId="47" fillId="55" borderId="34" xfId="0" applyNumberFormat="1" applyFont="1" applyFill="1" applyBorder="1" applyAlignment="1">
      <alignment horizontal="right" vertical="center"/>
    </xf>
    <xf numFmtId="3" fontId="51" fillId="55" borderId="1" xfId="2" applyNumberFormat="1" applyFont="1" applyFill="1" applyBorder="1" applyAlignment="1">
      <alignment horizontal="right" vertical="center"/>
    </xf>
    <xf numFmtId="0" fontId="47" fillId="0" borderId="46" xfId="0" applyFont="1" applyBorder="1" applyAlignment="1">
      <alignment horizontal="left" vertical="center"/>
    </xf>
    <xf numFmtId="3" fontId="47" fillId="54" borderId="46" xfId="0" applyNumberFormat="1" applyFont="1" applyFill="1" applyBorder="1" applyAlignment="1">
      <alignment horizontal="right" vertical="center"/>
    </xf>
    <xf numFmtId="3" fontId="47" fillId="55" borderId="46" xfId="0" applyNumberFormat="1" applyFont="1" applyFill="1" applyBorder="1" applyAlignment="1">
      <alignment horizontal="right" vertical="center"/>
    </xf>
    <xf numFmtId="0" fontId="47" fillId="0" borderId="49" xfId="0" applyFont="1" applyBorder="1" applyAlignment="1">
      <alignment horizontal="left" vertical="center"/>
    </xf>
    <xf numFmtId="3" fontId="47" fillId="54" borderId="49" xfId="0" applyNumberFormat="1" applyFont="1" applyFill="1" applyBorder="1" applyAlignment="1">
      <alignment horizontal="right" vertical="center"/>
    </xf>
    <xf numFmtId="3" fontId="47" fillId="55" borderId="49" xfId="0" applyNumberFormat="1" applyFont="1" applyFill="1" applyBorder="1" applyAlignment="1">
      <alignment horizontal="right" vertical="center"/>
    </xf>
    <xf numFmtId="0" fontId="59" fillId="0" borderId="44" xfId="0" applyFont="1" applyBorder="1"/>
    <xf numFmtId="0" fontId="8" fillId="0" borderId="4" xfId="0" applyFont="1" applyBorder="1"/>
    <xf numFmtId="0" fontId="59" fillId="0" borderId="48" xfId="0" applyFont="1" applyBorder="1"/>
    <xf numFmtId="0" fontId="47" fillId="0" borderId="2" xfId="0" applyFont="1" applyBorder="1" applyAlignment="1">
      <alignment horizontal="left"/>
    </xf>
    <xf numFmtId="0" fontId="51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49" fontId="47" fillId="0" borderId="44" xfId="0" applyNumberFormat="1" applyFont="1" applyBorder="1" applyAlignment="1">
      <alignment horizontal="right"/>
    </xf>
    <xf numFmtId="0" fontId="42" fillId="0" borderId="0" xfId="0" applyFont="1" applyAlignment="1">
      <alignment horizontal="left" vertical="center"/>
    </xf>
    <xf numFmtId="0" fontId="51" fillId="0" borderId="34" xfId="0" applyFont="1" applyBorder="1" applyAlignment="1">
      <alignment horizontal="left"/>
    </xf>
    <xf numFmtId="0" fontId="47" fillId="0" borderId="1" xfId="0" applyFont="1" applyBorder="1" applyAlignment="1">
      <alignment horizontal="left"/>
    </xf>
    <xf numFmtId="3" fontId="51" fillId="54" borderId="34" xfId="0" applyNumberFormat="1" applyFont="1" applyFill="1" applyBorder="1" applyAlignment="1">
      <alignment horizontal="right"/>
    </xf>
    <xf numFmtId="3" fontId="47" fillId="54" borderId="1" xfId="0" applyNumberFormat="1" applyFont="1" applyFill="1" applyBorder="1" applyAlignment="1">
      <alignment horizontal="right"/>
    </xf>
    <xf numFmtId="3" fontId="47" fillId="55" borderId="1" xfId="0" applyNumberFormat="1" applyFont="1" applyFill="1" applyBorder="1" applyAlignment="1">
      <alignment horizontal="right"/>
    </xf>
    <xf numFmtId="1" fontId="47" fillId="54" borderId="15" xfId="0" applyNumberFormat="1" applyFont="1" applyFill="1" applyBorder="1" applyAlignment="1">
      <alignment horizontal="center"/>
    </xf>
    <xf numFmtId="3" fontId="51" fillId="54" borderId="35" xfId="0" applyNumberFormat="1" applyFont="1" applyFill="1" applyBorder="1" applyAlignment="1">
      <alignment horizontal="right"/>
    </xf>
    <xf numFmtId="3" fontId="51" fillId="54" borderId="37" xfId="0" applyNumberFormat="1" applyFont="1" applyFill="1" applyBorder="1" applyAlignment="1">
      <alignment horizontal="right"/>
    </xf>
    <xf numFmtId="3" fontId="51" fillId="54" borderId="15" xfId="0" applyNumberFormat="1" applyFont="1" applyFill="1" applyBorder="1" applyAlignment="1">
      <alignment horizontal="right"/>
    </xf>
    <xf numFmtId="3" fontId="47" fillId="54" borderId="15" xfId="0" applyNumberFormat="1" applyFont="1" applyFill="1" applyBorder="1" applyAlignment="1">
      <alignment horizontal="right"/>
    </xf>
    <xf numFmtId="3" fontId="52" fillId="54" borderId="34" xfId="0" applyNumberFormat="1" applyFont="1" applyFill="1" applyBorder="1" applyAlignment="1">
      <alignment horizontal="right"/>
    </xf>
    <xf numFmtId="1" fontId="47" fillId="55" borderId="13" xfId="0" applyNumberFormat="1" applyFont="1" applyFill="1" applyBorder="1" applyAlignment="1">
      <alignment horizontal="center"/>
    </xf>
    <xf numFmtId="3" fontId="51" fillId="55" borderId="36" xfId="0" applyNumberFormat="1" applyFont="1" applyFill="1" applyBorder="1" applyAlignment="1">
      <alignment horizontal="right"/>
    </xf>
    <xf numFmtId="3" fontId="51" fillId="55" borderId="13" xfId="0" applyNumberFormat="1" applyFont="1" applyFill="1" applyBorder="1" applyAlignment="1">
      <alignment horizontal="right"/>
    </xf>
    <xf numFmtId="3" fontId="47" fillId="55" borderId="13" xfId="0" applyNumberFormat="1" applyFont="1" applyFill="1" applyBorder="1" applyAlignment="1">
      <alignment horizontal="right"/>
    </xf>
    <xf numFmtId="3" fontId="47" fillId="55" borderId="53" xfId="0" applyNumberFormat="1" applyFont="1" applyFill="1" applyBorder="1" applyAlignment="1">
      <alignment horizontal="right"/>
    </xf>
    <xf numFmtId="3" fontId="47" fillId="54" borderId="54" xfId="0" applyNumberFormat="1" applyFont="1" applyFill="1" applyBorder="1" applyAlignment="1">
      <alignment horizontal="right"/>
    </xf>
    <xf numFmtId="3" fontId="47" fillId="54" borderId="2" xfId="0" applyNumberFormat="1" applyFont="1" applyFill="1" applyBorder="1" applyAlignment="1">
      <alignment horizontal="right"/>
    </xf>
    <xf numFmtId="0" fontId="47" fillId="0" borderId="0" xfId="0" applyFont="1" applyAlignment="1">
      <alignment horizontal="center"/>
    </xf>
    <xf numFmtId="1" fontId="47" fillId="0" borderId="0" xfId="0" applyNumberFormat="1" applyFont="1" applyAlignment="1">
      <alignment horizontal="center"/>
    </xf>
    <xf numFmtId="3" fontId="51" fillId="0" borderId="0" xfId="0" applyNumberFormat="1" applyFont="1" applyAlignment="1">
      <alignment horizontal="right"/>
    </xf>
    <xf numFmtId="3" fontId="47" fillId="0" borderId="0" xfId="0" applyNumberFormat="1" applyFont="1" applyAlignment="1">
      <alignment horizontal="right"/>
    </xf>
    <xf numFmtId="3" fontId="52" fillId="54" borderId="35" xfId="0" applyNumberFormat="1" applyFont="1" applyFill="1" applyBorder="1" applyAlignment="1">
      <alignment horizontal="right"/>
    </xf>
    <xf numFmtId="3" fontId="52" fillId="54" borderId="37" xfId="0" applyNumberFormat="1" applyFont="1" applyFill="1" applyBorder="1" applyAlignment="1">
      <alignment horizontal="right"/>
    </xf>
    <xf numFmtId="3" fontId="51" fillId="55" borderId="12" xfId="0" applyNumberFormat="1" applyFont="1" applyFill="1" applyBorder="1" applyAlignment="1">
      <alignment horizontal="right"/>
    </xf>
    <xf numFmtId="1" fontId="47" fillId="54" borderId="56" xfId="0" applyNumberFormat="1" applyFont="1" applyFill="1" applyBorder="1" applyAlignment="1">
      <alignment horizontal="center"/>
    </xf>
    <xf numFmtId="3" fontId="51" fillId="54" borderId="14" xfId="0" applyNumberFormat="1" applyFont="1" applyFill="1" applyBorder="1" applyAlignment="1">
      <alignment horizontal="right"/>
    </xf>
    <xf numFmtId="1" fontId="48" fillId="54" borderId="1" xfId="0" applyNumberFormat="1" applyFont="1" applyFill="1" applyBorder="1" applyAlignment="1">
      <alignment horizontal="center"/>
    </xf>
    <xf numFmtId="3" fontId="52" fillId="54" borderId="1" xfId="0" applyNumberFormat="1" applyFont="1" applyFill="1" applyBorder="1" applyAlignment="1">
      <alignment horizontal="right"/>
    </xf>
    <xf numFmtId="3" fontId="52" fillId="54" borderId="15" xfId="0" applyNumberFormat="1" applyFont="1" applyFill="1" applyBorder="1" applyAlignment="1">
      <alignment horizontal="right"/>
    </xf>
    <xf numFmtId="1" fontId="48" fillId="54" borderId="44" xfId="0" applyNumberFormat="1" applyFont="1" applyFill="1" applyBorder="1" applyAlignment="1">
      <alignment horizontal="center" wrapText="1"/>
    </xf>
    <xf numFmtId="1" fontId="47" fillId="55" borderId="55" xfId="0" applyNumberFormat="1" applyFont="1" applyFill="1" applyBorder="1" applyAlignment="1">
      <alignment horizontal="center"/>
    </xf>
    <xf numFmtId="1" fontId="47" fillId="54" borderId="48" xfId="0" applyNumberFormat="1" applyFont="1" applyFill="1" applyBorder="1" applyAlignment="1">
      <alignment horizontal="center"/>
    </xf>
    <xf numFmtId="1" fontId="47" fillId="55" borderId="44" xfId="0" applyNumberFormat="1" applyFont="1" applyFill="1" applyBorder="1" applyAlignment="1">
      <alignment horizontal="center"/>
    </xf>
    <xf numFmtId="1" fontId="47" fillId="55" borderId="51" xfId="0" applyNumberFormat="1" applyFont="1" applyFill="1" applyBorder="1" applyAlignment="1">
      <alignment horizontal="center"/>
    </xf>
    <xf numFmtId="1" fontId="47" fillId="54" borderId="52" xfId="0" applyNumberFormat="1" applyFont="1" applyFill="1" applyBorder="1" applyAlignment="1">
      <alignment horizontal="center"/>
    </xf>
    <xf numFmtId="0" fontId="46" fillId="0" borderId="0" xfId="0" applyFont="1"/>
    <xf numFmtId="0" fontId="51" fillId="0" borderId="1" xfId="0" applyFont="1" applyBorder="1" applyAlignment="1">
      <alignment horizontal="left" wrapText="1"/>
    </xf>
    <xf numFmtId="0" fontId="47" fillId="0" borderId="49" xfId="0" applyFont="1" applyBorder="1" applyAlignment="1">
      <alignment horizontal="left"/>
    </xf>
    <xf numFmtId="3" fontId="47" fillId="54" borderId="49" xfId="0" applyNumberFormat="1" applyFont="1" applyFill="1" applyBorder="1" applyAlignment="1">
      <alignment horizontal="right"/>
    </xf>
    <xf numFmtId="3" fontId="51" fillId="54" borderId="1" xfId="2" applyNumberFormat="1" applyFont="1" applyFill="1" applyBorder="1" applyAlignment="1">
      <alignment horizontal="right"/>
    </xf>
    <xf numFmtId="3" fontId="47" fillId="55" borderId="49" xfId="0" applyNumberFormat="1" applyFont="1" applyFill="1" applyBorder="1" applyAlignment="1">
      <alignment horizontal="right"/>
    </xf>
    <xf numFmtId="3" fontId="47" fillId="55" borderId="2" xfId="0" applyNumberFormat="1" applyFont="1" applyFill="1" applyBorder="1" applyAlignment="1">
      <alignment horizontal="right"/>
    </xf>
    <xf numFmtId="3" fontId="51" fillId="55" borderId="1" xfId="2" applyNumberFormat="1" applyFont="1" applyFill="1" applyBorder="1" applyAlignment="1">
      <alignment horizontal="right"/>
    </xf>
    <xf numFmtId="0" fontId="47" fillId="0" borderId="40" xfId="0" applyFont="1" applyBorder="1" applyAlignment="1">
      <alignment horizontal="right"/>
    </xf>
    <xf numFmtId="0" fontId="47" fillId="0" borderId="40" xfId="0" quotePrefix="1" applyFont="1" applyBorder="1" applyAlignment="1">
      <alignment horizontal="right"/>
    </xf>
    <xf numFmtId="0" fontId="47" fillId="0" borderId="45" xfId="0" applyFont="1" applyBorder="1" applyAlignment="1">
      <alignment horizontal="left"/>
    </xf>
    <xf numFmtId="3" fontId="47" fillId="54" borderId="45" xfId="0" applyNumberFormat="1" applyFont="1" applyFill="1" applyBorder="1" applyAlignment="1">
      <alignment horizontal="right"/>
    </xf>
    <xf numFmtId="3" fontId="47" fillId="55" borderId="45" xfId="0" applyNumberFormat="1" applyFont="1" applyFill="1" applyBorder="1" applyAlignment="1">
      <alignment horizontal="right"/>
    </xf>
    <xf numFmtId="0" fontId="9" fillId="0" borderId="59" xfId="0" applyFont="1" applyBorder="1" applyAlignment="1">
      <alignment horizontal="left"/>
    </xf>
    <xf numFmtId="0" fontId="6" fillId="0" borderId="59" xfId="0" applyFont="1" applyBorder="1"/>
    <xf numFmtId="0" fontId="47" fillId="0" borderId="59" xfId="0" applyFont="1" applyBorder="1" applyAlignment="1">
      <alignment horizontal="center"/>
    </xf>
    <xf numFmtId="1" fontId="47" fillId="0" borderId="59" xfId="0" applyNumberFormat="1" applyFont="1" applyBorder="1" applyAlignment="1">
      <alignment horizontal="center"/>
    </xf>
    <xf numFmtId="3" fontId="51" fillId="0" borderId="59" xfId="0" applyNumberFormat="1" applyFont="1" applyBorder="1" applyAlignment="1">
      <alignment horizontal="right"/>
    </xf>
    <xf numFmtId="3" fontId="47" fillId="0" borderId="59" xfId="0" applyNumberFormat="1" applyFont="1" applyBorder="1" applyAlignment="1">
      <alignment horizontal="right"/>
    </xf>
    <xf numFmtId="0" fontId="38" fillId="0" borderId="59" xfId="0" applyFont="1" applyBorder="1"/>
    <xf numFmtId="0" fontId="4" fillId="0" borderId="59" xfId="0" applyFont="1" applyBorder="1"/>
    <xf numFmtId="0" fontId="13" fillId="0" borderId="60" xfId="0" applyFont="1" applyBorder="1"/>
    <xf numFmtId="0" fontId="7" fillId="0" borderId="59" xfId="0" applyFont="1" applyBorder="1"/>
    <xf numFmtId="0" fontId="1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7" fillId="0" borderId="61" xfId="0" applyFont="1" applyBorder="1" applyAlignment="1">
      <alignment horizontal="left" vertical="center"/>
    </xf>
    <xf numFmtId="3" fontId="47" fillId="54" borderId="61" xfId="0" applyNumberFormat="1" applyFont="1" applyFill="1" applyBorder="1" applyAlignment="1">
      <alignment horizontal="right" vertical="center"/>
    </xf>
    <xf numFmtId="3" fontId="47" fillId="55" borderId="61" xfId="0" applyNumberFormat="1" applyFont="1" applyFill="1" applyBorder="1" applyAlignment="1">
      <alignment horizontal="right" vertical="center"/>
    </xf>
    <xf numFmtId="0" fontId="47" fillId="0" borderId="62" xfId="0" applyFont="1" applyBorder="1" applyAlignment="1">
      <alignment horizontal="left" vertical="center"/>
    </xf>
    <xf numFmtId="3" fontId="47" fillId="54" borderId="62" xfId="0" applyNumberFormat="1" applyFont="1" applyFill="1" applyBorder="1" applyAlignment="1">
      <alignment horizontal="right" vertical="center"/>
    </xf>
    <xf numFmtId="3" fontId="47" fillId="55" borderId="62" xfId="0" applyNumberFormat="1" applyFont="1" applyFill="1" applyBorder="1" applyAlignment="1">
      <alignment horizontal="right" vertical="center"/>
    </xf>
    <xf numFmtId="164" fontId="47" fillId="54" borderId="6" xfId="0" applyNumberFormat="1" applyFont="1" applyFill="1" applyBorder="1" applyAlignment="1">
      <alignment horizontal="right"/>
    </xf>
    <xf numFmtId="164" fontId="54" fillId="0" borderId="6" xfId="0" applyNumberFormat="1" applyFont="1" applyBorder="1" applyAlignment="1">
      <alignment horizontal="right"/>
    </xf>
    <xf numFmtId="164" fontId="47" fillId="55" borderId="6" xfId="0" applyNumberFormat="1" applyFont="1" applyFill="1" applyBorder="1" applyAlignment="1">
      <alignment horizontal="right"/>
    </xf>
    <xf numFmtId="0" fontId="47" fillId="0" borderId="5" xfId="0" applyFont="1" applyBorder="1" applyAlignment="1">
      <alignment horizontal="left" indent="1"/>
    </xf>
    <xf numFmtId="0" fontId="51" fillId="0" borderId="41" xfId="0" applyFont="1" applyBorder="1" applyAlignment="1">
      <alignment horizontal="left" indent="1"/>
    </xf>
    <xf numFmtId="0" fontId="51" fillId="0" borderId="7" xfId="0" applyFont="1" applyBorder="1" applyAlignment="1">
      <alignment horizontal="left" indent="1"/>
    </xf>
    <xf numFmtId="1" fontId="47" fillId="0" borderId="39" xfId="0" applyNumberFormat="1" applyFont="1" applyBorder="1" applyAlignment="1">
      <alignment horizontal="right"/>
    </xf>
    <xf numFmtId="1" fontId="48" fillId="0" borderId="39" xfId="0" applyNumberFormat="1" applyFont="1" applyBorder="1" applyAlignment="1">
      <alignment horizontal="right"/>
    </xf>
    <xf numFmtId="1" fontId="47" fillId="0" borderId="6" xfId="0" applyNumberFormat="1" applyFont="1" applyBorder="1" applyAlignment="1">
      <alignment horizontal="right"/>
    </xf>
    <xf numFmtId="1" fontId="48" fillId="0" borderId="6" xfId="0" applyNumberFormat="1" applyFont="1" applyBorder="1" applyAlignment="1">
      <alignment horizontal="right"/>
    </xf>
    <xf numFmtId="1" fontId="51" fillId="0" borderId="18" xfId="0" applyNumberFormat="1" applyFont="1" applyBorder="1" applyAlignment="1">
      <alignment horizontal="right"/>
    </xf>
    <xf numFmtId="1" fontId="52" fillId="0" borderId="18" xfId="0" applyNumberFormat="1" applyFont="1" applyBorder="1" applyAlignment="1">
      <alignment horizontal="right" wrapText="1"/>
    </xf>
    <xf numFmtId="1" fontId="51" fillId="0" borderId="8" xfId="0" applyNumberFormat="1" applyFont="1" applyBorder="1" applyAlignment="1">
      <alignment horizontal="right"/>
    </xf>
    <xf numFmtId="1" fontId="52" fillId="0" borderId="8" xfId="0" applyNumberFormat="1" applyFont="1" applyBorder="1" applyAlignment="1">
      <alignment horizontal="right" wrapText="1"/>
    </xf>
    <xf numFmtId="1" fontId="38" fillId="0" borderId="0" xfId="0" applyNumberFormat="1" applyFont="1"/>
    <xf numFmtId="1" fontId="47" fillId="0" borderId="38" xfId="0" applyNumberFormat="1" applyFont="1" applyBorder="1" applyAlignment="1">
      <alignment horizontal="right"/>
    </xf>
    <xf numFmtId="1" fontId="47" fillId="0" borderId="43" xfId="0" applyNumberFormat="1" applyFont="1" applyBorder="1" applyAlignment="1">
      <alignment horizontal="right"/>
    </xf>
    <xf numFmtId="1" fontId="51" fillId="0" borderId="10" xfId="0" applyNumberFormat="1" applyFont="1" applyBorder="1" applyAlignment="1">
      <alignment horizontal="right"/>
    </xf>
    <xf numFmtId="0" fontId="52" fillId="0" borderId="9" xfId="0" applyFont="1" applyBorder="1" applyAlignment="1">
      <alignment horizontal="left" indent="1"/>
    </xf>
    <xf numFmtId="0" fontId="52" fillId="0" borderId="32" xfId="0" applyFont="1" applyBorder="1" applyAlignment="1">
      <alignment horizontal="left" indent="1"/>
    </xf>
    <xf numFmtId="1" fontId="47" fillId="0" borderId="10" xfId="0" applyNumberFormat="1" applyFont="1" applyBorder="1" applyAlignment="1">
      <alignment horizontal="right"/>
    </xf>
    <xf numFmtId="1" fontId="47" fillId="0" borderId="33" xfId="0" applyNumberFormat="1" applyFont="1" applyBorder="1" applyAlignment="1">
      <alignment horizontal="right"/>
    </xf>
    <xf numFmtId="1" fontId="47" fillId="0" borderId="63" xfId="0" applyNumberFormat="1" applyFont="1" applyBorder="1" applyAlignment="1">
      <alignment horizontal="right"/>
    </xf>
    <xf numFmtId="3" fontId="61" fillId="0" borderId="0" xfId="96" applyNumberFormat="1" applyFont="1" applyAlignment="1">
      <alignment horizontal="right"/>
    </xf>
    <xf numFmtId="3" fontId="61" fillId="0" borderId="0" xfId="96" applyNumberFormat="1" applyFont="1"/>
    <xf numFmtId="3" fontId="37" fillId="0" borderId="3" xfId="0" applyNumberFormat="1" applyFont="1" applyBorder="1"/>
    <xf numFmtId="0" fontId="47" fillId="0" borderId="63" xfId="0" applyFont="1" applyBorder="1" applyAlignment="1">
      <alignment horizontal="left"/>
    </xf>
    <xf numFmtId="3" fontId="47" fillId="54" borderId="63" xfId="0" applyNumberFormat="1" applyFont="1" applyFill="1" applyBorder="1" applyAlignment="1">
      <alignment horizontal="right"/>
    </xf>
    <xf numFmtId="0" fontId="51" fillId="0" borderId="64" xfId="0" applyFont="1" applyBorder="1" applyAlignment="1">
      <alignment horizontal="left"/>
    </xf>
    <xf numFmtId="3" fontId="51" fillId="54" borderId="64" xfId="0" applyNumberFormat="1" applyFont="1" applyFill="1" applyBorder="1" applyAlignment="1">
      <alignment horizontal="right"/>
    </xf>
    <xf numFmtId="3" fontId="51" fillId="55" borderId="64" xfId="0" applyNumberFormat="1" applyFont="1" applyFill="1" applyBorder="1" applyAlignment="1">
      <alignment horizontal="right"/>
    </xf>
    <xf numFmtId="3" fontId="51" fillId="54" borderId="64" xfId="2" applyNumberFormat="1" applyFont="1" applyFill="1" applyBorder="1" applyAlignment="1">
      <alignment horizontal="right"/>
    </xf>
    <xf numFmtId="3" fontId="51" fillId="55" borderId="64" xfId="2" applyNumberFormat="1" applyFont="1" applyFill="1" applyBorder="1" applyAlignment="1">
      <alignment horizontal="right"/>
    </xf>
    <xf numFmtId="0" fontId="51" fillId="0" borderId="65" xfId="0" applyFont="1" applyBorder="1" applyAlignment="1">
      <alignment horizontal="left" indent="2"/>
    </xf>
    <xf numFmtId="3" fontId="51" fillId="54" borderId="65" xfId="0" applyNumberFormat="1" applyFont="1" applyFill="1" applyBorder="1" applyAlignment="1">
      <alignment horizontal="right"/>
    </xf>
    <xf numFmtId="3" fontId="51" fillId="55" borderId="65" xfId="0" applyNumberFormat="1" applyFont="1" applyFill="1" applyBorder="1" applyAlignment="1">
      <alignment horizontal="right"/>
    </xf>
    <xf numFmtId="4" fontId="51" fillId="54" borderId="64" xfId="0" applyNumberFormat="1" applyFont="1" applyFill="1" applyBorder="1" applyAlignment="1">
      <alignment horizontal="right"/>
    </xf>
    <xf numFmtId="4" fontId="51" fillId="55" borderId="64" xfId="0" applyNumberFormat="1" applyFont="1" applyFill="1" applyBorder="1" applyAlignment="1">
      <alignment horizontal="right"/>
    </xf>
    <xf numFmtId="0" fontId="51" fillId="0" borderId="64" xfId="0" applyFont="1" applyBorder="1" applyAlignment="1">
      <alignment horizontal="left" vertical="center"/>
    </xf>
    <xf numFmtId="3" fontId="51" fillId="54" borderId="64" xfId="0" applyNumberFormat="1" applyFont="1" applyFill="1" applyBorder="1" applyAlignment="1">
      <alignment horizontal="right" vertical="center"/>
    </xf>
    <xf numFmtId="3" fontId="51" fillId="55" borderId="64" xfId="0" applyNumberFormat="1" applyFont="1" applyFill="1" applyBorder="1" applyAlignment="1">
      <alignment horizontal="right" vertical="center"/>
    </xf>
    <xf numFmtId="0" fontId="47" fillId="0" borderId="66" xfId="0" applyFont="1" applyBorder="1" applyAlignment="1">
      <alignment horizontal="left" vertical="center"/>
    </xf>
    <xf numFmtId="3" fontId="47" fillId="54" borderId="66" xfId="0" applyNumberFormat="1" applyFont="1" applyFill="1" applyBorder="1" applyAlignment="1">
      <alignment horizontal="right" vertical="center"/>
    </xf>
    <xf numFmtId="3" fontId="47" fillId="55" borderId="66" xfId="0" applyNumberFormat="1" applyFont="1" applyFill="1" applyBorder="1" applyAlignment="1">
      <alignment horizontal="right" vertical="center"/>
    </xf>
    <xf numFmtId="0" fontId="51" fillId="0" borderId="64" xfId="0" applyFont="1" applyBorder="1" applyAlignment="1">
      <alignment horizontal="left" wrapText="1"/>
    </xf>
    <xf numFmtId="3" fontId="52" fillId="54" borderId="64" xfId="0" applyNumberFormat="1" applyFont="1" applyFill="1" applyBorder="1" applyAlignment="1">
      <alignment horizontal="right"/>
    </xf>
    <xf numFmtId="3" fontId="51" fillId="55" borderId="67" xfId="0" applyNumberFormat="1" applyFont="1" applyFill="1" applyBorder="1" applyAlignment="1">
      <alignment horizontal="right"/>
    </xf>
    <xf numFmtId="0" fontId="47" fillId="0" borderId="66" xfId="0" applyFont="1" applyBorder="1" applyAlignment="1">
      <alignment horizontal="left"/>
    </xf>
    <xf numFmtId="3" fontId="47" fillId="54" borderId="66" xfId="0" applyNumberFormat="1" applyFont="1" applyFill="1" applyBorder="1" applyAlignment="1">
      <alignment horizontal="right"/>
    </xf>
    <xf numFmtId="3" fontId="48" fillId="54" borderId="66" xfId="0" applyNumberFormat="1" applyFont="1" applyFill="1" applyBorder="1" applyAlignment="1">
      <alignment horizontal="right"/>
    </xf>
    <xf numFmtId="3" fontId="47" fillId="55" borderId="68" xfId="0" applyNumberFormat="1" applyFont="1" applyFill="1" applyBorder="1" applyAlignment="1">
      <alignment horizontal="right"/>
    </xf>
    <xf numFmtId="3" fontId="47" fillId="54" borderId="69" xfId="0" applyNumberFormat="1" applyFont="1" applyFill="1" applyBorder="1" applyAlignment="1">
      <alignment horizontal="right"/>
    </xf>
    <xf numFmtId="3" fontId="47" fillId="55" borderId="66" xfId="0" applyNumberFormat="1" applyFont="1" applyFill="1" applyBorder="1" applyAlignment="1">
      <alignment horizontal="right"/>
    </xf>
    <xf numFmtId="3" fontId="51" fillId="54" borderId="66" xfId="0" applyNumberFormat="1" applyFont="1" applyFill="1" applyBorder="1" applyAlignment="1">
      <alignment horizontal="right"/>
    </xf>
    <xf numFmtId="3" fontId="51" fillId="55" borderId="68" xfId="0" applyNumberFormat="1" applyFont="1" applyFill="1" applyBorder="1" applyAlignment="1">
      <alignment horizontal="right"/>
    </xf>
    <xf numFmtId="3" fontId="51" fillId="54" borderId="69" xfId="0" applyNumberFormat="1" applyFont="1" applyFill="1" applyBorder="1" applyAlignment="1">
      <alignment horizontal="right"/>
    </xf>
    <xf numFmtId="0" fontId="47" fillId="0" borderId="66" xfId="0" applyFont="1" applyBorder="1" applyAlignment="1">
      <alignment horizontal="left" wrapText="1"/>
    </xf>
    <xf numFmtId="3" fontId="51" fillId="54" borderId="70" xfId="0" applyNumberFormat="1" applyFont="1" applyFill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51" fillId="0" borderId="70" xfId="0" applyFont="1" applyBorder="1" applyAlignment="1">
      <alignment horizontal="left"/>
    </xf>
    <xf numFmtId="3" fontId="51" fillId="55" borderId="70" xfId="0" applyNumberFormat="1" applyFont="1" applyFill="1" applyBorder="1" applyAlignment="1">
      <alignment horizontal="right"/>
    </xf>
    <xf numFmtId="168" fontId="51" fillId="54" borderId="18" xfId="0" applyNumberFormat="1" applyFont="1" applyFill="1" applyBorder="1" applyAlignment="1">
      <alignment horizontal="right"/>
    </xf>
    <xf numFmtId="168" fontId="51" fillId="55" borderId="18" xfId="0" applyNumberFormat="1" applyFont="1" applyFill="1" applyBorder="1" applyAlignment="1">
      <alignment horizontal="right"/>
    </xf>
    <xf numFmtId="168" fontId="47" fillId="54" borderId="38" xfId="0" applyNumberFormat="1" applyFont="1" applyFill="1" applyBorder="1" applyAlignment="1">
      <alignment horizontal="right"/>
    </xf>
    <xf numFmtId="168" fontId="47" fillId="55" borderId="38" xfId="0" applyNumberFormat="1" applyFont="1" applyFill="1" applyBorder="1" applyAlignment="1">
      <alignment horizontal="right"/>
    </xf>
    <xf numFmtId="168" fontId="47" fillId="54" borderId="18" xfId="0" applyNumberFormat="1" applyFont="1" applyFill="1" applyBorder="1" applyAlignment="1">
      <alignment horizontal="right"/>
    </xf>
    <xf numFmtId="168" fontId="47" fillId="55" borderId="18" xfId="0" applyNumberFormat="1" applyFont="1" applyFill="1" applyBorder="1" applyAlignment="1">
      <alignment horizontal="right"/>
    </xf>
    <xf numFmtId="1" fontId="47" fillId="0" borderId="8" xfId="0" applyNumberFormat="1" applyFont="1" applyBorder="1" applyAlignment="1">
      <alignment horizontal="right"/>
    </xf>
    <xf numFmtId="168" fontId="47" fillId="54" borderId="43" xfId="0" applyNumberFormat="1" applyFont="1" applyFill="1" applyBorder="1" applyAlignment="1">
      <alignment horizontal="right"/>
    </xf>
    <xf numFmtId="168" fontId="47" fillId="55" borderId="43" xfId="0" applyNumberFormat="1" applyFont="1" applyFill="1" applyBorder="1" applyAlignment="1">
      <alignment horizontal="right"/>
    </xf>
    <xf numFmtId="164" fontId="47" fillId="55" borderId="43" xfId="0" applyNumberFormat="1" applyFont="1" applyFill="1" applyBorder="1" applyAlignment="1">
      <alignment horizontal="right"/>
    </xf>
    <xf numFmtId="165" fontId="51" fillId="55" borderId="33" xfId="0" applyNumberFormat="1" applyFont="1" applyFill="1" applyBorder="1" applyAlignment="1">
      <alignment horizontal="right"/>
    </xf>
    <xf numFmtId="3" fontId="47" fillId="55" borderId="63" xfId="0" applyNumberFormat="1" applyFont="1" applyFill="1" applyBorder="1" applyAlignment="1">
      <alignment horizontal="right"/>
    </xf>
    <xf numFmtId="3" fontId="62" fillId="0" borderId="0" xfId="0" applyNumberFormat="1" applyFont="1"/>
    <xf numFmtId="0" fontId="62" fillId="0" borderId="0" xfId="0" applyFont="1"/>
    <xf numFmtId="0" fontId="63" fillId="0" borderId="0" xfId="0" applyFont="1"/>
    <xf numFmtId="3" fontId="51" fillId="54" borderId="71" xfId="0" applyNumberFormat="1" applyFont="1" applyFill="1" applyBorder="1" applyAlignment="1">
      <alignment horizontal="right"/>
    </xf>
    <xf numFmtId="3" fontId="52" fillId="54" borderId="70" xfId="0" applyNumberFormat="1" applyFont="1" applyFill="1" applyBorder="1" applyAlignment="1">
      <alignment horizontal="right"/>
    </xf>
    <xf numFmtId="3" fontId="51" fillId="55" borderId="72" xfId="0" applyNumberFormat="1" applyFont="1" applyFill="1" applyBorder="1" applyAlignment="1">
      <alignment horizontal="right"/>
    </xf>
    <xf numFmtId="165" fontId="52" fillId="54" borderId="18" xfId="0" applyNumberFormat="1" applyFont="1" applyFill="1" applyBorder="1" applyAlignment="1">
      <alignment horizontal="right"/>
    </xf>
    <xf numFmtId="165" fontId="52" fillId="55" borderId="18" xfId="0" applyNumberFormat="1" applyFont="1" applyFill="1" applyBorder="1" applyAlignment="1">
      <alignment horizontal="right"/>
    </xf>
    <xf numFmtId="165" fontId="52" fillId="0" borderId="8" xfId="0" applyNumberFormat="1" applyFont="1" applyBorder="1" applyAlignment="1">
      <alignment horizontal="right"/>
    </xf>
    <xf numFmtId="165" fontId="47" fillId="54" borderId="73" xfId="0" applyNumberFormat="1" applyFont="1" applyFill="1" applyBorder="1" applyAlignment="1">
      <alignment horizontal="right"/>
    </xf>
    <xf numFmtId="165" fontId="47" fillId="55" borderId="73" xfId="0" applyNumberFormat="1" applyFont="1" applyFill="1" applyBorder="1" applyAlignment="1">
      <alignment horizontal="right"/>
    </xf>
    <xf numFmtId="1" fontId="47" fillId="0" borderId="73" xfId="0" applyNumberFormat="1" applyFont="1" applyBorder="1" applyAlignment="1">
      <alignment horizontal="right"/>
    </xf>
    <xf numFmtId="3" fontId="51" fillId="0" borderId="1" xfId="0" applyNumberFormat="1" applyFont="1" applyBorder="1" applyAlignment="1">
      <alignment horizontal="right"/>
    </xf>
    <xf numFmtId="3" fontId="51" fillId="0" borderId="64" xfId="0" applyNumberFormat="1" applyFont="1" applyBorder="1" applyAlignment="1">
      <alignment horizontal="right"/>
    </xf>
    <xf numFmtId="3" fontId="47" fillId="0" borderId="46" xfId="0" applyNumberFormat="1" applyFont="1" applyBorder="1" applyAlignment="1">
      <alignment horizontal="right"/>
    </xf>
    <xf numFmtId="3" fontId="47" fillId="0" borderId="47" xfId="0" applyNumberFormat="1" applyFont="1" applyBorder="1" applyAlignment="1">
      <alignment horizontal="right"/>
    </xf>
    <xf numFmtId="0" fontId="51" fillId="0" borderId="72" xfId="0" applyFont="1" applyBorder="1" applyAlignment="1">
      <alignment horizontal="left"/>
    </xf>
    <xf numFmtId="3" fontId="52" fillId="54" borderId="71" xfId="0" applyNumberFormat="1" applyFont="1" applyFill="1" applyBorder="1" applyAlignment="1">
      <alignment horizontal="right"/>
    </xf>
    <xf numFmtId="0" fontId="39" fillId="0" borderId="0" xfId="0" applyFont="1" applyAlignment="1">
      <alignment horizontal="left"/>
    </xf>
    <xf numFmtId="0" fontId="47" fillId="0" borderId="5" xfId="0" quotePrefix="1" applyFont="1" applyBorder="1" applyAlignment="1">
      <alignment horizontal="right" wrapText="1"/>
    </xf>
    <xf numFmtId="0" fontId="47" fillId="0" borderId="40" xfId="0" quotePrefix="1" applyFont="1" applyBorder="1" applyAlignment="1">
      <alignment horizontal="right" wrapText="1"/>
    </xf>
    <xf numFmtId="0" fontId="47" fillId="0" borderId="5" xfId="0" applyFont="1" applyBorder="1" applyAlignment="1">
      <alignment horizontal="right" wrapText="1"/>
    </xf>
    <xf numFmtId="0" fontId="47" fillId="0" borderId="40" xfId="0" applyFont="1" applyBorder="1" applyAlignment="1">
      <alignment horizontal="right" wrapText="1"/>
    </xf>
    <xf numFmtId="0" fontId="54" fillId="0" borderId="5" xfId="0" applyFont="1" applyBorder="1" applyAlignment="1">
      <alignment horizontal="right" wrapText="1"/>
    </xf>
    <xf numFmtId="0" fontId="54" fillId="0" borderId="40" xfId="0" applyFont="1" applyBorder="1" applyAlignment="1">
      <alignment horizontal="right" wrapText="1"/>
    </xf>
    <xf numFmtId="0" fontId="51" fillId="0" borderId="0" xfId="0" applyFont="1" applyAlignment="1">
      <alignment horizontal="left" wrapText="1"/>
    </xf>
    <xf numFmtId="0" fontId="48" fillId="0" borderId="5" xfId="0" quotePrefix="1" applyFont="1" applyBorder="1" applyAlignment="1">
      <alignment horizontal="right" wrapText="1"/>
    </xf>
    <xf numFmtId="0" fontId="48" fillId="0" borderId="40" xfId="0" quotePrefix="1" applyFont="1" applyBorder="1" applyAlignment="1">
      <alignment horizontal="right" wrapText="1"/>
    </xf>
    <xf numFmtId="0" fontId="42" fillId="0" borderId="3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6" fillId="0" borderId="0" xfId="0" applyFont="1" applyAlignment="1">
      <alignment horizontal="left" wrapText="1"/>
    </xf>
    <xf numFmtId="0" fontId="47" fillId="0" borderId="48" xfId="0" applyFont="1" applyBorder="1" applyAlignment="1">
      <alignment horizontal="center"/>
    </xf>
    <xf numFmtId="0" fontId="47" fillId="0" borderId="44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7" fillId="0" borderId="58" xfId="0" applyFont="1" applyBorder="1" applyAlignment="1">
      <alignment horizontal="left"/>
    </xf>
    <xf numFmtId="0" fontId="47" fillId="0" borderId="57" xfId="0" applyFont="1" applyBorder="1" applyAlignment="1">
      <alignment horizontal="left"/>
    </xf>
    <xf numFmtId="0" fontId="47" fillId="0" borderId="48" xfId="0" applyFont="1" applyBorder="1" applyAlignment="1">
      <alignment horizontal="center" wrapText="1"/>
    </xf>
    <xf numFmtId="0" fontId="47" fillId="0" borderId="44" xfId="0" applyFont="1" applyBorder="1" applyAlignment="1">
      <alignment horizontal="center" wrapText="1"/>
    </xf>
    <xf numFmtId="0" fontId="47" fillId="0" borderId="55" xfId="0" applyFont="1" applyBorder="1" applyAlignment="1">
      <alignment horizontal="center"/>
    </xf>
    <xf numFmtId="0" fontId="47" fillId="0" borderId="50" xfId="0" applyFont="1" applyBorder="1" applyAlignment="1">
      <alignment horizontal="center"/>
    </xf>
  </cellXfs>
  <cellStyles count="97">
    <cellStyle name="_Column2" xfId="8" xr:uid="{00000000-0005-0000-0000-000000000000}"/>
    <cellStyle name="_Data" xfId="7" xr:uid="{00000000-0005-0000-0000-000001000000}"/>
    <cellStyle name="_Data_IFRSADJUST_Q4_EBIT" xfId="10" xr:uid="{00000000-0005-0000-0000-000002000000}"/>
    <cellStyle name="_Row1_IFRSADJUST_Q4_EBIT" xfId="9" xr:uid="{00000000-0005-0000-0000-000003000000}"/>
    <cellStyle name="Accent1 - 20%" xfId="13" xr:uid="{00000000-0005-0000-0000-00003B000000}"/>
    <cellStyle name="Accent1 - 40%" xfId="14" xr:uid="{00000000-0005-0000-0000-00003C000000}"/>
    <cellStyle name="Accent1 - 60%" xfId="15" xr:uid="{00000000-0005-0000-0000-00003D000000}"/>
    <cellStyle name="Accent2 - 20%" xfId="17" xr:uid="{00000000-0005-0000-0000-00003F000000}"/>
    <cellStyle name="Accent2 - 40%" xfId="18" xr:uid="{00000000-0005-0000-0000-000040000000}"/>
    <cellStyle name="Accent2 - 60%" xfId="19" xr:uid="{00000000-0005-0000-0000-000041000000}"/>
    <cellStyle name="Accent3 - 20%" xfId="21" xr:uid="{00000000-0005-0000-0000-000043000000}"/>
    <cellStyle name="Accent3 - 40%" xfId="22" xr:uid="{00000000-0005-0000-0000-000044000000}"/>
    <cellStyle name="Accent3 - 60%" xfId="23" xr:uid="{00000000-0005-0000-0000-000045000000}"/>
    <cellStyle name="Accent4 - 20%" xfId="25" xr:uid="{00000000-0005-0000-0000-000047000000}"/>
    <cellStyle name="Accent4 - 40%" xfId="26" xr:uid="{00000000-0005-0000-0000-000048000000}"/>
    <cellStyle name="Accent4 - 60%" xfId="27" xr:uid="{00000000-0005-0000-0000-000049000000}"/>
    <cellStyle name="Accent5 - 20%" xfId="29" xr:uid="{00000000-0005-0000-0000-00004B000000}"/>
    <cellStyle name="Accent5 - 40%" xfId="30" xr:uid="{00000000-0005-0000-0000-00004C000000}"/>
    <cellStyle name="Accent5 - 60%" xfId="31" xr:uid="{00000000-0005-0000-0000-00004D000000}"/>
    <cellStyle name="Accent6 - 20%" xfId="33" xr:uid="{00000000-0005-0000-0000-00004F000000}"/>
    <cellStyle name="Accent6 - 40%" xfId="34" xr:uid="{00000000-0005-0000-0000-000050000000}"/>
    <cellStyle name="Accent6 - 60%" xfId="35" xr:uid="{00000000-0005-0000-0000-000051000000}"/>
    <cellStyle name="Akzent1 2" xfId="12" xr:uid="{00000000-0005-0000-0000-00003A000000}"/>
    <cellStyle name="Akzent2 2" xfId="16" xr:uid="{00000000-0005-0000-0000-00003E000000}"/>
    <cellStyle name="Akzent3 2" xfId="20" xr:uid="{00000000-0005-0000-0000-000042000000}"/>
    <cellStyle name="Akzent4 2" xfId="24" xr:uid="{00000000-0005-0000-0000-000046000000}"/>
    <cellStyle name="Akzent5 2" xfId="28" xr:uid="{00000000-0005-0000-0000-00004A000000}"/>
    <cellStyle name="Akzent6 2" xfId="32" xr:uid="{00000000-0005-0000-0000-00004E000000}"/>
    <cellStyle name="Ausgabe 2" xfId="51" xr:uid="{00000000-0005-0000-0000-000062000000}"/>
    <cellStyle name="Berechnung 2" xfId="37" xr:uid="{00000000-0005-0000-0000-000053000000}"/>
    <cellStyle name="Eingabe 2" xfId="47" xr:uid="{00000000-0005-0000-0000-00005D000000}"/>
    <cellStyle name="Emphasis 1" xfId="39" xr:uid="{00000000-0005-0000-0000-000055000000}"/>
    <cellStyle name="Emphasis 2" xfId="40" xr:uid="{00000000-0005-0000-0000-000056000000}"/>
    <cellStyle name="Emphasis 3" xfId="41" xr:uid="{00000000-0005-0000-0000-000057000000}"/>
    <cellStyle name="Ergebnis 2" xfId="94" xr:uid="{00000000-0005-0000-0000-00008D000000}"/>
    <cellStyle name="Gut 2" xfId="42" xr:uid="{00000000-0005-0000-0000-000058000000}"/>
    <cellStyle name="Hyperlink" xfId="3" builtinId="8"/>
    <cellStyle name="Neutral 2" xfId="49" xr:uid="{00000000-0005-0000-0000-00005F000000}"/>
    <cellStyle name="Normal" xfId="0" builtinId="0"/>
    <cellStyle name="Normal 2" xfId="6" xr:uid="{00000000-0005-0000-0000-000005000000}"/>
    <cellStyle name="Normal_Bil98koE" xfId="96" xr:uid="{E7DE60AA-F01E-45D6-A37E-4945E8D21C86}"/>
    <cellStyle name="Notiz 2" xfId="50" xr:uid="{00000000-0005-0000-0000-000061000000}"/>
    <cellStyle name="Percent" xfId="2" builtinId="5"/>
    <cellStyle name="SAPBEXaggData" xfId="52" xr:uid="{00000000-0005-0000-0000-000063000000}"/>
    <cellStyle name="SAPBEXaggDataEmph" xfId="53" xr:uid="{00000000-0005-0000-0000-000064000000}"/>
    <cellStyle name="SAPBEXaggItem" xfId="54" xr:uid="{00000000-0005-0000-0000-000065000000}"/>
    <cellStyle name="SAPBEXaggItemX" xfId="55" xr:uid="{00000000-0005-0000-0000-000066000000}"/>
    <cellStyle name="SAPBEXchaText" xfId="56" xr:uid="{00000000-0005-0000-0000-000067000000}"/>
    <cellStyle name="SAPBEXexcBad7" xfId="57" xr:uid="{00000000-0005-0000-0000-000068000000}"/>
    <cellStyle name="SAPBEXexcBad8" xfId="58" xr:uid="{00000000-0005-0000-0000-000069000000}"/>
    <cellStyle name="SAPBEXexcBad9" xfId="59" xr:uid="{00000000-0005-0000-0000-00006A000000}"/>
    <cellStyle name="SAPBEXexcCritical4" xfId="60" xr:uid="{00000000-0005-0000-0000-00006B000000}"/>
    <cellStyle name="SAPBEXexcCritical5" xfId="61" xr:uid="{00000000-0005-0000-0000-00006C000000}"/>
    <cellStyle name="SAPBEXexcCritical6" xfId="62" xr:uid="{00000000-0005-0000-0000-00006D000000}"/>
    <cellStyle name="SAPBEXexcGood1" xfId="63" xr:uid="{00000000-0005-0000-0000-00006E000000}"/>
    <cellStyle name="SAPBEXexcGood2" xfId="64" xr:uid="{00000000-0005-0000-0000-00006F000000}"/>
    <cellStyle name="SAPBEXexcGood3" xfId="65" xr:uid="{00000000-0005-0000-0000-000070000000}"/>
    <cellStyle name="SAPBEXfilterDrill" xfId="66" xr:uid="{00000000-0005-0000-0000-000071000000}"/>
    <cellStyle name="SAPBEXfilterItem" xfId="67" xr:uid="{00000000-0005-0000-0000-000072000000}"/>
    <cellStyle name="SAPBEXfilterText" xfId="68" xr:uid="{00000000-0005-0000-0000-000073000000}"/>
    <cellStyle name="SAPBEXformats" xfId="69" xr:uid="{00000000-0005-0000-0000-000074000000}"/>
    <cellStyle name="SAPBEXheaderItem" xfId="70" xr:uid="{00000000-0005-0000-0000-000075000000}"/>
    <cellStyle name="SAPBEXheaderText" xfId="71" xr:uid="{00000000-0005-0000-0000-000076000000}"/>
    <cellStyle name="SAPBEXHLevel0" xfId="72" xr:uid="{00000000-0005-0000-0000-000077000000}"/>
    <cellStyle name="SAPBEXHLevel0X" xfId="73" xr:uid="{00000000-0005-0000-0000-000078000000}"/>
    <cellStyle name="SAPBEXHLevel1" xfId="74" xr:uid="{00000000-0005-0000-0000-000079000000}"/>
    <cellStyle name="SAPBEXHLevel1X" xfId="75" xr:uid="{00000000-0005-0000-0000-00007A000000}"/>
    <cellStyle name="SAPBEXHLevel2" xfId="76" xr:uid="{00000000-0005-0000-0000-00007B000000}"/>
    <cellStyle name="SAPBEXHLevel2X" xfId="77" xr:uid="{00000000-0005-0000-0000-00007C000000}"/>
    <cellStyle name="SAPBEXHLevel3" xfId="78" xr:uid="{00000000-0005-0000-0000-00007D000000}"/>
    <cellStyle name="SAPBEXHLevel3X" xfId="79" xr:uid="{00000000-0005-0000-0000-00007E000000}"/>
    <cellStyle name="SAPBEXinputData" xfId="80" xr:uid="{00000000-0005-0000-0000-00007F000000}"/>
    <cellStyle name="SAPBEXItemHeader" xfId="81" xr:uid="{00000000-0005-0000-0000-000080000000}"/>
    <cellStyle name="SAPBEXresData" xfId="82" xr:uid="{00000000-0005-0000-0000-000081000000}"/>
    <cellStyle name="SAPBEXresDataEmph" xfId="83" xr:uid="{00000000-0005-0000-0000-000082000000}"/>
    <cellStyle name="SAPBEXresItem" xfId="84" xr:uid="{00000000-0005-0000-0000-000083000000}"/>
    <cellStyle name="SAPBEXresItemX" xfId="85" xr:uid="{00000000-0005-0000-0000-000084000000}"/>
    <cellStyle name="SAPBEXstdData" xfId="86" xr:uid="{00000000-0005-0000-0000-000085000000}"/>
    <cellStyle name="SAPBEXstdDataEmph" xfId="87" xr:uid="{00000000-0005-0000-0000-000086000000}"/>
    <cellStyle name="SAPBEXstdItem" xfId="88" xr:uid="{00000000-0005-0000-0000-000087000000}"/>
    <cellStyle name="SAPBEXstdItemX" xfId="89" xr:uid="{00000000-0005-0000-0000-000088000000}"/>
    <cellStyle name="SAPBEXtitle" xfId="90" xr:uid="{00000000-0005-0000-0000-000089000000}"/>
    <cellStyle name="SAPBEXunassignedItem" xfId="91" xr:uid="{00000000-0005-0000-0000-00008A000000}"/>
    <cellStyle name="SAPBEXundefined" xfId="92" xr:uid="{00000000-0005-0000-0000-00008B000000}"/>
    <cellStyle name="Schlecht 2" xfId="36" xr:uid="{00000000-0005-0000-0000-000052000000}"/>
    <cellStyle name="Sheet Title" xfId="93" xr:uid="{00000000-0005-0000-0000-00008C000000}"/>
    <cellStyle name="Standard 2" xfId="1" xr:uid="{00000000-0005-0000-0000-000009000000}"/>
    <cellStyle name="Standard 3" xfId="11" xr:uid="{00000000-0005-0000-0000-000060000000}"/>
    <cellStyle name="Standard 4" xfId="5" xr:uid="{00000000-0005-0000-0000-00000A000000}"/>
    <cellStyle name="Standard_Tabelle1_1" xfId="4" xr:uid="{00000000-0005-0000-0000-00000B000000}"/>
    <cellStyle name="Überschrift 1 2" xfId="43" xr:uid="{00000000-0005-0000-0000-000059000000}"/>
    <cellStyle name="Überschrift 2 2" xfId="44" xr:uid="{00000000-0005-0000-0000-00005A000000}"/>
    <cellStyle name="Überschrift 3 2" xfId="45" xr:uid="{00000000-0005-0000-0000-00005B000000}"/>
    <cellStyle name="Überschrift 4 2" xfId="46" xr:uid="{00000000-0005-0000-0000-00005C000000}"/>
    <cellStyle name="Verknüpfte Zelle 2" xfId="48" xr:uid="{00000000-0005-0000-0000-00005E000000}"/>
    <cellStyle name="Warnender Text 2" xfId="95" xr:uid="{00000000-0005-0000-0000-00008E000000}"/>
    <cellStyle name="Zelle überprüfen 2" xfId="38" xr:uid="{00000000-0005-0000-0000-000054000000}"/>
  </cellStyles>
  <dxfs count="0"/>
  <tableStyles count="0" defaultTableStyle="TableStyleMedium2" defaultPivotStyle="PivotStyleMedium9"/>
  <colors>
    <mruColors>
      <color rgb="FFF2F2EA"/>
      <color rgb="FFEBDCFE"/>
      <color rgb="FF4D6277"/>
      <color rgb="FF9450F8"/>
      <color rgb="FF011F3D"/>
      <color rgb="FFD7B9FC"/>
      <color rgb="FF0899CC"/>
      <color rgb="FFE7F5FB"/>
      <color rgb="FF7F7F7F"/>
      <color rgb="FF2333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investor.relations@softwareag.com" TargetMode="External"/><Relationship Id="rId4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8:G23"/>
  <sheetViews>
    <sheetView showGridLines="0" tabSelected="1" zoomScaleNormal="100" zoomScalePageLayoutView="80" workbookViewId="0"/>
  </sheetViews>
  <sheetFormatPr defaultColWidth="9.140625" defaultRowHeight="14.25"/>
  <cols>
    <col min="1" max="1" width="2.7109375" style="2" customWidth="1"/>
    <col min="2" max="2" width="9.140625" style="2" customWidth="1"/>
    <col min="3" max="16384" width="9.140625" style="2"/>
  </cols>
  <sheetData>
    <row r="8" spans="2:7" ht="35.25">
      <c r="B8" s="304" t="s">
        <v>0</v>
      </c>
      <c r="C8" s="304"/>
      <c r="D8" s="304"/>
      <c r="E8" s="304"/>
      <c r="F8" s="46"/>
      <c r="G8" s="46"/>
    </row>
    <row r="9" spans="2:7" ht="35.25">
      <c r="B9" s="304" t="s">
        <v>1</v>
      </c>
      <c r="C9" s="304"/>
      <c r="D9" s="304"/>
      <c r="E9" s="304"/>
      <c r="F9" s="304"/>
      <c r="G9" s="304"/>
    </row>
    <row r="10" spans="2:7" ht="35.25">
      <c r="B10" s="304" t="s">
        <v>163</v>
      </c>
      <c r="C10" s="304"/>
      <c r="D10" s="304"/>
      <c r="E10" s="304"/>
      <c r="F10" s="46"/>
      <c r="G10" s="46"/>
    </row>
    <row r="11" spans="2:7" ht="26.25">
      <c r="B11" s="3"/>
    </row>
    <row r="20" spans="2:3" ht="18.75">
      <c r="B20" s="47" t="s">
        <v>164</v>
      </c>
      <c r="C20" s="48"/>
    </row>
    <row r="21" spans="2:3" ht="18">
      <c r="B21" s="49" t="s">
        <v>2</v>
      </c>
      <c r="C21" s="48"/>
    </row>
    <row r="23" spans="2:3">
      <c r="B23" s="8"/>
    </row>
  </sheetData>
  <mergeCells count="3">
    <mergeCell ref="B10:E10"/>
    <mergeCell ref="B9:G9"/>
    <mergeCell ref="B8:E8"/>
  </mergeCells>
  <pageMargins left="0.43307086614173229" right="0.23622047244094491" top="0.74803149606299213" bottom="0.74803149606299213" header="0.31496062992125984" footer="0.31496062992125984"/>
  <pageSetup paperSize="9" orientation="portrait" r:id="rId1"/>
  <headerFooter>
    <oddHeader>&amp;L&amp;G</oddHeader>
    <oddFooter>&amp;L© 2022 Software AG. All rights reserved.&amp;C&amp;P</oddFooter>
  </headerFooter>
  <customProperties>
    <customPr name="_pios_id" r:id="rId2"/>
  </customProperties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0">
    <pageSetUpPr fitToPage="1"/>
  </sheetPr>
  <dimension ref="B1:K25"/>
  <sheetViews>
    <sheetView showGridLines="0" zoomScaleNormal="100" workbookViewId="0"/>
  </sheetViews>
  <sheetFormatPr defaultColWidth="11.42578125" defaultRowHeight="14.25"/>
  <cols>
    <col min="1" max="1" width="2.7109375" style="2" customWidth="1"/>
    <col min="2" max="2" width="14.28515625" style="2" customWidth="1"/>
    <col min="3" max="16384" width="11.42578125" style="2"/>
  </cols>
  <sheetData>
    <row r="1" spans="2:11">
      <c r="K1" s="7"/>
    </row>
    <row r="9" spans="2:11" ht="18">
      <c r="B9" s="50" t="s">
        <v>149</v>
      </c>
    </row>
    <row r="10" spans="2:11" ht="18">
      <c r="B10" s="51" t="s">
        <v>150</v>
      </c>
      <c r="C10" s="45"/>
      <c r="D10" s="45"/>
      <c r="E10" s="45"/>
      <c r="F10" s="45"/>
    </row>
    <row r="11" spans="2:11" ht="18">
      <c r="B11" s="51" t="s">
        <v>151</v>
      </c>
      <c r="C11" s="45"/>
      <c r="D11" s="45"/>
      <c r="E11" s="45"/>
      <c r="F11" s="45"/>
    </row>
    <row r="12" spans="2:11" ht="18">
      <c r="B12" s="51" t="s">
        <v>152</v>
      </c>
      <c r="C12" s="45"/>
      <c r="D12" s="45"/>
      <c r="E12" s="45"/>
      <c r="F12" s="45"/>
    </row>
    <row r="13" spans="2:11">
      <c r="B13" s="45"/>
      <c r="C13" s="45"/>
      <c r="D13" s="45"/>
      <c r="E13" s="45"/>
      <c r="F13" s="45"/>
    </row>
    <row r="14" spans="2:11" ht="18">
      <c r="B14" s="51"/>
      <c r="C14" s="45"/>
      <c r="D14" s="45"/>
      <c r="E14" s="45"/>
      <c r="F14" s="45"/>
    </row>
    <row r="15" spans="2:11" ht="18">
      <c r="B15" s="51"/>
      <c r="C15" s="45"/>
      <c r="D15" s="45"/>
      <c r="E15" s="45"/>
      <c r="F15" s="45"/>
    </row>
    <row r="16" spans="2:11" ht="18">
      <c r="B16" s="51" t="s">
        <v>153</v>
      </c>
      <c r="C16" s="51" t="s">
        <v>154</v>
      </c>
      <c r="D16" s="45"/>
      <c r="E16" s="45"/>
      <c r="F16" s="45"/>
    </row>
    <row r="17" spans="2:6" ht="18">
      <c r="B17" s="51" t="s">
        <v>155</v>
      </c>
      <c r="C17" s="51" t="s">
        <v>156</v>
      </c>
      <c r="D17" s="45"/>
      <c r="E17" s="45"/>
      <c r="F17" s="45"/>
    </row>
    <row r="18" spans="2:6" ht="18">
      <c r="B18" s="51" t="s">
        <v>157</v>
      </c>
      <c r="C18" s="52" t="s">
        <v>158</v>
      </c>
      <c r="D18" s="45"/>
      <c r="E18" s="45"/>
      <c r="F18" s="45"/>
    </row>
    <row r="19" spans="2:6">
      <c r="B19" s="45"/>
      <c r="C19" s="45"/>
      <c r="D19" s="45"/>
      <c r="E19" s="45"/>
      <c r="F19" s="45"/>
    </row>
    <row r="20" spans="2:6" ht="18">
      <c r="B20" s="51" t="s">
        <v>159</v>
      </c>
      <c r="C20" s="45"/>
      <c r="D20" s="45"/>
      <c r="E20" s="45"/>
      <c r="F20" s="45"/>
    </row>
    <row r="21" spans="2:6">
      <c r="B21" s="45"/>
      <c r="C21" s="45"/>
      <c r="D21" s="45"/>
      <c r="E21" s="45"/>
      <c r="F21" s="45"/>
    </row>
    <row r="22" spans="2:6">
      <c r="B22" s="45"/>
      <c r="C22" s="45"/>
      <c r="D22" s="45"/>
      <c r="E22" s="45"/>
      <c r="F22" s="45"/>
    </row>
    <row r="23" spans="2:6">
      <c r="B23" s="45"/>
      <c r="C23" s="45"/>
      <c r="D23" s="45"/>
      <c r="E23" s="45"/>
      <c r="F23" s="45"/>
    </row>
    <row r="24" spans="2:6">
      <c r="B24" s="45"/>
      <c r="C24" s="45"/>
      <c r="D24" s="45"/>
      <c r="E24" s="45"/>
      <c r="F24" s="45"/>
    </row>
    <row r="25" spans="2:6">
      <c r="B25" s="45"/>
      <c r="C25" s="45"/>
      <c r="D25" s="45"/>
      <c r="E25" s="45"/>
      <c r="F25" s="45"/>
    </row>
  </sheetData>
  <hyperlinks>
    <hyperlink ref="C18" r:id="rId1" xr:uid="{00000000-0004-0000-0B00-000000000000}"/>
  </hyperlinks>
  <pageMargins left="0.43307086614173229" right="0.23622047244094491" top="0.74803149606299213" bottom="0.74803149606299213" header="0.31496062992125984" footer="0.31496062992125984"/>
  <pageSetup paperSize="9" orientation="portrait" r:id="rId2"/>
  <headerFooter>
    <oddHeader>&amp;L       &amp;G</oddHeader>
    <oddFooter>&amp;L© 2022 Software AG. All rights reserved.&amp;C&amp;P</oddFooter>
  </headerFooter>
  <customProperties>
    <customPr name="_pios_id" r:id="rId3"/>
  </customProperties>
  <legacyDrawingHF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426F2-C980-423B-94A9-DFD29DDF38DB}">
  <sheetPr>
    <pageSetUpPr fitToPage="1"/>
  </sheetPr>
  <dimension ref="K1"/>
  <sheetViews>
    <sheetView showGridLines="0" showRuler="0" zoomScaleNormal="100" zoomScalePageLayoutView="55" workbookViewId="0"/>
  </sheetViews>
  <sheetFormatPr defaultColWidth="11.42578125" defaultRowHeight="15"/>
  <sheetData>
    <row r="1" spans="11:11">
      <c r="K1" s="1" t="s">
        <v>160</v>
      </c>
    </row>
  </sheetData>
  <pageMargins left="0.43307086614173229" right="0.23622047244094491" top="0.74803149606299213" bottom="0.74803149606299213" header="0.31496062992125984" footer="0.31496062992125984"/>
  <pageSetup paperSize="9" scale="77" orientation="portrait" r:id="rId1"/>
  <headerFooter>
    <oddHeader>&amp;L       &amp;G</oddHeader>
    <oddFooter>&amp;L© 2022 Software AG. All rights reserved.&amp;C&amp;P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90B69-8598-3E49-A663-D757BEC8B48C}">
  <sheetPr>
    <pageSetUpPr fitToPage="1"/>
  </sheetPr>
  <dimension ref="B6:M29"/>
  <sheetViews>
    <sheetView showGridLines="0" zoomScaleNormal="100" workbookViewId="0"/>
  </sheetViews>
  <sheetFormatPr defaultColWidth="11.42578125" defaultRowHeight="14.25"/>
  <cols>
    <col min="1" max="1" width="2.7109375" style="2" customWidth="1"/>
    <col min="2" max="2" width="7.140625" style="2" customWidth="1"/>
    <col min="3" max="12" width="11.42578125" style="2"/>
    <col min="13" max="13" width="13" style="2" bestFit="1" customWidth="1"/>
    <col min="14" max="16384" width="11.42578125" style="2"/>
  </cols>
  <sheetData>
    <row r="6" spans="2:13" ht="18">
      <c r="B6" s="50" t="s">
        <v>3</v>
      </c>
      <c r="C6" s="46"/>
      <c r="M6" s="34"/>
    </row>
    <row r="8" spans="2:13">
      <c r="M8" s="34"/>
    </row>
    <row r="9" spans="2:13">
      <c r="B9" s="4" t="s">
        <v>4</v>
      </c>
      <c r="C9" s="4" t="s">
        <v>165</v>
      </c>
    </row>
    <row r="10" spans="2:13">
      <c r="B10" s="4"/>
      <c r="C10" s="4"/>
    </row>
    <row r="11" spans="2:13">
      <c r="B11" s="4" t="s">
        <v>5</v>
      </c>
      <c r="C11" s="4" t="s">
        <v>166</v>
      </c>
    </row>
    <row r="12" spans="2:13">
      <c r="B12" s="4"/>
      <c r="C12" s="4"/>
    </row>
    <row r="13" spans="2:13">
      <c r="B13" s="4" t="s">
        <v>6</v>
      </c>
      <c r="C13" s="4" t="s">
        <v>167</v>
      </c>
    </row>
    <row r="14" spans="2:13">
      <c r="B14" s="4"/>
      <c r="C14" s="4"/>
    </row>
    <row r="15" spans="2:13">
      <c r="B15" s="4" t="s">
        <v>7</v>
      </c>
      <c r="C15" s="4" t="s">
        <v>168</v>
      </c>
    </row>
    <row r="16" spans="2:13">
      <c r="B16" s="4"/>
      <c r="C16" s="4"/>
    </row>
    <row r="17" spans="2:5">
      <c r="B17" s="4" t="s">
        <v>8</v>
      </c>
      <c r="C17" s="4" t="s">
        <v>206</v>
      </c>
    </row>
    <row r="18" spans="2:5">
      <c r="B18" s="4"/>
      <c r="C18" s="4"/>
    </row>
    <row r="19" spans="2:5">
      <c r="B19" s="4" t="s">
        <v>9</v>
      </c>
      <c r="C19" s="4" t="s">
        <v>169</v>
      </c>
    </row>
    <row r="20" spans="2:5">
      <c r="B20" s="4"/>
      <c r="C20" s="4"/>
    </row>
    <row r="21" spans="2:5">
      <c r="B21" s="4" t="s">
        <v>10</v>
      </c>
      <c r="C21" s="4" t="s">
        <v>207</v>
      </c>
      <c r="D21" s="4"/>
      <c r="E21" s="4"/>
    </row>
    <row r="22" spans="2:5">
      <c r="B22" s="4"/>
      <c r="C22" s="4"/>
    </row>
    <row r="24" spans="2:5">
      <c r="B24" s="4"/>
      <c r="C24" s="4"/>
      <c r="D24" s="4"/>
      <c r="E24" s="4"/>
    </row>
    <row r="25" spans="2:5">
      <c r="B25" s="4"/>
      <c r="D25" s="4"/>
      <c r="E25" s="4"/>
    </row>
    <row r="26" spans="2:5">
      <c r="B26" s="4"/>
      <c r="C26" s="4"/>
      <c r="D26" s="4"/>
      <c r="E26" s="4"/>
    </row>
    <row r="27" spans="2:5">
      <c r="B27" s="4"/>
      <c r="C27" s="4"/>
      <c r="D27" s="4"/>
      <c r="E27" s="4"/>
    </row>
    <row r="28" spans="2:5">
      <c r="B28" s="4"/>
      <c r="D28" s="4"/>
      <c r="E28" s="4"/>
    </row>
    <row r="29" spans="2:5">
      <c r="B29" s="4"/>
      <c r="C29" s="4"/>
      <c r="D29" s="4"/>
      <c r="E29" s="4"/>
    </row>
  </sheetData>
  <pageMargins left="0.43307086614173229" right="0.23622047244094491" top="0.74803149606299213" bottom="0.74803149606299213" header="0.31496062992125984" footer="0.31496062992125984"/>
  <pageSetup paperSize="9" scale="95" orientation="portrait" r:id="rId1"/>
  <headerFooter>
    <oddHeader>&amp;L       &amp;G</oddHeader>
    <oddFooter>&amp;L© 2022 Software AG. All rights reserved.&amp;C&amp;P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89532-3B2D-DF46-BC20-C96A351BB87C}">
  <sheetPr>
    <pageSetUpPr fitToPage="1"/>
  </sheetPr>
  <dimension ref="A1:M53"/>
  <sheetViews>
    <sheetView showGridLines="0" zoomScaleNormal="100" workbookViewId="0"/>
  </sheetViews>
  <sheetFormatPr defaultColWidth="9.140625" defaultRowHeight="14.25"/>
  <cols>
    <col min="1" max="1" width="3.5703125" style="2" customWidth="1"/>
    <col min="2" max="2" width="33.5703125" style="2" customWidth="1"/>
    <col min="3" max="6" width="9.7109375" style="2" customWidth="1"/>
    <col min="7" max="7" width="9.140625" style="2"/>
    <col min="8" max="11" width="9.7109375" style="2" customWidth="1"/>
    <col min="12" max="16384" width="9.140625" style="2"/>
  </cols>
  <sheetData>
    <row r="1" spans="1:13" ht="15.75">
      <c r="B1" s="53" t="str">
        <f>'Table of contents'!C9</f>
        <v>Key Figures as of September 30, 2022 and 2021</v>
      </c>
      <c r="C1" s="44"/>
      <c r="D1" s="44"/>
      <c r="E1" s="44"/>
      <c r="F1" s="44"/>
    </row>
    <row r="2" spans="1:13">
      <c r="B2" s="106" t="s">
        <v>11</v>
      </c>
      <c r="C2" s="42"/>
      <c r="D2" s="42"/>
      <c r="E2" s="42"/>
      <c r="F2" s="42"/>
    </row>
    <row r="3" spans="1:13">
      <c r="A3" s="13"/>
      <c r="B3" s="107"/>
      <c r="C3" s="107"/>
      <c r="D3" s="107"/>
      <c r="E3" s="107"/>
      <c r="F3" s="107"/>
      <c r="G3" s="45"/>
      <c r="H3" s="45"/>
      <c r="I3" s="45"/>
      <c r="J3" s="45"/>
      <c r="K3" s="45"/>
      <c r="L3" s="45"/>
      <c r="M3" s="45"/>
    </row>
    <row r="4" spans="1:13" ht="14.25" customHeight="1">
      <c r="B4" s="54" t="s">
        <v>12</v>
      </c>
      <c r="C4" s="307" t="s">
        <v>170</v>
      </c>
      <c r="D4" s="309" t="s">
        <v>171</v>
      </c>
      <c r="E4" s="307" t="s">
        <v>172</v>
      </c>
      <c r="F4" s="312" t="s">
        <v>13</v>
      </c>
      <c r="G4" s="305" t="s">
        <v>14</v>
      </c>
      <c r="H4" s="307" t="s">
        <v>173</v>
      </c>
      <c r="I4" s="309" t="s">
        <v>174</v>
      </c>
      <c r="J4" s="307" t="s">
        <v>175</v>
      </c>
      <c r="K4" s="312" t="s">
        <v>13</v>
      </c>
      <c r="L4" s="305" t="s">
        <v>14</v>
      </c>
      <c r="M4" s="45"/>
    </row>
    <row r="5" spans="1:13" ht="20.100000000000001" customHeight="1" thickBot="1">
      <c r="B5" s="71" t="s">
        <v>15</v>
      </c>
      <c r="C5" s="308"/>
      <c r="D5" s="310"/>
      <c r="E5" s="308"/>
      <c r="F5" s="313"/>
      <c r="G5" s="306"/>
      <c r="H5" s="308"/>
      <c r="I5" s="310"/>
      <c r="J5" s="308"/>
      <c r="K5" s="313"/>
      <c r="L5" s="306"/>
      <c r="M5" s="45"/>
    </row>
    <row r="6" spans="1:13" ht="15" customHeight="1" thickTop="1" thickBot="1">
      <c r="B6" s="69" t="s">
        <v>192</v>
      </c>
      <c r="C6" s="70">
        <v>654.29999999999995</v>
      </c>
      <c r="D6" s="105">
        <v>613.79999999999995</v>
      </c>
      <c r="E6" s="78">
        <v>599.29999999999995</v>
      </c>
      <c r="F6" s="219">
        <v>9</v>
      </c>
      <c r="G6" s="220">
        <v>2</v>
      </c>
      <c r="H6" s="70">
        <v>221.4</v>
      </c>
      <c r="I6" s="105">
        <v>202.8</v>
      </c>
      <c r="J6" s="78">
        <v>198</v>
      </c>
      <c r="K6" s="219">
        <v>12</v>
      </c>
      <c r="L6" s="220">
        <v>2</v>
      </c>
      <c r="M6" s="45"/>
    </row>
    <row r="7" spans="1:13" ht="15" customHeight="1">
      <c r="B7" s="216" t="s">
        <v>16</v>
      </c>
      <c r="C7" s="213">
        <v>534.6</v>
      </c>
      <c r="D7" s="214">
        <v>501.8</v>
      </c>
      <c r="E7" s="215">
        <v>489.4</v>
      </c>
      <c r="F7" s="221">
        <v>9</v>
      </c>
      <c r="G7" s="222">
        <v>3</v>
      </c>
      <c r="H7" s="213">
        <v>180</v>
      </c>
      <c r="I7" s="214">
        <v>164.9</v>
      </c>
      <c r="J7" s="215">
        <v>162</v>
      </c>
      <c r="K7" s="221">
        <v>11</v>
      </c>
      <c r="L7" s="222">
        <v>2</v>
      </c>
      <c r="M7" s="45"/>
    </row>
    <row r="8" spans="1:13" ht="15" customHeight="1">
      <c r="B8" s="217" t="s">
        <v>17</v>
      </c>
      <c r="C8" s="66">
        <v>380.3</v>
      </c>
      <c r="D8" s="79">
        <v>358.2</v>
      </c>
      <c r="E8" s="75">
        <v>326.2</v>
      </c>
      <c r="F8" s="223">
        <v>17</v>
      </c>
      <c r="G8" s="224">
        <v>10</v>
      </c>
      <c r="H8" s="66">
        <v>133.5</v>
      </c>
      <c r="I8" s="79">
        <v>122.4</v>
      </c>
      <c r="J8" s="75">
        <v>113.6</v>
      </c>
      <c r="K8" s="223">
        <v>18</v>
      </c>
      <c r="L8" s="224">
        <v>8</v>
      </c>
      <c r="M8" s="45"/>
    </row>
    <row r="9" spans="1:13" ht="15" customHeight="1">
      <c r="B9" s="218" t="s">
        <v>185</v>
      </c>
      <c r="C9" s="65">
        <v>154.30000000000001</v>
      </c>
      <c r="D9" s="80">
        <v>143.6</v>
      </c>
      <c r="E9" s="74">
        <v>163.19999999999999</v>
      </c>
      <c r="F9" s="225">
        <v>-5</v>
      </c>
      <c r="G9" s="226">
        <v>-12</v>
      </c>
      <c r="H9" s="65">
        <v>46.5</v>
      </c>
      <c r="I9" s="80">
        <v>42.5</v>
      </c>
      <c r="J9" s="74">
        <v>48.5</v>
      </c>
      <c r="K9" s="225">
        <v>-4</v>
      </c>
      <c r="L9" s="226">
        <v>-12</v>
      </c>
      <c r="M9" s="45"/>
    </row>
    <row r="10" spans="1:13" ht="6.75" customHeight="1">
      <c r="B10" s="45"/>
      <c r="C10" s="56"/>
      <c r="D10" s="81"/>
      <c r="E10" s="56"/>
      <c r="F10" s="227"/>
      <c r="G10" s="227"/>
      <c r="H10" s="56"/>
      <c r="I10" s="81"/>
      <c r="J10" s="56"/>
      <c r="K10" s="227"/>
      <c r="L10" s="227"/>
      <c r="M10" s="45"/>
    </row>
    <row r="11" spans="1:13" ht="15" customHeight="1">
      <c r="B11" s="217" t="s">
        <v>186</v>
      </c>
      <c r="C11" s="66">
        <v>179.3</v>
      </c>
      <c r="D11" s="79">
        <v>168.5</v>
      </c>
      <c r="E11" s="75">
        <v>159.80000000000001</v>
      </c>
      <c r="F11" s="223">
        <v>12</v>
      </c>
      <c r="G11" s="224">
        <v>5</v>
      </c>
      <c r="H11" s="66">
        <v>56.4</v>
      </c>
      <c r="I11" s="79">
        <v>51</v>
      </c>
      <c r="J11" s="75">
        <v>50.7</v>
      </c>
      <c r="K11" s="223">
        <v>11</v>
      </c>
      <c r="L11" s="224">
        <v>1</v>
      </c>
      <c r="M11" s="45"/>
    </row>
    <row r="12" spans="1:13" ht="15" customHeight="1">
      <c r="B12" s="218" t="s">
        <v>187</v>
      </c>
      <c r="C12" s="65">
        <v>301.89999999999998</v>
      </c>
      <c r="D12" s="80">
        <v>282.89999999999998</v>
      </c>
      <c r="E12" s="74">
        <v>298</v>
      </c>
      <c r="F12" s="225">
        <v>1</v>
      </c>
      <c r="G12" s="226">
        <v>-5</v>
      </c>
      <c r="H12" s="65">
        <v>102.7</v>
      </c>
      <c r="I12" s="80">
        <v>94.4</v>
      </c>
      <c r="J12" s="74">
        <v>99.8</v>
      </c>
      <c r="K12" s="225">
        <v>3</v>
      </c>
      <c r="L12" s="226">
        <v>-5</v>
      </c>
      <c r="M12" s="45"/>
    </row>
    <row r="13" spans="1:13" ht="15" customHeight="1">
      <c r="B13" s="218" t="s">
        <v>188</v>
      </c>
      <c r="C13" s="65">
        <v>53.4</v>
      </c>
      <c r="D13" s="80">
        <v>50.3</v>
      </c>
      <c r="E13" s="74">
        <v>31.5</v>
      </c>
      <c r="F13" s="225">
        <v>69</v>
      </c>
      <c r="G13" s="226">
        <v>60</v>
      </c>
      <c r="H13" s="65">
        <v>21</v>
      </c>
      <c r="I13" s="80">
        <v>19.399999999999999</v>
      </c>
      <c r="J13" s="74">
        <v>11.5</v>
      </c>
      <c r="K13" s="225">
        <v>82</v>
      </c>
      <c r="L13" s="226">
        <v>68</v>
      </c>
      <c r="M13" s="45"/>
    </row>
    <row r="14" spans="1:13" ht="6.75" customHeight="1">
      <c r="B14" s="55"/>
      <c r="C14" s="56"/>
      <c r="D14" s="81"/>
      <c r="E14" s="56"/>
      <c r="F14" s="227"/>
      <c r="G14" s="227"/>
      <c r="H14" s="56"/>
      <c r="I14" s="81"/>
      <c r="J14" s="56"/>
      <c r="K14" s="227"/>
      <c r="L14" s="227"/>
      <c r="M14" s="45"/>
    </row>
    <row r="15" spans="1:13" ht="15" customHeight="1" thickBot="1">
      <c r="B15" s="69" t="s">
        <v>193</v>
      </c>
      <c r="C15" s="70">
        <v>385</v>
      </c>
      <c r="D15" s="105">
        <v>360.7</v>
      </c>
      <c r="E15" s="78">
        <v>322.60000000000002</v>
      </c>
      <c r="F15" s="219">
        <v>19</v>
      </c>
      <c r="G15" s="220">
        <v>12</v>
      </c>
      <c r="H15" s="70">
        <v>140.5</v>
      </c>
      <c r="I15" s="105">
        <v>128.30000000000001</v>
      </c>
      <c r="J15" s="78">
        <v>107.2</v>
      </c>
      <c r="K15" s="219">
        <v>31</v>
      </c>
      <c r="L15" s="220">
        <v>20</v>
      </c>
      <c r="M15" s="45"/>
    </row>
    <row r="16" spans="1:13" ht="15" customHeight="1">
      <c r="B16" s="218" t="s">
        <v>194</v>
      </c>
      <c r="C16" s="66">
        <v>316.8</v>
      </c>
      <c r="D16" s="79">
        <v>297.39999999999998</v>
      </c>
      <c r="E16" s="75">
        <v>241.2</v>
      </c>
      <c r="F16" s="223">
        <v>31</v>
      </c>
      <c r="G16" s="223">
        <v>23</v>
      </c>
      <c r="H16" s="66">
        <v>121.2</v>
      </c>
      <c r="I16" s="79">
        <v>110.7</v>
      </c>
      <c r="J16" s="75">
        <v>87.8</v>
      </c>
      <c r="K16" s="223">
        <v>38</v>
      </c>
      <c r="L16" s="223">
        <v>26</v>
      </c>
      <c r="M16" s="45"/>
    </row>
    <row r="17" spans="2:13" ht="15" customHeight="1">
      <c r="B17" s="218" t="s">
        <v>195</v>
      </c>
      <c r="C17" s="65">
        <v>68.2</v>
      </c>
      <c r="D17" s="80">
        <v>63.2</v>
      </c>
      <c r="E17" s="74">
        <v>81.400000000000006</v>
      </c>
      <c r="F17" s="225">
        <v>-16</v>
      </c>
      <c r="G17" s="225">
        <v>-22</v>
      </c>
      <c r="H17" s="65">
        <v>19.3</v>
      </c>
      <c r="I17" s="80">
        <v>17.600000000000001</v>
      </c>
      <c r="J17" s="74">
        <v>19.399999999999999</v>
      </c>
      <c r="K17" s="225">
        <v>-1</v>
      </c>
      <c r="L17" s="225">
        <v>-10</v>
      </c>
      <c r="M17" s="45"/>
    </row>
    <row r="18" spans="2:13" ht="12" customHeight="1">
      <c r="B18" s="55"/>
      <c r="C18" s="56"/>
      <c r="D18" s="56"/>
      <c r="E18" s="56"/>
      <c r="F18" s="45"/>
      <c r="G18" s="45"/>
      <c r="H18" s="45"/>
      <c r="I18" s="45"/>
      <c r="J18" s="45"/>
      <c r="K18" s="45"/>
      <c r="L18" s="45"/>
      <c r="M18" s="45"/>
    </row>
    <row r="19" spans="2:13" ht="35.1" customHeight="1" thickBot="1">
      <c r="B19" s="55"/>
      <c r="C19" s="116" t="s">
        <v>176</v>
      </c>
      <c r="D19" s="117" t="s">
        <v>177</v>
      </c>
      <c r="E19" s="116" t="s">
        <v>178</v>
      </c>
      <c r="F19" s="111" t="s">
        <v>179</v>
      </c>
      <c r="G19" s="111" t="s">
        <v>22</v>
      </c>
      <c r="H19" s="45"/>
      <c r="I19" s="45"/>
      <c r="J19" s="45"/>
      <c r="K19" s="45"/>
      <c r="L19" s="45"/>
      <c r="M19" s="45"/>
    </row>
    <row r="20" spans="2:13" ht="15" customHeight="1" thickBot="1">
      <c r="B20" s="69" t="s">
        <v>196</v>
      </c>
      <c r="C20" s="70">
        <v>700.8</v>
      </c>
      <c r="D20" s="114">
        <v>641.9</v>
      </c>
      <c r="E20" s="78">
        <v>555</v>
      </c>
      <c r="F20" s="219">
        <v>26</v>
      </c>
      <c r="G20" s="220">
        <v>16</v>
      </c>
      <c r="H20" s="45"/>
      <c r="I20" s="45"/>
      <c r="J20" s="45"/>
      <c r="K20" s="45"/>
      <c r="L20" s="45"/>
      <c r="M20" s="45"/>
    </row>
    <row r="21" spans="2:13" ht="15" customHeight="1">
      <c r="B21" s="218" t="s">
        <v>197</v>
      </c>
      <c r="C21" s="66">
        <v>516.20000000000005</v>
      </c>
      <c r="D21" s="115">
        <v>472.7</v>
      </c>
      <c r="E21" s="75">
        <v>392.9</v>
      </c>
      <c r="F21" s="225">
        <v>31</v>
      </c>
      <c r="G21" s="225">
        <v>20</v>
      </c>
      <c r="H21" s="45"/>
      <c r="I21" s="45"/>
      <c r="J21" s="45"/>
      <c r="K21" s="45"/>
      <c r="L21" s="45"/>
      <c r="M21" s="45"/>
    </row>
    <row r="22" spans="2:13" ht="15" customHeight="1">
      <c r="B22" s="218" t="s">
        <v>198</v>
      </c>
      <c r="C22" s="66">
        <v>184.6</v>
      </c>
      <c r="D22" s="113">
        <v>169.1</v>
      </c>
      <c r="E22" s="75">
        <v>162.1</v>
      </c>
      <c r="F22" s="225">
        <v>14</v>
      </c>
      <c r="G22" s="225">
        <v>4</v>
      </c>
      <c r="H22" s="45"/>
      <c r="I22" s="45"/>
      <c r="J22" s="45"/>
      <c r="K22" s="45"/>
      <c r="L22" s="45"/>
      <c r="M22" s="45"/>
    </row>
    <row r="23" spans="2:13" ht="12" customHeight="1">
      <c r="B23" s="57"/>
      <c r="C23" s="56"/>
      <c r="D23" s="58"/>
      <c r="E23" s="59"/>
      <c r="F23" s="45"/>
      <c r="G23" s="45"/>
      <c r="H23" s="45"/>
      <c r="I23" s="45"/>
      <c r="J23" s="45"/>
      <c r="K23" s="45"/>
      <c r="L23" s="45"/>
      <c r="M23" s="45"/>
    </row>
    <row r="24" spans="2:13" ht="27" customHeight="1" thickBot="1">
      <c r="B24" s="57"/>
      <c r="C24" s="188" t="s">
        <v>180</v>
      </c>
      <c r="D24" s="188" t="s">
        <v>181</v>
      </c>
      <c r="E24" s="189" t="s">
        <v>23</v>
      </c>
      <c r="F24" s="188" t="s">
        <v>182</v>
      </c>
      <c r="G24" s="188" t="s">
        <v>183</v>
      </c>
      <c r="H24" s="189" t="s">
        <v>23</v>
      </c>
      <c r="I24" s="45"/>
      <c r="J24" s="45"/>
      <c r="K24" s="45"/>
      <c r="L24" s="45"/>
      <c r="M24" s="45"/>
    </row>
    <row r="25" spans="2:13" ht="25.15" customHeight="1" thickTop="1" thickBot="1">
      <c r="B25" s="69" t="s">
        <v>24</v>
      </c>
      <c r="C25" s="276">
        <v>120180.4</v>
      </c>
      <c r="D25" s="277">
        <v>118576.9</v>
      </c>
      <c r="E25" s="228">
        <v>1</v>
      </c>
      <c r="F25" s="276">
        <v>29881.1</v>
      </c>
      <c r="G25" s="277">
        <v>33267.199999999997</v>
      </c>
      <c r="H25" s="228">
        <v>-10</v>
      </c>
      <c r="I25" s="45"/>
      <c r="J25" s="45"/>
      <c r="K25" s="45"/>
      <c r="L25" s="45"/>
      <c r="M25" s="45"/>
    </row>
    <row r="26" spans="2:13" ht="15" customHeight="1">
      <c r="B26" s="231" t="s">
        <v>25</v>
      </c>
      <c r="C26" s="292">
        <v>18.399999999999999</v>
      </c>
      <c r="D26" s="293">
        <v>19.8</v>
      </c>
      <c r="E26" s="294"/>
      <c r="F26" s="292">
        <v>13.5</v>
      </c>
      <c r="G26" s="293">
        <v>16.8</v>
      </c>
      <c r="H26" s="294"/>
      <c r="I26" s="45"/>
      <c r="J26" s="45"/>
      <c r="K26" s="45"/>
      <c r="L26" s="45"/>
      <c r="M26" s="45"/>
    </row>
    <row r="27" spans="2:13" ht="15" customHeight="1">
      <c r="B27" s="60" t="s">
        <v>26</v>
      </c>
      <c r="C27" s="274">
        <v>21292.5</v>
      </c>
      <c r="D27" s="275">
        <v>32747.200000000001</v>
      </c>
      <c r="E27" s="225">
        <v>-35</v>
      </c>
      <c r="F27" s="274">
        <v>3238.9</v>
      </c>
      <c r="G27" s="275">
        <v>10064</v>
      </c>
      <c r="H27" s="225">
        <v>-68</v>
      </c>
      <c r="I27" s="45"/>
      <c r="J27" s="45"/>
      <c r="K27" s="45"/>
      <c r="L27" s="45"/>
      <c r="M27" s="45"/>
    </row>
    <row r="28" spans="2:13" ht="15" customHeight="1">
      <c r="B28" s="232" t="s">
        <v>189</v>
      </c>
      <c r="C28" s="292">
        <v>5.6</v>
      </c>
      <c r="D28" s="293">
        <v>10</v>
      </c>
      <c r="E28" s="294"/>
      <c r="F28" s="292">
        <v>2.4</v>
      </c>
      <c r="G28" s="293">
        <v>8.9</v>
      </c>
      <c r="H28" s="294"/>
      <c r="I28" s="45"/>
      <c r="J28" s="45"/>
      <c r="K28" s="45"/>
      <c r="L28" s="45"/>
      <c r="M28" s="45"/>
    </row>
    <row r="29" spans="2:13" ht="15" customHeight="1">
      <c r="B29" s="60" t="s">
        <v>27</v>
      </c>
      <c r="C29" s="274">
        <v>101274.6</v>
      </c>
      <c r="D29" s="275">
        <v>112303.6</v>
      </c>
      <c r="E29" s="225">
        <v>-10</v>
      </c>
      <c r="F29" s="274">
        <v>29603.4</v>
      </c>
      <c r="G29" s="275">
        <v>32737.4</v>
      </c>
      <c r="H29" s="225">
        <v>-10</v>
      </c>
      <c r="I29" s="45"/>
      <c r="J29" s="45"/>
      <c r="K29" s="45"/>
      <c r="L29" s="45"/>
      <c r="M29" s="45"/>
    </row>
    <row r="30" spans="2:13" ht="15" customHeight="1">
      <c r="B30" s="232" t="s">
        <v>189</v>
      </c>
      <c r="C30" s="292">
        <v>65.599999999999994</v>
      </c>
      <c r="D30" s="293">
        <v>68.8</v>
      </c>
      <c r="E30" s="294"/>
      <c r="F30" s="292">
        <v>63.6</v>
      </c>
      <c r="G30" s="293">
        <v>67.599999999999994</v>
      </c>
      <c r="H30" s="294"/>
      <c r="I30" s="45"/>
      <c r="J30" s="45"/>
      <c r="K30" s="45"/>
      <c r="L30" s="45"/>
      <c r="M30" s="45"/>
    </row>
    <row r="31" spans="2:13" ht="15" customHeight="1" thickBot="1">
      <c r="B31" s="239" t="s">
        <v>28</v>
      </c>
      <c r="C31" s="278">
        <v>55327.9</v>
      </c>
      <c r="D31" s="279">
        <v>89892.800000000003</v>
      </c>
      <c r="E31" s="280">
        <v>-38</v>
      </c>
      <c r="F31" s="278">
        <v>-6603.7</v>
      </c>
      <c r="G31" s="279">
        <v>24483.5</v>
      </c>
      <c r="H31" s="280">
        <v>-127</v>
      </c>
      <c r="I31" s="45"/>
      <c r="J31" s="45"/>
      <c r="K31" s="45"/>
      <c r="L31" s="45"/>
      <c r="M31" s="45"/>
    </row>
    <row r="32" spans="2:13" ht="15" customHeight="1" thickBot="1">
      <c r="B32" s="72" t="s">
        <v>29</v>
      </c>
      <c r="C32" s="281">
        <v>61119</v>
      </c>
      <c r="D32" s="282">
        <v>79545.100000000006</v>
      </c>
      <c r="E32" s="229">
        <v>-23</v>
      </c>
      <c r="F32" s="281">
        <v>26717.9</v>
      </c>
      <c r="G32" s="282">
        <v>22383.4</v>
      </c>
      <c r="H32" s="229">
        <v>19</v>
      </c>
      <c r="I32" s="45"/>
      <c r="J32" s="45"/>
      <c r="K32" s="45"/>
      <c r="L32" s="45"/>
      <c r="M32" s="45"/>
    </row>
    <row r="33" spans="2:13" ht="15" customHeight="1" thickBot="1">
      <c r="B33" s="72" t="s">
        <v>199</v>
      </c>
      <c r="C33" s="73">
        <v>0.82</v>
      </c>
      <c r="D33" s="77">
        <v>1.07</v>
      </c>
      <c r="E33" s="229">
        <v>-23</v>
      </c>
      <c r="F33" s="73">
        <v>0.36</v>
      </c>
      <c r="G33" s="77">
        <v>0.3</v>
      </c>
      <c r="H33" s="229">
        <v>20</v>
      </c>
      <c r="I33" s="45"/>
      <c r="J33" s="45"/>
      <c r="K33" s="45"/>
      <c r="L33" s="45"/>
      <c r="M33" s="45"/>
    </row>
    <row r="34" spans="2:13" ht="15" customHeight="1" thickBot="1">
      <c r="B34" s="69" t="s">
        <v>30</v>
      </c>
      <c r="C34" s="118">
        <v>22.4</v>
      </c>
      <c r="D34" s="119">
        <v>90.9</v>
      </c>
      <c r="E34" s="219">
        <v>-75</v>
      </c>
      <c r="F34" s="118">
        <v>10.3</v>
      </c>
      <c r="G34" s="119">
        <v>20.399999999999999</v>
      </c>
      <c r="H34" s="219">
        <v>-50</v>
      </c>
      <c r="I34" s="45"/>
      <c r="J34" s="45"/>
      <c r="K34" s="45"/>
      <c r="L34" s="45"/>
      <c r="M34" s="45"/>
    </row>
    <row r="35" spans="2:13" ht="15" customHeight="1">
      <c r="B35" s="61" t="s">
        <v>200</v>
      </c>
      <c r="C35" s="68">
        <v>5</v>
      </c>
      <c r="D35" s="76">
        <v>7.3</v>
      </c>
      <c r="E35" s="230">
        <f>(C35-D35)/D35*100</f>
        <v>-31.506849315068493</v>
      </c>
      <c r="F35" s="68">
        <v>0.8</v>
      </c>
      <c r="G35" s="76">
        <v>1.8</v>
      </c>
      <c r="H35" s="230">
        <f>(F35-G35)/G35*100</f>
        <v>-55.555555555555557</v>
      </c>
      <c r="I35" s="45"/>
      <c r="J35" s="45"/>
      <c r="K35" s="45"/>
      <c r="L35" s="45"/>
      <c r="M35" s="45"/>
    </row>
    <row r="36" spans="2:13" ht="15" customHeight="1">
      <c r="B36" s="61" t="s">
        <v>31</v>
      </c>
      <c r="C36" s="68">
        <v>8.3000000000000007</v>
      </c>
      <c r="D36" s="76">
        <v>9.9</v>
      </c>
      <c r="E36" s="230">
        <f>(C36-D36)/D36*100</f>
        <v>-16.161616161616159</v>
      </c>
      <c r="F36" s="68">
        <v>3</v>
      </c>
      <c r="G36" s="76">
        <v>3.2</v>
      </c>
      <c r="H36" s="230">
        <f>(F36-G36)/G36*100</f>
        <v>-6.2500000000000053</v>
      </c>
      <c r="I36" s="45"/>
      <c r="J36" s="45"/>
      <c r="K36" s="45"/>
      <c r="L36" s="45"/>
      <c r="M36" s="45"/>
    </row>
    <row r="37" spans="2:13" ht="15" customHeight="1" thickBot="1">
      <c r="B37" s="239" t="s">
        <v>32</v>
      </c>
      <c r="C37" s="295">
        <v>9.1</v>
      </c>
      <c r="D37" s="296">
        <v>73.7</v>
      </c>
      <c r="E37" s="297">
        <v>-88</v>
      </c>
      <c r="F37" s="295">
        <v>6.5</v>
      </c>
      <c r="G37" s="296">
        <v>15.4</v>
      </c>
      <c r="H37" s="297">
        <v>-58</v>
      </c>
      <c r="I37" s="45"/>
      <c r="J37" s="62"/>
      <c r="K37" s="62"/>
      <c r="L37" s="45"/>
      <c r="M37" s="45"/>
    </row>
    <row r="38" spans="2:13" ht="15" customHeight="1" thickBot="1">
      <c r="B38" s="72" t="s">
        <v>33</v>
      </c>
      <c r="C38" s="121">
        <v>0.12</v>
      </c>
      <c r="D38" s="77">
        <v>1</v>
      </c>
      <c r="E38" s="219">
        <v>-88</v>
      </c>
      <c r="F38" s="121">
        <v>0.09</v>
      </c>
      <c r="G38" s="77">
        <v>0.21</v>
      </c>
      <c r="H38" s="229">
        <v>-58</v>
      </c>
      <c r="I38" s="45"/>
      <c r="J38" s="62"/>
      <c r="K38" s="62"/>
      <c r="L38" s="45"/>
      <c r="M38" s="45"/>
    </row>
    <row r="39" spans="2:13" ht="35.1" customHeight="1" thickBot="1">
      <c r="B39" s="69" t="s">
        <v>34</v>
      </c>
      <c r="C39" s="116" t="s">
        <v>176</v>
      </c>
      <c r="D39" s="116" t="s">
        <v>21</v>
      </c>
      <c r="E39" s="112" t="s">
        <v>23</v>
      </c>
      <c r="F39" s="45"/>
      <c r="G39" s="45"/>
      <c r="H39" s="45"/>
      <c r="I39" s="45"/>
      <c r="J39" s="45"/>
      <c r="K39" s="45"/>
      <c r="L39" s="45"/>
      <c r="M39" s="45"/>
    </row>
    <row r="40" spans="2:13" ht="15" customHeight="1" thickBot="1">
      <c r="B40" s="72" t="s">
        <v>35</v>
      </c>
      <c r="C40" s="120">
        <v>2752.6</v>
      </c>
      <c r="D40" s="283">
        <v>2221.4</v>
      </c>
      <c r="E40" s="229">
        <f>(C40-D40)/D40*100</f>
        <v>23.912847753668849</v>
      </c>
      <c r="F40" s="45"/>
      <c r="G40" s="45"/>
      <c r="H40" s="45"/>
      <c r="I40" s="45"/>
      <c r="J40" s="45"/>
      <c r="K40" s="45"/>
      <c r="L40" s="45"/>
      <c r="M40" s="45"/>
    </row>
    <row r="41" spans="2:13" ht="15" customHeight="1">
      <c r="B41" s="61" t="s">
        <v>36</v>
      </c>
      <c r="C41" s="68">
        <v>448.8</v>
      </c>
      <c r="D41" s="76">
        <v>585.9</v>
      </c>
      <c r="E41" s="233">
        <f>(C41-D41)/D41*100</f>
        <v>-23.399897593445974</v>
      </c>
      <c r="F41" s="45"/>
      <c r="G41" s="45"/>
      <c r="H41" s="45"/>
      <c r="I41" s="45"/>
      <c r="J41" s="45"/>
      <c r="K41" s="45"/>
      <c r="L41" s="45"/>
      <c r="M41" s="45"/>
    </row>
    <row r="42" spans="2:13" ht="15" customHeight="1">
      <c r="B42" s="63" t="s">
        <v>162</v>
      </c>
      <c r="C42" s="67">
        <v>-208.7</v>
      </c>
      <c r="D42" s="284">
        <v>277.3</v>
      </c>
      <c r="E42" s="234"/>
      <c r="F42" s="45"/>
      <c r="G42" s="45"/>
      <c r="H42" s="45"/>
      <c r="I42" s="64"/>
      <c r="J42" s="64"/>
      <c r="K42" s="45"/>
      <c r="L42" s="45"/>
      <c r="M42" s="45"/>
    </row>
    <row r="43" spans="2:13" ht="15" customHeight="1" thickBot="1">
      <c r="B43" s="239" t="s">
        <v>37</v>
      </c>
      <c r="C43" s="240">
        <v>5052</v>
      </c>
      <c r="D43" s="285">
        <v>4819</v>
      </c>
      <c r="E43" s="235">
        <f>(C43-D43)/D43*100</f>
        <v>4.8350280141108115</v>
      </c>
      <c r="F43" s="45"/>
      <c r="G43" s="45"/>
      <c r="H43" s="45"/>
      <c r="I43" s="45"/>
      <c r="J43" s="45"/>
      <c r="K43" s="45"/>
      <c r="L43" s="45"/>
      <c r="M43" s="45"/>
    </row>
    <row r="44" spans="2:13">
      <c r="B44" s="108"/>
      <c r="C44" s="109"/>
      <c r="D44" s="109"/>
      <c r="E44" s="109"/>
      <c r="F44" s="109"/>
      <c r="G44" s="45"/>
      <c r="H44" s="45"/>
      <c r="I44" s="45"/>
      <c r="J44" s="45"/>
      <c r="K44" s="45"/>
      <c r="L44" s="45"/>
      <c r="M44" s="45"/>
    </row>
    <row r="45" spans="2:13" ht="12" customHeight="1">
      <c r="B45" s="110" t="s">
        <v>38</v>
      </c>
      <c r="C45" s="110"/>
      <c r="D45" s="110"/>
      <c r="E45" s="110"/>
      <c r="F45" s="110"/>
      <c r="G45" s="45"/>
      <c r="H45" s="45"/>
      <c r="I45" s="45"/>
      <c r="J45" s="45"/>
      <c r="K45" s="45"/>
      <c r="L45" s="45"/>
      <c r="M45" s="45"/>
    </row>
    <row r="46" spans="2:13" ht="12" customHeight="1">
      <c r="B46" s="110" t="s">
        <v>205</v>
      </c>
      <c r="C46" s="110"/>
      <c r="D46" s="110"/>
      <c r="E46" s="110"/>
      <c r="F46" s="110"/>
      <c r="G46" s="45"/>
      <c r="H46" s="45"/>
      <c r="I46" s="45"/>
      <c r="J46" s="45"/>
      <c r="K46" s="45"/>
      <c r="L46" s="45"/>
      <c r="M46" s="45"/>
    </row>
    <row r="47" spans="2:13" s="9" customFormat="1" ht="12" customHeight="1">
      <c r="B47" s="110" t="s">
        <v>201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</row>
    <row r="48" spans="2:13" s="9" customFormat="1" ht="12" customHeight="1">
      <c r="B48" s="110" t="s">
        <v>202</v>
      </c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</row>
    <row r="49" spans="2:13" ht="12" customHeight="1">
      <c r="B49" s="110" t="s">
        <v>203</v>
      </c>
      <c r="C49" s="110"/>
      <c r="D49" s="110"/>
      <c r="E49" s="110"/>
      <c r="F49" s="110"/>
      <c r="G49" s="45"/>
      <c r="H49" s="45"/>
      <c r="I49" s="45"/>
      <c r="J49" s="45"/>
      <c r="K49" s="45"/>
      <c r="L49" s="45"/>
      <c r="M49" s="45"/>
    </row>
    <row r="50" spans="2:13" s="9" customFormat="1" ht="12" customHeight="1">
      <c r="B50" s="110" t="s">
        <v>204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</row>
    <row r="51" spans="2:13" s="9" customFormat="1" ht="10.5" customHeight="1"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</row>
    <row r="52" spans="2:13" ht="25.5" customHeight="1">
      <c r="B52" s="311" t="s">
        <v>39</v>
      </c>
      <c r="C52" s="311"/>
      <c r="D52" s="311"/>
      <c r="E52" s="311"/>
      <c r="F52" s="311"/>
      <c r="G52" s="45"/>
      <c r="H52" s="45"/>
      <c r="I52" s="45"/>
      <c r="J52" s="45"/>
      <c r="K52" s="45"/>
      <c r="L52" s="45"/>
      <c r="M52" s="45"/>
    </row>
    <row r="53" spans="2:13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</row>
  </sheetData>
  <mergeCells count="11">
    <mergeCell ref="L4:L5"/>
    <mergeCell ref="H4:H5"/>
    <mergeCell ref="J4:J5"/>
    <mergeCell ref="I4:I5"/>
    <mergeCell ref="B52:F52"/>
    <mergeCell ref="K4:K5"/>
    <mergeCell ref="C4:C5"/>
    <mergeCell ref="D4:D5"/>
    <mergeCell ref="E4:E5"/>
    <mergeCell ref="F4:F5"/>
    <mergeCell ref="G4:G5"/>
  </mergeCells>
  <pageMargins left="0.43307086614173229" right="0.23622047244094491" top="0.74803149606299213" bottom="0.74803149606299213" header="0.31496062992125984" footer="0.31496062992125984"/>
  <pageSetup paperSize="9" scale="72" orientation="portrait" r:id="rId1"/>
  <headerFooter>
    <oddHeader>&amp;L       &amp;G</oddHeader>
    <oddFooter>&amp;L© 2022 Software AG. All rights reserved.&amp;C&amp;P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I42"/>
  <sheetViews>
    <sheetView showGridLines="0" zoomScaleNormal="100" workbookViewId="0"/>
  </sheetViews>
  <sheetFormatPr defaultColWidth="9.140625" defaultRowHeight="15"/>
  <cols>
    <col min="1" max="1" width="3.5703125" style="2" customWidth="1"/>
    <col min="2" max="2" width="44.5703125" style="2" customWidth="1"/>
    <col min="3" max="4" width="12.5703125" style="2" customWidth="1"/>
    <col min="5" max="5" width="6.85546875" style="2" bestFit="1" customWidth="1"/>
    <col min="6" max="7" width="12.5703125" style="2" customWidth="1"/>
    <col min="8" max="8" width="6.85546875" style="2" bestFit="1" customWidth="1"/>
    <col min="9" max="9" width="10.28515625" style="36" customWidth="1"/>
    <col min="10" max="16384" width="9.140625" style="2"/>
  </cols>
  <sheetData>
    <row r="1" spans="1:9" s="14" customFormat="1" ht="15.75" customHeight="1">
      <c r="A1" s="15"/>
      <c r="B1" s="83" t="str">
        <f>'Table of contents'!C11</f>
        <v>Consolidated Income Statement for the Nine Months Ended September 30, 2022 and 2021</v>
      </c>
      <c r="C1" s="43"/>
      <c r="D1" s="43"/>
      <c r="E1" s="43"/>
      <c r="F1" s="43"/>
      <c r="G1" s="43"/>
      <c r="H1" s="43"/>
      <c r="I1" s="35"/>
    </row>
    <row r="2" spans="1:9" ht="15" customHeight="1">
      <c r="A2" s="10"/>
      <c r="B2" s="82" t="s">
        <v>11</v>
      </c>
      <c r="C2" s="8"/>
      <c r="D2" s="8"/>
      <c r="E2" s="8"/>
      <c r="F2" s="8"/>
      <c r="G2" s="8"/>
      <c r="H2" s="8"/>
    </row>
    <row r="3" spans="1:9">
      <c r="A3" s="10"/>
      <c r="B3" s="16"/>
      <c r="C3" s="11"/>
      <c r="D3" s="11"/>
      <c r="E3" s="11"/>
      <c r="F3" s="11"/>
      <c r="G3" s="11"/>
      <c r="H3" s="11"/>
    </row>
    <row r="4" spans="1:9" s="9" customFormat="1" ht="20.25" customHeight="1" thickBot="1">
      <c r="A4" s="12"/>
      <c r="B4" s="87" t="s">
        <v>40</v>
      </c>
      <c r="C4" s="88" t="s">
        <v>180</v>
      </c>
      <c r="D4" s="88" t="s">
        <v>181</v>
      </c>
      <c r="E4" s="89" t="s">
        <v>23</v>
      </c>
      <c r="F4" s="88" t="s">
        <v>182</v>
      </c>
      <c r="G4" s="88" t="s">
        <v>183</v>
      </c>
      <c r="H4" s="89" t="s">
        <v>23</v>
      </c>
      <c r="I4" s="37"/>
    </row>
    <row r="5" spans="1:9" s="9" customFormat="1" ht="15" customHeight="1" thickTop="1">
      <c r="A5" s="12"/>
      <c r="B5" s="84" t="s">
        <v>19</v>
      </c>
      <c r="C5" s="93">
        <v>179253</v>
      </c>
      <c r="D5" s="97">
        <v>159810</v>
      </c>
      <c r="E5" s="298">
        <f>(C5-D5)/D5*100</f>
        <v>12.166322507978224</v>
      </c>
      <c r="F5" s="93">
        <v>56361</v>
      </c>
      <c r="G5" s="97">
        <v>50743</v>
      </c>
      <c r="H5" s="298">
        <f>(F5-G5)/G5*100</f>
        <v>11.071477839307885</v>
      </c>
      <c r="I5" s="37"/>
    </row>
    <row r="6" spans="1:9" s="9" customFormat="1" ht="15" customHeight="1">
      <c r="A6" s="12"/>
      <c r="B6" s="241" t="s">
        <v>20</v>
      </c>
      <c r="C6" s="242">
        <v>301936</v>
      </c>
      <c r="D6" s="243">
        <v>298048</v>
      </c>
      <c r="E6" s="298">
        <f t="shared" ref="E6:E9" si="0">(C6-D6)/D6*100</f>
        <v>1.3044878677260039</v>
      </c>
      <c r="F6" s="93">
        <v>102701</v>
      </c>
      <c r="G6" s="243">
        <v>99764</v>
      </c>
      <c r="H6" s="298">
        <f t="shared" ref="H6:H8" si="1">(F6-G6)/G6*100</f>
        <v>2.9439477166112025</v>
      </c>
      <c r="I6" s="37"/>
    </row>
    <row r="7" spans="1:9" s="9" customFormat="1" ht="15" customHeight="1">
      <c r="A7" s="12"/>
      <c r="B7" s="241" t="s">
        <v>191</v>
      </c>
      <c r="C7" s="242">
        <v>53398</v>
      </c>
      <c r="D7" s="243">
        <v>31521</v>
      </c>
      <c r="E7" s="298">
        <f t="shared" si="0"/>
        <v>69.404523968148226</v>
      </c>
      <c r="F7" s="93">
        <v>20954</v>
      </c>
      <c r="G7" s="243">
        <v>11511</v>
      </c>
      <c r="H7" s="298">
        <f t="shared" si="1"/>
        <v>82.034575623316826</v>
      </c>
      <c r="I7" s="37"/>
    </row>
    <row r="8" spans="1:9" s="9" customFormat="1" ht="15" customHeight="1">
      <c r="A8" s="12"/>
      <c r="B8" s="241" t="s">
        <v>41</v>
      </c>
      <c r="C8" s="242">
        <v>119745</v>
      </c>
      <c r="D8" s="243">
        <v>109874</v>
      </c>
      <c r="E8" s="298">
        <f t="shared" si="0"/>
        <v>8.9839270437046057</v>
      </c>
      <c r="F8" s="93">
        <v>41390</v>
      </c>
      <c r="G8" s="243">
        <v>35944</v>
      </c>
      <c r="H8" s="298">
        <f t="shared" si="1"/>
        <v>15.151346539060761</v>
      </c>
      <c r="I8" s="37"/>
    </row>
    <row r="9" spans="1:9" s="9" customFormat="1" ht="15" customHeight="1">
      <c r="A9" s="12"/>
      <c r="B9" s="241" t="s">
        <v>42</v>
      </c>
      <c r="C9" s="242">
        <v>17</v>
      </c>
      <c r="D9" s="243">
        <v>3</v>
      </c>
      <c r="E9" s="298">
        <f t="shared" si="0"/>
        <v>466.66666666666669</v>
      </c>
      <c r="F9" s="93">
        <v>5</v>
      </c>
      <c r="G9" s="243">
        <v>0</v>
      </c>
      <c r="H9" s="299"/>
      <c r="I9" s="37"/>
    </row>
    <row r="10" spans="1:9" s="9" customFormat="1" ht="15" customHeight="1" thickBot="1">
      <c r="A10" s="12"/>
      <c r="B10" s="90" t="s">
        <v>43</v>
      </c>
      <c r="C10" s="94">
        <f>SUM(C5:C9)</f>
        <v>654349</v>
      </c>
      <c r="D10" s="98">
        <f>SUM(D5:D9)</f>
        <v>599256</v>
      </c>
      <c r="E10" s="300">
        <f>(C10-D10)/D10*100</f>
        <v>9.1935666893614751</v>
      </c>
      <c r="F10" s="94">
        <f>SUM(F5:F9)</f>
        <v>221411</v>
      </c>
      <c r="G10" s="98">
        <f>SUM(G5:G9)</f>
        <v>197962</v>
      </c>
      <c r="H10" s="300">
        <f>(F10-G10)/G10*100</f>
        <v>11.845202614643215</v>
      </c>
      <c r="I10" s="37"/>
    </row>
    <row r="11" spans="1:9" s="9" customFormat="1" ht="25.15" customHeight="1">
      <c r="A11" s="12"/>
      <c r="B11" s="84" t="s">
        <v>44</v>
      </c>
      <c r="C11" s="93">
        <v>-165571</v>
      </c>
      <c r="D11" s="97">
        <v>-138737</v>
      </c>
      <c r="E11" s="298">
        <f t="shared" ref="E11:E29" si="2">(C11-D11)/D11*100</f>
        <v>19.341632008764787</v>
      </c>
      <c r="F11" s="93">
        <v>-61023</v>
      </c>
      <c r="G11" s="97">
        <v>-47012</v>
      </c>
      <c r="H11" s="298">
        <f t="shared" ref="H11:H29" si="3">(F11-G11)/G11*100</f>
        <v>29.803029013868798</v>
      </c>
      <c r="I11" s="37"/>
    </row>
    <row r="12" spans="1:9" s="9" customFormat="1" ht="15" customHeight="1" thickBot="1">
      <c r="A12" s="12"/>
      <c r="B12" s="90" t="s">
        <v>45</v>
      </c>
      <c r="C12" s="94">
        <f>+C10+C11</f>
        <v>488778</v>
      </c>
      <c r="D12" s="98">
        <f>+D10+D11</f>
        <v>460519</v>
      </c>
      <c r="E12" s="300">
        <f t="shared" si="2"/>
        <v>6.1363374801039701</v>
      </c>
      <c r="F12" s="94">
        <f>+F10+F11</f>
        <v>160388</v>
      </c>
      <c r="G12" s="98">
        <f>+G10+G11</f>
        <v>150950</v>
      </c>
      <c r="H12" s="300">
        <f t="shared" si="3"/>
        <v>6.2524014574362363</v>
      </c>
      <c r="I12" s="37"/>
    </row>
    <row r="13" spans="1:9" s="9" customFormat="1" ht="25.15" customHeight="1">
      <c r="A13" s="12"/>
      <c r="B13" s="84" t="s">
        <v>46</v>
      </c>
      <c r="C13" s="93">
        <v>-132847</v>
      </c>
      <c r="D13" s="97">
        <v>-111529</v>
      </c>
      <c r="E13" s="298">
        <f t="shared" si="2"/>
        <v>19.114311076043002</v>
      </c>
      <c r="F13" s="93">
        <v>-48252</v>
      </c>
      <c r="G13" s="97">
        <v>-37507</v>
      </c>
      <c r="H13" s="298">
        <f t="shared" si="3"/>
        <v>28.647985709334257</v>
      </c>
      <c r="I13" s="37"/>
    </row>
    <row r="14" spans="1:9" s="9" customFormat="1" ht="15" customHeight="1">
      <c r="A14" s="12"/>
      <c r="B14" s="241" t="s">
        <v>47</v>
      </c>
      <c r="C14" s="242">
        <f>-188350-9369-37875</f>
        <v>-235594</v>
      </c>
      <c r="D14" s="243">
        <v>-196425</v>
      </c>
      <c r="E14" s="299">
        <f t="shared" si="2"/>
        <v>19.940944380806926</v>
      </c>
      <c r="F14" s="93">
        <v>-82122</v>
      </c>
      <c r="G14" s="243">
        <v>-69129</v>
      </c>
      <c r="H14" s="299">
        <f t="shared" si="3"/>
        <v>18.795295751421257</v>
      </c>
      <c r="I14" s="37"/>
    </row>
    <row r="15" spans="1:9" s="9" customFormat="1" ht="15" customHeight="1">
      <c r="A15" s="12"/>
      <c r="B15" s="241" t="s">
        <v>48</v>
      </c>
      <c r="C15" s="244">
        <v>-68561</v>
      </c>
      <c r="D15" s="245">
        <v>-60785</v>
      </c>
      <c r="E15" s="299">
        <f t="shared" si="2"/>
        <v>12.792629760631735</v>
      </c>
      <c r="F15" s="93">
        <v>-23636</v>
      </c>
      <c r="G15" s="245">
        <v>-20596</v>
      </c>
      <c r="H15" s="299">
        <f t="shared" si="3"/>
        <v>14.760147601476014</v>
      </c>
      <c r="I15" s="37"/>
    </row>
    <row r="16" spans="1:9" s="9" customFormat="1" ht="15" customHeight="1">
      <c r="A16" s="12"/>
      <c r="B16" s="241" t="s">
        <v>49</v>
      </c>
      <c r="C16" s="244">
        <v>66454</v>
      </c>
      <c r="D16" s="245">
        <v>12948</v>
      </c>
      <c r="E16" s="299">
        <f t="shared" si="2"/>
        <v>413.23756564720418</v>
      </c>
      <c r="F16" s="93">
        <v>23120</v>
      </c>
      <c r="G16" s="245">
        <v>3842</v>
      </c>
      <c r="H16" s="299">
        <f t="shared" si="3"/>
        <v>501.76991150442473</v>
      </c>
      <c r="I16" s="37"/>
    </row>
    <row r="17" spans="1:9" s="9" customFormat="1" ht="15" customHeight="1">
      <c r="A17" s="12"/>
      <c r="B17" s="241" t="s">
        <v>50</v>
      </c>
      <c r="C17" s="244">
        <v>-62902</v>
      </c>
      <c r="D17" s="245">
        <v>-14835</v>
      </c>
      <c r="E17" s="299">
        <f t="shared" si="2"/>
        <v>324.0107853050219</v>
      </c>
      <c r="F17" s="93">
        <v>-36102</v>
      </c>
      <c r="G17" s="245">
        <v>-3077</v>
      </c>
      <c r="H17" s="299">
        <f t="shared" si="3"/>
        <v>1073.2856678583034</v>
      </c>
      <c r="I17" s="37"/>
    </row>
    <row r="18" spans="1:9" s="9" customFormat="1" ht="15" customHeight="1">
      <c r="A18" s="12"/>
      <c r="B18" s="241" t="s">
        <v>51</v>
      </c>
      <c r="C18" s="242">
        <v>-3448</v>
      </c>
      <c r="D18" s="243">
        <v>-3147</v>
      </c>
      <c r="E18" s="299">
        <f t="shared" si="2"/>
        <v>9.5646647600889736</v>
      </c>
      <c r="F18" s="93">
        <v>-1109</v>
      </c>
      <c r="G18" s="243">
        <v>-1096</v>
      </c>
      <c r="H18" s="299">
        <f t="shared" si="3"/>
        <v>1.1861313868613137</v>
      </c>
      <c r="I18" s="37"/>
    </row>
    <row r="19" spans="1:9" s="9" customFormat="1" ht="15" customHeight="1" thickBot="1">
      <c r="A19" s="12"/>
      <c r="B19" s="90" t="s">
        <v>52</v>
      </c>
      <c r="C19" s="94">
        <f>SUM(C12:C18)</f>
        <v>51880</v>
      </c>
      <c r="D19" s="98">
        <f>SUM(D12:D18)</f>
        <v>86746</v>
      </c>
      <c r="E19" s="300">
        <f t="shared" si="2"/>
        <v>-40.19320775597722</v>
      </c>
      <c r="F19" s="94">
        <f>SUM(F12:F18)</f>
        <v>-7713</v>
      </c>
      <c r="G19" s="98">
        <f>SUM(G12:G18)</f>
        <v>23387</v>
      </c>
      <c r="H19" s="300">
        <f t="shared" si="3"/>
        <v>-132.97986060631973</v>
      </c>
      <c r="I19" s="37"/>
    </row>
    <row r="20" spans="1:9" s="9" customFormat="1" ht="15" customHeight="1">
      <c r="A20" s="12"/>
      <c r="B20" s="84" t="s">
        <v>53</v>
      </c>
      <c r="C20" s="93">
        <v>8799</v>
      </c>
      <c r="D20" s="97">
        <v>4138</v>
      </c>
      <c r="E20" s="298">
        <f t="shared" si="2"/>
        <v>112.63895601739971</v>
      </c>
      <c r="F20" s="93">
        <v>3813</v>
      </c>
      <c r="G20" s="97">
        <v>1532</v>
      </c>
      <c r="H20" s="298">
        <f t="shared" si="3"/>
        <v>148.89033942558746</v>
      </c>
      <c r="I20" s="37"/>
    </row>
    <row r="21" spans="1:9" s="9" customFormat="1" ht="15" customHeight="1">
      <c r="A21" s="12"/>
      <c r="B21" s="241" t="s">
        <v>54</v>
      </c>
      <c r="C21" s="242">
        <f>-1372-15581</f>
        <v>-16953</v>
      </c>
      <c r="D21" s="243">
        <v>-4924</v>
      </c>
      <c r="E21" s="299">
        <f t="shared" si="2"/>
        <v>244.29325751421609</v>
      </c>
      <c r="F21" s="93">
        <v>-6606</v>
      </c>
      <c r="G21" s="243">
        <v>-1629</v>
      </c>
      <c r="H21" s="299">
        <f t="shared" si="3"/>
        <v>305.52486187845307</v>
      </c>
      <c r="I21" s="37"/>
    </row>
    <row r="22" spans="1:9" s="9" customFormat="1" ht="15" customHeight="1" thickBot="1">
      <c r="A22" s="12"/>
      <c r="B22" s="90" t="s">
        <v>55</v>
      </c>
      <c r="C22" s="94">
        <f>SUM(C20:C21)</f>
        <v>-8154</v>
      </c>
      <c r="D22" s="98">
        <f>SUM(D20:D21)</f>
        <v>-786</v>
      </c>
      <c r="E22" s="300">
        <f t="shared" si="2"/>
        <v>937.40458015267177</v>
      </c>
      <c r="F22" s="94">
        <f>SUM(F20:F21)</f>
        <v>-2793</v>
      </c>
      <c r="G22" s="98">
        <f>SUM(G20:G21)</f>
        <v>-97</v>
      </c>
      <c r="H22" s="300">
        <f t="shared" si="3"/>
        <v>2779.3814432989693</v>
      </c>
      <c r="I22" s="37"/>
    </row>
    <row r="23" spans="1:9" s="9" customFormat="1" ht="15" customHeight="1" thickBot="1">
      <c r="A23" s="12"/>
      <c r="B23" s="91" t="s">
        <v>56</v>
      </c>
      <c r="C23" s="95">
        <f>+C22+C19</f>
        <v>43726</v>
      </c>
      <c r="D23" s="99">
        <f>+D22+D19</f>
        <v>85960</v>
      </c>
      <c r="E23" s="301">
        <f t="shared" si="2"/>
        <v>-49.132154490460678</v>
      </c>
      <c r="F23" s="95">
        <f>+F22+F19</f>
        <v>-10506</v>
      </c>
      <c r="G23" s="99">
        <f>+G22+G19</f>
        <v>23290</v>
      </c>
      <c r="H23" s="301">
        <f t="shared" si="3"/>
        <v>-145.1094890510949</v>
      </c>
      <c r="I23" s="37"/>
    </row>
    <row r="24" spans="1:9" s="9" customFormat="1" ht="15" customHeight="1">
      <c r="A24" s="12"/>
      <c r="B24" s="84" t="s">
        <v>57</v>
      </c>
      <c r="C24" s="93">
        <v>-19112</v>
      </c>
      <c r="D24" s="97">
        <v>-26317</v>
      </c>
      <c r="E24" s="298">
        <f t="shared" si="2"/>
        <v>-27.377740623931302</v>
      </c>
      <c r="F24" s="93">
        <v>-298</v>
      </c>
      <c r="G24" s="97">
        <v>-7036</v>
      </c>
      <c r="H24" s="298">
        <f t="shared" si="3"/>
        <v>-95.764638999431497</v>
      </c>
      <c r="I24" s="37"/>
    </row>
    <row r="25" spans="1:9" s="9" customFormat="1" ht="15" customHeight="1" thickBot="1">
      <c r="A25" s="12"/>
      <c r="B25" s="90" t="s">
        <v>58</v>
      </c>
      <c r="C25" s="94">
        <f>SUM(C23:C24)</f>
        <v>24614</v>
      </c>
      <c r="D25" s="98">
        <f>SUM(D23:D24)</f>
        <v>59643</v>
      </c>
      <c r="E25" s="300">
        <f t="shared" si="2"/>
        <v>-58.731116811696261</v>
      </c>
      <c r="F25" s="94">
        <f>SUM(F23:F24)</f>
        <v>-10804</v>
      </c>
      <c r="G25" s="98">
        <f>SUM(G23:G24)</f>
        <v>16254</v>
      </c>
      <c r="H25" s="300">
        <f t="shared" si="3"/>
        <v>-166.4697920511874</v>
      </c>
      <c r="I25" s="37"/>
    </row>
    <row r="26" spans="1:9" s="9" customFormat="1" ht="15" customHeight="1">
      <c r="A26" s="12"/>
      <c r="B26" s="92" t="s">
        <v>59</v>
      </c>
      <c r="C26" s="93">
        <f>+C25-C27</f>
        <v>24351</v>
      </c>
      <c r="D26" s="97">
        <f>+D25-D27</f>
        <v>59416</v>
      </c>
      <c r="E26" s="298">
        <f t="shared" si="2"/>
        <v>-59.016089942103136</v>
      </c>
      <c r="F26" s="93">
        <f>+F25-F27</f>
        <v>-10804</v>
      </c>
      <c r="G26" s="97">
        <v>16187</v>
      </c>
      <c r="H26" s="298">
        <f t="shared" si="3"/>
        <v>-166.74491876196947</v>
      </c>
      <c r="I26" s="37"/>
    </row>
    <row r="27" spans="1:9" s="9" customFormat="1" ht="15" customHeight="1">
      <c r="A27" s="12"/>
      <c r="B27" s="246" t="s">
        <v>60</v>
      </c>
      <c r="C27" s="247">
        <v>263</v>
      </c>
      <c r="D27" s="248">
        <v>227</v>
      </c>
      <c r="E27" s="298">
        <f t="shared" si="2"/>
        <v>15.859030837004406</v>
      </c>
      <c r="F27" s="93">
        <v>0</v>
      </c>
      <c r="G27" s="248">
        <v>67</v>
      </c>
      <c r="H27" s="298">
        <f t="shared" si="3"/>
        <v>-100</v>
      </c>
      <c r="I27" s="37"/>
    </row>
    <row r="28" spans="1:9" s="9" customFormat="1" ht="25.15" customHeight="1">
      <c r="A28" s="12"/>
      <c r="B28" s="84" t="s">
        <v>61</v>
      </c>
      <c r="C28" s="96">
        <f>ROUND((C26/C30*1000),2)</f>
        <v>0.33</v>
      </c>
      <c r="D28" s="100">
        <f>ROUND((D26/D30*1000),2)</f>
        <v>0.8</v>
      </c>
      <c r="E28" s="298">
        <f t="shared" si="2"/>
        <v>-58.75</v>
      </c>
      <c r="F28" s="96">
        <f>ROUND((F26/F30*1000),2)</f>
        <v>-0.15</v>
      </c>
      <c r="G28" s="100">
        <f>ROUND((G26/G30*1000),2)</f>
        <v>0.22</v>
      </c>
      <c r="H28" s="298">
        <f t="shared" si="3"/>
        <v>-168.18181818181819</v>
      </c>
      <c r="I28" s="37"/>
    </row>
    <row r="29" spans="1:9" s="9" customFormat="1" ht="15" customHeight="1">
      <c r="A29" s="12"/>
      <c r="B29" s="241" t="s">
        <v>62</v>
      </c>
      <c r="C29" s="249">
        <f>ROUND((C26/C31*1000),2)</f>
        <v>0.33</v>
      </c>
      <c r="D29" s="250">
        <f>ROUND((D26/D31*1000),2)</f>
        <v>0.8</v>
      </c>
      <c r="E29" s="299">
        <f t="shared" si="2"/>
        <v>-58.75</v>
      </c>
      <c r="F29" s="249">
        <f>ROUND((F26/F31*1000),2)</f>
        <v>-0.15</v>
      </c>
      <c r="G29" s="250">
        <f>ROUND((G26/G31*1000),2)</f>
        <v>0.22</v>
      </c>
      <c r="H29" s="299">
        <f t="shared" si="3"/>
        <v>-168.18181818181819</v>
      </c>
      <c r="I29" s="37"/>
    </row>
    <row r="30" spans="1:9" s="9" customFormat="1" ht="25.15" customHeight="1">
      <c r="A30" s="12"/>
      <c r="B30" s="241" t="s">
        <v>63</v>
      </c>
      <c r="C30" s="242">
        <v>73979889</v>
      </c>
      <c r="D30" s="243">
        <v>73979889</v>
      </c>
      <c r="E30" s="299" t="s">
        <v>64</v>
      </c>
      <c r="F30" s="242">
        <v>73979889</v>
      </c>
      <c r="G30" s="243">
        <v>73979889</v>
      </c>
      <c r="H30" s="299" t="s">
        <v>64</v>
      </c>
      <c r="I30" s="37"/>
    </row>
    <row r="31" spans="1:9" s="9" customFormat="1" ht="15" customHeight="1">
      <c r="A31" s="12"/>
      <c r="B31" s="241" t="s">
        <v>65</v>
      </c>
      <c r="C31" s="242">
        <v>73979889</v>
      </c>
      <c r="D31" s="243">
        <v>73979889</v>
      </c>
      <c r="E31" s="299" t="s">
        <v>64</v>
      </c>
      <c r="F31" s="242">
        <v>73979889</v>
      </c>
      <c r="G31" s="243">
        <v>73979889</v>
      </c>
      <c r="H31" s="299" t="s">
        <v>64</v>
      </c>
      <c r="I31" s="37"/>
    </row>
    <row r="32" spans="1:9">
      <c r="A32" s="10"/>
      <c r="B32" s="85"/>
      <c r="C32" s="86"/>
      <c r="D32" s="85"/>
      <c r="E32" s="85"/>
      <c r="F32" s="86"/>
      <c r="G32" s="85"/>
      <c r="H32" s="85"/>
    </row>
    <row r="33" spans="4:9" s="286" customFormat="1" ht="16.5"/>
    <row r="34" spans="4:9" s="286" customFormat="1" ht="16.5"/>
    <row r="35" spans="4:9" s="286" customFormat="1" ht="16.5"/>
    <row r="36" spans="4:9" s="286" customFormat="1" ht="16.5"/>
    <row r="37" spans="4:9" s="287" customFormat="1" ht="16.5">
      <c r="I37" s="288"/>
    </row>
    <row r="42" spans="4:9">
      <c r="D42" s="2" t="s">
        <v>66</v>
      </c>
      <c r="G42" s="2" t="s">
        <v>66</v>
      </c>
    </row>
  </sheetData>
  <pageMargins left="0.43307086614173229" right="0.23622047244094491" top="0.74803149606299213" bottom="0.74803149606299213" header="0.31496062992125984" footer="0.31496062992125984"/>
  <pageSetup paperSize="9" scale="78" orientation="portrait" r:id="rId1"/>
  <headerFooter>
    <oddHeader>&amp;L       &amp;G</oddHeader>
    <oddFooter>&amp;L© 2022 Software AG. All rights reserved.&amp;C&amp;P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H73"/>
  <sheetViews>
    <sheetView showGridLines="0" zoomScaleNormal="100" workbookViewId="0"/>
  </sheetViews>
  <sheetFormatPr defaultColWidth="9.140625" defaultRowHeight="14.25"/>
  <cols>
    <col min="1" max="1" width="3.5703125" style="6" customWidth="1"/>
    <col min="2" max="2" width="57.5703125" style="6" customWidth="1"/>
    <col min="3" max="4" width="15.5703125" style="206" customWidth="1"/>
    <col min="5" max="5" width="7" style="6" customWidth="1"/>
    <col min="6" max="16384" width="9.140625" style="6"/>
  </cols>
  <sheetData>
    <row r="1" spans="1:8" s="17" customFormat="1" ht="15" customHeight="1">
      <c r="B1" s="101" t="str">
        <f>+'Table of contents'!C13</f>
        <v>Consolidated Balance Sheet as of September 30, 2022 and December 31, 2021</v>
      </c>
      <c r="C1" s="203"/>
      <c r="D1" s="203"/>
    </row>
    <row r="2" spans="1:8" ht="15" customHeight="1">
      <c r="B2" s="314" t="s">
        <v>11</v>
      </c>
      <c r="C2" s="314"/>
      <c r="D2" s="204"/>
    </row>
    <row r="3" spans="1:8" s="9" customFormat="1" ht="35.1" customHeight="1" thickBot="1">
      <c r="A3" s="137"/>
      <c r="B3" s="138" t="s">
        <v>67</v>
      </c>
      <c r="C3" s="142" t="s">
        <v>176</v>
      </c>
      <c r="D3" s="142" t="s">
        <v>21</v>
      </c>
      <c r="E3" s="12"/>
    </row>
    <row r="4" spans="1:8" s="18" customFormat="1" ht="15" customHeight="1" thickTop="1" thickBot="1">
      <c r="A4" s="21"/>
      <c r="B4" s="207" t="s">
        <v>68</v>
      </c>
      <c r="C4" s="208"/>
      <c r="D4" s="209"/>
      <c r="E4" s="21"/>
    </row>
    <row r="5" spans="1:8" s="18" customFormat="1" ht="15" customHeight="1">
      <c r="A5" s="21"/>
      <c r="B5" s="102" t="s">
        <v>36</v>
      </c>
      <c r="C5" s="123">
        <v>448752</v>
      </c>
      <c r="D5" s="127">
        <v>585844</v>
      </c>
      <c r="E5" s="20"/>
      <c r="G5" s="20"/>
      <c r="H5" s="20"/>
    </row>
    <row r="6" spans="1:8" s="18" customFormat="1" ht="15" customHeight="1">
      <c r="A6" s="21"/>
      <c r="B6" s="251" t="s">
        <v>69</v>
      </c>
      <c r="C6" s="252">
        <v>7159</v>
      </c>
      <c r="D6" s="253">
        <v>24092</v>
      </c>
      <c r="E6" s="21"/>
    </row>
    <row r="7" spans="1:8" s="18" customFormat="1" ht="15" customHeight="1">
      <c r="A7" s="21"/>
      <c r="B7" s="251" t="s">
        <v>70</v>
      </c>
      <c r="C7" s="252">
        <v>229798</v>
      </c>
      <c r="D7" s="253">
        <v>198466</v>
      </c>
      <c r="E7" s="21"/>
    </row>
    <row r="8" spans="1:8" s="18" customFormat="1" ht="15" customHeight="1">
      <c r="A8" s="21"/>
      <c r="B8" s="251" t="s">
        <v>71</v>
      </c>
      <c r="C8" s="252">
        <v>45998</v>
      </c>
      <c r="D8" s="253">
        <v>39487</v>
      </c>
      <c r="E8" s="21"/>
    </row>
    <row r="9" spans="1:8" s="18" customFormat="1" ht="15" customHeight="1">
      <c r="A9" s="21"/>
      <c r="B9" s="251" t="s">
        <v>72</v>
      </c>
      <c r="C9" s="252">
        <v>48269</v>
      </c>
      <c r="D9" s="253">
        <v>27029</v>
      </c>
      <c r="E9" s="21"/>
    </row>
    <row r="10" spans="1:8" s="18" customFormat="1" ht="15" customHeight="1">
      <c r="A10" s="21"/>
      <c r="B10" s="103"/>
      <c r="C10" s="124">
        <f>SUM(C5:C9)</f>
        <v>779976</v>
      </c>
      <c r="D10" s="128">
        <f>SUM(D5:D9)</f>
        <v>874918</v>
      </c>
      <c r="E10" s="21"/>
    </row>
    <row r="11" spans="1:8" s="18" customFormat="1" ht="15" customHeight="1" thickBot="1">
      <c r="A11" s="21"/>
      <c r="B11" s="254" t="s">
        <v>73</v>
      </c>
      <c r="C11" s="255"/>
      <c r="D11" s="256"/>
      <c r="E11" s="21"/>
    </row>
    <row r="12" spans="1:8" s="18" customFormat="1" ht="15" customHeight="1">
      <c r="A12" s="21"/>
      <c r="B12" s="102" t="s">
        <v>74</v>
      </c>
      <c r="C12" s="123">
        <v>255592</v>
      </c>
      <c r="D12" s="127">
        <v>87466</v>
      </c>
      <c r="E12" s="21"/>
      <c r="H12" s="236"/>
    </row>
    <row r="13" spans="1:8" s="18" customFormat="1" ht="15" customHeight="1">
      <c r="A13" s="21"/>
      <c r="B13" s="251" t="s">
        <v>75</v>
      </c>
      <c r="C13" s="252">
        <v>1456325</v>
      </c>
      <c r="D13" s="253">
        <v>986136</v>
      </c>
      <c r="E13" s="21"/>
      <c r="H13" s="236"/>
    </row>
    <row r="14" spans="1:8" s="18" customFormat="1" ht="15" customHeight="1">
      <c r="A14" s="21"/>
      <c r="B14" s="251" t="s">
        <v>76</v>
      </c>
      <c r="C14" s="252">
        <v>76359</v>
      </c>
      <c r="D14" s="253">
        <v>76877</v>
      </c>
      <c r="E14" s="21"/>
      <c r="H14" s="237"/>
    </row>
    <row r="15" spans="1:8" s="18" customFormat="1" ht="15" customHeight="1">
      <c r="A15" s="21"/>
      <c r="B15" s="251" t="s">
        <v>77</v>
      </c>
      <c r="C15" s="252">
        <v>6058</v>
      </c>
      <c r="D15" s="253">
        <v>6241</v>
      </c>
      <c r="E15" s="21"/>
      <c r="H15" s="237"/>
    </row>
    <row r="16" spans="1:8" s="18" customFormat="1" ht="15" customHeight="1">
      <c r="A16" s="21"/>
      <c r="B16" s="251" t="s">
        <v>69</v>
      </c>
      <c r="C16" s="252">
        <v>13887</v>
      </c>
      <c r="D16" s="253">
        <v>21115</v>
      </c>
      <c r="E16" s="21"/>
    </row>
    <row r="17" spans="1:5" s="18" customFormat="1" ht="15" customHeight="1">
      <c r="A17" s="21"/>
      <c r="B17" s="251" t="s">
        <v>70</v>
      </c>
      <c r="C17" s="252">
        <v>111740</v>
      </c>
      <c r="D17" s="253">
        <v>128732</v>
      </c>
      <c r="E17" s="21"/>
    </row>
    <row r="18" spans="1:5" s="18" customFormat="1" ht="15" customHeight="1">
      <c r="A18" s="21"/>
      <c r="B18" s="251" t="s">
        <v>71</v>
      </c>
      <c r="C18" s="252">
        <v>11547</v>
      </c>
      <c r="D18" s="253">
        <v>9113</v>
      </c>
      <c r="E18" s="21"/>
    </row>
    <row r="19" spans="1:5" s="18" customFormat="1" ht="15" customHeight="1">
      <c r="A19" s="21"/>
      <c r="B19" s="251" t="s">
        <v>72</v>
      </c>
      <c r="C19" s="252">
        <v>16509</v>
      </c>
      <c r="D19" s="253">
        <v>14225</v>
      </c>
      <c r="E19" s="21"/>
    </row>
    <row r="20" spans="1:5" s="18" customFormat="1" ht="15" customHeight="1">
      <c r="A20" s="21"/>
      <c r="B20" s="251" t="s">
        <v>78</v>
      </c>
      <c r="C20" s="252">
        <v>24604</v>
      </c>
      <c r="D20" s="253">
        <v>16567</v>
      </c>
      <c r="E20" s="21"/>
    </row>
    <row r="21" spans="1:5" s="18" customFormat="1" ht="15" customHeight="1">
      <c r="A21" s="21"/>
      <c r="B21" s="103"/>
      <c r="C21" s="124">
        <f>SUM(C12:C20)</f>
        <v>1972621</v>
      </c>
      <c r="D21" s="128">
        <f>SUM(D12:D20)</f>
        <v>1346472</v>
      </c>
      <c r="E21" s="21"/>
    </row>
    <row r="22" spans="1:5" s="18" customFormat="1" ht="15" customHeight="1" thickBot="1">
      <c r="A22" s="21"/>
      <c r="B22" s="130" t="s">
        <v>79</v>
      </c>
      <c r="C22" s="131">
        <f>+C10+C21</f>
        <v>2752597</v>
      </c>
      <c r="D22" s="132">
        <f>+D10+D21</f>
        <v>2221390</v>
      </c>
      <c r="E22" s="21"/>
    </row>
    <row r="23" spans="1:5" s="9" customFormat="1" ht="35.1" customHeight="1" thickBot="1">
      <c r="A23" s="12"/>
      <c r="B23" s="136" t="s">
        <v>80</v>
      </c>
      <c r="C23" s="142" t="s">
        <v>176</v>
      </c>
      <c r="D23" s="142" t="s">
        <v>21</v>
      </c>
      <c r="E23" s="12"/>
    </row>
    <row r="24" spans="1:5" s="18" customFormat="1" ht="15" customHeight="1" thickTop="1" thickBot="1">
      <c r="A24" s="21"/>
      <c r="B24" s="207" t="s">
        <v>81</v>
      </c>
      <c r="C24" s="208"/>
      <c r="D24" s="209"/>
      <c r="E24" s="21"/>
    </row>
    <row r="25" spans="1:5" s="18" customFormat="1" ht="15" customHeight="1">
      <c r="A25" s="21"/>
      <c r="B25" s="102" t="s">
        <v>82</v>
      </c>
      <c r="C25" s="125">
        <v>119825</v>
      </c>
      <c r="D25" s="129">
        <v>84866</v>
      </c>
      <c r="E25" s="21"/>
    </row>
    <row r="26" spans="1:5" s="18" customFormat="1" ht="15" customHeight="1">
      <c r="A26" s="21"/>
      <c r="B26" s="251" t="s">
        <v>83</v>
      </c>
      <c r="C26" s="252">
        <v>45709</v>
      </c>
      <c r="D26" s="253">
        <v>53548</v>
      </c>
      <c r="E26" s="21"/>
    </row>
    <row r="27" spans="1:5" s="18" customFormat="1" ht="15" customHeight="1">
      <c r="A27" s="21"/>
      <c r="B27" s="251" t="s">
        <v>84</v>
      </c>
      <c r="C27" s="252">
        <v>125715</v>
      </c>
      <c r="D27" s="253">
        <v>137888</v>
      </c>
      <c r="E27" s="21"/>
    </row>
    <row r="28" spans="1:5" s="18" customFormat="1" ht="15" customHeight="1">
      <c r="A28" s="21"/>
      <c r="B28" s="251" t="s">
        <v>85</v>
      </c>
      <c r="C28" s="252">
        <v>38620</v>
      </c>
      <c r="D28" s="253">
        <v>43924</v>
      </c>
      <c r="E28" s="21"/>
    </row>
    <row r="29" spans="1:5" s="18" customFormat="1" ht="15" customHeight="1">
      <c r="A29" s="21"/>
      <c r="B29" s="251" t="s">
        <v>86</v>
      </c>
      <c r="C29" s="252">
        <v>31554</v>
      </c>
      <c r="D29" s="253">
        <v>34980</v>
      </c>
      <c r="E29" s="21"/>
    </row>
    <row r="30" spans="1:5" s="18" customFormat="1" ht="15" customHeight="1">
      <c r="A30" s="21"/>
      <c r="B30" s="251" t="s">
        <v>87</v>
      </c>
      <c r="C30" s="252">
        <v>169900</v>
      </c>
      <c r="D30" s="253">
        <v>135675</v>
      </c>
      <c r="E30" s="21"/>
    </row>
    <row r="31" spans="1:5" s="18" customFormat="1" ht="15" customHeight="1">
      <c r="A31" s="21"/>
      <c r="B31" s="103"/>
      <c r="C31" s="124">
        <f>SUM(C25:C30)</f>
        <v>531323</v>
      </c>
      <c r="D31" s="128">
        <f>SUM(D25:D30)</f>
        <v>490881</v>
      </c>
      <c r="E31" s="21"/>
    </row>
    <row r="32" spans="1:5" s="18" customFormat="1" ht="15" customHeight="1" thickBot="1">
      <c r="A32" s="21"/>
      <c r="B32" s="254" t="s">
        <v>88</v>
      </c>
      <c r="C32" s="255"/>
      <c r="D32" s="256"/>
      <c r="E32" s="21"/>
    </row>
    <row r="33" spans="1:5" s="18" customFormat="1" ht="15" customHeight="1">
      <c r="A33" s="21"/>
      <c r="B33" s="102" t="s">
        <v>82</v>
      </c>
      <c r="C33" s="125">
        <v>537613</v>
      </c>
      <c r="D33" s="129">
        <v>223767</v>
      </c>
      <c r="E33" s="21"/>
    </row>
    <row r="34" spans="1:5" s="18" customFormat="1" ht="15" customHeight="1">
      <c r="A34" s="21"/>
      <c r="B34" s="251" t="s">
        <v>83</v>
      </c>
      <c r="C34" s="252">
        <v>145</v>
      </c>
      <c r="D34" s="253">
        <v>212</v>
      </c>
      <c r="E34" s="21"/>
    </row>
    <row r="35" spans="1:5" s="18" customFormat="1" ht="15" customHeight="1">
      <c r="A35" s="21"/>
      <c r="B35" s="251" t="s">
        <v>84</v>
      </c>
      <c r="C35" s="252">
        <v>2203</v>
      </c>
      <c r="D35" s="253">
        <v>1564</v>
      </c>
      <c r="E35" s="21"/>
    </row>
    <row r="36" spans="1:5" s="18" customFormat="1" ht="15" customHeight="1">
      <c r="A36" s="21"/>
      <c r="B36" s="251" t="s">
        <v>85</v>
      </c>
      <c r="C36" s="252">
        <v>4610</v>
      </c>
      <c r="D36" s="253">
        <v>12124</v>
      </c>
      <c r="E36" s="21"/>
    </row>
    <row r="37" spans="1:5" s="18" customFormat="1" ht="15" customHeight="1">
      <c r="A37" s="21"/>
      <c r="B37" s="251" t="s">
        <v>89</v>
      </c>
      <c r="C37" s="252">
        <v>31057</v>
      </c>
      <c r="D37" s="253">
        <v>35042</v>
      </c>
      <c r="E37" s="21"/>
    </row>
    <row r="38" spans="1:5" s="18" customFormat="1" ht="15" customHeight="1">
      <c r="A38" s="21"/>
      <c r="B38" s="251" t="s">
        <v>86</v>
      </c>
      <c r="C38" s="252">
        <v>1892</v>
      </c>
      <c r="D38" s="253">
        <v>1629</v>
      </c>
      <c r="E38" s="21"/>
    </row>
    <row r="39" spans="1:5" s="18" customFormat="1" ht="15" customHeight="1">
      <c r="A39" s="21"/>
      <c r="B39" s="251" t="s">
        <v>90</v>
      </c>
      <c r="C39" s="252">
        <v>37560</v>
      </c>
      <c r="D39" s="253">
        <v>6397</v>
      </c>
      <c r="E39" s="21"/>
    </row>
    <row r="40" spans="1:5" s="18" customFormat="1" ht="15" customHeight="1">
      <c r="A40" s="21"/>
      <c r="B40" s="251" t="s">
        <v>87</v>
      </c>
      <c r="C40" s="252">
        <v>13217</v>
      </c>
      <c r="D40" s="253">
        <v>11560</v>
      </c>
      <c r="E40" s="21"/>
    </row>
    <row r="41" spans="1:5" s="18" customFormat="1" ht="15" customHeight="1">
      <c r="A41" s="21"/>
      <c r="B41" s="103"/>
      <c r="C41" s="124">
        <f>SUM(C33:C40)</f>
        <v>628297</v>
      </c>
      <c r="D41" s="128">
        <f>SUM(D33:D40)</f>
        <v>292295</v>
      </c>
      <c r="E41" s="21"/>
    </row>
    <row r="42" spans="1:5" s="18" customFormat="1" ht="15" customHeight="1" thickBot="1">
      <c r="A42" s="21"/>
      <c r="B42" s="254" t="s">
        <v>91</v>
      </c>
      <c r="C42" s="255"/>
      <c r="D42" s="256"/>
      <c r="E42" s="21"/>
    </row>
    <row r="43" spans="1:5" s="18" customFormat="1" ht="15" customHeight="1">
      <c r="A43" s="21"/>
      <c r="B43" s="102" t="s">
        <v>92</v>
      </c>
      <c r="C43" s="123">
        <v>74000</v>
      </c>
      <c r="D43" s="127">
        <v>74000</v>
      </c>
      <c r="E43" s="21"/>
    </row>
    <row r="44" spans="1:5" s="18" customFormat="1" ht="15" customHeight="1">
      <c r="A44" s="21"/>
      <c r="B44" s="251" t="s">
        <v>93</v>
      </c>
      <c r="C44" s="252">
        <v>55737</v>
      </c>
      <c r="D44" s="253">
        <v>22580</v>
      </c>
      <c r="E44" s="21"/>
    </row>
    <row r="45" spans="1:5" s="18" customFormat="1" ht="15" customHeight="1">
      <c r="A45" s="21"/>
      <c r="B45" s="251" t="s">
        <v>94</v>
      </c>
      <c r="C45" s="252">
        <v>1337501</v>
      </c>
      <c r="D45" s="253">
        <v>1369375</v>
      </c>
      <c r="E45" s="21"/>
    </row>
    <row r="46" spans="1:5" s="18" customFormat="1" ht="15" customHeight="1">
      <c r="A46" s="21"/>
      <c r="B46" s="251" t="s">
        <v>95</v>
      </c>
      <c r="C46" s="252">
        <v>126496</v>
      </c>
      <c r="D46" s="253">
        <v>-27798</v>
      </c>
      <c r="E46" s="21"/>
    </row>
    <row r="47" spans="1:5" s="18" customFormat="1" ht="15" customHeight="1">
      <c r="A47" s="21"/>
      <c r="B47" s="251" t="s">
        <v>96</v>
      </c>
      <c r="C47" s="252">
        <v>-757</v>
      </c>
      <c r="D47" s="253">
        <v>-757</v>
      </c>
      <c r="E47" s="21"/>
    </row>
    <row r="48" spans="1:5" s="18" customFormat="1" ht="15" customHeight="1" thickBot="1">
      <c r="A48" s="21"/>
      <c r="B48" s="254" t="s">
        <v>97</v>
      </c>
      <c r="C48" s="255">
        <f>SUM(C43:C47)</f>
        <v>1592977</v>
      </c>
      <c r="D48" s="256">
        <f>SUM(D43:D47)</f>
        <v>1437400</v>
      </c>
      <c r="E48" s="21"/>
    </row>
    <row r="49" spans="1:5" s="18" customFormat="1" ht="15" customHeight="1" thickBot="1">
      <c r="A49" s="21"/>
      <c r="B49" s="210" t="s">
        <v>98</v>
      </c>
      <c r="C49" s="211">
        <v>0</v>
      </c>
      <c r="D49" s="212">
        <v>814</v>
      </c>
      <c r="E49" s="21"/>
    </row>
    <row r="50" spans="1:5" s="18" customFormat="1" ht="15" customHeight="1" thickBot="1">
      <c r="A50" s="21"/>
      <c r="B50" s="104"/>
      <c r="C50" s="122">
        <f>SUM(C48:C49)</f>
        <v>1592977</v>
      </c>
      <c r="D50" s="126">
        <f>SUM(D48:D49)</f>
        <v>1438214</v>
      </c>
      <c r="E50" s="21"/>
    </row>
    <row r="51" spans="1:5" s="18" customFormat="1" ht="15" customHeight="1" thickBot="1">
      <c r="B51" s="133" t="s">
        <v>99</v>
      </c>
      <c r="C51" s="134">
        <f>+C31+C41+C50</f>
        <v>2752597</v>
      </c>
      <c r="D51" s="135">
        <f>+D31+D41+D50</f>
        <v>2221390</v>
      </c>
    </row>
    <row r="52" spans="1:5" s="18" customFormat="1" ht="14.25" customHeight="1">
      <c r="C52" s="19"/>
      <c r="D52" s="19"/>
    </row>
    <row r="53" spans="1:5" s="18" customFormat="1" ht="14.25" customHeight="1">
      <c r="C53" s="205"/>
      <c r="D53" s="205"/>
    </row>
    <row r="54" spans="1:5" s="18" customFormat="1" ht="11.25">
      <c r="C54" s="19"/>
      <c r="D54" s="19"/>
    </row>
    <row r="55" spans="1:5" s="18" customFormat="1" ht="11.25">
      <c r="C55" s="205"/>
      <c r="D55" s="205"/>
    </row>
    <row r="56" spans="1:5" s="18" customFormat="1" ht="11.25">
      <c r="C56" s="205"/>
      <c r="D56" s="205"/>
    </row>
    <row r="57" spans="1:5" s="18" customFormat="1" ht="11.25">
      <c r="C57" s="205"/>
      <c r="D57" s="205"/>
    </row>
    <row r="58" spans="1:5" s="18" customFormat="1" ht="11.25">
      <c r="C58" s="205"/>
      <c r="D58" s="205"/>
    </row>
    <row r="59" spans="1:5" s="18" customFormat="1" ht="11.25">
      <c r="C59" s="205"/>
      <c r="D59" s="205"/>
    </row>
    <row r="60" spans="1:5" s="18" customFormat="1" ht="11.25">
      <c r="C60" s="205"/>
      <c r="D60" s="205"/>
    </row>
    <row r="61" spans="1:5" s="18" customFormat="1" ht="11.25">
      <c r="C61" s="205"/>
      <c r="D61" s="205"/>
    </row>
    <row r="62" spans="1:5" s="18" customFormat="1" ht="11.25">
      <c r="C62" s="205"/>
      <c r="D62" s="205"/>
    </row>
    <row r="63" spans="1:5" s="18" customFormat="1" ht="11.25">
      <c r="C63" s="205"/>
      <c r="D63" s="205"/>
    </row>
    <row r="64" spans="1:5" s="18" customFormat="1" ht="11.25">
      <c r="C64" s="205"/>
      <c r="D64" s="205"/>
    </row>
    <row r="65" spans="2:4" s="18" customFormat="1" ht="11.25">
      <c r="C65" s="205"/>
      <c r="D65" s="205"/>
    </row>
    <row r="66" spans="2:4" s="18" customFormat="1" ht="11.25">
      <c r="C66" s="205"/>
      <c r="D66" s="205"/>
    </row>
    <row r="67" spans="2:4" s="18" customFormat="1" ht="11.25">
      <c r="C67" s="205"/>
      <c r="D67" s="205"/>
    </row>
    <row r="68" spans="2:4" s="18" customFormat="1" ht="11.25">
      <c r="C68" s="205"/>
      <c r="D68" s="205"/>
    </row>
    <row r="69" spans="2:4" s="18" customFormat="1" ht="11.25">
      <c r="C69" s="205"/>
      <c r="D69" s="205"/>
    </row>
    <row r="70" spans="2:4" s="18" customFormat="1" ht="11.25">
      <c r="C70" s="205"/>
      <c r="D70" s="205"/>
    </row>
    <row r="71" spans="2:4" s="18" customFormat="1" ht="11.25">
      <c r="C71" s="205"/>
      <c r="D71" s="205"/>
    </row>
    <row r="72" spans="2:4" s="18" customFormat="1" ht="11.25">
      <c r="C72" s="205"/>
      <c r="D72" s="205"/>
    </row>
    <row r="73" spans="2:4">
      <c r="B73" s="18"/>
      <c r="C73" s="205"/>
      <c r="D73" s="205"/>
    </row>
  </sheetData>
  <mergeCells count="1">
    <mergeCell ref="B2:C2"/>
  </mergeCells>
  <pageMargins left="0.43307086614173229" right="0.23622047244094491" top="0.74803149606299213" bottom="0.74803149606299213" header="0.31496062992125984" footer="0.31496062992125984"/>
  <pageSetup paperSize="9" scale="93" orientation="portrait" r:id="rId1"/>
  <headerFooter>
    <oddHeader>&amp;L       &amp;G</oddHeader>
    <oddFooter>&amp;L© 2022 Software AG. All rights reserved.&amp;C&amp;P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G42"/>
  <sheetViews>
    <sheetView showGridLines="0" zoomScaleNormal="100" workbookViewId="0"/>
  </sheetViews>
  <sheetFormatPr defaultColWidth="9.140625" defaultRowHeight="14.25"/>
  <cols>
    <col min="1" max="1" width="3.5703125" style="2" customWidth="1"/>
    <col min="2" max="2" width="60.5703125" style="2" customWidth="1"/>
    <col min="3" max="6" width="12.5703125" style="2" customWidth="1"/>
    <col min="7" max="16384" width="9.140625" style="2"/>
  </cols>
  <sheetData>
    <row r="1" spans="1:7" s="14" customFormat="1" ht="15.75" customHeight="1">
      <c r="B1" s="316" t="str">
        <f>+'Table of contents'!C15</f>
        <v>Consolidated Statement of Cash Flows for the Nine Months Ended September 30, 2022 and 2021</v>
      </c>
      <c r="C1" s="316"/>
      <c r="D1" s="316"/>
      <c r="E1" s="316"/>
      <c r="F1" s="316"/>
    </row>
    <row r="2" spans="1:7">
      <c r="B2" s="315" t="s">
        <v>11</v>
      </c>
      <c r="C2" s="315"/>
      <c r="D2" s="315"/>
      <c r="E2" s="315"/>
      <c r="F2" s="315"/>
    </row>
    <row r="3" spans="1:7" ht="14.25" customHeight="1">
      <c r="B3" s="141"/>
      <c r="C3" s="33"/>
      <c r="D3" s="33"/>
      <c r="E3" s="33"/>
      <c r="F3" s="33"/>
    </row>
    <row r="4" spans="1:7" s="9" customFormat="1" ht="14.25" customHeight="1" thickBot="1">
      <c r="A4" s="12"/>
      <c r="B4" s="87" t="s">
        <v>40</v>
      </c>
      <c r="C4" s="142" t="s">
        <v>180</v>
      </c>
      <c r="D4" s="142" t="s">
        <v>181</v>
      </c>
      <c r="E4" s="142" t="s">
        <v>182</v>
      </c>
      <c r="F4" s="142" t="s">
        <v>183</v>
      </c>
    </row>
    <row r="5" spans="1:7" s="18" customFormat="1" ht="15" customHeight="1" thickTop="1">
      <c r="A5" s="21"/>
      <c r="B5" s="84" t="s">
        <v>58</v>
      </c>
      <c r="C5" s="93">
        <v>24614</v>
      </c>
      <c r="D5" s="97">
        <v>59643</v>
      </c>
      <c r="E5" s="93">
        <v>-10804</v>
      </c>
      <c r="F5" s="97">
        <v>16254</v>
      </c>
    </row>
    <row r="6" spans="1:7" s="18" customFormat="1" ht="15" customHeight="1">
      <c r="A6" s="21"/>
      <c r="B6" s="241" t="s">
        <v>57</v>
      </c>
      <c r="C6" s="242">
        <v>19113</v>
      </c>
      <c r="D6" s="243">
        <v>26317</v>
      </c>
      <c r="E6" s="242">
        <v>299</v>
      </c>
      <c r="F6" s="243">
        <v>7036</v>
      </c>
    </row>
    <row r="7" spans="1:7" s="18" customFormat="1" ht="15" customHeight="1">
      <c r="A7" s="21"/>
      <c r="B7" s="241" t="s">
        <v>100</v>
      </c>
      <c r="C7" s="242">
        <v>8153</v>
      </c>
      <c r="D7" s="243">
        <v>786</v>
      </c>
      <c r="E7" s="242">
        <v>2792</v>
      </c>
      <c r="F7" s="243">
        <v>97</v>
      </c>
    </row>
    <row r="8" spans="1:7" s="18" customFormat="1" ht="15" customHeight="1">
      <c r="A8" s="21"/>
      <c r="B8" s="241" t="s">
        <v>101</v>
      </c>
      <c r="C8" s="242">
        <v>66161</v>
      </c>
      <c r="D8" s="243">
        <v>30109</v>
      </c>
      <c r="E8" s="242">
        <v>41749</v>
      </c>
      <c r="F8" s="243">
        <v>9739</v>
      </c>
    </row>
    <row r="9" spans="1:7" s="5" customFormat="1" ht="15" customHeight="1">
      <c r="A9" s="22"/>
      <c r="B9" s="241" t="s">
        <v>102</v>
      </c>
      <c r="C9" s="242">
        <v>-12148</v>
      </c>
      <c r="D9" s="243">
        <v>573</v>
      </c>
      <c r="E9" s="242">
        <v>-11852</v>
      </c>
      <c r="F9" s="243">
        <v>771</v>
      </c>
      <c r="G9" s="18"/>
    </row>
    <row r="10" spans="1:7" s="18" customFormat="1" ht="15" customHeight="1">
      <c r="A10" s="21"/>
      <c r="B10" s="84" t="s">
        <v>103</v>
      </c>
      <c r="C10" s="93">
        <v>-31682</v>
      </c>
      <c r="D10" s="97">
        <v>18211</v>
      </c>
      <c r="E10" s="93">
        <v>-7803</v>
      </c>
      <c r="F10" s="97">
        <v>874</v>
      </c>
    </row>
    <row r="11" spans="1:7" s="18" customFormat="1" ht="15" customHeight="1">
      <c r="A11" s="21"/>
      <c r="B11" s="241" t="s">
        <v>104</v>
      </c>
      <c r="C11" s="242">
        <v>-5296</v>
      </c>
      <c r="D11" s="243">
        <v>-16526</v>
      </c>
      <c r="E11" s="242">
        <v>1015</v>
      </c>
      <c r="F11" s="243">
        <v>-4892</v>
      </c>
    </row>
    <row r="12" spans="1:7" s="18" customFormat="1" ht="15" customHeight="1">
      <c r="A12" s="21"/>
      <c r="B12" s="241" t="s">
        <v>105</v>
      </c>
      <c r="C12" s="242">
        <v>-44160</v>
      </c>
      <c r="D12" s="243">
        <v>-26826</v>
      </c>
      <c r="E12" s="242">
        <v>-5051</v>
      </c>
      <c r="F12" s="243">
        <v>-9065</v>
      </c>
    </row>
    <row r="13" spans="1:7" s="18" customFormat="1" ht="15" customHeight="1">
      <c r="A13" s="21"/>
      <c r="B13" s="241" t="s">
        <v>106</v>
      </c>
      <c r="C13" s="242">
        <v>-11244</v>
      </c>
      <c r="D13" s="243">
        <v>-5641</v>
      </c>
      <c r="E13" s="242">
        <v>-3927</v>
      </c>
      <c r="F13" s="243">
        <v>-1947</v>
      </c>
    </row>
    <row r="14" spans="1:7" s="18" customFormat="1" ht="15" customHeight="1">
      <c r="A14" s="21"/>
      <c r="B14" s="241" t="s">
        <v>107</v>
      </c>
      <c r="C14" s="242">
        <v>8936</v>
      </c>
      <c r="D14" s="243">
        <v>4215</v>
      </c>
      <c r="E14" s="242">
        <v>3927</v>
      </c>
      <c r="F14" s="243">
        <v>1539</v>
      </c>
      <c r="G14" s="2"/>
    </row>
    <row r="15" spans="1:7" ht="15" customHeight="1" thickBot="1">
      <c r="B15" s="90" t="s">
        <v>108</v>
      </c>
      <c r="C15" s="94">
        <f>SUM(C5:C14)</f>
        <v>22447</v>
      </c>
      <c r="D15" s="98">
        <f>SUM(D5:D14)</f>
        <v>90861</v>
      </c>
      <c r="E15" s="94">
        <f>SUM(E5:E14)</f>
        <v>10345</v>
      </c>
      <c r="F15" s="98">
        <f>SUM(F5:F14)</f>
        <v>20406</v>
      </c>
      <c r="G15" s="18"/>
    </row>
    <row r="16" spans="1:7" s="18" customFormat="1" ht="15" customHeight="1">
      <c r="A16" s="21"/>
      <c r="B16" s="84" t="s">
        <v>109</v>
      </c>
      <c r="C16" s="93">
        <v>2801</v>
      </c>
      <c r="D16" s="97">
        <v>1494</v>
      </c>
      <c r="E16" s="93">
        <v>2194</v>
      </c>
      <c r="F16" s="97">
        <v>1374</v>
      </c>
    </row>
    <row r="17" spans="1:7" s="18" customFormat="1" ht="15" customHeight="1">
      <c r="A17" s="21"/>
      <c r="B17" s="241" t="s">
        <v>110</v>
      </c>
      <c r="C17" s="242">
        <v>-10311</v>
      </c>
      <c r="D17" s="243">
        <v>-5132</v>
      </c>
      <c r="E17" s="242">
        <v>-3904</v>
      </c>
      <c r="F17" s="243">
        <v>-2802</v>
      </c>
    </row>
    <row r="18" spans="1:7" s="18" customFormat="1" ht="15" customHeight="1">
      <c r="A18" s="21"/>
      <c r="B18" s="241" t="s">
        <v>111</v>
      </c>
      <c r="C18" s="242">
        <v>4486</v>
      </c>
      <c r="D18" s="243">
        <v>149</v>
      </c>
      <c r="E18" s="242">
        <v>870</v>
      </c>
      <c r="F18" s="243">
        <v>31</v>
      </c>
    </row>
    <row r="19" spans="1:7" s="18" customFormat="1" ht="15" customHeight="1">
      <c r="A19" s="21"/>
      <c r="B19" s="241" t="s">
        <v>112</v>
      </c>
      <c r="C19" s="242">
        <v>-2011</v>
      </c>
      <c r="D19" s="243">
        <v>-3772</v>
      </c>
      <c r="E19" s="242">
        <v>0</v>
      </c>
      <c r="F19" s="243">
        <v>-340</v>
      </c>
    </row>
    <row r="20" spans="1:7" s="18" customFormat="1" ht="15" customHeight="1">
      <c r="A20" s="21"/>
      <c r="B20" s="241" t="s">
        <v>113</v>
      </c>
      <c r="C20" s="242">
        <v>19273</v>
      </c>
      <c r="D20" s="243">
        <v>8698</v>
      </c>
      <c r="E20" s="242">
        <v>19206</v>
      </c>
      <c r="F20" s="243">
        <v>0</v>
      </c>
    </row>
    <row r="21" spans="1:7" s="18" customFormat="1" ht="15" customHeight="1">
      <c r="A21" s="21"/>
      <c r="B21" s="241" t="s">
        <v>114</v>
      </c>
      <c r="C21" s="242">
        <v>-2361</v>
      </c>
      <c r="D21" s="243">
        <v>-27230</v>
      </c>
      <c r="E21" s="242">
        <v>-584</v>
      </c>
      <c r="F21" s="243">
        <v>-9373</v>
      </c>
    </row>
    <row r="22" spans="1:7" s="18" customFormat="1" ht="15" customHeight="1">
      <c r="A22" s="21"/>
      <c r="B22" s="241" t="s">
        <v>184</v>
      </c>
      <c r="C22" s="242">
        <v>10776</v>
      </c>
      <c r="D22" s="243">
        <v>0</v>
      </c>
      <c r="E22" s="242">
        <v>10776</v>
      </c>
      <c r="F22" s="243">
        <v>0</v>
      </c>
    </row>
    <row r="23" spans="1:7" s="18" customFormat="1" ht="15" customHeight="1">
      <c r="A23" s="271"/>
      <c r="B23" s="241" t="s">
        <v>190</v>
      </c>
      <c r="C23" s="242">
        <v>0</v>
      </c>
      <c r="D23" s="243">
        <v>2132</v>
      </c>
      <c r="E23" s="242">
        <v>0</v>
      </c>
      <c r="F23" s="243">
        <v>0</v>
      </c>
      <c r="G23" s="2"/>
    </row>
    <row r="24" spans="1:7" ht="15" customHeight="1">
      <c r="B24" s="272" t="s">
        <v>161</v>
      </c>
      <c r="C24" s="270">
        <v>-537317</v>
      </c>
      <c r="D24" s="273">
        <v>0</v>
      </c>
      <c r="E24" s="270">
        <v>0</v>
      </c>
      <c r="F24" s="273">
        <v>0</v>
      </c>
      <c r="G24" s="18"/>
    </row>
    <row r="25" spans="1:7" s="18" customFormat="1" ht="15" customHeight="1" thickBot="1">
      <c r="A25" s="21"/>
      <c r="B25" s="90" t="s">
        <v>115</v>
      </c>
      <c r="C25" s="94">
        <f>SUM(C16:C24)</f>
        <v>-514664</v>
      </c>
      <c r="D25" s="98">
        <f>SUM(D16:D24)</f>
        <v>-23661</v>
      </c>
      <c r="E25" s="94">
        <f>SUM(E16:E24)</f>
        <v>28558</v>
      </c>
      <c r="F25" s="98">
        <f>SUM(F16:F24)</f>
        <v>-11110</v>
      </c>
    </row>
    <row r="26" spans="1:7" s="18" customFormat="1" ht="15" customHeight="1">
      <c r="A26" s="21"/>
      <c r="B26" s="84" t="s">
        <v>116</v>
      </c>
      <c r="C26" s="93">
        <v>-56699</v>
      </c>
      <c r="D26" s="97">
        <v>-56629</v>
      </c>
      <c r="E26" s="93">
        <v>0</v>
      </c>
      <c r="F26" s="97">
        <v>0</v>
      </c>
    </row>
    <row r="27" spans="1:7" s="18" customFormat="1" ht="15" customHeight="1">
      <c r="A27" s="21"/>
      <c r="B27" s="241" t="s">
        <v>117</v>
      </c>
      <c r="C27" s="242">
        <v>87196</v>
      </c>
      <c r="D27" s="97">
        <v>-8109</v>
      </c>
      <c r="E27" s="242">
        <v>18011</v>
      </c>
      <c r="F27" s="97">
        <v>-2122</v>
      </c>
    </row>
    <row r="28" spans="1:7" s="18" customFormat="1" ht="15" customHeight="1">
      <c r="A28" s="21"/>
      <c r="B28" s="241" t="s">
        <v>31</v>
      </c>
      <c r="C28" s="242">
        <v>-8314</v>
      </c>
      <c r="D28" s="97">
        <v>-9931</v>
      </c>
      <c r="E28" s="242">
        <v>-3047</v>
      </c>
      <c r="F28" s="97">
        <v>-3232</v>
      </c>
    </row>
    <row r="29" spans="1:7" s="18" customFormat="1" ht="15" customHeight="1">
      <c r="A29" s="21"/>
      <c r="B29" s="241" t="s">
        <v>118</v>
      </c>
      <c r="C29" s="242">
        <v>364300</v>
      </c>
      <c r="D29" s="243">
        <v>60000</v>
      </c>
      <c r="E29" s="242">
        <v>0</v>
      </c>
      <c r="F29" s="243">
        <v>0</v>
      </c>
      <c r="G29" s="2"/>
    </row>
    <row r="30" spans="1:7" ht="15" customHeight="1">
      <c r="B30" s="140" t="s">
        <v>119</v>
      </c>
      <c r="C30" s="242">
        <v>-78333</v>
      </c>
      <c r="D30" s="243">
        <v>-3</v>
      </c>
      <c r="E30" s="242">
        <v>-3333</v>
      </c>
      <c r="F30" s="243">
        <v>0</v>
      </c>
      <c r="G30" s="18"/>
    </row>
    <row r="31" spans="1:7" s="18" customFormat="1" ht="15" customHeight="1" thickBot="1">
      <c r="A31" s="21"/>
      <c r="B31" s="90" t="s">
        <v>120</v>
      </c>
      <c r="C31" s="94">
        <f>SUM(C26:C30)</f>
        <v>308150</v>
      </c>
      <c r="D31" s="98">
        <f>SUM(D26:D30)</f>
        <v>-14672</v>
      </c>
      <c r="E31" s="94">
        <f>SUM(E26:E30)</f>
        <v>11631</v>
      </c>
      <c r="F31" s="98">
        <f>SUM(F26:F30)</f>
        <v>-5354</v>
      </c>
    </row>
    <row r="32" spans="1:7" s="18" customFormat="1" ht="15" customHeight="1">
      <c r="A32" s="21"/>
      <c r="B32" s="84" t="s">
        <v>121</v>
      </c>
      <c r="C32" s="93">
        <v>-184067</v>
      </c>
      <c r="D32" s="97">
        <v>52528</v>
      </c>
      <c r="E32" s="93">
        <v>50534</v>
      </c>
      <c r="F32" s="97">
        <v>3942</v>
      </c>
      <c r="G32" s="2"/>
    </row>
    <row r="33" spans="1:7" ht="15" customHeight="1">
      <c r="B33" s="257" t="s">
        <v>122</v>
      </c>
      <c r="C33" s="242">
        <v>46975</v>
      </c>
      <c r="D33" s="243">
        <v>24093</v>
      </c>
      <c r="E33" s="242">
        <v>10478</v>
      </c>
      <c r="F33" s="243">
        <v>10393</v>
      </c>
      <c r="G33" s="18"/>
    </row>
    <row r="34" spans="1:7" s="18" customFormat="1" ht="15" customHeight="1" thickBot="1">
      <c r="A34" s="21"/>
      <c r="B34" s="90" t="s">
        <v>123</v>
      </c>
      <c r="C34" s="94">
        <f>SUM(C32:C33)</f>
        <v>-137092</v>
      </c>
      <c r="D34" s="98">
        <f>SUM(D32:D33)</f>
        <v>76621</v>
      </c>
      <c r="E34" s="94">
        <f>SUM(E32:E33)</f>
        <v>61012</v>
      </c>
      <c r="F34" s="98">
        <f>SUM(F32:F33)</f>
        <v>14335</v>
      </c>
      <c r="G34" s="2"/>
    </row>
    <row r="35" spans="1:7" ht="15" customHeight="1">
      <c r="B35" s="84" t="s">
        <v>124</v>
      </c>
      <c r="C35" s="93">
        <v>585844</v>
      </c>
      <c r="D35" s="97">
        <v>479982</v>
      </c>
      <c r="E35" s="93">
        <v>387740</v>
      </c>
      <c r="F35" s="97">
        <v>542268</v>
      </c>
    </row>
    <row r="36" spans="1:7" ht="15" customHeight="1" thickBot="1">
      <c r="B36" s="90" t="s">
        <v>125</v>
      </c>
      <c r="C36" s="94">
        <f>SUM(C34:C35)</f>
        <v>448752</v>
      </c>
      <c r="D36" s="98">
        <f>SUM(D34:D35)</f>
        <v>556603</v>
      </c>
      <c r="E36" s="94">
        <f>SUM(E34:E35)</f>
        <v>448752</v>
      </c>
      <c r="F36" s="98">
        <f>SUM(F34:F35)</f>
        <v>556603</v>
      </c>
      <c r="G36" s="5"/>
    </row>
    <row r="37" spans="1:7" s="5" customFormat="1" ht="14.25" customHeight="1" thickBot="1">
      <c r="A37" s="22"/>
      <c r="B37" s="90" t="s">
        <v>32</v>
      </c>
      <c r="C37" s="94">
        <f>C15+C16+C17+C18+C19+C28</f>
        <v>9098</v>
      </c>
      <c r="D37" s="98">
        <f>D15+D16+D17+D18+D19+D28</f>
        <v>73669</v>
      </c>
      <c r="E37" s="94">
        <f>E15+E16+E17+E18+E19+E28</f>
        <v>6458</v>
      </c>
      <c r="F37" s="98">
        <f>F15+F16+F17+F18+F19+F28</f>
        <v>15437</v>
      </c>
    </row>
    <row r="38" spans="1:7" s="5" customFormat="1" ht="14.25" customHeight="1">
      <c r="A38" s="22"/>
      <c r="B38" s="21"/>
      <c r="C38" s="21"/>
      <c r="D38" s="21"/>
      <c r="E38" s="21"/>
      <c r="F38" s="21"/>
      <c r="G38" s="2"/>
    </row>
    <row r="39" spans="1:7">
      <c r="C39" s="41"/>
    </row>
    <row r="41" spans="1:7">
      <c r="B41" s="30"/>
    </row>
    <row r="42" spans="1:7">
      <c r="B42" s="30"/>
    </row>
  </sheetData>
  <mergeCells count="2">
    <mergeCell ref="B2:F2"/>
    <mergeCell ref="B1:F1"/>
  </mergeCells>
  <pageMargins left="0.43307086614173229" right="0.23622047244094491" top="0.74803149606299213" bottom="0.74803149606299213" header="0.31496062992125984" footer="0.31496062992125984"/>
  <pageSetup paperSize="9" scale="84" orientation="portrait" r:id="rId1"/>
  <headerFooter>
    <oddHeader>&amp;L       &amp;G</oddHeader>
    <oddFooter>&amp;L© 2022 Software AG. All rights reserved.&amp;C&amp;P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89CC5-5934-4E27-B21F-E73F61F6F3B9}">
  <sheetPr>
    <pageSetUpPr fitToPage="1"/>
  </sheetPr>
  <dimension ref="A1:U35"/>
  <sheetViews>
    <sheetView showGridLines="0" zoomScaleNormal="100" workbookViewId="0"/>
  </sheetViews>
  <sheetFormatPr defaultColWidth="9.140625" defaultRowHeight="15"/>
  <cols>
    <col min="1" max="1" width="3.5703125" style="2" customWidth="1"/>
    <col min="2" max="2" width="32.28515625" style="2" customWidth="1"/>
    <col min="3" max="5" width="10.42578125" style="2" customWidth="1"/>
    <col min="6" max="6" width="2.28515625" style="2" customWidth="1"/>
    <col min="7" max="9" width="10.42578125" style="2" customWidth="1"/>
    <col min="10" max="10" width="2.28515625" style="2" customWidth="1"/>
    <col min="11" max="13" width="10.42578125" style="2" customWidth="1"/>
    <col min="14" max="14" width="2.28515625" style="2" customWidth="1"/>
    <col min="15" max="16" width="10.42578125" style="2" customWidth="1"/>
    <col min="17" max="17" width="2.28515625" style="2" customWidth="1"/>
    <col min="18" max="20" width="10.42578125" style="2" customWidth="1"/>
    <col min="21" max="21" width="2.7109375" style="36" customWidth="1"/>
    <col min="22" max="16384" width="9.140625" style="2"/>
  </cols>
  <sheetData>
    <row r="1" spans="1:21" s="14" customFormat="1" ht="15" customHeight="1">
      <c r="B1" s="319" t="str">
        <f>+'Table of contents'!C17</f>
        <v>Segment Report for the Nine Months Ended September 30, 2022 and 2021</v>
      </c>
      <c r="C1" s="319"/>
      <c r="D1" s="319"/>
      <c r="E1" s="319"/>
      <c r="F1" s="319"/>
      <c r="G1" s="319"/>
      <c r="H1" s="319"/>
      <c r="I1" s="319"/>
      <c r="J1" s="319"/>
      <c r="K1" s="319"/>
      <c r="L1" s="44"/>
      <c r="M1" s="26"/>
      <c r="N1" s="26"/>
      <c r="O1" s="26"/>
      <c r="P1" s="26"/>
      <c r="Q1" s="26"/>
      <c r="R1" s="26"/>
      <c r="S1" s="26"/>
      <c r="T1" s="26"/>
      <c r="U1" s="35"/>
    </row>
    <row r="2" spans="1:21" ht="15" customHeight="1">
      <c r="B2" s="143" t="s">
        <v>11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7"/>
      <c r="N2" s="27"/>
      <c r="O2" s="27"/>
      <c r="P2" s="27"/>
      <c r="Q2" s="27"/>
      <c r="R2" s="27"/>
      <c r="S2" s="27"/>
      <c r="T2" s="27"/>
    </row>
    <row r="3" spans="1:21" ht="15" customHeight="1">
      <c r="A3" s="10"/>
      <c r="B3" s="16"/>
      <c r="C3" s="11"/>
      <c r="D3" s="11"/>
      <c r="E3" s="31"/>
      <c r="F3" s="33"/>
      <c r="G3" s="32"/>
      <c r="H3" s="11"/>
      <c r="I3" s="31"/>
      <c r="J3" s="33"/>
      <c r="K3" s="32"/>
      <c r="L3" s="11"/>
      <c r="M3" s="31"/>
      <c r="N3" s="33"/>
      <c r="O3" s="32"/>
      <c r="P3" s="31"/>
      <c r="Q3" s="33"/>
      <c r="R3" s="32"/>
      <c r="S3" s="11"/>
      <c r="T3" s="11"/>
      <c r="U3" s="38"/>
    </row>
    <row r="4" spans="1:21" s="9" customFormat="1" ht="15" customHeight="1" thickBot="1">
      <c r="A4" s="12"/>
      <c r="B4" s="320" t="s">
        <v>40</v>
      </c>
      <c r="C4" s="322" t="s">
        <v>17</v>
      </c>
      <c r="D4" s="323"/>
      <c r="E4" s="318"/>
      <c r="F4" s="162"/>
      <c r="G4" s="317" t="s">
        <v>18</v>
      </c>
      <c r="H4" s="318"/>
      <c r="I4" s="324"/>
      <c r="J4" s="162"/>
      <c r="K4" s="317" t="s">
        <v>126</v>
      </c>
      <c r="L4" s="318"/>
      <c r="M4" s="324"/>
      <c r="N4" s="162"/>
      <c r="O4" s="325" t="s">
        <v>127</v>
      </c>
      <c r="P4" s="325"/>
      <c r="Q4" s="162"/>
      <c r="R4" s="317" t="s">
        <v>128</v>
      </c>
      <c r="S4" s="318"/>
      <c r="T4" s="318"/>
      <c r="U4" s="39"/>
    </row>
    <row r="5" spans="1:21" s="9" customFormat="1" ht="14.25" customHeight="1" thickTop="1">
      <c r="A5" s="12"/>
      <c r="B5" s="320"/>
      <c r="C5" s="149" t="s">
        <v>180</v>
      </c>
      <c r="D5" s="171" t="s">
        <v>180</v>
      </c>
      <c r="E5" s="155" t="s">
        <v>181</v>
      </c>
      <c r="F5" s="163"/>
      <c r="G5" s="149" t="s">
        <v>180</v>
      </c>
      <c r="H5" s="171" t="s">
        <v>180</v>
      </c>
      <c r="I5" s="155" t="s">
        <v>181</v>
      </c>
      <c r="J5" s="163"/>
      <c r="K5" s="149" t="s">
        <v>180</v>
      </c>
      <c r="L5" s="171" t="s">
        <v>180</v>
      </c>
      <c r="M5" s="155" t="s">
        <v>181</v>
      </c>
      <c r="N5" s="163"/>
      <c r="O5" s="171" t="s">
        <v>180</v>
      </c>
      <c r="P5" s="155" t="s">
        <v>181</v>
      </c>
      <c r="Q5" s="163"/>
      <c r="R5" s="149" t="s">
        <v>180</v>
      </c>
      <c r="S5" s="171" t="s">
        <v>180</v>
      </c>
      <c r="T5" s="155" t="s">
        <v>181</v>
      </c>
      <c r="U5" s="39"/>
    </row>
    <row r="6" spans="1:21" s="9" customFormat="1" ht="25.15" customHeight="1" thickBot="1">
      <c r="A6" s="12"/>
      <c r="B6" s="321"/>
      <c r="C6" s="176" t="s">
        <v>129</v>
      </c>
      <c r="D6" s="174" t="s">
        <v>130</v>
      </c>
      <c r="E6" s="178" t="s">
        <v>131</v>
      </c>
      <c r="F6" s="163"/>
      <c r="G6" s="176" t="s">
        <v>129</v>
      </c>
      <c r="H6" s="174" t="s">
        <v>130</v>
      </c>
      <c r="I6" s="178" t="s">
        <v>131</v>
      </c>
      <c r="J6" s="163"/>
      <c r="K6" s="179" t="s">
        <v>129</v>
      </c>
      <c r="L6" s="174" t="s">
        <v>130</v>
      </c>
      <c r="M6" s="178" t="s">
        <v>129</v>
      </c>
      <c r="N6" s="163"/>
      <c r="O6" s="176" t="s">
        <v>129</v>
      </c>
      <c r="P6" s="175" t="s">
        <v>129</v>
      </c>
      <c r="Q6" s="163"/>
      <c r="R6" s="176" t="s">
        <v>129</v>
      </c>
      <c r="S6" s="174" t="s">
        <v>130</v>
      </c>
      <c r="T6" s="177" t="s">
        <v>131</v>
      </c>
      <c r="U6" s="39"/>
    </row>
    <row r="7" spans="1:21" s="9" customFormat="1" ht="15" customHeight="1" thickTop="1">
      <c r="A7" s="12"/>
      <c r="B7" s="84" t="s">
        <v>132</v>
      </c>
      <c r="C7" s="93">
        <v>107889</v>
      </c>
      <c r="D7" s="172">
        <v>101632</v>
      </c>
      <c r="E7" s="157">
        <f>81786+1</f>
        <v>81787</v>
      </c>
      <c r="F7" s="197"/>
      <c r="G7" s="152">
        <v>31964</v>
      </c>
      <c r="H7" s="172">
        <v>29998</v>
      </c>
      <c r="I7" s="157">
        <v>39313</v>
      </c>
      <c r="J7" s="164"/>
      <c r="K7" s="152">
        <v>0</v>
      </c>
      <c r="L7" s="172">
        <v>0</v>
      </c>
      <c r="M7" s="157">
        <v>0</v>
      </c>
      <c r="N7" s="197"/>
      <c r="O7" s="152">
        <v>0</v>
      </c>
      <c r="P7" s="157">
        <v>0</v>
      </c>
      <c r="Q7" s="164"/>
      <c r="R7" s="173">
        <f>C7+G7+K7+O7</f>
        <v>139853</v>
      </c>
      <c r="S7" s="172">
        <f>+D7+H7+L7</f>
        <v>131630</v>
      </c>
      <c r="T7" s="97">
        <f>E7+I7+M7+P7</f>
        <v>121100</v>
      </c>
      <c r="U7" s="238"/>
    </row>
    <row r="8" spans="1:21" s="9" customFormat="1" ht="15" customHeight="1">
      <c r="A8" s="12"/>
      <c r="B8" s="84" t="s">
        <v>133</v>
      </c>
      <c r="C8" s="93">
        <v>59759</v>
      </c>
      <c r="D8" s="172">
        <v>56420</v>
      </c>
      <c r="E8" s="157">
        <v>36845</v>
      </c>
      <c r="F8" s="197"/>
      <c r="G8" s="152">
        <v>14130</v>
      </c>
      <c r="H8" s="172">
        <v>13395</v>
      </c>
      <c r="I8" s="157">
        <v>7662</v>
      </c>
      <c r="J8" s="164"/>
      <c r="K8" s="152">
        <v>0</v>
      </c>
      <c r="L8" s="172">
        <v>0</v>
      </c>
      <c r="M8" s="157">
        <v>0</v>
      </c>
      <c r="N8" s="197"/>
      <c r="O8" s="152">
        <v>0</v>
      </c>
      <c r="P8" s="157">
        <v>0</v>
      </c>
      <c r="Q8" s="164"/>
      <c r="R8" s="173">
        <f>C8+G8+K8+O8</f>
        <v>73889</v>
      </c>
      <c r="S8" s="172">
        <f>+D8+H8+L8</f>
        <v>69815</v>
      </c>
      <c r="T8" s="97">
        <f>E8+I8+M8+P8</f>
        <v>44507</v>
      </c>
      <c r="U8" s="39"/>
    </row>
    <row r="9" spans="1:21" s="9" customFormat="1" ht="15" customHeight="1">
      <c r="A9" s="12"/>
      <c r="B9" s="241" t="s">
        <v>134</v>
      </c>
      <c r="C9" s="93">
        <v>137161</v>
      </c>
      <c r="D9" s="258">
        <v>128598</v>
      </c>
      <c r="E9" s="259">
        <v>158363</v>
      </c>
      <c r="F9" s="197"/>
      <c r="G9" s="150">
        <v>90886</v>
      </c>
      <c r="H9" s="258">
        <v>84515</v>
      </c>
      <c r="I9" s="259">
        <v>95178</v>
      </c>
      <c r="J9" s="164"/>
      <c r="K9" s="150">
        <v>0</v>
      </c>
      <c r="L9" s="258">
        <v>0</v>
      </c>
      <c r="M9" s="259">
        <v>0</v>
      </c>
      <c r="N9" s="197"/>
      <c r="O9" s="152">
        <v>0</v>
      </c>
      <c r="P9" s="157">
        <v>0</v>
      </c>
      <c r="Q9" s="164"/>
      <c r="R9" s="166">
        <f>C9+G9+K9+O9</f>
        <v>228047</v>
      </c>
      <c r="S9" s="258">
        <f>+D9+H9+L9</f>
        <v>213113</v>
      </c>
      <c r="T9" s="243">
        <f>E9+I9+M9+P9</f>
        <v>253541</v>
      </c>
      <c r="U9" s="39"/>
    </row>
    <row r="10" spans="1:21" s="9" customFormat="1" ht="15" customHeight="1">
      <c r="A10" s="12"/>
      <c r="B10" s="241" t="s">
        <v>191</v>
      </c>
      <c r="C10" s="93">
        <v>53398</v>
      </c>
      <c r="D10" s="154">
        <v>50327</v>
      </c>
      <c r="E10" s="156">
        <v>31519</v>
      </c>
      <c r="F10" s="197"/>
      <c r="G10" s="151">
        <v>0</v>
      </c>
      <c r="H10" s="154">
        <v>0</v>
      </c>
      <c r="I10" s="156">
        <v>2</v>
      </c>
      <c r="J10" s="164"/>
      <c r="K10" s="151">
        <v>0</v>
      </c>
      <c r="L10" s="154">
        <v>0</v>
      </c>
      <c r="M10" s="156">
        <v>0</v>
      </c>
      <c r="N10" s="197"/>
      <c r="O10" s="152">
        <v>0</v>
      </c>
      <c r="P10" s="157">
        <v>0</v>
      </c>
      <c r="Q10" s="164"/>
      <c r="R10" s="167">
        <f>G10+C10+K10+O10</f>
        <v>53398</v>
      </c>
      <c r="S10" s="154">
        <f>+D10+H10+L10</f>
        <v>50327</v>
      </c>
      <c r="T10" s="243">
        <f>I10+E10+M10+P10</f>
        <v>31521</v>
      </c>
      <c r="U10" s="39"/>
    </row>
    <row r="11" spans="1:21" s="9" customFormat="1" ht="15" customHeight="1" thickBot="1">
      <c r="A11" s="12"/>
      <c r="B11" s="260" t="s">
        <v>135</v>
      </c>
      <c r="C11" s="261">
        <f>SUM(C7:C10)</f>
        <v>358207</v>
      </c>
      <c r="D11" s="262">
        <f>SUM(D7:D10)</f>
        <v>336977</v>
      </c>
      <c r="E11" s="263">
        <f>SUM(E7:E10)</f>
        <v>308514</v>
      </c>
      <c r="F11" s="198"/>
      <c r="G11" s="264">
        <f>SUM(G7:G10)</f>
        <v>136980</v>
      </c>
      <c r="H11" s="262">
        <f>SUM(H7:H10)</f>
        <v>127908</v>
      </c>
      <c r="I11" s="263">
        <f>SUM(I7:I10)</f>
        <v>142155</v>
      </c>
      <c r="J11" s="165"/>
      <c r="K11" s="264">
        <f>SUM(K7:K10)</f>
        <v>0</v>
      </c>
      <c r="L11" s="262">
        <f>SUM(L7:L10)</f>
        <v>0</v>
      </c>
      <c r="M11" s="263">
        <f>SUM(M7:M10)</f>
        <v>0</v>
      </c>
      <c r="N11" s="198"/>
      <c r="O11" s="264">
        <f>SUM(O7:O10)</f>
        <v>0</v>
      </c>
      <c r="P11" s="263">
        <f>SUM(P7:P10)</f>
        <v>0</v>
      </c>
      <c r="Q11" s="165"/>
      <c r="R11" s="264">
        <f>SUM(R7:R10)</f>
        <v>495187</v>
      </c>
      <c r="S11" s="262">
        <f>SUM(S7:S10)</f>
        <v>464885</v>
      </c>
      <c r="T11" s="265">
        <f>SUM(T7:T10)</f>
        <v>450669</v>
      </c>
      <c r="U11" s="39"/>
    </row>
    <row r="12" spans="1:21" s="9" customFormat="1" ht="15" customHeight="1">
      <c r="A12" s="12"/>
      <c r="B12" s="144" t="s">
        <v>136</v>
      </c>
      <c r="C12" s="146">
        <v>22055</v>
      </c>
      <c r="D12" s="154">
        <v>21174</v>
      </c>
      <c r="E12" s="156">
        <v>17702</v>
      </c>
      <c r="F12" s="197"/>
      <c r="G12" s="151">
        <v>17345</v>
      </c>
      <c r="H12" s="154">
        <v>15703</v>
      </c>
      <c r="I12" s="156">
        <v>21008</v>
      </c>
      <c r="J12" s="164"/>
      <c r="K12" s="151">
        <v>0</v>
      </c>
      <c r="L12" s="154">
        <v>0</v>
      </c>
      <c r="M12" s="156">
        <v>0</v>
      </c>
      <c r="N12" s="197"/>
      <c r="O12" s="151">
        <v>0</v>
      </c>
      <c r="P12" s="156">
        <v>0</v>
      </c>
      <c r="Q12" s="164"/>
      <c r="R12" s="167">
        <f>G12+C12+K12+O12</f>
        <v>39400</v>
      </c>
      <c r="S12" s="154">
        <f>+D12+H12+L12</f>
        <v>36877</v>
      </c>
      <c r="T12" s="243">
        <f>I12+E12+M12+P12</f>
        <v>38710</v>
      </c>
      <c r="U12" s="39"/>
    </row>
    <row r="13" spans="1:21" s="9" customFormat="1" ht="15" customHeight="1" thickBot="1">
      <c r="A13" s="12"/>
      <c r="B13" s="260" t="s">
        <v>16</v>
      </c>
      <c r="C13" s="261">
        <f>SUM(C11:C12)</f>
        <v>380262</v>
      </c>
      <c r="D13" s="262">
        <f>SUM(D11:D12)</f>
        <v>358151</v>
      </c>
      <c r="E13" s="263">
        <f>SUM(E11:E12)</f>
        <v>326216</v>
      </c>
      <c r="F13" s="198"/>
      <c r="G13" s="264">
        <f>SUM(G11:G12)</f>
        <v>154325</v>
      </c>
      <c r="H13" s="262">
        <f>SUM(H11:H12)</f>
        <v>143611</v>
      </c>
      <c r="I13" s="263">
        <f>SUM(I11:I12)</f>
        <v>163163</v>
      </c>
      <c r="J13" s="165"/>
      <c r="K13" s="264">
        <f>SUM(K11:K12)</f>
        <v>0</v>
      </c>
      <c r="L13" s="262">
        <f>SUM(L11:L12)</f>
        <v>0</v>
      </c>
      <c r="M13" s="263">
        <f>SUM(M11:M12)</f>
        <v>0</v>
      </c>
      <c r="N13" s="198"/>
      <c r="O13" s="264">
        <f>SUM(O11:O12)</f>
        <v>0</v>
      </c>
      <c r="P13" s="263">
        <f>SUM(P11:P12)</f>
        <v>0</v>
      </c>
      <c r="Q13" s="165"/>
      <c r="R13" s="264">
        <f>SUM(R11:R12)</f>
        <v>534587</v>
      </c>
      <c r="S13" s="262">
        <f>SUM(S11:S12)</f>
        <v>501762</v>
      </c>
      <c r="T13" s="265">
        <f>SUM(T11:T12)</f>
        <v>489379</v>
      </c>
      <c r="U13" s="39"/>
    </row>
    <row r="14" spans="1:21" s="9" customFormat="1" ht="15" customHeight="1">
      <c r="A14" s="12"/>
      <c r="B14" s="84" t="s">
        <v>41</v>
      </c>
      <c r="C14" s="93">
        <v>0</v>
      </c>
      <c r="D14" s="172">
        <v>0</v>
      </c>
      <c r="E14" s="157">
        <v>0</v>
      </c>
      <c r="F14" s="197"/>
      <c r="G14" s="152">
        <v>0</v>
      </c>
      <c r="H14" s="172">
        <v>0</v>
      </c>
      <c r="I14" s="157">
        <v>0</v>
      </c>
      <c r="J14" s="164"/>
      <c r="K14" s="152">
        <f>119744+1</f>
        <v>119745</v>
      </c>
      <c r="L14" s="172">
        <v>112061</v>
      </c>
      <c r="M14" s="157">
        <v>109874</v>
      </c>
      <c r="N14" s="197"/>
      <c r="O14" s="152">
        <v>0</v>
      </c>
      <c r="P14" s="157">
        <v>0</v>
      </c>
      <c r="Q14" s="164"/>
      <c r="R14" s="152">
        <f>C14+G14+K14+O14</f>
        <v>119745</v>
      </c>
      <c r="S14" s="152">
        <f>+D14+H14+L14</f>
        <v>112061</v>
      </c>
      <c r="T14" s="97">
        <f>E14+I14+M14+P14</f>
        <v>109874</v>
      </c>
      <c r="U14" s="39"/>
    </row>
    <row r="15" spans="1:21" s="9" customFormat="1" ht="15" customHeight="1">
      <c r="A15" s="12"/>
      <c r="B15" s="241" t="s">
        <v>42</v>
      </c>
      <c r="C15" s="242">
        <v>17</v>
      </c>
      <c r="D15" s="258">
        <v>18</v>
      </c>
      <c r="E15" s="259">
        <v>0</v>
      </c>
      <c r="F15" s="197"/>
      <c r="G15" s="150">
        <v>0</v>
      </c>
      <c r="H15" s="258">
        <v>0</v>
      </c>
      <c r="I15" s="259">
        <v>0</v>
      </c>
      <c r="J15" s="164"/>
      <c r="K15" s="150">
        <v>0</v>
      </c>
      <c r="L15" s="258">
        <v>0</v>
      </c>
      <c r="M15" s="259">
        <v>3</v>
      </c>
      <c r="N15" s="197"/>
      <c r="O15" s="150">
        <v>0</v>
      </c>
      <c r="P15" s="259">
        <v>0</v>
      </c>
      <c r="Q15" s="164"/>
      <c r="R15" s="150">
        <f>C15+G15+K15+O15</f>
        <v>17</v>
      </c>
      <c r="S15" s="258">
        <f>+D15+H15+L15</f>
        <v>18</v>
      </c>
      <c r="T15" s="243">
        <f>E15+I15+M15+P15</f>
        <v>3</v>
      </c>
      <c r="U15" s="39"/>
    </row>
    <row r="16" spans="1:21" s="9" customFormat="1" ht="15" customHeight="1" thickBot="1">
      <c r="A16" s="12"/>
      <c r="B16" s="260" t="s">
        <v>43</v>
      </c>
      <c r="C16" s="261">
        <f>SUM(C13:C15)</f>
        <v>380279</v>
      </c>
      <c r="D16" s="262">
        <f>SUM(D13:D15)</f>
        <v>358169</v>
      </c>
      <c r="E16" s="263">
        <f>SUM(E13:E15)</f>
        <v>326216</v>
      </c>
      <c r="F16" s="198"/>
      <c r="G16" s="264">
        <f>SUM(G13:G15)</f>
        <v>154325</v>
      </c>
      <c r="H16" s="262">
        <f>SUM(H13:H15)</f>
        <v>143611</v>
      </c>
      <c r="I16" s="263">
        <f>SUM(I13:I15)</f>
        <v>163163</v>
      </c>
      <c r="J16" s="165"/>
      <c r="K16" s="264">
        <f>SUM(K13:K15)</f>
        <v>119745</v>
      </c>
      <c r="L16" s="262">
        <f>SUM(L13:L15)</f>
        <v>112061</v>
      </c>
      <c r="M16" s="263">
        <f>SUM(M13:M15)</f>
        <v>109877</v>
      </c>
      <c r="N16" s="198"/>
      <c r="O16" s="264">
        <f>SUM(O13:O15)</f>
        <v>0</v>
      </c>
      <c r="P16" s="263">
        <f>SUM(P13:P15)</f>
        <v>0</v>
      </c>
      <c r="Q16" s="165"/>
      <c r="R16" s="264">
        <f>SUM(R13:R15)</f>
        <v>654349</v>
      </c>
      <c r="S16" s="262">
        <f>SUM(S13:S15)</f>
        <v>613841</v>
      </c>
      <c r="T16" s="265">
        <f>SUM(T13:T15)</f>
        <v>599256</v>
      </c>
      <c r="U16" s="39"/>
    </row>
    <row r="17" spans="1:21" s="9" customFormat="1" ht="15" customHeight="1">
      <c r="A17" s="12"/>
      <c r="B17" s="84" t="s">
        <v>137</v>
      </c>
      <c r="C17" s="242">
        <v>-53845</v>
      </c>
      <c r="D17" s="93">
        <v>-44971</v>
      </c>
      <c r="E17" s="157">
        <f>-44457+1</f>
        <v>-44456</v>
      </c>
      <c r="F17" s="197"/>
      <c r="G17" s="152">
        <v>-5744</v>
      </c>
      <c r="H17" s="93">
        <v>2451</v>
      </c>
      <c r="I17" s="157">
        <v>-6162</v>
      </c>
      <c r="J17" s="164"/>
      <c r="K17" s="152">
        <v>-88501</v>
      </c>
      <c r="L17" s="93">
        <v>-82834</v>
      </c>
      <c r="M17" s="157">
        <v>-80618</v>
      </c>
      <c r="N17" s="197"/>
      <c r="O17" s="152">
        <v>-17481</v>
      </c>
      <c r="P17" s="157">
        <v>-7501</v>
      </c>
      <c r="Q17" s="164"/>
      <c r="R17" s="152">
        <f>C17+G17+K17+O17</f>
        <v>-165571</v>
      </c>
      <c r="S17" s="93"/>
      <c r="T17" s="97">
        <f>E17+I17+M17+P17</f>
        <v>-138737</v>
      </c>
      <c r="U17" s="39"/>
    </row>
    <row r="18" spans="1:21" s="9" customFormat="1" ht="15" customHeight="1" thickBot="1">
      <c r="A18" s="12"/>
      <c r="B18" s="260" t="s">
        <v>45</v>
      </c>
      <c r="C18" s="261">
        <f>SUM(C16:C17)</f>
        <v>326434</v>
      </c>
      <c r="D18" s="261">
        <f>SUM(D16:D17)</f>
        <v>313198</v>
      </c>
      <c r="E18" s="263">
        <f>SUM(E16:E17)</f>
        <v>281760</v>
      </c>
      <c r="F18" s="198"/>
      <c r="G18" s="264">
        <f>SUM(G16:G17)</f>
        <v>148581</v>
      </c>
      <c r="H18" s="261">
        <f>SUM(H16:H17)</f>
        <v>146062</v>
      </c>
      <c r="I18" s="263">
        <f>SUM(I16:I17)</f>
        <v>157001</v>
      </c>
      <c r="J18" s="165"/>
      <c r="K18" s="264">
        <f>SUM(K16:K17)</f>
        <v>31244</v>
      </c>
      <c r="L18" s="261">
        <f>SUM(L16:L17)</f>
        <v>29227</v>
      </c>
      <c r="M18" s="263">
        <f>SUM(M16:M17)</f>
        <v>29259</v>
      </c>
      <c r="N18" s="198"/>
      <c r="O18" s="264">
        <f>SUM(O16:O17)</f>
        <v>-17481</v>
      </c>
      <c r="P18" s="263">
        <f>SUM(P16:P17)</f>
        <v>-7501</v>
      </c>
      <c r="Q18" s="165"/>
      <c r="R18" s="264">
        <f>SUM(R16:R17)</f>
        <v>488778</v>
      </c>
      <c r="S18" s="261"/>
      <c r="T18" s="265">
        <f>SUM(T16:T17)</f>
        <v>460519</v>
      </c>
      <c r="U18" s="39"/>
    </row>
    <row r="19" spans="1:21" s="9" customFormat="1" ht="15" customHeight="1">
      <c r="A19" s="12"/>
      <c r="B19" s="145"/>
      <c r="C19" s="147"/>
      <c r="D19" s="147"/>
      <c r="E19" s="158"/>
      <c r="F19" s="198"/>
      <c r="G19" s="153"/>
      <c r="H19" s="147"/>
      <c r="I19" s="158"/>
      <c r="J19" s="165"/>
      <c r="K19" s="153"/>
      <c r="L19" s="147"/>
      <c r="M19" s="158"/>
      <c r="N19" s="198"/>
      <c r="O19" s="153"/>
      <c r="P19" s="158"/>
      <c r="Q19" s="165"/>
      <c r="R19" s="153"/>
      <c r="S19" s="147"/>
      <c r="T19" s="148"/>
      <c r="U19" s="39"/>
    </row>
    <row r="20" spans="1:21" s="9" customFormat="1" ht="15" customHeight="1">
      <c r="A20" s="12"/>
      <c r="B20" s="241" t="s">
        <v>47</v>
      </c>
      <c r="C20" s="242">
        <f>-196136-1</f>
        <v>-196137</v>
      </c>
      <c r="D20" s="242">
        <v>-184055</v>
      </c>
      <c r="E20" s="259">
        <v>-160665</v>
      </c>
      <c r="F20" s="197"/>
      <c r="G20" s="150">
        <v>-23465</v>
      </c>
      <c r="H20" s="242">
        <v>-21738</v>
      </c>
      <c r="I20" s="259">
        <v>-21517</v>
      </c>
      <c r="J20" s="164"/>
      <c r="K20" s="150">
        <v>-9901</v>
      </c>
      <c r="L20" s="242">
        <v>-9302</v>
      </c>
      <c r="M20" s="259">
        <v>-9884</v>
      </c>
      <c r="N20" s="197"/>
      <c r="O20" s="150">
        <v>-6091</v>
      </c>
      <c r="P20" s="259">
        <v>-4359</v>
      </c>
      <c r="Q20" s="164"/>
      <c r="R20" s="152">
        <f>C20+G20+K20+O20</f>
        <v>-235594</v>
      </c>
      <c r="S20" s="242"/>
      <c r="T20" s="243">
        <f>E20+I20+M20+P20</f>
        <v>-196425</v>
      </c>
      <c r="U20" s="39"/>
    </row>
    <row r="21" spans="1:21" s="9" customFormat="1" ht="15" customHeight="1" thickBot="1">
      <c r="A21" s="12"/>
      <c r="B21" s="260" t="s">
        <v>138</v>
      </c>
      <c r="C21" s="261">
        <f>SUM(C18:C20)</f>
        <v>130297</v>
      </c>
      <c r="D21" s="261">
        <f>SUM(D18:D20)</f>
        <v>129143</v>
      </c>
      <c r="E21" s="263">
        <f>SUM(E18:E20)</f>
        <v>121095</v>
      </c>
      <c r="F21" s="198"/>
      <c r="G21" s="264">
        <f>SUM(G18:G20)</f>
        <v>125116</v>
      </c>
      <c r="H21" s="261">
        <f>SUM(H18:H20)</f>
        <v>124324</v>
      </c>
      <c r="I21" s="263">
        <f>SUM(I18:I20)</f>
        <v>135484</v>
      </c>
      <c r="J21" s="165"/>
      <c r="K21" s="264">
        <f>SUM(K18:K20)</f>
        <v>21343</v>
      </c>
      <c r="L21" s="261">
        <f>SUM(L18:L20)</f>
        <v>19925</v>
      </c>
      <c r="M21" s="263">
        <f>SUM(M18:M20)</f>
        <v>19375</v>
      </c>
      <c r="N21" s="198"/>
      <c r="O21" s="264">
        <f>SUM(O18:O20)</f>
        <v>-23572</v>
      </c>
      <c r="P21" s="263">
        <f>SUM(P18:P20)</f>
        <v>-11860</v>
      </c>
      <c r="Q21" s="165"/>
      <c r="R21" s="264">
        <f>SUM(R18:R20)</f>
        <v>253184</v>
      </c>
      <c r="S21" s="261"/>
      <c r="T21" s="265">
        <f>SUM(T18:T20)</f>
        <v>264094</v>
      </c>
      <c r="U21" s="39"/>
    </row>
    <row r="22" spans="1:21" s="9" customFormat="1" ht="15" customHeight="1">
      <c r="A22" s="12"/>
      <c r="B22" s="145"/>
      <c r="C22" s="147"/>
      <c r="D22" s="147"/>
      <c r="E22" s="158"/>
      <c r="F22" s="198"/>
      <c r="G22" s="153"/>
      <c r="H22" s="147"/>
      <c r="I22" s="158"/>
      <c r="J22" s="165"/>
      <c r="K22" s="153"/>
      <c r="L22" s="147"/>
      <c r="M22" s="158"/>
      <c r="N22" s="198"/>
      <c r="O22" s="153"/>
      <c r="P22" s="158"/>
      <c r="Q22" s="165"/>
      <c r="R22" s="153"/>
      <c r="S22" s="147"/>
      <c r="T22" s="148"/>
      <c r="U22" s="39"/>
    </row>
    <row r="23" spans="1:21" s="9" customFormat="1" ht="15" customHeight="1">
      <c r="A23" s="12"/>
      <c r="B23" s="84" t="s">
        <v>46</v>
      </c>
      <c r="C23" s="242">
        <f>-109005+1</f>
        <v>-109004</v>
      </c>
      <c r="D23" s="93">
        <v>-104497</v>
      </c>
      <c r="E23" s="157">
        <v>-88347</v>
      </c>
      <c r="F23" s="197"/>
      <c r="G23" s="152">
        <v>-23843</v>
      </c>
      <c r="H23" s="93">
        <v>-23833</v>
      </c>
      <c r="I23" s="157">
        <v>-23182</v>
      </c>
      <c r="J23" s="164"/>
      <c r="K23" s="152">
        <v>0</v>
      </c>
      <c r="L23" s="93">
        <v>0</v>
      </c>
      <c r="M23" s="157">
        <v>0</v>
      </c>
      <c r="N23" s="197"/>
      <c r="O23" s="152">
        <v>0</v>
      </c>
      <c r="P23" s="157">
        <v>0</v>
      </c>
      <c r="Q23" s="164"/>
      <c r="R23" s="152">
        <f>C23+G23+K23+O23</f>
        <v>-132847</v>
      </c>
      <c r="S23" s="93"/>
      <c r="T23" s="97">
        <f>E23+I23+M23+P23</f>
        <v>-111529</v>
      </c>
      <c r="U23" s="39"/>
    </row>
    <row r="24" spans="1:21" s="9" customFormat="1" ht="15" customHeight="1" thickBot="1">
      <c r="A24" s="12"/>
      <c r="B24" s="260" t="s">
        <v>139</v>
      </c>
      <c r="C24" s="261">
        <f>SUM(C21:C23)</f>
        <v>21293</v>
      </c>
      <c r="D24" s="261">
        <f>SUM(D21:D23)</f>
        <v>24646</v>
      </c>
      <c r="E24" s="263">
        <f>SUM(E21:E23)</f>
        <v>32748</v>
      </c>
      <c r="F24" s="198"/>
      <c r="G24" s="264">
        <f>SUM(G21:G23)</f>
        <v>101273</v>
      </c>
      <c r="H24" s="261">
        <f>SUM(H21:H23)</f>
        <v>100491</v>
      </c>
      <c r="I24" s="263">
        <f>SUM(I21:I23)</f>
        <v>112302</v>
      </c>
      <c r="J24" s="165"/>
      <c r="K24" s="264">
        <f>SUM(K21:K23)</f>
        <v>21343</v>
      </c>
      <c r="L24" s="261">
        <f>SUM(L21:L23)</f>
        <v>19925</v>
      </c>
      <c r="M24" s="263">
        <f>SUM(M21:M23)</f>
        <v>19375</v>
      </c>
      <c r="N24" s="198"/>
      <c r="O24" s="264">
        <f>SUM(O21:O23)</f>
        <v>-23572</v>
      </c>
      <c r="P24" s="263">
        <f>SUM(P21:P23)</f>
        <v>-11860</v>
      </c>
      <c r="Q24" s="165"/>
      <c r="R24" s="264">
        <f>SUM(R21:R23)</f>
        <v>120337</v>
      </c>
      <c r="S24" s="261"/>
      <c r="T24" s="265">
        <f>SUM(T21:T23)</f>
        <v>152565</v>
      </c>
      <c r="U24" s="39"/>
    </row>
    <row r="25" spans="1:21" s="9" customFormat="1" ht="15" customHeight="1">
      <c r="A25" s="12"/>
      <c r="B25" s="84" t="s">
        <v>48</v>
      </c>
      <c r="C25" s="93"/>
      <c r="D25" s="93"/>
      <c r="E25" s="157"/>
      <c r="F25" s="164"/>
      <c r="G25" s="152"/>
      <c r="H25" s="93"/>
      <c r="I25" s="168"/>
      <c r="J25" s="164"/>
      <c r="K25" s="170"/>
      <c r="L25" s="93"/>
      <c r="M25" s="157"/>
      <c r="N25" s="164"/>
      <c r="O25" s="152"/>
      <c r="P25" s="157"/>
      <c r="Q25" s="164"/>
      <c r="R25" s="152">
        <v>-68561</v>
      </c>
      <c r="S25" s="93"/>
      <c r="T25" s="97">
        <v>-60785</v>
      </c>
      <c r="U25" s="39"/>
    </row>
    <row r="26" spans="1:21" s="9" customFormat="1" ht="15" customHeight="1">
      <c r="A26" s="12"/>
      <c r="B26" s="84" t="s">
        <v>49</v>
      </c>
      <c r="C26" s="93"/>
      <c r="D26" s="93"/>
      <c r="E26" s="157"/>
      <c r="F26" s="164"/>
      <c r="G26" s="152"/>
      <c r="H26" s="93"/>
      <c r="I26" s="157"/>
      <c r="J26" s="164"/>
      <c r="K26" s="152"/>
      <c r="L26" s="93"/>
      <c r="M26" s="157"/>
      <c r="N26" s="164"/>
      <c r="O26" s="152"/>
      <c r="P26" s="157"/>
      <c r="Q26" s="164"/>
      <c r="R26" s="244">
        <v>66454</v>
      </c>
      <c r="S26" s="93"/>
      <c r="T26" s="97">
        <v>12948</v>
      </c>
      <c r="U26" s="39"/>
    </row>
    <row r="27" spans="1:21" s="9" customFormat="1" ht="15" customHeight="1">
      <c r="A27" s="12"/>
      <c r="B27" s="84" t="s">
        <v>50</v>
      </c>
      <c r="C27" s="93"/>
      <c r="D27" s="93"/>
      <c r="E27" s="157"/>
      <c r="F27" s="164"/>
      <c r="G27" s="152"/>
      <c r="H27" s="93"/>
      <c r="I27" s="157"/>
      <c r="J27" s="164"/>
      <c r="K27" s="150"/>
      <c r="L27" s="93"/>
      <c r="M27" s="157"/>
      <c r="N27" s="164"/>
      <c r="O27" s="152"/>
      <c r="P27" s="157"/>
      <c r="Q27" s="164"/>
      <c r="R27" s="244">
        <v>-62902</v>
      </c>
      <c r="S27" s="93"/>
      <c r="T27" s="97">
        <v>-14835</v>
      </c>
      <c r="U27" s="39"/>
    </row>
    <row r="28" spans="1:21" s="9" customFormat="1" ht="15" customHeight="1">
      <c r="A28" s="12"/>
      <c r="B28" s="241" t="s">
        <v>51</v>
      </c>
      <c r="C28" s="242"/>
      <c r="D28" s="242"/>
      <c r="E28" s="259"/>
      <c r="F28" s="164"/>
      <c r="G28" s="150"/>
      <c r="H28" s="242"/>
      <c r="I28" s="259"/>
      <c r="J28" s="164"/>
      <c r="K28" s="150"/>
      <c r="L28" s="242"/>
      <c r="M28" s="259"/>
      <c r="N28" s="164"/>
      <c r="O28" s="150"/>
      <c r="P28" s="259"/>
      <c r="Q28" s="164"/>
      <c r="R28" s="150">
        <v>-3448</v>
      </c>
      <c r="S28" s="242"/>
      <c r="T28" s="243">
        <v>-3147</v>
      </c>
      <c r="U28" s="39"/>
    </row>
    <row r="29" spans="1:21" s="9" customFormat="1" ht="15" customHeight="1" thickBot="1">
      <c r="A29" s="12"/>
      <c r="B29" s="260" t="s">
        <v>52</v>
      </c>
      <c r="C29" s="266"/>
      <c r="D29" s="266"/>
      <c r="E29" s="267"/>
      <c r="F29" s="164"/>
      <c r="G29" s="268"/>
      <c r="H29" s="266"/>
      <c r="I29" s="267"/>
      <c r="J29" s="164"/>
      <c r="K29" s="268"/>
      <c r="L29" s="266"/>
      <c r="M29" s="267"/>
      <c r="N29" s="164"/>
      <c r="O29" s="268"/>
      <c r="P29" s="267"/>
      <c r="Q29" s="164"/>
      <c r="R29" s="264">
        <f>SUM(R24:R28)</f>
        <v>51880</v>
      </c>
      <c r="S29" s="266"/>
      <c r="T29" s="265">
        <f>SUM(T24:T28)</f>
        <v>86746</v>
      </c>
      <c r="U29" s="39"/>
    </row>
    <row r="30" spans="1:21" s="9" customFormat="1" ht="15" customHeight="1">
      <c r="A30" s="12"/>
      <c r="B30" s="84" t="s">
        <v>53</v>
      </c>
      <c r="C30" s="93"/>
      <c r="D30" s="93"/>
      <c r="E30" s="157"/>
      <c r="F30" s="164"/>
      <c r="G30" s="152"/>
      <c r="H30" s="93"/>
      <c r="I30" s="157"/>
      <c r="J30" s="164"/>
      <c r="K30" s="170"/>
      <c r="L30" s="93"/>
      <c r="M30" s="157"/>
      <c r="N30" s="164"/>
      <c r="O30" s="152"/>
      <c r="P30" s="157"/>
      <c r="Q30" s="164"/>
      <c r="R30" s="152">
        <v>8799</v>
      </c>
      <c r="S30" s="93"/>
      <c r="T30" s="97">
        <v>4138</v>
      </c>
      <c r="U30" s="39"/>
    </row>
    <row r="31" spans="1:21" s="9" customFormat="1" ht="15" customHeight="1">
      <c r="A31" s="12"/>
      <c r="B31" s="241" t="s">
        <v>54</v>
      </c>
      <c r="C31" s="242"/>
      <c r="D31" s="242"/>
      <c r="E31" s="259"/>
      <c r="F31" s="164"/>
      <c r="G31" s="150"/>
      <c r="H31" s="242"/>
      <c r="I31" s="259"/>
      <c r="J31" s="164"/>
      <c r="K31" s="150"/>
      <c r="L31" s="242"/>
      <c r="M31" s="259"/>
      <c r="N31" s="164"/>
      <c r="O31" s="150"/>
      <c r="P31" s="259"/>
      <c r="Q31" s="164"/>
      <c r="R31" s="150">
        <v>-16953</v>
      </c>
      <c r="S31" s="242"/>
      <c r="T31" s="243">
        <v>-4924</v>
      </c>
      <c r="U31" s="39"/>
    </row>
    <row r="32" spans="1:21" s="9" customFormat="1" ht="15" customHeight="1" thickBot="1">
      <c r="A32" s="12"/>
      <c r="B32" s="260" t="s">
        <v>55</v>
      </c>
      <c r="C32" s="266"/>
      <c r="D32" s="266"/>
      <c r="E32" s="267"/>
      <c r="F32" s="164"/>
      <c r="G32" s="268"/>
      <c r="H32" s="266"/>
      <c r="I32" s="267"/>
      <c r="J32" s="164"/>
      <c r="K32" s="268"/>
      <c r="L32" s="266"/>
      <c r="M32" s="267"/>
      <c r="N32" s="164"/>
      <c r="O32" s="268"/>
      <c r="P32" s="267"/>
      <c r="Q32" s="164"/>
      <c r="R32" s="264">
        <f>+R30+R31</f>
        <v>-8154</v>
      </c>
      <c r="S32" s="266"/>
      <c r="T32" s="265">
        <f>SUM(T30:T31)</f>
        <v>-786</v>
      </c>
      <c r="U32" s="39"/>
    </row>
    <row r="33" spans="1:21" s="9" customFormat="1" ht="15" customHeight="1" thickBot="1">
      <c r="A33" s="12"/>
      <c r="B33" s="260" t="s">
        <v>56</v>
      </c>
      <c r="C33" s="266"/>
      <c r="D33" s="266"/>
      <c r="E33" s="267"/>
      <c r="F33" s="164"/>
      <c r="G33" s="268"/>
      <c r="H33" s="266"/>
      <c r="I33" s="267"/>
      <c r="J33" s="164"/>
      <c r="K33" s="268"/>
      <c r="L33" s="266"/>
      <c r="M33" s="267"/>
      <c r="N33" s="164"/>
      <c r="O33" s="268"/>
      <c r="P33" s="267"/>
      <c r="Q33" s="164"/>
      <c r="R33" s="264">
        <f>+R29+R32</f>
        <v>43726</v>
      </c>
      <c r="S33" s="266"/>
      <c r="T33" s="265">
        <f>+T29+T32</f>
        <v>85960</v>
      </c>
      <c r="U33" s="39"/>
    </row>
    <row r="34" spans="1:21" s="9" customFormat="1" ht="15" customHeight="1">
      <c r="A34" s="12"/>
      <c r="B34" s="84" t="s">
        <v>57</v>
      </c>
      <c r="C34" s="93"/>
      <c r="D34" s="93"/>
      <c r="E34" s="157"/>
      <c r="F34" s="164"/>
      <c r="G34" s="152"/>
      <c r="H34" s="93"/>
      <c r="I34" s="157"/>
      <c r="J34" s="164"/>
      <c r="K34" s="170"/>
      <c r="L34" s="93"/>
      <c r="M34" s="157"/>
      <c r="N34" s="164"/>
      <c r="O34" s="152"/>
      <c r="P34" s="157"/>
      <c r="Q34" s="164"/>
      <c r="R34" s="93">
        <v>-19112</v>
      </c>
      <c r="S34" s="93"/>
      <c r="T34" s="97">
        <v>-26317</v>
      </c>
      <c r="U34" s="39"/>
    </row>
    <row r="35" spans="1:21" s="5" customFormat="1" ht="15" customHeight="1" thickBot="1">
      <c r="A35" s="22"/>
      <c r="B35" s="90" t="s">
        <v>58</v>
      </c>
      <c r="C35" s="94"/>
      <c r="D35" s="94"/>
      <c r="E35" s="159"/>
      <c r="F35" s="165"/>
      <c r="G35" s="160"/>
      <c r="H35" s="94"/>
      <c r="I35" s="159"/>
      <c r="J35" s="165"/>
      <c r="K35" s="160"/>
      <c r="L35" s="94"/>
      <c r="M35" s="159"/>
      <c r="N35" s="165"/>
      <c r="O35" s="160"/>
      <c r="P35" s="159"/>
      <c r="Q35" s="165"/>
      <c r="R35" s="160">
        <f>SUM(R33:R34)</f>
        <v>24614</v>
      </c>
      <c r="S35" s="94"/>
      <c r="T35" s="98">
        <f>SUM(T33:T34)</f>
        <v>59643</v>
      </c>
      <c r="U35" s="40"/>
    </row>
  </sheetData>
  <mergeCells count="7">
    <mergeCell ref="R4:T4"/>
    <mergeCell ref="B1:K1"/>
    <mergeCell ref="B4:B6"/>
    <mergeCell ref="C4:E4"/>
    <mergeCell ref="G4:I4"/>
    <mergeCell ref="K4:M4"/>
    <mergeCell ref="O4:P4"/>
  </mergeCells>
  <pageMargins left="0.43307086614173229" right="0.23622047244094491" top="0.74803149606299213" bottom="0.74803149606299213" header="0.31496062992125984" footer="0.31496062992125984"/>
  <pageSetup paperSize="9" scale="72" orientation="landscape" r:id="rId1"/>
  <headerFooter>
    <oddHeader>&amp;L       &amp;G</oddHeader>
    <oddFooter>&amp;L© 2022 Software AG. All rights reserved.&amp;C&amp;P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F8A22-5C8C-4220-99A2-972A99E12D08}">
  <sheetPr>
    <pageSetUpPr fitToPage="1"/>
  </sheetPr>
  <dimension ref="A1:U36"/>
  <sheetViews>
    <sheetView showGridLines="0" zoomScaleNormal="100" workbookViewId="0"/>
  </sheetViews>
  <sheetFormatPr defaultColWidth="9.140625" defaultRowHeight="15"/>
  <cols>
    <col min="1" max="1" width="3.5703125" style="2" customWidth="1"/>
    <col min="2" max="2" width="32.28515625" style="2" customWidth="1"/>
    <col min="3" max="5" width="10.42578125" style="2" customWidth="1"/>
    <col min="6" max="6" width="2.28515625" style="200" customWidth="1"/>
    <col min="7" max="9" width="10.42578125" style="2" customWidth="1"/>
    <col min="10" max="10" width="2.28515625" style="2" customWidth="1"/>
    <col min="11" max="13" width="10.42578125" style="2" customWidth="1"/>
    <col min="14" max="14" width="2.28515625" style="200" customWidth="1"/>
    <col min="15" max="16" width="10.42578125" style="2" customWidth="1"/>
    <col min="17" max="17" width="2.28515625" style="2" customWidth="1"/>
    <col min="18" max="20" width="10.42578125" style="2" customWidth="1"/>
    <col min="21" max="21" width="2.7109375" style="36" customWidth="1"/>
    <col min="22" max="16384" width="9.140625" style="2"/>
  </cols>
  <sheetData>
    <row r="1" spans="1:21" s="14" customFormat="1" ht="15" customHeight="1">
      <c r="B1" s="319" t="str">
        <f>+'Table of contents'!C19</f>
        <v>Segment Report for the Third Quarter 2022 and 2021</v>
      </c>
      <c r="C1" s="319"/>
      <c r="D1" s="319"/>
      <c r="E1" s="319"/>
      <c r="F1" s="319"/>
      <c r="G1" s="319"/>
      <c r="H1" s="319"/>
      <c r="I1" s="319"/>
      <c r="J1" s="319"/>
      <c r="K1" s="319"/>
      <c r="L1" s="44"/>
      <c r="M1" s="26"/>
      <c r="N1" s="201"/>
      <c r="O1" s="26"/>
      <c r="P1" s="26"/>
      <c r="Q1" s="26"/>
      <c r="R1" s="26"/>
      <c r="S1" s="26"/>
      <c r="T1" s="26"/>
      <c r="U1" s="35"/>
    </row>
    <row r="2" spans="1:21" ht="15" customHeight="1">
      <c r="B2" s="143" t="s">
        <v>11</v>
      </c>
      <c r="C2" s="25"/>
      <c r="D2" s="25"/>
      <c r="E2" s="25"/>
      <c r="F2" s="193"/>
      <c r="G2" s="25"/>
      <c r="H2" s="25"/>
      <c r="I2" s="25"/>
      <c r="J2" s="25"/>
      <c r="K2" s="25"/>
      <c r="L2" s="25"/>
      <c r="M2" s="27"/>
      <c r="N2" s="202"/>
      <c r="O2" s="27"/>
      <c r="P2" s="27"/>
      <c r="Q2" s="27"/>
      <c r="R2" s="27"/>
      <c r="S2" s="27"/>
      <c r="T2" s="27"/>
    </row>
    <row r="3" spans="1:21" ht="15" customHeight="1">
      <c r="A3" s="10"/>
      <c r="B3" s="16"/>
      <c r="C3" s="11"/>
      <c r="D3" s="11"/>
      <c r="E3" s="31"/>
      <c r="F3" s="194"/>
      <c r="G3" s="32"/>
      <c r="H3" s="11"/>
      <c r="I3" s="31"/>
      <c r="J3" s="33"/>
      <c r="K3" s="32"/>
      <c r="L3" s="11"/>
      <c r="M3" s="31"/>
      <c r="N3" s="194"/>
      <c r="O3" s="32"/>
      <c r="P3" s="31"/>
      <c r="Q3" s="33"/>
      <c r="R3" s="32"/>
      <c r="S3" s="11"/>
      <c r="T3" s="11"/>
      <c r="U3" s="38"/>
    </row>
    <row r="4" spans="1:21" s="9" customFormat="1" ht="15" customHeight="1" thickBot="1">
      <c r="A4" s="12"/>
      <c r="B4" s="320" t="s">
        <v>40</v>
      </c>
      <c r="C4" s="322" t="s">
        <v>17</v>
      </c>
      <c r="D4" s="323"/>
      <c r="E4" s="318"/>
      <c r="F4" s="195"/>
      <c r="G4" s="318" t="s">
        <v>18</v>
      </c>
      <c r="H4" s="318"/>
      <c r="I4" s="318"/>
      <c r="J4" s="162"/>
      <c r="K4" s="318" t="s">
        <v>126</v>
      </c>
      <c r="L4" s="318"/>
      <c r="M4" s="318"/>
      <c r="N4" s="195"/>
      <c r="O4" s="324" t="s">
        <v>127</v>
      </c>
      <c r="P4" s="317"/>
      <c r="Q4" s="162"/>
      <c r="R4" s="318" t="s">
        <v>128</v>
      </c>
      <c r="S4" s="318"/>
      <c r="T4" s="318"/>
      <c r="U4" s="39"/>
    </row>
    <row r="5" spans="1:21" s="9" customFormat="1" ht="14.25" customHeight="1" thickTop="1">
      <c r="A5" s="12"/>
      <c r="B5" s="320"/>
      <c r="C5" s="169" t="s">
        <v>182</v>
      </c>
      <c r="D5" s="171" t="s">
        <v>182</v>
      </c>
      <c r="E5" s="155" t="s">
        <v>183</v>
      </c>
      <c r="F5" s="196"/>
      <c r="G5" s="169" t="s">
        <v>182</v>
      </c>
      <c r="H5" s="171" t="s">
        <v>182</v>
      </c>
      <c r="I5" s="155" t="s">
        <v>183</v>
      </c>
      <c r="J5" s="163"/>
      <c r="K5" s="169" t="s">
        <v>182</v>
      </c>
      <c r="L5" s="171" t="s">
        <v>182</v>
      </c>
      <c r="M5" s="155" t="s">
        <v>183</v>
      </c>
      <c r="N5" s="196"/>
      <c r="O5" s="171" t="s">
        <v>182</v>
      </c>
      <c r="P5" s="155" t="s">
        <v>183</v>
      </c>
      <c r="Q5" s="163"/>
      <c r="R5" s="169" t="s">
        <v>182</v>
      </c>
      <c r="S5" s="171" t="s">
        <v>182</v>
      </c>
      <c r="T5" s="155" t="s">
        <v>183</v>
      </c>
      <c r="U5" s="39"/>
    </row>
    <row r="6" spans="1:21" s="9" customFormat="1" ht="25.15" customHeight="1" thickBot="1">
      <c r="A6" s="12"/>
      <c r="B6" s="321"/>
      <c r="C6" s="176" t="s">
        <v>129</v>
      </c>
      <c r="D6" s="174" t="s">
        <v>130</v>
      </c>
      <c r="E6" s="175" t="s">
        <v>131</v>
      </c>
      <c r="F6" s="196"/>
      <c r="G6" s="176" t="s">
        <v>129</v>
      </c>
      <c r="H6" s="174" t="s">
        <v>130</v>
      </c>
      <c r="I6" s="175" t="s">
        <v>131</v>
      </c>
      <c r="J6" s="163"/>
      <c r="K6" s="176" t="s">
        <v>129</v>
      </c>
      <c r="L6" s="174" t="s">
        <v>130</v>
      </c>
      <c r="M6" s="175" t="s">
        <v>129</v>
      </c>
      <c r="N6" s="196"/>
      <c r="O6" s="176" t="s">
        <v>129</v>
      </c>
      <c r="P6" s="175" t="s">
        <v>129</v>
      </c>
      <c r="Q6" s="163"/>
      <c r="R6" s="176" t="s">
        <v>129</v>
      </c>
      <c r="S6" s="174" t="s">
        <v>130</v>
      </c>
      <c r="T6" s="177" t="s">
        <v>131</v>
      </c>
      <c r="U6" s="39"/>
    </row>
    <row r="7" spans="1:21" s="9" customFormat="1" ht="15" customHeight="1" thickTop="1">
      <c r="A7" s="12"/>
      <c r="B7" s="84" t="s">
        <v>132</v>
      </c>
      <c r="C7" s="93">
        <f>41459+1</f>
        <v>41460</v>
      </c>
      <c r="D7" s="172">
        <v>37524</v>
      </c>
      <c r="E7" s="157">
        <f>29822-1</f>
        <v>29821</v>
      </c>
      <c r="F7" s="197"/>
      <c r="G7" s="152">
        <v>7036</v>
      </c>
      <c r="H7" s="172">
        <v>6381</v>
      </c>
      <c r="I7" s="157">
        <v>10804</v>
      </c>
      <c r="J7" s="164"/>
      <c r="K7" s="152">
        <v>0</v>
      </c>
      <c r="L7" s="172">
        <v>0</v>
      </c>
      <c r="M7" s="157">
        <v>0</v>
      </c>
      <c r="N7" s="197"/>
      <c r="O7" s="152">
        <v>0</v>
      </c>
      <c r="P7" s="157">
        <v>0</v>
      </c>
      <c r="Q7" s="164"/>
      <c r="R7" s="173">
        <f>C7+G7+K7+O7</f>
        <v>48496</v>
      </c>
      <c r="S7" s="172">
        <f>+D7+H7+L7</f>
        <v>43905</v>
      </c>
      <c r="T7" s="97">
        <f>E7+I7+M7+P7</f>
        <v>40625</v>
      </c>
      <c r="U7" s="39"/>
    </row>
    <row r="8" spans="1:21" s="9" customFormat="1" ht="15" customHeight="1">
      <c r="A8" s="12"/>
      <c r="B8" s="84" t="s">
        <v>133</v>
      </c>
      <c r="C8" s="93">
        <f>21771-1</f>
        <v>21770</v>
      </c>
      <c r="D8" s="172">
        <v>20198</v>
      </c>
      <c r="E8" s="157">
        <f>13730</f>
        <v>13730</v>
      </c>
      <c r="F8" s="197"/>
      <c r="G8" s="152">
        <v>5000</v>
      </c>
      <c r="H8" s="172">
        <v>4674</v>
      </c>
      <c r="I8" s="157">
        <v>3205</v>
      </c>
      <c r="J8" s="164"/>
      <c r="K8" s="152">
        <v>0</v>
      </c>
      <c r="L8" s="172">
        <v>0</v>
      </c>
      <c r="M8" s="157">
        <v>0</v>
      </c>
      <c r="N8" s="197"/>
      <c r="O8" s="152">
        <v>0</v>
      </c>
      <c r="P8" s="157">
        <v>0</v>
      </c>
      <c r="Q8" s="164"/>
      <c r="R8" s="173">
        <f>C8+G8+K8+O8</f>
        <v>26770</v>
      </c>
      <c r="S8" s="172">
        <f>+D8+H8+L8</f>
        <v>24872</v>
      </c>
      <c r="T8" s="97">
        <f>E8+I8+M8+P8</f>
        <v>16935</v>
      </c>
      <c r="U8" s="39"/>
    </row>
    <row r="9" spans="1:21" s="9" customFormat="1" ht="15" customHeight="1">
      <c r="A9" s="12"/>
      <c r="B9" s="241" t="s">
        <v>134</v>
      </c>
      <c r="C9" s="93">
        <v>46048</v>
      </c>
      <c r="D9" s="258">
        <v>42245</v>
      </c>
      <c r="E9" s="259">
        <v>51838</v>
      </c>
      <c r="F9" s="197"/>
      <c r="G9" s="289">
        <v>29883</v>
      </c>
      <c r="H9" s="258">
        <v>27348</v>
      </c>
      <c r="I9" s="259">
        <v>30991</v>
      </c>
      <c r="J9" s="164"/>
      <c r="K9" s="289">
        <v>0</v>
      </c>
      <c r="L9" s="258">
        <v>0</v>
      </c>
      <c r="M9" s="259">
        <v>0</v>
      </c>
      <c r="N9" s="197"/>
      <c r="O9" s="152">
        <v>0</v>
      </c>
      <c r="P9" s="157">
        <v>0</v>
      </c>
      <c r="Q9" s="164"/>
      <c r="R9" s="303">
        <f>C9+G9+K9+O9</f>
        <v>75931</v>
      </c>
      <c r="S9" s="258">
        <f>+D9+H9+L9</f>
        <v>69593</v>
      </c>
      <c r="T9" s="243">
        <f>E9+I9+M9+P9</f>
        <v>82829</v>
      </c>
      <c r="U9" s="39"/>
    </row>
    <row r="10" spans="1:21" s="9" customFormat="1" ht="15" customHeight="1">
      <c r="A10" s="12"/>
      <c r="B10" s="302" t="s">
        <v>191</v>
      </c>
      <c r="C10" s="93">
        <v>20954</v>
      </c>
      <c r="D10" s="290">
        <v>19353</v>
      </c>
      <c r="E10" s="291">
        <v>11511</v>
      </c>
      <c r="F10" s="197"/>
      <c r="G10" s="151">
        <v>0</v>
      </c>
      <c r="H10" s="290">
        <v>0</v>
      </c>
      <c r="I10" s="291">
        <v>0</v>
      </c>
      <c r="J10" s="164"/>
      <c r="K10" s="151">
        <v>0</v>
      </c>
      <c r="L10" s="290">
        <v>0</v>
      </c>
      <c r="M10" s="291">
        <v>0</v>
      </c>
      <c r="N10" s="197"/>
      <c r="O10" s="152">
        <v>0</v>
      </c>
      <c r="P10" s="157">
        <v>0</v>
      </c>
      <c r="Q10" s="164"/>
      <c r="R10" s="167">
        <f>G10+C10+K10+O10</f>
        <v>20954</v>
      </c>
      <c r="S10" s="290">
        <f>+D10+H10+L10</f>
        <v>19353</v>
      </c>
      <c r="T10" s="243">
        <f>I10+E10+M10+P10</f>
        <v>11511</v>
      </c>
      <c r="U10" s="39"/>
    </row>
    <row r="11" spans="1:21" s="9" customFormat="1" ht="15" customHeight="1" thickBot="1">
      <c r="A11" s="12"/>
      <c r="B11" s="260" t="s">
        <v>135</v>
      </c>
      <c r="C11" s="261">
        <f>SUM(C7:C10)</f>
        <v>130232</v>
      </c>
      <c r="D11" s="262">
        <f>SUM(D7:D10)</f>
        <v>119320</v>
      </c>
      <c r="E11" s="263">
        <f>SUM(E7:E10)</f>
        <v>106900</v>
      </c>
      <c r="F11" s="198"/>
      <c r="G11" s="264">
        <f>SUM(G7:G10)</f>
        <v>41919</v>
      </c>
      <c r="H11" s="262">
        <f>SUM(H7:H10)</f>
        <v>38403</v>
      </c>
      <c r="I11" s="263">
        <f>SUM(I7:I10)</f>
        <v>45000</v>
      </c>
      <c r="J11" s="165"/>
      <c r="K11" s="264">
        <f>SUM(K7:K10)</f>
        <v>0</v>
      </c>
      <c r="L11" s="262">
        <f>SUM(L7:L10)</f>
        <v>0</v>
      </c>
      <c r="M11" s="263">
        <f>SUM(M7:M10)</f>
        <v>0</v>
      </c>
      <c r="N11" s="198"/>
      <c r="O11" s="264">
        <f>SUM(O7:O10)</f>
        <v>0</v>
      </c>
      <c r="P11" s="263">
        <f>SUM(P7:P10)</f>
        <v>0</v>
      </c>
      <c r="Q11" s="165"/>
      <c r="R11" s="264">
        <f>SUM(R7:R10)</f>
        <v>172151</v>
      </c>
      <c r="S11" s="262">
        <f>SUM(S7:S10)</f>
        <v>157723</v>
      </c>
      <c r="T11" s="265">
        <f>SUM(T7:T10)</f>
        <v>151900</v>
      </c>
      <c r="U11" s="39"/>
    </row>
    <row r="12" spans="1:21" s="9" customFormat="1" ht="15" customHeight="1">
      <c r="A12" s="12"/>
      <c r="B12" s="144" t="s">
        <v>136</v>
      </c>
      <c r="C12" s="270">
        <v>3269</v>
      </c>
      <c r="D12" s="290">
        <v>3028</v>
      </c>
      <c r="E12" s="291">
        <v>6655</v>
      </c>
      <c r="F12" s="197"/>
      <c r="G12" s="151">
        <v>4596</v>
      </c>
      <c r="H12" s="290">
        <v>4048</v>
      </c>
      <c r="I12" s="291">
        <v>3463</v>
      </c>
      <c r="J12" s="164"/>
      <c r="K12" s="151">
        <v>0</v>
      </c>
      <c r="L12" s="290">
        <v>0</v>
      </c>
      <c r="M12" s="291">
        <v>0</v>
      </c>
      <c r="N12" s="197"/>
      <c r="O12" s="151">
        <v>0</v>
      </c>
      <c r="P12" s="156">
        <v>0</v>
      </c>
      <c r="Q12" s="164"/>
      <c r="R12" s="167">
        <f>G12+C12+K12+O12</f>
        <v>7865</v>
      </c>
      <c r="S12" s="290">
        <f>+D12+H12+L12</f>
        <v>7076</v>
      </c>
      <c r="T12" s="243">
        <f>I12+E12+M12+P12</f>
        <v>10118</v>
      </c>
      <c r="U12" s="39"/>
    </row>
    <row r="13" spans="1:21" s="9" customFormat="1" ht="15" customHeight="1" thickBot="1">
      <c r="A13" s="12"/>
      <c r="B13" s="260" t="s">
        <v>16</v>
      </c>
      <c r="C13" s="261">
        <f>SUM(C11:C12)</f>
        <v>133501</v>
      </c>
      <c r="D13" s="262">
        <f>SUM(D11:D12)</f>
        <v>122348</v>
      </c>
      <c r="E13" s="263">
        <f>SUM(E11:E12)</f>
        <v>113555</v>
      </c>
      <c r="F13" s="198"/>
      <c r="G13" s="264">
        <f>SUM(G11:G12)</f>
        <v>46515</v>
      </c>
      <c r="H13" s="262">
        <f>SUM(H11:H12)</f>
        <v>42451</v>
      </c>
      <c r="I13" s="263">
        <f>SUM(I11:I12)</f>
        <v>48463</v>
      </c>
      <c r="J13" s="165"/>
      <c r="K13" s="264">
        <f>SUM(K11:K12)</f>
        <v>0</v>
      </c>
      <c r="L13" s="262">
        <f>SUM(L11:L12)</f>
        <v>0</v>
      </c>
      <c r="M13" s="263">
        <f>SUM(M11:M12)</f>
        <v>0</v>
      </c>
      <c r="N13" s="198"/>
      <c r="O13" s="264">
        <f>SUM(O11:O12)</f>
        <v>0</v>
      </c>
      <c r="P13" s="263">
        <f>SUM(P11:P12)</f>
        <v>0</v>
      </c>
      <c r="Q13" s="165"/>
      <c r="R13" s="264">
        <f>SUM(R11:R12)</f>
        <v>180016</v>
      </c>
      <c r="S13" s="262">
        <f>SUM(S11:S12)</f>
        <v>164799</v>
      </c>
      <c r="T13" s="265">
        <f>SUM(T11:T12)</f>
        <v>162018</v>
      </c>
      <c r="U13" s="39"/>
    </row>
    <row r="14" spans="1:21" s="9" customFormat="1" ht="15" customHeight="1">
      <c r="A14" s="12"/>
      <c r="B14" s="84" t="s">
        <v>41</v>
      </c>
      <c r="C14" s="93">
        <v>0</v>
      </c>
      <c r="D14" s="172">
        <v>0</v>
      </c>
      <c r="E14" s="157">
        <v>0</v>
      </c>
      <c r="F14" s="197"/>
      <c r="G14" s="152">
        <v>0</v>
      </c>
      <c r="H14" s="172">
        <v>0</v>
      </c>
      <c r="I14" s="157">
        <v>0</v>
      </c>
      <c r="J14" s="164"/>
      <c r="K14" s="152">
        <f>41389+1</f>
        <v>41390</v>
      </c>
      <c r="L14" s="172">
        <v>38011</v>
      </c>
      <c r="M14" s="157">
        <f>35943+1</f>
        <v>35944</v>
      </c>
      <c r="N14" s="197"/>
      <c r="O14" s="152">
        <v>0</v>
      </c>
      <c r="P14" s="157">
        <v>0</v>
      </c>
      <c r="Q14" s="164"/>
      <c r="R14" s="152">
        <f>C14+G14+K14+O14</f>
        <v>41390</v>
      </c>
      <c r="S14" s="152">
        <f>+D14+H14+L14</f>
        <v>38011</v>
      </c>
      <c r="T14" s="97">
        <f>E14+I14+M14+P14</f>
        <v>35944</v>
      </c>
      <c r="U14" s="39"/>
    </row>
    <row r="15" spans="1:21" s="9" customFormat="1" ht="15" customHeight="1">
      <c r="A15" s="12"/>
      <c r="B15" s="241" t="s">
        <v>42</v>
      </c>
      <c r="C15" s="242">
        <v>5</v>
      </c>
      <c r="D15" s="258">
        <v>5</v>
      </c>
      <c r="E15" s="259">
        <v>0</v>
      </c>
      <c r="F15" s="197"/>
      <c r="G15" s="289">
        <v>0</v>
      </c>
      <c r="H15" s="258">
        <v>0</v>
      </c>
      <c r="I15" s="259">
        <v>0</v>
      </c>
      <c r="J15" s="164"/>
      <c r="K15" s="289">
        <v>0</v>
      </c>
      <c r="L15" s="258">
        <v>0</v>
      </c>
      <c r="M15" s="259">
        <v>0</v>
      </c>
      <c r="N15" s="197"/>
      <c r="O15" s="150">
        <v>0</v>
      </c>
      <c r="P15" s="259">
        <v>0</v>
      </c>
      <c r="Q15" s="164"/>
      <c r="R15" s="289">
        <f>C15+G15+K15+O15</f>
        <v>5</v>
      </c>
      <c r="S15" s="258">
        <f>+D15+H15+L15</f>
        <v>5</v>
      </c>
      <c r="T15" s="243">
        <f>E15+I15+M15+P15</f>
        <v>0</v>
      </c>
      <c r="U15" s="39"/>
    </row>
    <row r="16" spans="1:21" s="9" customFormat="1" ht="15" customHeight="1" thickBot="1">
      <c r="A16" s="12"/>
      <c r="B16" s="260" t="s">
        <v>43</v>
      </c>
      <c r="C16" s="261">
        <f>SUM(C13:C15)</f>
        <v>133506</v>
      </c>
      <c r="D16" s="262">
        <f>SUM(D13:D15)</f>
        <v>122353</v>
      </c>
      <c r="E16" s="263">
        <f>SUM(E13:E15)</f>
        <v>113555</v>
      </c>
      <c r="F16" s="198"/>
      <c r="G16" s="264">
        <f>SUM(G13:G15)</f>
        <v>46515</v>
      </c>
      <c r="H16" s="262">
        <f>SUM(H13:H15)</f>
        <v>42451</v>
      </c>
      <c r="I16" s="263">
        <f>SUM(I13:I15)</f>
        <v>48463</v>
      </c>
      <c r="J16" s="165"/>
      <c r="K16" s="264">
        <f>SUM(K13:K15)</f>
        <v>41390</v>
      </c>
      <c r="L16" s="262">
        <f>SUM(L13:L15)</f>
        <v>38011</v>
      </c>
      <c r="M16" s="263">
        <f>SUM(M13:M15)</f>
        <v>35944</v>
      </c>
      <c r="N16" s="198"/>
      <c r="O16" s="264">
        <f>SUM(O13:O15)</f>
        <v>0</v>
      </c>
      <c r="P16" s="263">
        <f>SUM(P13:P15)</f>
        <v>0</v>
      </c>
      <c r="Q16" s="165"/>
      <c r="R16" s="264">
        <f>SUM(R13:R15)</f>
        <v>221411</v>
      </c>
      <c r="S16" s="262">
        <f>SUM(S13:S15)</f>
        <v>202815</v>
      </c>
      <c r="T16" s="265">
        <f>SUM(T13:T15)</f>
        <v>197962</v>
      </c>
      <c r="U16" s="39"/>
    </row>
    <row r="17" spans="1:21" s="9" customFormat="1" ht="15" customHeight="1">
      <c r="A17" s="12"/>
      <c r="B17" s="84" t="s">
        <v>137</v>
      </c>
      <c r="C17" s="93">
        <f>-19782+1</f>
        <v>-19781</v>
      </c>
      <c r="D17" s="93">
        <v>-14743</v>
      </c>
      <c r="E17" s="157">
        <v>-15780</v>
      </c>
      <c r="F17" s="197"/>
      <c r="G17" s="152">
        <v>-1874</v>
      </c>
      <c r="H17" s="93">
        <v>1357</v>
      </c>
      <c r="I17" s="157">
        <v>-1823</v>
      </c>
      <c r="J17" s="164"/>
      <c r="K17" s="152">
        <v>-30279</v>
      </c>
      <c r="L17" s="93">
        <v>-27842</v>
      </c>
      <c r="M17" s="157">
        <v>-26911</v>
      </c>
      <c r="N17" s="197"/>
      <c r="O17" s="152">
        <v>-9089</v>
      </c>
      <c r="P17" s="157">
        <v>-2498</v>
      </c>
      <c r="Q17" s="164"/>
      <c r="R17" s="152">
        <f>C17+G17+K17+O17</f>
        <v>-61023</v>
      </c>
      <c r="S17" s="93"/>
      <c r="T17" s="97">
        <f>E17+I17+M17+P17</f>
        <v>-47012</v>
      </c>
      <c r="U17" s="39"/>
    </row>
    <row r="18" spans="1:21" s="9" customFormat="1" ht="15" customHeight="1" thickBot="1">
      <c r="A18" s="12"/>
      <c r="B18" s="260" t="s">
        <v>45</v>
      </c>
      <c r="C18" s="261">
        <f>SUM(C16:C17)</f>
        <v>113725</v>
      </c>
      <c r="D18" s="261">
        <f>SUM(D16:D17)</f>
        <v>107610</v>
      </c>
      <c r="E18" s="263">
        <f>SUM(E16:E17)</f>
        <v>97775</v>
      </c>
      <c r="F18" s="198"/>
      <c r="G18" s="264">
        <f>SUM(G16:G17)</f>
        <v>44641</v>
      </c>
      <c r="H18" s="261">
        <f>SUM(H16:H17)</f>
        <v>43808</v>
      </c>
      <c r="I18" s="263">
        <f>SUM(I16:I17)</f>
        <v>46640</v>
      </c>
      <c r="J18" s="165"/>
      <c r="K18" s="264">
        <f>SUM(K16:K17)</f>
        <v>11111</v>
      </c>
      <c r="L18" s="261">
        <f>SUM(L16:L17)</f>
        <v>10169</v>
      </c>
      <c r="M18" s="263">
        <f>SUM(M16:M17)</f>
        <v>9033</v>
      </c>
      <c r="N18" s="198"/>
      <c r="O18" s="264">
        <f>SUM(O16:O17)</f>
        <v>-9089</v>
      </c>
      <c r="P18" s="263">
        <f>SUM(P16:P17)</f>
        <v>-2498</v>
      </c>
      <c r="Q18" s="165"/>
      <c r="R18" s="264">
        <f>SUM(R16:R17)</f>
        <v>160388</v>
      </c>
      <c r="S18" s="261"/>
      <c r="T18" s="265">
        <f>SUM(T16:T17)</f>
        <v>150950</v>
      </c>
      <c r="U18" s="39"/>
    </row>
    <row r="19" spans="1:21" s="9" customFormat="1" ht="15" customHeight="1">
      <c r="A19" s="12"/>
      <c r="B19" s="145"/>
      <c r="C19" s="147"/>
      <c r="D19" s="147"/>
      <c r="E19" s="158"/>
      <c r="F19" s="198"/>
      <c r="G19" s="153"/>
      <c r="H19" s="147"/>
      <c r="I19" s="158"/>
      <c r="J19" s="165"/>
      <c r="K19" s="153"/>
      <c r="L19" s="147"/>
      <c r="M19" s="158"/>
      <c r="N19" s="198"/>
      <c r="O19" s="153"/>
      <c r="P19" s="158"/>
      <c r="Q19" s="165"/>
      <c r="R19" s="153"/>
      <c r="S19" s="147"/>
      <c r="T19" s="148"/>
      <c r="U19" s="39"/>
    </row>
    <row r="20" spans="1:21" s="9" customFormat="1" ht="15" customHeight="1">
      <c r="A20" s="12"/>
      <c r="B20" s="241" t="s">
        <v>47</v>
      </c>
      <c r="C20" s="242">
        <f>-69876-1</f>
        <v>-69877</v>
      </c>
      <c r="D20" s="242">
        <v>-63938</v>
      </c>
      <c r="E20" s="259">
        <v>-57777</v>
      </c>
      <c r="F20" s="197"/>
      <c r="G20" s="289">
        <v>-7396</v>
      </c>
      <c r="H20" s="242">
        <v>-6636</v>
      </c>
      <c r="I20" s="259">
        <v>-6331</v>
      </c>
      <c r="J20" s="164"/>
      <c r="K20" s="289">
        <v>-3407</v>
      </c>
      <c r="L20" s="242">
        <v>-3109</v>
      </c>
      <c r="M20" s="259">
        <v>-3552</v>
      </c>
      <c r="N20" s="197"/>
      <c r="O20" s="289">
        <v>-1442</v>
      </c>
      <c r="P20" s="259">
        <v>-1469</v>
      </c>
      <c r="Q20" s="164"/>
      <c r="R20" s="152">
        <f>C20+G20+K20+O20</f>
        <v>-82122</v>
      </c>
      <c r="S20" s="242"/>
      <c r="T20" s="243">
        <f>E20+I20+M20+P20</f>
        <v>-69129</v>
      </c>
      <c r="U20" s="39"/>
    </row>
    <row r="21" spans="1:21" s="9" customFormat="1" ht="15" customHeight="1" thickBot="1">
      <c r="A21" s="12"/>
      <c r="B21" s="260" t="s">
        <v>138</v>
      </c>
      <c r="C21" s="261">
        <f>SUM(C18:C20)</f>
        <v>43848</v>
      </c>
      <c r="D21" s="261">
        <f>SUM(D18:D20)</f>
        <v>43672</v>
      </c>
      <c r="E21" s="263">
        <f>SUM(E18:E20)</f>
        <v>39998</v>
      </c>
      <c r="F21" s="198"/>
      <c r="G21" s="264">
        <f>SUM(G18:G20)</f>
        <v>37245</v>
      </c>
      <c r="H21" s="261">
        <f>SUM(H18:H20)</f>
        <v>37172</v>
      </c>
      <c r="I21" s="263">
        <f>SUM(I18:I20)</f>
        <v>40309</v>
      </c>
      <c r="J21" s="165"/>
      <c r="K21" s="264">
        <f>SUM(K18:K20)</f>
        <v>7704</v>
      </c>
      <c r="L21" s="261">
        <f>SUM(L18:L20)</f>
        <v>7060</v>
      </c>
      <c r="M21" s="263">
        <f>SUM(M18:M20)</f>
        <v>5481</v>
      </c>
      <c r="N21" s="198"/>
      <c r="O21" s="264">
        <f>SUM(O18:O20)</f>
        <v>-10531</v>
      </c>
      <c r="P21" s="263">
        <f>SUM(P18:P20)</f>
        <v>-3967</v>
      </c>
      <c r="Q21" s="165"/>
      <c r="R21" s="264">
        <f>SUM(R18:R20)</f>
        <v>78266</v>
      </c>
      <c r="S21" s="261"/>
      <c r="T21" s="265">
        <f>SUM(T18:T20)</f>
        <v>81821</v>
      </c>
      <c r="U21" s="39"/>
    </row>
    <row r="22" spans="1:21" s="9" customFormat="1" ht="15" customHeight="1">
      <c r="A22" s="12"/>
      <c r="B22" s="145"/>
      <c r="C22" s="147"/>
      <c r="D22" s="147"/>
      <c r="E22" s="158"/>
      <c r="F22" s="198"/>
      <c r="G22" s="153"/>
      <c r="H22" s="147"/>
      <c r="I22" s="158"/>
      <c r="J22" s="165"/>
      <c r="K22" s="153"/>
      <c r="L22" s="147"/>
      <c r="M22" s="158"/>
      <c r="N22" s="198"/>
      <c r="O22" s="153"/>
      <c r="P22" s="158"/>
      <c r="Q22" s="165"/>
      <c r="R22" s="153"/>
      <c r="S22" s="147"/>
      <c r="T22" s="148"/>
      <c r="U22" s="39"/>
    </row>
    <row r="23" spans="1:21" s="9" customFormat="1" ht="15" customHeight="1">
      <c r="A23" s="12"/>
      <c r="B23" s="84" t="s">
        <v>46</v>
      </c>
      <c r="C23" s="242">
        <v>-40610</v>
      </c>
      <c r="D23" s="93">
        <v>-38288</v>
      </c>
      <c r="E23" s="157">
        <v>-29936</v>
      </c>
      <c r="F23" s="197"/>
      <c r="G23" s="152">
        <v>-7642</v>
      </c>
      <c r="H23" s="93">
        <v>-7645</v>
      </c>
      <c r="I23" s="157">
        <v>-7571</v>
      </c>
      <c r="J23" s="164"/>
      <c r="K23" s="152">
        <v>0</v>
      </c>
      <c r="L23" s="93">
        <v>0</v>
      </c>
      <c r="M23" s="157">
        <v>0</v>
      </c>
      <c r="N23" s="197"/>
      <c r="O23" s="152">
        <v>0</v>
      </c>
      <c r="P23" s="157">
        <v>0</v>
      </c>
      <c r="Q23" s="164"/>
      <c r="R23" s="152">
        <f>C23+G23+K23+O23</f>
        <v>-48252</v>
      </c>
      <c r="S23" s="93"/>
      <c r="T23" s="97">
        <f>E23+I23+M23+P23</f>
        <v>-37507</v>
      </c>
      <c r="U23" s="39"/>
    </row>
    <row r="24" spans="1:21" s="9" customFormat="1" ht="15" customHeight="1" thickBot="1">
      <c r="A24" s="12"/>
      <c r="B24" s="260" t="s">
        <v>139</v>
      </c>
      <c r="C24" s="261">
        <f>SUM(C21:C23)</f>
        <v>3238</v>
      </c>
      <c r="D24" s="261">
        <f>SUM(D21:D23)</f>
        <v>5384</v>
      </c>
      <c r="E24" s="263">
        <f>SUM(E21:E23)</f>
        <v>10062</v>
      </c>
      <c r="F24" s="198"/>
      <c r="G24" s="264">
        <f>SUM(G21:G23)</f>
        <v>29603</v>
      </c>
      <c r="H24" s="261">
        <f>SUM(H21:H23)</f>
        <v>29527</v>
      </c>
      <c r="I24" s="263">
        <f>SUM(I21:I23)</f>
        <v>32738</v>
      </c>
      <c r="J24" s="165"/>
      <c r="K24" s="264">
        <f>SUM(K21:K23)</f>
        <v>7704</v>
      </c>
      <c r="L24" s="261">
        <f>SUM(L21:L23)</f>
        <v>7060</v>
      </c>
      <c r="M24" s="263">
        <f>SUM(M21:M23)</f>
        <v>5481</v>
      </c>
      <c r="N24" s="198"/>
      <c r="O24" s="264">
        <f>SUM(O21:O23)</f>
        <v>-10531</v>
      </c>
      <c r="P24" s="263">
        <f>SUM(P21:P23)</f>
        <v>-3967</v>
      </c>
      <c r="Q24" s="165"/>
      <c r="R24" s="264">
        <f>SUM(R21:R23)</f>
        <v>30014</v>
      </c>
      <c r="S24" s="261"/>
      <c r="T24" s="265">
        <f>SUM(T21:T23)</f>
        <v>44314</v>
      </c>
      <c r="U24" s="39"/>
    </row>
    <row r="25" spans="1:21" s="9" customFormat="1" ht="15" customHeight="1">
      <c r="A25" s="12"/>
      <c r="B25" s="84" t="s">
        <v>48</v>
      </c>
      <c r="C25" s="93"/>
      <c r="D25" s="93"/>
      <c r="E25" s="157"/>
      <c r="F25" s="197"/>
      <c r="G25" s="152"/>
      <c r="H25" s="93"/>
      <c r="I25" s="157"/>
      <c r="J25" s="164"/>
      <c r="K25" s="152"/>
      <c r="L25" s="93"/>
      <c r="M25" s="157"/>
      <c r="N25" s="197"/>
      <c r="O25" s="152"/>
      <c r="P25" s="157"/>
      <c r="Q25" s="164"/>
      <c r="R25" s="152">
        <v>-23636</v>
      </c>
      <c r="S25" s="93"/>
      <c r="T25" s="97">
        <v>-20596</v>
      </c>
      <c r="U25" s="39"/>
    </row>
    <row r="26" spans="1:21" s="9" customFormat="1" ht="15" customHeight="1">
      <c r="A26" s="12"/>
      <c r="B26" s="84" t="s">
        <v>49</v>
      </c>
      <c r="C26" s="93"/>
      <c r="D26" s="93"/>
      <c r="E26" s="157"/>
      <c r="F26" s="197"/>
      <c r="G26" s="152"/>
      <c r="H26" s="93"/>
      <c r="I26" s="157"/>
      <c r="J26" s="164"/>
      <c r="K26" s="152"/>
      <c r="L26" s="93"/>
      <c r="M26" s="157"/>
      <c r="N26" s="197"/>
      <c r="O26" s="152"/>
      <c r="P26" s="157"/>
      <c r="Q26" s="164"/>
      <c r="R26" s="93">
        <v>23120</v>
      </c>
      <c r="S26" s="93"/>
      <c r="T26" s="97">
        <v>3842</v>
      </c>
      <c r="U26" s="39"/>
    </row>
    <row r="27" spans="1:21" s="9" customFormat="1" ht="15" customHeight="1">
      <c r="A27" s="12"/>
      <c r="B27" s="84" t="s">
        <v>50</v>
      </c>
      <c r="C27" s="93"/>
      <c r="D27" s="93"/>
      <c r="E27" s="157"/>
      <c r="F27" s="197"/>
      <c r="G27" s="152"/>
      <c r="H27" s="93"/>
      <c r="I27" s="157"/>
      <c r="J27" s="164"/>
      <c r="K27" s="152"/>
      <c r="L27" s="93"/>
      <c r="M27" s="157"/>
      <c r="N27" s="197"/>
      <c r="O27" s="152"/>
      <c r="P27" s="157"/>
      <c r="Q27" s="164"/>
      <c r="R27" s="93">
        <v>-36102</v>
      </c>
      <c r="S27" s="93"/>
      <c r="T27" s="97">
        <v>-3077</v>
      </c>
      <c r="U27" s="39"/>
    </row>
    <row r="28" spans="1:21" s="9" customFormat="1" ht="15" customHeight="1">
      <c r="A28" s="12"/>
      <c r="B28" s="241" t="s">
        <v>51</v>
      </c>
      <c r="C28" s="242"/>
      <c r="D28" s="242"/>
      <c r="E28" s="259"/>
      <c r="F28" s="197"/>
      <c r="G28" s="289"/>
      <c r="H28" s="242"/>
      <c r="I28" s="259"/>
      <c r="J28" s="164"/>
      <c r="K28" s="289"/>
      <c r="L28" s="242"/>
      <c r="M28" s="259"/>
      <c r="N28" s="197"/>
      <c r="O28" s="289"/>
      <c r="P28" s="259"/>
      <c r="Q28" s="164"/>
      <c r="R28" s="289">
        <v>-1109</v>
      </c>
      <c r="S28" s="242"/>
      <c r="T28" s="243">
        <v>-1096</v>
      </c>
      <c r="U28" s="39"/>
    </row>
    <row r="29" spans="1:21" s="9" customFormat="1" ht="15" customHeight="1" thickBot="1">
      <c r="A29" s="12"/>
      <c r="B29" s="260" t="s">
        <v>52</v>
      </c>
      <c r="C29" s="266"/>
      <c r="D29" s="266"/>
      <c r="E29" s="267"/>
      <c r="F29" s="197"/>
      <c r="G29" s="268"/>
      <c r="H29" s="266"/>
      <c r="I29" s="267"/>
      <c r="J29" s="164"/>
      <c r="K29" s="268"/>
      <c r="L29" s="266"/>
      <c r="M29" s="267"/>
      <c r="N29" s="197"/>
      <c r="O29" s="268"/>
      <c r="P29" s="267"/>
      <c r="Q29" s="164"/>
      <c r="R29" s="264">
        <f>SUM(R24:R28)</f>
        <v>-7713</v>
      </c>
      <c r="S29" s="266"/>
      <c r="T29" s="265">
        <f>SUM(T24:T28)</f>
        <v>23387</v>
      </c>
      <c r="U29" s="39"/>
    </row>
    <row r="30" spans="1:21" s="9" customFormat="1" ht="15" customHeight="1">
      <c r="A30" s="12"/>
      <c r="B30" s="84" t="s">
        <v>53</v>
      </c>
      <c r="C30" s="93"/>
      <c r="D30" s="93"/>
      <c r="E30" s="157"/>
      <c r="F30" s="197"/>
      <c r="G30" s="152"/>
      <c r="H30" s="93"/>
      <c r="I30" s="157"/>
      <c r="J30" s="164"/>
      <c r="K30" s="152"/>
      <c r="L30" s="93"/>
      <c r="M30" s="157"/>
      <c r="N30" s="197"/>
      <c r="O30" s="152"/>
      <c r="P30" s="157"/>
      <c r="Q30" s="164"/>
      <c r="R30" s="152">
        <v>3813</v>
      </c>
      <c r="S30" s="93"/>
      <c r="T30" s="97">
        <v>1532</v>
      </c>
      <c r="U30" s="39"/>
    </row>
    <row r="31" spans="1:21" s="9" customFormat="1" ht="15" customHeight="1">
      <c r="A31" s="12"/>
      <c r="B31" s="241" t="s">
        <v>54</v>
      </c>
      <c r="C31" s="242"/>
      <c r="D31" s="242"/>
      <c r="E31" s="259"/>
      <c r="F31" s="197"/>
      <c r="G31" s="289"/>
      <c r="H31" s="242"/>
      <c r="I31" s="259"/>
      <c r="J31" s="164"/>
      <c r="K31" s="289"/>
      <c r="L31" s="242"/>
      <c r="M31" s="259"/>
      <c r="N31" s="197"/>
      <c r="O31" s="289"/>
      <c r="P31" s="259"/>
      <c r="Q31" s="164"/>
      <c r="R31" s="289">
        <v>-6606</v>
      </c>
      <c r="S31" s="242"/>
      <c r="T31" s="243">
        <v>-1629</v>
      </c>
      <c r="U31" s="39"/>
    </row>
    <row r="32" spans="1:21" s="9" customFormat="1" ht="15" customHeight="1" thickBot="1">
      <c r="A32" s="12"/>
      <c r="B32" s="260" t="s">
        <v>55</v>
      </c>
      <c r="C32" s="266"/>
      <c r="D32" s="266"/>
      <c r="E32" s="267"/>
      <c r="F32" s="197"/>
      <c r="G32" s="268"/>
      <c r="H32" s="266"/>
      <c r="I32" s="267"/>
      <c r="J32" s="164"/>
      <c r="K32" s="268"/>
      <c r="L32" s="266"/>
      <c r="M32" s="267"/>
      <c r="N32" s="197"/>
      <c r="O32" s="268"/>
      <c r="P32" s="267"/>
      <c r="Q32" s="164"/>
      <c r="R32" s="264">
        <f>SUM(R30:R31)</f>
        <v>-2793</v>
      </c>
      <c r="S32" s="266"/>
      <c r="T32" s="265">
        <f>SUM(T30:T31)</f>
        <v>-97</v>
      </c>
      <c r="U32" s="39"/>
    </row>
    <row r="33" spans="1:21" s="9" customFormat="1" ht="15" customHeight="1" thickBot="1">
      <c r="A33" s="12"/>
      <c r="B33" s="260" t="s">
        <v>56</v>
      </c>
      <c r="C33" s="266"/>
      <c r="D33" s="266"/>
      <c r="E33" s="267"/>
      <c r="F33" s="197"/>
      <c r="G33" s="268"/>
      <c r="H33" s="266"/>
      <c r="I33" s="267"/>
      <c r="J33" s="164"/>
      <c r="K33" s="268"/>
      <c r="L33" s="266"/>
      <c r="M33" s="267"/>
      <c r="N33" s="197"/>
      <c r="O33" s="268"/>
      <c r="P33" s="267"/>
      <c r="Q33" s="164"/>
      <c r="R33" s="264">
        <f>+R32+R29</f>
        <v>-10506</v>
      </c>
      <c r="S33" s="266"/>
      <c r="T33" s="265">
        <f>+T32+T29</f>
        <v>23290</v>
      </c>
      <c r="U33" s="39"/>
    </row>
    <row r="34" spans="1:21" s="9" customFormat="1" ht="15" customHeight="1">
      <c r="A34" s="12"/>
      <c r="B34" s="84" t="s">
        <v>57</v>
      </c>
      <c r="C34" s="93"/>
      <c r="D34" s="93"/>
      <c r="E34" s="157"/>
      <c r="F34" s="197"/>
      <c r="G34" s="152"/>
      <c r="H34" s="93"/>
      <c r="I34" s="157"/>
      <c r="J34" s="164"/>
      <c r="K34" s="152"/>
      <c r="L34" s="93"/>
      <c r="M34" s="157"/>
      <c r="N34" s="197"/>
      <c r="O34" s="152"/>
      <c r="P34" s="157"/>
      <c r="Q34" s="164"/>
      <c r="R34" s="152">
        <v>-298</v>
      </c>
      <c r="S34" s="93"/>
      <c r="T34" s="97">
        <v>-7036</v>
      </c>
      <c r="U34" s="39"/>
    </row>
    <row r="35" spans="1:21" s="5" customFormat="1" ht="15" customHeight="1" thickBot="1">
      <c r="A35" s="22"/>
      <c r="B35" s="90" t="s">
        <v>58</v>
      </c>
      <c r="C35" s="94"/>
      <c r="D35" s="94"/>
      <c r="E35" s="159"/>
      <c r="F35" s="198"/>
      <c r="G35" s="160"/>
      <c r="H35" s="94"/>
      <c r="I35" s="159"/>
      <c r="J35" s="165"/>
      <c r="K35" s="160"/>
      <c r="L35" s="94"/>
      <c r="M35" s="159"/>
      <c r="N35" s="198"/>
      <c r="O35" s="160"/>
      <c r="P35" s="159"/>
      <c r="Q35" s="165"/>
      <c r="R35" s="160">
        <f>SUM(R33:R34)</f>
        <v>-10804</v>
      </c>
      <c r="S35" s="94"/>
      <c r="T35" s="98">
        <f>SUM(T33:T34)</f>
        <v>16254</v>
      </c>
      <c r="U35" s="40"/>
    </row>
    <row r="36" spans="1:21" s="36" customFormat="1">
      <c r="A36" s="2"/>
      <c r="B36" s="45"/>
      <c r="C36" s="45"/>
      <c r="D36" s="45"/>
      <c r="E36" s="45"/>
      <c r="F36" s="199"/>
      <c r="G36" s="45"/>
      <c r="H36" s="45"/>
      <c r="I36" s="45"/>
      <c r="J36" s="45"/>
      <c r="K36" s="45"/>
      <c r="L36" s="45"/>
      <c r="M36" s="45"/>
      <c r="N36" s="199"/>
      <c r="O36" s="45"/>
      <c r="P36" s="45"/>
      <c r="Q36" s="45"/>
      <c r="R36" s="45"/>
      <c r="S36" s="45"/>
      <c r="T36" s="45"/>
    </row>
  </sheetData>
  <mergeCells count="7">
    <mergeCell ref="R4:T4"/>
    <mergeCell ref="B1:K1"/>
    <mergeCell ref="B4:B6"/>
    <mergeCell ref="C4:E4"/>
    <mergeCell ref="G4:I4"/>
    <mergeCell ref="K4:M4"/>
    <mergeCell ref="O4:P4"/>
  </mergeCells>
  <pageMargins left="0.43307086614173229" right="0.23622047244094491" top="0.74803149606299213" bottom="0.74803149606299213" header="0.31496062992125984" footer="0.31496062992125984"/>
  <pageSetup paperSize="9" scale="72" orientation="landscape" r:id="rId1"/>
  <headerFooter>
    <oddHeader>&amp;L       &amp;G</oddHeader>
    <oddFooter>&amp;L© 2022 Software AG. All rights reserved.&amp;C&amp;P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9">
    <pageSetUpPr fitToPage="1"/>
  </sheetPr>
  <dimension ref="A1:F18"/>
  <sheetViews>
    <sheetView showGridLines="0" zoomScaleNormal="100" workbookViewId="0"/>
  </sheetViews>
  <sheetFormatPr defaultColWidth="9.140625" defaultRowHeight="14.25"/>
  <cols>
    <col min="1" max="1" width="3.5703125" style="2" customWidth="1"/>
    <col min="2" max="2" width="78.140625" style="2" customWidth="1"/>
    <col min="3" max="6" width="12.85546875" style="2" customWidth="1"/>
    <col min="7" max="16384" width="9.140625" style="2"/>
  </cols>
  <sheetData>
    <row r="1" spans="1:6" s="14" customFormat="1" ht="15.75">
      <c r="B1" s="180" t="str">
        <f>+'Table of contents'!C21</f>
        <v>Statement of Comprehensive Income for the Nine Months Ended September 30, 2022 and 2021</v>
      </c>
      <c r="C1" s="26"/>
      <c r="D1" s="26"/>
      <c r="E1" s="26"/>
      <c r="F1" s="26"/>
    </row>
    <row r="2" spans="1:6" s="14" customFormat="1" ht="15.75">
      <c r="B2" s="143" t="s">
        <v>11</v>
      </c>
      <c r="C2" s="26"/>
      <c r="D2" s="26"/>
      <c r="E2" s="26"/>
      <c r="F2" s="26"/>
    </row>
    <row r="3" spans="1:6" s="9" customFormat="1" ht="11.25">
      <c r="A3" s="12"/>
      <c r="B3" s="24"/>
      <c r="C3" s="28"/>
      <c r="D3" s="28"/>
      <c r="E3" s="28"/>
      <c r="F3" s="28"/>
    </row>
    <row r="4" spans="1:6" s="9" customFormat="1" ht="12" thickBot="1">
      <c r="A4" s="12"/>
      <c r="B4" s="87" t="s">
        <v>40</v>
      </c>
      <c r="C4" s="142" t="s">
        <v>180</v>
      </c>
      <c r="D4" s="142" t="s">
        <v>181</v>
      </c>
      <c r="E4" s="142" t="s">
        <v>182</v>
      </c>
      <c r="F4" s="142" t="s">
        <v>183</v>
      </c>
    </row>
    <row r="5" spans="1:6" s="9" customFormat="1" ht="15" customHeight="1" thickTop="1" thickBot="1">
      <c r="A5" s="12"/>
      <c r="B5" s="190" t="s">
        <v>58</v>
      </c>
      <c r="C5" s="191">
        <v>24614</v>
      </c>
      <c r="D5" s="192">
        <v>59643</v>
      </c>
      <c r="E5" s="191">
        <v>-10804</v>
      </c>
      <c r="F5" s="192">
        <v>16254</v>
      </c>
    </row>
    <row r="6" spans="1:6" s="9" customFormat="1" ht="15" customHeight="1">
      <c r="A6" s="12"/>
      <c r="B6" s="84" t="s">
        <v>140</v>
      </c>
      <c r="C6" s="93">
        <v>115554</v>
      </c>
      <c r="D6" s="97">
        <v>53352</v>
      </c>
      <c r="E6" s="93">
        <v>52878</v>
      </c>
      <c r="F6" s="97">
        <v>22928</v>
      </c>
    </row>
    <row r="7" spans="1:6" s="9" customFormat="1" ht="15" customHeight="1">
      <c r="A7" s="12"/>
      <c r="B7" s="241" t="s">
        <v>141</v>
      </c>
      <c r="C7" s="93">
        <v>-492</v>
      </c>
      <c r="D7" s="243">
        <v>2210</v>
      </c>
      <c r="E7" s="93">
        <v>-619</v>
      </c>
      <c r="F7" s="243">
        <v>687</v>
      </c>
    </row>
    <row r="8" spans="1:6" s="9" customFormat="1" ht="15" customHeight="1">
      <c r="A8" s="12"/>
      <c r="B8" s="241" t="s">
        <v>142</v>
      </c>
      <c r="C8" s="93">
        <v>39311</v>
      </c>
      <c r="D8" s="243">
        <v>0</v>
      </c>
      <c r="E8" s="93">
        <v>23600</v>
      </c>
      <c r="F8" s="243">
        <v>0</v>
      </c>
    </row>
    <row r="9" spans="1:6" s="27" customFormat="1" ht="25.15" customHeight="1" thickBot="1">
      <c r="A9" s="28"/>
      <c r="B9" s="269" t="s">
        <v>143</v>
      </c>
      <c r="C9" s="261">
        <f>SUM(C6:C8)</f>
        <v>154373</v>
      </c>
      <c r="D9" s="265">
        <f>SUM(D6:D8)</f>
        <v>55562</v>
      </c>
      <c r="E9" s="261">
        <f>SUM(E6:E8)</f>
        <v>75859</v>
      </c>
      <c r="F9" s="265">
        <f>SUM(F6:F8)</f>
        <v>23615</v>
      </c>
    </row>
    <row r="10" spans="1:6" s="9" customFormat="1" ht="24" customHeight="1">
      <c r="A10" s="12"/>
      <c r="B10" s="181" t="s">
        <v>144</v>
      </c>
      <c r="C10" s="93">
        <v>-1348</v>
      </c>
      <c r="D10" s="97">
        <v>-156</v>
      </c>
      <c r="E10" s="93">
        <v>-398</v>
      </c>
      <c r="F10" s="97">
        <v>-112</v>
      </c>
    </row>
    <row r="11" spans="1:6" s="9" customFormat="1" ht="15" customHeight="1">
      <c r="A11" s="12"/>
      <c r="B11" s="84" t="s">
        <v>145</v>
      </c>
      <c r="C11" s="93">
        <v>1269</v>
      </c>
      <c r="D11" s="97">
        <v>-1311</v>
      </c>
      <c r="E11" s="93">
        <v>731</v>
      </c>
      <c r="F11" s="97">
        <v>179</v>
      </c>
    </row>
    <row r="12" spans="1:6" s="9" customFormat="1" ht="15" customHeight="1" thickBot="1">
      <c r="A12" s="12"/>
      <c r="B12" s="260" t="s">
        <v>146</v>
      </c>
      <c r="C12" s="261">
        <f>SUM(C10:C11)</f>
        <v>-79</v>
      </c>
      <c r="D12" s="265">
        <f>SUM(D10:D11)</f>
        <v>-1467</v>
      </c>
      <c r="E12" s="261">
        <f>SUM(E10:E11)</f>
        <v>333</v>
      </c>
      <c r="F12" s="265">
        <f>SUM(F10:F11)</f>
        <v>67</v>
      </c>
    </row>
    <row r="13" spans="1:6" s="9" customFormat="1" ht="15" customHeight="1" thickBot="1">
      <c r="A13" s="12"/>
      <c r="B13" s="139" t="s">
        <v>147</v>
      </c>
      <c r="C13" s="161">
        <f>C9+C12</f>
        <v>154294</v>
      </c>
      <c r="D13" s="186">
        <f>D9+D12</f>
        <v>54095</v>
      </c>
      <c r="E13" s="161">
        <f>E9+E12</f>
        <v>76192</v>
      </c>
      <c r="F13" s="186">
        <f>F9+F12</f>
        <v>23682</v>
      </c>
    </row>
    <row r="14" spans="1:6" s="9" customFormat="1" ht="15" customHeight="1" thickBot="1">
      <c r="A14" s="12"/>
      <c r="B14" s="182" t="s">
        <v>148</v>
      </c>
      <c r="C14" s="183">
        <f>C5+C13</f>
        <v>178908</v>
      </c>
      <c r="D14" s="185">
        <f>D5+D13</f>
        <v>113738</v>
      </c>
      <c r="E14" s="183">
        <f>E5+E13</f>
        <v>65388</v>
      </c>
      <c r="F14" s="185">
        <f>F5+F13</f>
        <v>39936</v>
      </c>
    </row>
    <row r="15" spans="1:6" s="27" customFormat="1" ht="15" customHeight="1">
      <c r="A15" s="28"/>
      <c r="B15" s="84" t="s">
        <v>59</v>
      </c>
      <c r="C15" s="184">
        <f>C14-C16</f>
        <v>178645</v>
      </c>
      <c r="D15" s="187">
        <f>D14-D16</f>
        <v>113511</v>
      </c>
      <c r="E15" s="184">
        <v>65388</v>
      </c>
      <c r="F15" s="187">
        <f>F14-F16</f>
        <v>39869</v>
      </c>
    </row>
    <row r="16" spans="1:6" s="9" customFormat="1" ht="15" customHeight="1">
      <c r="A16" s="12"/>
      <c r="B16" s="241" t="s">
        <v>60</v>
      </c>
      <c r="C16" s="242">
        <v>263</v>
      </c>
      <c r="D16" s="243">
        <v>227</v>
      </c>
      <c r="E16" s="93">
        <v>0</v>
      </c>
      <c r="F16" s="243">
        <v>67</v>
      </c>
    </row>
    <row r="17" spans="1:6" s="9" customFormat="1" ht="11.25">
      <c r="A17" s="12"/>
      <c r="B17" s="23"/>
      <c r="C17" s="29"/>
      <c r="D17" s="29"/>
      <c r="E17" s="29"/>
      <c r="F17" s="29"/>
    </row>
    <row r="18" spans="1:6">
      <c r="C18" s="41"/>
      <c r="D18" s="41"/>
    </row>
  </sheetData>
  <pageMargins left="0.43307086614173229" right="0.23622047244094491" top="0.74803149606299213" bottom="0.74803149606299213" header="0.31496062992125984" footer="0.31496062992125984"/>
  <pageSetup paperSize="9" orientation="landscape" r:id="rId1"/>
  <headerFooter>
    <oddHeader>&amp;L       &amp;G</oddHeader>
    <oddFooter>&amp;L© 2022 Software AG. All rights reserved.&amp;C&amp;P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0EB058750D98479F17C8C420CCEE6E" ma:contentTypeVersion="15" ma:contentTypeDescription="Create a new document." ma:contentTypeScope="" ma:versionID="ca8bc2f4cec5828fa0737e1cf3f645c1">
  <xsd:schema xmlns:xsd="http://www.w3.org/2001/XMLSchema" xmlns:xs="http://www.w3.org/2001/XMLSchema" xmlns:p="http://schemas.microsoft.com/office/2006/metadata/properties" xmlns:ns2="089804ee-53a6-47c8-bc62-554352928829" xmlns:ns3="7aca01b3-5d1f-4259-b547-17b7892809ee" targetNamespace="http://schemas.microsoft.com/office/2006/metadata/properties" ma:root="true" ma:fieldsID="596ecf3cbaa802aed48faaa9a0cde1ad" ns2:_="" ns3:_="">
    <xsd:import namespace="089804ee-53a6-47c8-bc62-554352928829"/>
    <xsd:import namespace="7aca01b3-5d1f-4259-b547-17b7892809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9804ee-53a6-47c8-bc62-5543529288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46c2a7b-827f-4770-b8d7-723d5daf04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a01b3-5d1f-4259-b547-17b7892809e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211cbd6-d2e9-4880-b716-e6678f6d1014}" ma:internalName="TaxCatchAll" ma:showField="CatchAllData" ma:web="7aca01b3-5d1f-4259-b547-17b7892809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aca01b3-5d1f-4259-b547-17b7892809ee" xsi:nil="true"/>
    <lcf76f155ced4ddcb4097134ff3c332f xmlns="089804ee-53a6-47c8-bc62-55435292882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D4245B-EC80-4924-B02F-958EA27A31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9804ee-53a6-47c8-bc62-554352928829"/>
    <ds:schemaRef ds:uri="7aca01b3-5d1f-4259-b547-17b7892809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DB46E1-02F6-4027-98BE-478D5020FDE0}">
  <ds:schemaRefs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e5e38cea-d23d-4cf6-b8b0-e4d18a315965"/>
    <ds:schemaRef ds:uri="25f1537a-ac26-4db3-96c5-dfd0577579a3"/>
    <ds:schemaRef ds:uri="http://schemas.microsoft.com/office/2006/metadata/properties"/>
    <ds:schemaRef ds:uri="7aca01b3-5d1f-4259-b547-17b7892809ee"/>
    <ds:schemaRef ds:uri="089804ee-53a6-47c8-bc62-554352928829"/>
  </ds:schemaRefs>
</ds:datastoreItem>
</file>

<file path=customXml/itemProps3.xml><?xml version="1.0" encoding="utf-8"?>
<ds:datastoreItem xmlns:ds="http://schemas.openxmlformats.org/officeDocument/2006/customXml" ds:itemID="{35FD6F33-F0B2-4853-9630-F6B286F94943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ee9ddd37-01c2-47a1-893c-5c0bdc1f6d39}" enabled="1" method="Privileged" siteId="{d9662eb9-ad98-4e74-a8a2-04ed5d544db6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Front page</vt:lpstr>
      <vt:lpstr>Table of contents</vt:lpstr>
      <vt:lpstr>Key Figures</vt:lpstr>
      <vt:lpstr>Income Statement</vt:lpstr>
      <vt:lpstr>Balance Sheet</vt:lpstr>
      <vt:lpstr>Statement of Cash Flows</vt:lpstr>
      <vt:lpstr>Segment Report ytd</vt:lpstr>
      <vt:lpstr>Segment Report quarter</vt:lpstr>
      <vt:lpstr>Comp. Income</vt:lpstr>
      <vt:lpstr>IR Contact</vt:lpstr>
      <vt:lpstr>Back Banner</vt:lpstr>
      <vt:lpstr>'Balance Sheet'!Print_Area</vt:lpstr>
      <vt:lpstr>'Comp. Income'!Print_Area</vt:lpstr>
      <vt:lpstr>'Front page'!Print_Area</vt:lpstr>
      <vt:lpstr>'Income Statement'!Print_Area</vt:lpstr>
      <vt:lpstr>'Table of contents'!Print_Area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2022-10-27T12:29:49Z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DRAFT_EN_Financial_Template_Software_AG_Q1_2019.xlsx</vt:lpwstr>
  </property>
  <property fmtid="{D5CDD505-2E9C-101B-9397-08002B2CF9AE}" pid="3" name="ContentTypeId">
    <vt:lpwstr>0x01010050DA20BDE7B5C74DA071A1BFE0EB053B</vt:lpwstr>
  </property>
  <property fmtid="{D5CDD505-2E9C-101B-9397-08002B2CF9AE}" pid="4" name="Order">
    <vt:r8>38795400</vt:r8>
  </property>
  <property fmtid="{D5CDD505-2E9C-101B-9397-08002B2CF9AE}" pid="5" name="MediaServiceImageTags">
    <vt:lpwstr/>
  </property>
</Properties>
</file>