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codeName="DieseArbeitsmappe" defaultThemeVersion="124226"/>
  <xr:revisionPtr revIDLastSave="11" documentId="8_{BC791259-5211-484C-B87A-C395C9181C87}" xr6:coauthVersionLast="47" xr6:coauthVersionMax="47" xr10:uidLastSave="{00655044-3D06-4F27-B4AF-0DB4EC5FFDB6}"/>
  <bookViews>
    <workbookView xWindow="-120" yWindow="-120" windowWidth="25440" windowHeight="15390" tabRatio="932" xr2:uid="{00000000-000D-0000-FFFF-FFFF00000000}"/>
  </bookViews>
  <sheets>
    <sheet name="Front page" sheetId="1" r:id="rId1"/>
    <sheet name="Table of contents" sheetId="32" r:id="rId2"/>
    <sheet name="Key Figures" sheetId="31" r:id="rId3"/>
    <sheet name="Income Statement" sheetId="4" r:id="rId4"/>
    <sheet name="Balance Sheet" sheetId="26" r:id="rId5"/>
    <sheet name="Statement of Cash Flows" sheetId="10" r:id="rId6"/>
    <sheet name="Segment Report ytd" sheetId="34" r:id="rId7"/>
    <sheet name="Segment Report quarter" sheetId="35" r:id="rId8"/>
    <sheet name="Comp. Income" sheetId="14" r:id="rId9"/>
    <sheet name="IR Contact" sheetId="5" r:id="rId10"/>
    <sheet name="Back Banner" sheetId="36" r:id="rId11"/>
  </sheets>
  <definedNames>
    <definedName name="_xlnm.Print_Area" localSheetId="4">'Balance Sheet'!$A$1:$E$51</definedName>
    <definedName name="_xlnm.Print_Area" localSheetId="8">'Comp. Income'!$A$1:$F$17</definedName>
    <definedName name="_xlnm.Print_Area" localSheetId="0">'Front page'!$A$1:$H$23</definedName>
    <definedName name="_xlnm.Print_Area" localSheetId="3">'Income Statement'!$A$1:$H$32</definedName>
    <definedName name="_xlnm.Print_Area" localSheetId="1">'Table of contents'!$A$1:$J$23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E22" i="4"/>
  <c r="R34" i="34"/>
  <c r="C24" i="4"/>
  <c r="C14" i="4"/>
  <c r="F12" i="14"/>
  <c r="F9" i="14"/>
  <c r="D12" i="14"/>
  <c r="D9" i="14"/>
  <c r="D13" i="14"/>
  <c r="D14" i="14"/>
  <c r="D15" i="14"/>
  <c r="T32" i="35"/>
  <c r="T32" i="34"/>
  <c r="G24" i="4"/>
  <c r="G21" i="4"/>
  <c r="G22" i="4"/>
  <c r="G23" i="4"/>
  <c r="G25" i="4"/>
  <c r="G26" i="4"/>
  <c r="G14" i="4"/>
  <c r="G10" i="4"/>
  <c r="G12" i="4"/>
  <c r="G19" i="4"/>
  <c r="D21" i="4"/>
  <c r="D20" i="4"/>
  <c r="D22" i="4"/>
  <c r="D10" i="4"/>
  <c r="D12" i="4"/>
  <c r="D19" i="4"/>
  <c r="D23" i="4"/>
  <c r="D25" i="4"/>
  <c r="D26" i="4"/>
  <c r="D29" i="4"/>
  <c r="D28" i="4"/>
  <c r="E43" i="31"/>
  <c r="E42" i="31"/>
  <c r="E41" i="31"/>
  <c r="E40" i="31"/>
  <c r="H37" i="31"/>
  <c r="H36" i="31"/>
  <c r="H34" i="31"/>
  <c r="E37" i="31"/>
  <c r="E36" i="31"/>
  <c r="E35" i="31"/>
  <c r="E34" i="31"/>
  <c r="E15" i="10"/>
  <c r="E35" i="10"/>
  <c r="R14" i="35"/>
  <c r="C10" i="26"/>
  <c r="F32" i="10"/>
  <c r="F34" i="10"/>
  <c r="F29" i="10"/>
  <c r="F23" i="10"/>
  <c r="F15" i="10"/>
  <c r="F35" i="10"/>
  <c r="D32" i="10"/>
  <c r="D34" i="10"/>
  <c r="D29" i="10"/>
  <c r="D23" i="10"/>
  <c r="D15" i="10"/>
  <c r="D35" i="10"/>
  <c r="G29" i="4"/>
  <c r="G28" i="4"/>
  <c r="T12" i="35"/>
  <c r="S12" i="35"/>
  <c r="R12" i="35"/>
  <c r="P11" i="35"/>
  <c r="P13" i="35"/>
  <c r="P16" i="35"/>
  <c r="P18" i="35"/>
  <c r="P21" i="35"/>
  <c r="P24" i="35"/>
  <c r="O11" i="35"/>
  <c r="O13" i="35"/>
  <c r="O16" i="35"/>
  <c r="O18" i="35"/>
  <c r="O21" i="35"/>
  <c r="O24" i="35"/>
  <c r="M11" i="35"/>
  <c r="M13" i="35"/>
  <c r="M16" i="35"/>
  <c r="M18" i="35"/>
  <c r="M21" i="35"/>
  <c r="M24" i="35"/>
  <c r="L11" i="35"/>
  <c r="L13" i="35"/>
  <c r="L16" i="35"/>
  <c r="L18" i="35"/>
  <c r="L21" i="35"/>
  <c r="L24" i="35"/>
  <c r="K11" i="35"/>
  <c r="K13" i="35"/>
  <c r="K16" i="35"/>
  <c r="K18" i="35"/>
  <c r="K21" i="35"/>
  <c r="K24" i="35"/>
  <c r="I11" i="35"/>
  <c r="I13" i="35"/>
  <c r="I16" i="35"/>
  <c r="I18" i="35"/>
  <c r="I21" i="35"/>
  <c r="I24" i="35"/>
  <c r="H11" i="35"/>
  <c r="H13" i="35"/>
  <c r="H16" i="35"/>
  <c r="H18" i="35"/>
  <c r="H21" i="35"/>
  <c r="H24" i="35"/>
  <c r="G11" i="35"/>
  <c r="G13" i="35"/>
  <c r="G16" i="35"/>
  <c r="G18" i="35"/>
  <c r="G21" i="35"/>
  <c r="G24" i="35"/>
  <c r="E11" i="35"/>
  <c r="E13" i="35"/>
  <c r="E16" i="35"/>
  <c r="E18" i="35"/>
  <c r="E21" i="35"/>
  <c r="E24" i="35"/>
  <c r="D11" i="35"/>
  <c r="D13" i="35"/>
  <c r="D16" i="35"/>
  <c r="D18" i="35"/>
  <c r="D21" i="35"/>
  <c r="D24" i="35"/>
  <c r="C11" i="35"/>
  <c r="C13" i="35"/>
  <c r="C16" i="35"/>
  <c r="C18" i="35"/>
  <c r="C21" i="35"/>
  <c r="C24" i="35"/>
  <c r="T10" i="35"/>
  <c r="S10" i="35"/>
  <c r="R10" i="35"/>
  <c r="T9" i="35"/>
  <c r="S9" i="35"/>
  <c r="R9" i="35"/>
  <c r="T8" i="35"/>
  <c r="S8" i="35"/>
  <c r="R8" i="35"/>
  <c r="T7" i="35"/>
  <c r="S7" i="35"/>
  <c r="R7" i="35"/>
  <c r="R32" i="35"/>
  <c r="T23" i="35"/>
  <c r="R23" i="35"/>
  <c r="T20" i="35"/>
  <c r="R20" i="35"/>
  <c r="T17" i="35"/>
  <c r="R17" i="35"/>
  <c r="T15" i="35"/>
  <c r="S15" i="35"/>
  <c r="R15" i="35"/>
  <c r="T14" i="35"/>
  <c r="S14" i="35"/>
  <c r="B1" i="35"/>
  <c r="T12" i="34"/>
  <c r="S12" i="34"/>
  <c r="R12" i="34"/>
  <c r="P11" i="34"/>
  <c r="P13" i="34"/>
  <c r="P16" i="34"/>
  <c r="P18" i="34"/>
  <c r="P21" i="34"/>
  <c r="P24" i="34"/>
  <c r="O11" i="34"/>
  <c r="O13" i="34"/>
  <c r="O16" i="34"/>
  <c r="O18" i="34"/>
  <c r="O21" i="34"/>
  <c r="O24" i="34"/>
  <c r="M11" i="34"/>
  <c r="M13" i="34"/>
  <c r="M16" i="34"/>
  <c r="M18" i="34"/>
  <c r="M21" i="34"/>
  <c r="M24" i="34"/>
  <c r="L11" i="34"/>
  <c r="L13" i="34"/>
  <c r="L16" i="34"/>
  <c r="L18" i="34"/>
  <c r="L21" i="34"/>
  <c r="L24" i="34"/>
  <c r="K11" i="34"/>
  <c r="K13" i="34"/>
  <c r="K16" i="34"/>
  <c r="K18" i="34"/>
  <c r="K21" i="34"/>
  <c r="K24" i="34"/>
  <c r="I11" i="34"/>
  <c r="I13" i="34"/>
  <c r="I16" i="34"/>
  <c r="I18" i="34"/>
  <c r="I21" i="34"/>
  <c r="I24" i="34"/>
  <c r="H11" i="34"/>
  <c r="H13" i="34"/>
  <c r="H16" i="34"/>
  <c r="H18" i="34"/>
  <c r="H21" i="34"/>
  <c r="H24" i="34"/>
  <c r="G11" i="34"/>
  <c r="G13" i="34"/>
  <c r="G16" i="34"/>
  <c r="G18" i="34"/>
  <c r="G21" i="34"/>
  <c r="G24" i="34"/>
  <c r="E11" i="34"/>
  <c r="E13" i="34"/>
  <c r="E16" i="34"/>
  <c r="E18" i="34"/>
  <c r="E21" i="34"/>
  <c r="E24" i="34"/>
  <c r="D11" i="34"/>
  <c r="D13" i="34"/>
  <c r="D16" i="34"/>
  <c r="D18" i="34"/>
  <c r="D21" i="34"/>
  <c r="D24" i="34"/>
  <c r="C11" i="34"/>
  <c r="C13" i="34"/>
  <c r="C16" i="34"/>
  <c r="C18" i="34"/>
  <c r="C21" i="34"/>
  <c r="C24" i="34"/>
  <c r="T10" i="34"/>
  <c r="S10" i="34"/>
  <c r="R10" i="34"/>
  <c r="T9" i="34"/>
  <c r="S9" i="34"/>
  <c r="R9" i="34"/>
  <c r="T8" i="34"/>
  <c r="S8" i="34"/>
  <c r="R8" i="34"/>
  <c r="T7" i="34"/>
  <c r="S7" i="34"/>
  <c r="R7" i="34"/>
  <c r="R14" i="34"/>
  <c r="S14" i="34"/>
  <c r="T14" i="34"/>
  <c r="R15" i="34"/>
  <c r="S15" i="34"/>
  <c r="T15" i="34"/>
  <c r="R32" i="34"/>
  <c r="T23" i="34"/>
  <c r="R23" i="34"/>
  <c r="T20" i="34"/>
  <c r="R20" i="34"/>
  <c r="T17" i="34"/>
  <c r="R17" i="34"/>
  <c r="B1" i="34"/>
  <c r="H27" i="4"/>
  <c r="E27" i="4"/>
  <c r="C22" i="4"/>
  <c r="D48" i="26"/>
  <c r="D50" i="26"/>
  <c r="D51" i="26"/>
  <c r="D41" i="26"/>
  <c r="D31" i="26"/>
  <c r="D21" i="26"/>
  <c r="C21" i="26"/>
  <c r="C22" i="26"/>
  <c r="H14" i="4"/>
  <c r="B1" i="14"/>
  <c r="B1" i="10"/>
  <c r="B1" i="26"/>
  <c r="B1" i="4"/>
  <c r="B1" i="31"/>
  <c r="E12" i="14"/>
  <c r="C12" i="14"/>
  <c r="E9" i="14"/>
  <c r="C9" i="14"/>
  <c r="E32" i="10"/>
  <c r="E34" i="10"/>
  <c r="C32" i="10"/>
  <c r="C34" i="10"/>
  <c r="E29" i="10"/>
  <c r="C29" i="10"/>
  <c r="E23" i="10"/>
  <c r="C23" i="10"/>
  <c r="C15" i="10"/>
  <c r="C35" i="10"/>
  <c r="C48" i="26"/>
  <c r="C50" i="26"/>
  <c r="C51" i="26"/>
  <c r="C41" i="26"/>
  <c r="C31" i="26"/>
  <c r="D10" i="26"/>
  <c r="D22" i="26"/>
  <c r="H24" i="4"/>
  <c r="F22" i="4"/>
  <c r="E21" i="4"/>
  <c r="H20" i="4"/>
  <c r="H18" i="4"/>
  <c r="E18" i="4"/>
  <c r="H17" i="4"/>
  <c r="E17" i="4"/>
  <c r="H16" i="4"/>
  <c r="E16" i="4"/>
  <c r="H15" i="4"/>
  <c r="E15" i="4"/>
  <c r="H13" i="4"/>
  <c r="E13" i="4"/>
  <c r="H11" i="4"/>
  <c r="E11" i="4"/>
  <c r="F10" i="4"/>
  <c r="F12" i="4"/>
  <c r="H12" i="4"/>
  <c r="C10" i="4"/>
  <c r="C12" i="4"/>
  <c r="H9" i="4"/>
  <c r="E9" i="4"/>
  <c r="H8" i="4"/>
  <c r="E8" i="4"/>
  <c r="H7" i="4"/>
  <c r="E7" i="4"/>
  <c r="H6" i="4"/>
  <c r="E6" i="4"/>
  <c r="H5" i="4"/>
  <c r="E5" i="4"/>
  <c r="E20" i="4"/>
  <c r="E24" i="4"/>
  <c r="H21" i="4"/>
  <c r="E14" i="4"/>
  <c r="E12" i="4"/>
  <c r="C19" i="4"/>
  <c r="C23" i="4" s="1"/>
  <c r="E10" i="4"/>
  <c r="E19" i="4"/>
  <c r="H10" i="4"/>
  <c r="F19" i="4"/>
  <c r="F23" i="4" s="1"/>
  <c r="F13" i="14"/>
  <c r="F14" i="14"/>
  <c r="F15" i="14"/>
  <c r="S11" i="35"/>
  <c r="S13" i="35"/>
  <c r="S16" i="35"/>
  <c r="R11" i="35"/>
  <c r="R13" i="35"/>
  <c r="R16" i="35"/>
  <c r="R18" i="35"/>
  <c r="R21" i="35"/>
  <c r="R24" i="35"/>
  <c r="R29" i="35"/>
  <c r="R33" i="35"/>
  <c r="R35" i="35"/>
  <c r="T11" i="35"/>
  <c r="T13" i="35"/>
  <c r="T16" i="35"/>
  <c r="T18" i="35"/>
  <c r="T21" i="35"/>
  <c r="T24" i="35"/>
  <c r="T29" i="35"/>
  <c r="T33" i="35"/>
  <c r="T35" i="35"/>
  <c r="R11" i="34"/>
  <c r="R13" i="34"/>
  <c r="R16" i="34"/>
  <c r="R18" i="34"/>
  <c r="R21" i="34"/>
  <c r="R24" i="34"/>
  <c r="R29" i="34"/>
  <c r="R33" i="34" s="1"/>
  <c r="R35" i="34" s="1"/>
  <c r="T11" i="34"/>
  <c r="T13" i="34"/>
  <c r="T16" i="34"/>
  <c r="T18" i="34"/>
  <c r="T21" i="34"/>
  <c r="T24" i="34"/>
  <c r="T29" i="34"/>
  <c r="T33" i="34"/>
  <c r="T35" i="34"/>
  <c r="S11" i="34"/>
  <c r="S13" i="34"/>
  <c r="S16" i="34"/>
  <c r="E13" i="14"/>
  <c r="E14" i="14"/>
  <c r="E15" i="14"/>
  <c r="C13" i="14"/>
  <c r="C14" i="14"/>
  <c r="C15" i="14"/>
  <c r="E23" i="4" l="1"/>
  <c r="C25" i="4"/>
  <c r="H19" i="4"/>
  <c r="H23" i="4"/>
  <c r="F25" i="4"/>
  <c r="C26" i="4" l="1"/>
  <c r="E25" i="4"/>
  <c r="F26" i="4"/>
  <c r="H25" i="4"/>
  <c r="C29" i="4" l="1"/>
  <c r="E29" i="4" s="1"/>
  <c r="C28" i="4"/>
  <c r="E28" i="4" s="1"/>
  <c r="E26" i="4"/>
  <c r="F29" i="4"/>
  <c r="H29" i="4" s="1"/>
  <c r="H26" i="4"/>
  <c r="F28" i="4"/>
  <c r="H28" i="4" s="1"/>
</calcChain>
</file>

<file path=xl/sharedStrings.xml><?xml version="1.0" encoding="utf-8"?>
<sst xmlns="http://schemas.openxmlformats.org/spreadsheetml/2006/main" count="366" uniqueCount="200">
  <si>
    <t>Software AG</t>
  </si>
  <si>
    <t>Financial Information</t>
  </si>
  <si>
    <t>Q4 / 2021</t>
  </si>
  <si>
    <t>January 27, 2022</t>
  </si>
  <si>
    <t>(unaudited)</t>
  </si>
  <si>
    <t>Table of Contents</t>
  </si>
  <si>
    <t>p. 3</t>
  </si>
  <si>
    <t>Key Figures as of December 31, 2021 and 2020</t>
  </si>
  <si>
    <t>p. 4</t>
  </si>
  <si>
    <t>Consolidated Income Statement for the Twelve Months Ended December 31, 2021 and 2020</t>
  </si>
  <si>
    <t>p. 5</t>
  </si>
  <si>
    <t>Consolidated Balance Sheet as of December 31, 2021 and December 31, 2020</t>
  </si>
  <si>
    <t>p. 6</t>
  </si>
  <si>
    <t>Consolidated Statement of Cash Flows for the Twelve Months Ended December 31, 2021 and 2020</t>
  </si>
  <si>
    <t>p. 7</t>
  </si>
  <si>
    <t>Segment Report for the Twelve Months Ended December 31, 2021 and 2020</t>
  </si>
  <si>
    <t>p. 8</t>
  </si>
  <si>
    <t>Segment Report for the Forth Quarter 2021 and 2020</t>
  </si>
  <si>
    <t>p. 9</t>
  </si>
  <si>
    <t>Statement of Comprehensive Income for the Twelve Months Ended December 31, 2021 and 2020</t>
  </si>
  <si>
    <t>(IFRS, unaudited)</t>
  </si>
  <si>
    <t>in € millions</t>
  </si>
  <si>
    <t xml:space="preserve">12M 2021
 (as stated) </t>
  </si>
  <si>
    <r>
      <t>12M 2021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</si>
  <si>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12M 2020
(as stated)</t>
  </si>
  <si>
    <t xml:space="preserve">+/- as % 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</si>
  <si>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</si>
  <si>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t xml:space="preserve">Q4 2021
 (as stated) </t>
  </si>
  <si>
    <r>
      <t>Q4 2021 
(acc</t>
    </r>
    <r>
      <rPr>
        <b/>
        <i/>
        <vertAlign val="superscript"/>
        <sz val="8"/>
        <color rgb="FF4D6277"/>
        <rFont val="Arial"/>
        <family val="2"/>
      </rPr>
      <t>1</t>
    </r>
    <r>
      <rPr>
        <b/>
        <i/>
        <sz val="8"/>
        <color rgb="FF4D6277"/>
        <rFont val="Arial"/>
        <family val="2"/>
      </rPr>
      <t>)</t>
    </r>
  </si>
  <si>
    <t>Q4 2020
(as stated)</t>
  </si>
  <si>
    <t>(unless otherwise stated)</t>
  </si>
  <si>
    <t>Group revenue</t>
  </si>
  <si>
    <t>Product revenue</t>
  </si>
  <si>
    <t>Digital Business</t>
  </si>
  <si>
    <t>A&amp;N</t>
  </si>
  <si>
    <t>Licenses</t>
  </si>
  <si>
    <t>Maintenance</t>
  </si>
  <si>
    <t>SaaS</t>
  </si>
  <si>
    <t xml:space="preserve">Group Bookings </t>
  </si>
  <si>
    <r>
      <t>Bookings Digital Business</t>
    </r>
    <r>
      <rPr>
        <vertAlign val="superscript"/>
        <sz val="8"/>
        <color rgb="FF011F3D"/>
        <rFont val="Arial"/>
        <family val="2"/>
      </rPr>
      <t>2</t>
    </r>
  </si>
  <si>
    <r>
      <t>Bookings A&amp;N</t>
    </r>
    <r>
      <rPr>
        <vertAlign val="superscript"/>
        <sz val="8"/>
        <color rgb="FF011F3D"/>
        <rFont val="Arial"/>
        <family val="2"/>
      </rPr>
      <t>2</t>
    </r>
  </si>
  <si>
    <t>Dec. 31, 2021</t>
  </si>
  <si>
    <r>
      <t>Dec. 31, 2021 acc</t>
    </r>
    <r>
      <rPr>
        <b/>
        <vertAlign val="superscript"/>
        <sz val="8"/>
        <color rgb="FF011F3D"/>
        <rFont val="Arial"/>
        <family val="2"/>
      </rPr>
      <t>1</t>
    </r>
  </si>
  <si>
    <t>Dec. 31, 2020</t>
  </si>
  <si>
    <t>12/21-12/20
+/- as %</t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</si>
  <si>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</si>
  <si>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t>Group ARR</t>
  </si>
  <si>
    <r>
      <t>Digital Business ARR</t>
    </r>
    <r>
      <rPr>
        <vertAlign val="superscript"/>
        <sz val="8"/>
        <color rgb="FF011F3D"/>
        <rFont val="Arial"/>
        <family val="2"/>
      </rPr>
      <t>3</t>
    </r>
  </si>
  <si>
    <r>
      <t>A&amp;N ARR</t>
    </r>
    <r>
      <rPr>
        <vertAlign val="superscript"/>
        <sz val="8"/>
        <color rgb="FF011F3D"/>
        <rFont val="Arial"/>
        <family val="2"/>
      </rPr>
      <t>3</t>
    </r>
  </si>
  <si>
    <t>12M 2021</t>
  </si>
  <si>
    <t>12M 2020</t>
  </si>
  <si>
    <t>+/- as %</t>
  </si>
  <si>
    <t>Q4 2021</t>
  </si>
  <si>
    <t>Q4 2020</t>
  </si>
  <si>
    <t>Operating EBITA (non-IFRS)</t>
  </si>
  <si>
    <t>as % of revenue</t>
  </si>
  <si>
    <t>Digital Business segment earnings</t>
  </si>
  <si>
    <t>Segment margin</t>
  </si>
  <si>
    <t>A&amp;N segment earnings</t>
  </si>
  <si>
    <t xml:space="preserve">EBIT (IFRS) </t>
  </si>
  <si>
    <t>Net income (non-IFRS)</t>
  </si>
  <si>
    <r>
      <t>Earnings per share (non-IFRS)</t>
    </r>
    <r>
      <rPr>
        <b/>
        <vertAlign val="superscript"/>
        <sz val="8"/>
        <color rgb="FF011F3D"/>
        <rFont val="Arial"/>
        <family val="2"/>
      </rPr>
      <t>4</t>
    </r>
  </si>
  <si>
    <t>Operating cash flow</t>
  </si>
  <si>
    <r>
      <t>CapEx</t>
    </r>
    <r>
      <rPr>
        <vertAlign val="superscript"/>
        <sz val="8"/>
        <color rgb="FF011F3D"/>
        <rFont val="Arial"/>
        <family val="2"/>
      </rPr>
      <t>5</t>
    </r>
  </si>
  <si>
    <t>Repayments of lease liabilities</t>
  </si>
  <si>
    <t>Free cash flow</t>
  </si>
  <si>
    <t>Free cash flow per share</t>
  </si>
  <si>
    <t>Balance sheet</t>
  </si>
  <si>
    <t>Total assets</t>
  </si>
  <si>
    <t>Cash and cash equivalents</t>
  </si>
  <si>
    <t>Net cash</t>
  </si>
  <si>
    <t>Employees (FTE)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</si>
  <si>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acc = At constant currency.</t>
    </r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</si>
  <si>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Bookings according to the definition in the 2020 annual report, page 50.</t>
    </r>
  </si>
  <si>
    <r>
      <rPr>
        <vertAlign val="superscript"/>
        <sz val="8"/>
        <color rgb="FF011F3D"/>
        <rFont val="Arial"/>
        <family val="2"/>
      </rPr>
      <t>3</t>
    </r>
    <r>
      <rPr>
        <sz val="8"/>
        <color rgb="FF011F3D"/>
        <rFont val="Arial"/>
        <family val="2"/>
      </rPr>
      <t xml:space="preserve">    Annual recurring revenue.</t>
    </r>
  </si>
  <si>
    <r>
      <rPr>
        <vertAlign val="superscript"/>
        <sz val="8"/>
        <color rgb="FF011F3D"/>
        <rFont val="Arial"/>
        <family val="2"/>
      </rPr>
      <t>4</t>
    </r>
    <r>
      <rPr>
        <sz val="8"/>
        <color rgb="FF011F3D"/>
        <rFont val="Arial"/>
        <family val="2"/>
      </rPr>
      <t xml:space="preserve">    Based on weighted average shares outstanding (basic) 12M 2021: 74.0 mn / 12M 2020: 74.0 mn / Q4 2021 74.0 mn / Q4 2020: 74.0 mn.</t>
    </r>
  </si>
  <si>
    <t>Because the figures in this report are stated in accordance with commercial rounding principles, totals and percentages may not always be exact.</t>
  </si>
  <si>
    <t>in € thousands</t>
  </si>
  <si>
    <t>Services</t>
  </si>
  <si>
    <t>Other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</si>
  <si>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</si>
  <si>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</si>
  <si>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</si>
  <si>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</si>
  <si>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</si>
  <si>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</si>
  <si>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 xml:space="preserve">Other income </t>
  </si>
  <si>
    <t>Other expense</t>
  </si>
  <si>
    <t>Other taxes</t>
  </si>
  <si>
    <t>Operating income</t>
  </si>
  <si>
    <t>Financing income</t>
  </si>
  <si>
    <t>Financing expenses</t>
  </si>
  <si>
    <t>Net financial income/expenses</t>
  </si>
  <si>
    <t>Earnings before income taxes</t>
  </si>
  <si>
    <t>Income taxes</t>
  </si>
  <si>
    <t>Net income</t>
  </si>
  <si>
    <t>thereof attributable to shareholders of Software AG</t>
  </si>
  <si>
    <t>thereof attributable to non-controlling interests</t>
  </si>
  <si>
    <t>Earnings per share in € (basic)</t>
  </si>
  <si>
    <t>Earnings per share in € (diluted)</t>
  </si>
  <si>
    <t>Weighted average number of shares outstanding (basic)</t>
  </si>
  <si>
    <t>-</t>
  </si>
  <si>
    <t>Weighted average number of shares outstanding (diluted)</t>
  </si>
  <si>
    <t xml:space="preserve">                                                      </t>
  </si>
  <si>
    <t>Assets (in € thousands)</t>
  </si>
  <si>
    <t>Current assets</t>
  </si>
  <si>
    <t>Other financial assets</t>
  </si>
  <si>
    <t>Trade receivables, contract assets and other receivables</t>
  </si>
  <si>
    <t>Other non-financial assets</t>
  </si>
  <si>
    <t>Income tax receivables</t>
  </si>
  <si>
    <t>Non-current assets</t>
  </si>
  <si>
    <t>Intangible assets</t>
  </si>
  <si>
    <t>Goodwill</t>
  </si>
  <si>
    <t>Property, plant and equipment</t>
  </si>
  <si>
    <t>Investment property</t>
  </si>
  <si>
    <t>Deferred tax receivables</t>
  </si>
  <si>
    <t>Total Assets</t>
  </si>
  <si>
    <t>Equity and Liabilities (in € thousands)</t>
  </si>
  <si>
    <t>Current liabilities</t>
  </si>
  <si>
    <t>Financial liabilities</t>
  </si>
  <si>
    <t>Trade and other payables</t>
  </si>
  <si>
    <t>Other non-financial liabilities</t>
  </si>
  <si>
    <t>Other provisions</t>
  </si>
  <si>
    <t>Income tax liabilities</t>
  </si>
  <si>
    <t>Contractual obligations/deferred income</t>
  </si>
  <si>
    <t>Non-current liabilities</t>
  </si>
  <si>
    <t>Provisions for pensions and similar obligations</t>
  </si>
  <si>
    <t>Deferred tax liabilities</t>
  </si>
  <si>
    <t>Equity</t>
  </si>
  <si>
    <t>Share capital</t>
  </si>
  <si>
    <t>Capital reserves</t>
  </si>
  <si>
    <t>Retained earnings</t>
  </si>
  <si>
    <t>Other reserves</t>
  </si>
  <si>
    <t>Treasury shares</t>
  </si>
  <si>
    <t>Attributable to shareholders of Software AG</t>
  </si>
  <si>
    <t>Non-controlling interests</t>
  </si>
  <si>
    <t>Total Equity and Liabilities</t>
  </si>
  <si>
    <t>Net financial income/expense</t>
  </si>
  <si>
    <t>Amortization/depreciation of non-current assets</t>
  </si>
  <si>
    <t>Other non-cash income/expense</t>
  </si>
  <si>
    <t>Changes in receivables and other assets</t>
  </si>
  <si>
    <t>Changes in payables and other liabilities</t>
  </si>
  <si>
    <t>Income taxes paid</t>
  </si>
  <si>
    <t>Interest paid</t>
  </si>
  <si>
    <t>Interest received</t>
  </si>
  <si>
    <t>Net cash flow from operating activities</t>
  </si>
  <si>
    <t>Proceeds from the sale of property, plant and equipment/intangible assets</t>
  </si>
  <si>
    <t>Purchase of property, plant and equipment/intangible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</si>
  <si>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</si>
  <si>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</si>
  <si>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</si>
  <si>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</si>
  <si>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Net cash flow from investing activities</t>
  </si>
  <si>
    <t>Dividends paid</t>
  </si>
  <si>
    <t>Proceeds/payments for current financial liabilities</t>
  </si>
  <si>
    <t>New non-current financial liabilities</t>
  </si>
  <si>
    <t>Repayment of non-current financial liabilities</t>
  </si>
  <si>
    <t>Net cash flow from financing activities</t>
  </si>
  <si>
    <t>Change in cash and cash equivalents</t>
  </si>
  <si>
    <t>Change in cash and cash equivalents from currency translation</t>
  </si>
  <si>
    <t>Net change in cash and cash equivalents</t>
  </si>
  <si>
    <t>Cash and cash equivalents at beginning of period</t>
  </si>
  <si>
    <t>Cash and cash equivalents at end of period</t>
  </si>
  <si>
    <t>Professional Services</t>
  </si>
  <si>
    <t>Reconciliation</t>
  </si>
  <si>
    <t>TOTAL</t>
  </si>
  <si>
    <t xml:space="preserve">as stated </t>
  </si>
  <si>
    <t xml:space="preserve">at constant
currency </t>
  </si>
  <si>
    <t>as stated</t>
  </si>
  <si>
    <t>License from Subscription</t>
  </si>
  <si>
    <t>Maintenance from Subscription</t>
  </si>
  <si>
    <t>Maintenance from Perpetual</t>
  </si>
  <si>
    <t>Recurring Revenue</t>
  </si>
  <si>
    <t>License from Perpetual</t>
  </si>
  <si>
    <t>Cost of sales</t>
  </si>
  <si>
    <t>Segment contribution</t>
  </si>
  <si>
    <t>Segment earnings</t>
  </si>
  <si>
    <t>Currency translation differences from foreign operations</t>
  </si>
  <si>
    <t>Net gain/(loss) from cash flow hedges</t>
  </si>
  <si>
    <t>Currency translation gain/loss from net investments in foreign operations</t>
  </si>
  <si>
    <t>Items to be reclassified to the income statement if certain conditions are met</t>
  </si>
  <si>
    <t>Net gain/(loss) from equity instruments designated to measurement at fair value through other comprehensive income</t>
  </si>
  <si>
    <t>Net actuarial gain/loss on pension obligations</t>
  </si>
  <si>
    <t>Items not to be reclassified to the income statement</t>
  </si>
  <si>
    <t>Gain/loss recognized in equity</t>
  </si>
  <si>
    <t>Total comprehensive income</t>
  </si>
  <si>
    <t>Investor Relations</t>
  </si>
  <si>
    <t>Uhlandstraße 12</t>
  </si>
  <si>
    <t>64297 Darmstadt</t>
  </si>
  <si>
    <t>Germany</t>
  </si>
  <si>
    <t xml:space="preserve">Telephone: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</si>
  <si>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</si>
  <si>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</si>
  <si>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</si>
  <si>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</si>
  <si>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</si>
  <si>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</si>
  <si>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</si>
  <si>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Cash flow from investing activities adjusted for acquisitions and investments in debt instruments.</t>
    </r>
  </si>
  <si>
    <t>Net proceeds/payments from disposal of assets held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</si>
</sst>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color indexed="4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011F3D"/>
      <name val="Arial"/>
      <family val="2"/>
    </font>
    <font>
      <b/>
      <sz val="28"/>
      <color rgb="FF9450F8"/>
      <name val="Arial"/>
      <family val="2"/>
    </font>
    <font>
      <sz val="11"/>
      <color rgb="FF9450F8"/>
      <name val="Arial"/>
      <family val="2"/>
    </font>
    <font>
      <i/>
      <sz val="14"/>
      <color rgb="FF4D6277"/>
      <name val="Arial"/>
      <family val="2"/>
    </font>
    <font>
      <sz val="11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450F8"/>
      <name val="Arial"/>
      <family val="2"/>
    </font>
    <font>
      <sz val="14"/>
      <color rgb="FF011F3D"/>
      <name val="Arial"/>
      <family val="2"/>
    </font>
    <font>
      <b/>
      <sz val="12"/>
      <color rgb="FF9450F8"/>
      <name val="Arial"/>
      <family val="2"/>
    </font>
    <font>
      <b/>
      <sz val="8"/>
      <color rgb="FF011F3D"/>
      <name val="Arial"/>
      <family val="2"/>
    </font>
    <font>
      <b/>
      <i/>
      <sz val="8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sz val="8"/>
      <color rgb="FF011F3D"/>
      <name val="Arial"/>
      <family val="2"/>
    </font>
    <font>
      <i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i/>
      <vertAlign val="superscript"/>
      <sz val="8"/>
      <color rgb="FF4D6277"/>
      <name val="Arial"/>
      <family val="2"/>
    </font>
    <font>
      <b/>
      <sz val="10"/>
      <color rgb="FF011F3D"/>
      <name val="Arial"/>
      <family val="2"/>
    </font>
    <font>
      <b/>
      <sz val="8"/>
      <color rgb="FF9450F8"/>
      <name val="Arial"/>
      <family val="2"/>
    </font>
    <font>
      <sz val="10"/>
      <name val="Courier"/>
      <family val="3"/>
    </font>
    <font>
      <sz val="9"/>
      <name val="Univers (WN)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BDCFE"/>
        <bgColor indexed="64"/>
      </patternFill>
    </fill>
    <fill>
      <patternFill patternType="solid">
        <fgColor rgb="FFF2F2EA"/>
        <bgColor indexed="64"/>
      </patternFill>
    </fill>
  </fills>
  <borders count="71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4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/>
      <bottom style="thick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/>
      <right/>
      <top/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thick">
        <color rgb="FF9450F8"/>
      </bottom>
      <diagonal/>
    </border>
    <border>
      <left/>
      <right style="thick">
        <color theme="0"/>
      </right>
      <top style="thin">
        <color indexed="64"/>
      </top>
      <bottom style="thick">
        <color rgb="FF9450F8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/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/>
      <bottom style="thick">
        <color rgb="FF9450F8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" fillId="0" borderId="0"/>
    <xf numFmtId="0" fontId="2" fillId="0" borderId="0"/>
    <xf numFmtId="167" fontId="1" fillId="2" borderId="16"/>
    <xf numFmtId="49" fontId="15" fillId="3" borderId="17">
      <alignment horizontal="right"/>
    </xf>
    <xf numFmtId="0" fontId="1" fillId="0" borderId="0"/>
    <xf numFmtId="168" fontId="1" fillId="0" borderId="0">
      <alignment vertical="center"/>
    </xf>
    <xf numFmtId="0" fontId="8" fillId="4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2" borderId="0" applyNumberFormat="0" applyBorder="0" applyAlignment="0" applyProtection="0"/>
    <xf numFmtId="0" fontId="23" fillId="25" borderId="19" applyNumberFormat="0" applyAlignment="0" applyProtection="0"/>
    <xf numFmtId="0" fontId="24" fillId="17" borderId="20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1" fillId="15" borderId="0" applyNumberFormat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19" applyNumberFormat="0" applyAlignment="0" applyProtection="0"/>
    <xf numFmtId="0" fontId="30" fillId="0" borderId="24" applyNumberFormat="0" applyFill="0" applyAlignment="0" applyProtection="0"/>
    <xf numFmtId="0" fontId="30" fillId="23" borderId="0" applyNumberFormat="0" applyBorder="0" applyAlignment="0" applyProtection="0"/>
    <xf numFmtId="0" fontId="8" fillId="22" borderId="19" applyNumberFormat="0" applyFont="0" applyAlignment="0" applyProtection="0"/>
    <xf numFmtId="0" fontId="31" fillId="25" borderId="25" applyNumberFormat="0" applyAlignment="0" applyProtection="0"/>
    <xf numFmtId="4" fontId="8" fillId="29" borderId="19" applyNumberFormat="0" applyProtection="0">
      <alignment vertical="center"/>
    </xf>
    <xf numFmtId="4" fontId="34" fillId="30" borderId="19" applyNumberFormat="0" applyProtection="0">
      <alignment vertical="center"/>
    </xf>
    <xf numFmtId="4" fontId="8" fillId="30" borderId="19" applyNumberFormat="0" applyProtection="0">
      <alignment horizontal="left" vertical="center" indent="1"/>
    </xf>
    <xf numFmtId="0" fontId="17" fillId="29" borderId="26" applyNumberFormat="0" applyProtection="0">
      <alignment horizontal="left" vertical="top" indent="1"/>
    </xf>
    <xf numFmtId="4" fontId="8" fillId="31" borderId="19" applyNumberFormat="0" applyProtection="0">
      <alignment horizontal="left" vertical="center" indent="1"/>
    </xf>
    <xf numFmtId="4" fontId="8" fillId="32" borderId="19" applyNumberFormat="0" applyProtection="0">
      <alignment horizontal="right" vertical="center"/>
    </xf>
    <xf numFmtId="4" fontId="8" fillId="33" borderId="19" applyNumberFormat="0" applyProtection="0">
      <alignment horizontal="right" vertical="center"/>
    </xf>
    <xf numFmtId="4" fontId="8" fillId="34" borderId="27" applyNumberFormat="0" applyProtection="0">
      <alignment horizontal="right" vertical="center"/>
    </xf>
    <xf numFmtId="4" fontId="8" fillId="35" borderId="19" applyNumberFormat="0" applyProtection="0">
      <alignment horizontal="right" vertical="center"/>
    </xf>
    <xf numFmtId="4" fontId="8" fillId="36" borderId="19" applyNumberFormat="0" applyProtection="0">
      <alignment horizontal="right" vertical="center"/>
    </xf>
    <xf numFmtId="4" fontId="8" fillId="37" borderId="19" applyNumberFormat="0" applyProtection="0">
      <alignment horizontal="right" vertical="center"/>
    </xf>
    <xf numFmtId="4" fontId="8" fillId="38" borderId="19" applyNumberFormat="0" applyProtection="0">
      <alignment horizontal="right" vertical="center"/>
    </xf>
    <xf numFmtId="4" fontId="8" fillId="39" borderId="19" applyNumberFormat="0" applyProtection="0">
      <alignment horizontal="right" vertical="center"/>
    </xf>
    <xf numFmtId="4" fontId="8" fillId="40" borderId="19" applyNumberFormat="0" applyProtection="0">
      <alignment horizontal="right" vertical="center"/>
    </xf>
    <xf numFmtId="4" fontId="8" fillId="41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1" fillId="42" borderId="27" applyNumberFormat="0" applyProtection="0">
      <alignment horizontal="left" vertical="center" indent="1"/>
    </xf>
    <xf numFmtId="4" fontId="8" fillId="43" borderId="19" applyNumberFormat="0" applyProtection="0">
      <alignment horizontal="right" vertical="center"/>
    </xf>
    <xf numFmtId="4" fontId="8" fillId="44" borderId="27" applyNumberFormat="0" applyProtection="0">
      <alignment horizontal="left" vertical="center" indent="1"/>
    </xf>
    <xf numFmtId="4" fontId="8" fillId="43" borderId="27" applyNumberFormat="0" applyProtection="0">
      <alignment horizontal="left" vertical="center" indent="1"/>
    </xf>
    <xf numFmtId="0" fontId="8" fillId="45" borderId="19" applyNumberFormat="0" applyProtection="0">
      <alignment horizontal="left" vertical="center" indent="1"/>
    </xf>
    <xf numFmtId="0" fontId="8" fillId="42" borderId="26" applyNumberFormat="0" applyProtection="0">
      <alignment horizontal="left" vertical="top" indent="1"/>
    </xf>
    <xf numFmtId="0" fontId="8" fillId="46" borderId="19" applyNumberFormat="0" applyProtection="0">
      <alignment horizontal="left" vertical="center" indent="1"/>
    </xf>
    <xf numFmtId="0" fontId="8" fillId="43" borderId="26" applyNumberFormat="0" applyProtection="0">
      <alignment horizontal="left" vertical="top" indent="1"/>
    </xf>
    <xf numFmtId="0" fontId="8" fillId="47" borderId="19" applyNumberFormat="0" applyProtection="0">
      <alignment horizontal="left" vertical="center" indent="1"/>
    </xf>
    <xf numFmtId="0" fontId="8" fillId="47" borderId="26" applyNumberFormat="0" applyProtection="0">
      <alignment horizontal="left" vertical="top" indent="1"/>
    </xf>
    <xf numFmtId="0" fontId="8" fillId="44" borderId="19" applyNumberFormat="0" applyProtection="0">
      <alignment horizontal="left" vertical="center" indent="1"/>
    </xf>
    <xf numFmtId="0" fontId="8" fillId="44" borderId="26" applyNumberFormat="0" applyProtection="0">
      <alignment horizontal="left" vertical="top" indent="1"/>
    </xf>
    <xf numFmtId="0" fontId="8" fillId="48" borderId="28" applyNumberFormat="0">
      <protection locked="0"/>
    </xf>
    <xf numFmtId="0" fontId="7" fillId="42" borderId="29" applyBorder="0"/>
    <xf numFmtId="4" fontId="16" fillId="49" borderId="26" applyNumberFormat="0" applyProtection="0">
      <alignment vertical="center"/>
    </xf>
    <xf numFmtId="4" fontId="34" fillId="50" borderId="30" applyNumberFormat="0" applyProtection="0">
      <alignment vertical="center"/>
    </xf>
    <xf numFmtId="4" fontId="16" fillId="45" borderId="26" applyNumberFormat="0" applyProtection="0">
      <alignment horizontal="left" vertical="center" indent="1"/>
    </xf>
    <xf numFmtId="0" fontId="16" fillId="49" borderId="26" applyNumberFormat="0" applyProtection="0">
      <alignment horizontal="left" vertical="top" indent="1"/>
    </xf>
    <xf numFmtId="4" fontId="8" fillId="0" borderId="19" applyNumberFormat="0" applyProtection="0">
      <alignment horizontal="right" vertical="center"/>
    </xf>
    <xf numFmtId="4" fontId="34" fillId="51" borderId="19" applyNumberFormat="0" applyProtection="0">
      <alignment horizontal="right" vertical="center"/>
    </xf>
    <xf numFmtId="4" fontId="8" fillId="31" borderId="19" applyNumberFormat="0" applyProtection="0">
      <alignment horizontal="left" vertical="center" indent="1"/>
    </xf>
    <xf numFmtId="0" fontId="16" fillId="43" borderId="26" applyNumberFormat="0" applyProtection="0">
      <alignment horizontal="left" vertical="top" indent="1"/>
    </xf>
    <xf numFmtId="4" fontId="18" fillId="52" borderId="27" applyNumberFormat="0" applyProtection="0">
      <alignment horizontal="left" vertical="center" indent="1"/>
    </xf>
    <xf numFmtId="0" fontId="8" fillId="53" borderId="30"/>
    <xf numFmtId="4" fontId="19" fillId="48" borderId="1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5" fillId="0" borderId="31" applyNumberFormat="0" applyFill="0" applyAlignment="0" applyProtection="0"/>
    <xf numFmtId="0" fontId="33" fillId="0" borderId="0" applyNumberFormat="0" applyFill="0" applyBorder="0" applyAlignment="0" applyProtection="0"/>
    <xf numFmtId="4" fontId="60" fillId="0" borderId="0"/>
  </cellStyleXfs>
  <cellXfs count="319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3" xfId="0" applyFont="1" applyBorder="1"/>
    <xf numFmtId="0" fontId="6" fillId="0" borderId="3" xfId="0" applyFont="1" applyBorder="1"/>
    <xf numFmtId="0" fontId="8" fillId="0" borderId="3" xfId="0" applyFont="1" applyBorder="1"/>
    <xf numFmtId="0" fontId="4" fillId="0" borderId="4" xfId="0" applyFont="1" applyBorder="1"/>
    <xf numFmtId="0" fontId="12" fillId="0" borderId="0" xfId="0" applyFont="1"/>
    <xf numFmtId="0" fontId="12" fillId="0" borderId="3" xfId="0" applyFont="1" applyBorder="1"/>
    <xf numFmtId="0" fontId="6" fillId="0" borderId="3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/>
    <xf numFmtId="0" fontId="7" fillId="0" borderId="0" xfId="0" applyFont="1"/>
    <xf numFmtId="0" fontId="7" fillId="0" borderId="3" xfId="0" applyFont="1" applyBorder="1"/>
    <xf numFmtId="3" fontId="8" fillId="0" borderId="3" xfId="0" applyNumberFormat="1" applyFont="1" applyBorder="1" applyAlignment="1">
      <alignment horizontal="right"/>
    </xf>
    <xf numFmtId="0" fontId="1" fillId="0" borderId="0" xfId="4" applyFont="1"/>
    <xf numFmtId="0" fontId="6" fillId="0" borderId="4" xfId="0" applyFont="1" applyBorder="1"/>
    <xf numFmtId="0" fontId="6" fillId="0" borderId="11" xfId="0" applyFont="1" applyBorder="1"/>
    <xf numFmtId="0" fontId="6" fillId="0" borderId="0" xfId="0" applyFont="1"/>
    <xf numFmtId="4" fontId="4" fillId="0" borderId="0" xfId="0" applyNumberFormat="1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0" borderId="3" xfId="0" applyFont="1" applyBorder="1"/>
    <xf numFmtId="0" fontId="37" fillId="0" borderId="3" xfId="0" applyFont="1" applyBorder="1"/>
    <xf numFmtId="0" fontId="37" fillId="0" borderId="0" xfId="0" applyFont="1" applyAlignment="1">
      <alignment vertical="center"/>
    </xf>
    <xf numFmtId="3" fontId="4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38" fillId="0" borderId="0" xfId="0" applyFont="1"/>
    <xf numFmtId="0" fontId="40" fillId="0" borderId="0" xfId="0" applyFont="1"/>
    <xf numFmtId="14" fontId="41" fillId="0" borderId="0" xfId="0" applyNumberFormat="1" applyFont="1"/>
    <xf numFmtId="0" fontId="42" fillId="0" borderId="0" xfId="0" applyFont="1"/>
    <xf numFmtId="14" fontId="43" fillId="0" borderId="0" xfId="0" applyNumberFormat="1" applyFont="1"/>
    <xf numFmtId="0" fontId="44" fillId="0" borderId="0" xfId="0" applyFont="1"/>
    <xf numFmtId="0" fontId="45" fillId="0" borderId="0" xfId="0" applyFont="1"/>
    <xf numFmtId="0" fontId="45" fillId="0" borderId="0" xfId="3" applyFont="1"/>
    <xf numFmtId="0" fontId="46" fillId="0" borderId="4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0" fontId="51" fillId="0" borderId="7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51" fillId="0" borderId="6" xfId="0" applyNumberFormat="1" applyFont="1" applyBorder="1" applyAlignment="1">
      <alignment horizontal="right"/>
    </xf>
    <xf numFmtId="9" fontId="51" fillId="0" borderId="1" xfId="0" applyNumberFormat="1" applyFont="1" applyBorder="1" applyAlignment="1">
      <alignment horizontal="right"/>
    </xf>
    <xf numFmtId="0" fontId="51" fillId="0" borderId="5" xfId="0" applyFont="1" applyBorder="1" applyAlignment="1">
      <alignment horizontal="left"/>
    </xf>
    <xf numFmtId="9" fontId="51" fillId="0" borderId="6" xfId="0" applyNumberFormat="1" applyFont="1" applyBorder="1" applyAlignment="1">
      <alignment horizontal="right"/>
    </xf>
    <xf numFmtId="9" fontId="51" fillId="0" borderId="0" xfId="0" applyNumberFormat="1" applyFont="1" applyAlignment="1">
      <alignment horizontal="right" wrapText="1"/>
    </xf>
    <xf numFmtId="0" fontId="51" fillId="0" borderId="32" xfId="0" applyFont="1" applyBorder="1" applyAlignment="1">
      <alignment horizontal="left"/>
    </xf>
    <xf numFmtId="0" fontId="51" fillId="0" borderId="9" xfId="0" applyFont="1" applyBorder="1" applyAlignment="1">
      <alignment horizontal="left"/>
    </xf>
    <xf numFmtId="166" fontId="38" fillId="0" borderId="0" xfId="0" applyNumberFormat="1" applyFont="1"/>
    <xf numFmtId="0" fontId="51" fillId="0" borderId="32" xfId="0" applyFont="1" applyBorder="1" applyAlignment="1">
      <alignment horizontal="left" wrapText="1"/>
    </xf>
    <xf numFmtId="3" fontId="51" fillId="0" borderId="0" xfId="0" applyNumberFormat="1" applyFont="1" applyAlignment="1">
      <alignment vertical="center"/>
    </xf>
    <xf numFmtId="164" fontId="51" fillId="54" borderId="8" xfId="0" applyNumberFormat="1" applyFont="1" applyFill="1" applyBorder="1" applyAlignment="1">
      <alignment horizontal="right"/>
    </xf>
    <xf numFmtId="164" fontId="51" fillId="54" borderId="18" xfId="0" applyNumberFormat="1" applyFont="1" applyFill="1" applyBorder="1" applyAlignment="1">
      <alignment horizontal="right"/>
    </xf>
    <xf numFmtId="166" fontId="51" fillId="54" borderId="33" xfId="0" applyNumberFormat="1" applyFont="1" applyFill="1" applyBorder="1" applyAlignment="1">
      <alignment horizontal="right"/>
    </xf>
    <xf numFmtId="165" fontId="52" fillId="54" borderId="33" xfId="0" applyNumberFormat="1" applyFont="1" applyFill="1" applyBorder="1" applyAlignment="1">
      <alignment horizontal="right"/>
    </xf>
    <xf numFmtId="166" fontId="51" fillId="54" borderId="10" xfId="0" applyNumberFormat="1" applyFont="1" applyFill="1" applyBorder="1" applyAlignment="1">
      <alignment horizontal="right"/>
    </xf>
    <xf numFmtId="0" fontId="47" fillId="0" borderId="38" xfId="0" applyFont="1" applyBorder="1" applyAlignment="1">
      <alignment horizontal="left"/>
    </xf>
    <xf numFmtId="164" fontId="47" fillId="54" borderId="39" xfId="0" applyNumberFormat="1" applyFont="1" applyFill="1" applyBorder="1" applyAlignment="1">
      <alignment horizontal="right"/>
    </xf>
    <xf numFmtId="165" fontId="52" fillId="54" borderId="10" xfId="0" applyNumberFormat="1" applyFont="1" applyFill="1" applyBorder="1" applyAlignment="1">
      <alignment horizontal="right"/>
    </xf>
    <xf numFmtId="0" fontId="51" fillId="0" borderId="40" xfId="0" applyFont="1" applyBorder="1" applyAlignment="1">
      <alignment horizontal="left"/>
    </xf>
    <xf numFmtId="0" fontId="51" fillId="0" borderId="41" xfId="0" applyFont="1" applyBorder="1" applyAlignment="1">
      <alignment horizontal="left"/>
    </xf>
    <xf numFmtId="164" fontId="47" fillId="54" borderId="42" xfId="0" applyNumberFormat="1" applyFont="1" applyFill="1" applyBorder="1" applyAlignment="1">
      <alignment horizontal="right"/>
    </xf>
    <xf numFmtId="0" fontId="47" fillId="0" borderId="43" xfId="0" applyFont="1" applyBorder="1" applyAlignment="1">
      <alignment horizontal="left"/>
    </xf>
    <xf numFmtId="4" fontId="47" fillId="54" borderId="44" xfId="0" applyNumberFormat="1" applyFont="1" applyFill="1" applyBorder="1" applyAlignment="1">
      <alignment horizontal="right"/>
    </xf>
    <xf numFmtId="164" fontId="51" fillId="55" borderId="8" xfId="0" applyNumberFormat="1" applyFont="1" applyFill="1" applyBorder="1" applyAlignment="1">
      <alignment horizontal="right"/>
    </xf>
    <xf numFmtId="164" fontId="51" fillId="55" borderId="18" xfId="0" applyNumberFormat="1" applyFont="1" applyFill="1" applyBorder="1" applyAlignment="1">
      <alignment horizontal="right"/>
    </xf>
    <xf numFmtId="165" fontId="52" fillId="55" borderId="10" xfId="0" applyNumberFormat="1" applyFont="1" applyFill="1" applyBorder="1" applyAlignment="1">
      <alignment horizontal="right"/>
    </xf>
    <xf numFmtId="166" fontId="51" fillId="55" borderId="33" xfId="0" applyNumberFormat="1" applyFont="1" applyFill="1" applyBorder="1" applyAlignment="1">
      <alignment horizontal="right"/>
    </xf>
    <xf numFmtId="165" fontId="52" fillId="55" borderId="33" xfId="0" applyNumberFormat="1" applyFont="1" applyFill="1" applyBorder="1" applyAlignment="1">
      <alignment horizontal="right"/>
    </xf>
    <xf numFmtId="166" fontId="47" fillId="55" borderId="44" xfId="0" applyNumberFormat="1" applyFont="1" applyFill="1" applyBorder="1" applyAlignment="1">
      <alignment horizontal="right"/>
    </xf>
    <xf numFmtId="166" fontId="51" fillId="55" borderId="10" xfId="0" applyNumberFormat="1" applyFont="1" applyFill="1" applyBorder="1" applyAlignment="1">
      <alignment horizontal="right"/>
    </xf>
    <xf numFmtId="166" fontId="47" fillId="55" borderId="42" xfId="0" applyNumberFormat="1" applyFont="1" applyFill="1" applyBorder="1" applyAlignment="1">
      <alignment horizontal="right"/>
    </xf>
    <xf numFmtId="2" fontId="47" fillId="55" borderId="44" xfId="0" applyNumberFormat="1" applyFont="1" applyFill="1" applyBorder="1" applyAlignment="1">
      <alignment horizontal="right"/>
    </xf>
    <xf numFmtId="164" fontId="47" fillId="55" borderId="39" xfId="0" applyNumberFormat="1" applyFont="1" applyFill="1" applyBorder="1" applyAlignment="1">
      <alignment horizontal="right"/>
    </xf>
    <xf numFmtId="164" fontId="55" fillId="0" borderId="18" xfId="0" applyNumberFormat="1" applyFont="1" applyBorder="1" applyAlignment="1">
      <alignment horizontal="right"/>
    </xf>
    <xf numFmtId="164" fontId="55" fillId="0" borderId="8" xfId="0" applyNumberFormat="1" applyFont="1" applyBorder="1" applyAlignment="1">
      <alignment horizontal="right"/>
    </xf>
    <xf numFmtId="164" fontId="56" fillId="0" borderId="6" xfId="0" applyNumberFormat="1" applyFont="1" applyBorder="1" applyAlignment="1">
      <alignment horizontal="right"/>
    </xf>
    <xf numFmtId="0" fontId="42" fillId="0" borderId="4" xfId="0" applyFont="1" applyBorder="1" applyAlignment="1">
      <alignment horizontal="left" vertical="top"/>
    </xf>
    <xf numFmtId="0" fontId="46" fillId="0" borderId="4" xfId="0" applyFont="1" applyBorder="1"/>
    <xf numFmtId="0" fontId="51" fillId="0" borderId="1" xfId="0" applyFont="1" applyBorder="1" applyAlignment="1">
      <alignment horizontal="left"/>
    </xf>
    <xf numFmtId="0" fontId="38" fillId="0" borderId="3" xfId="0" applyFont="1" applyBorder="1"/>
    <xf numFmtId="3" fontId="38" fillId="0" borderId="3" xfId="0" applyNumberFormat="1" applyFont="1" applyBorder="1"/>
    <xf numFmtId="0" fontId="47" fillId="0" borderId="45" xfId="0" applyFont="1" applyBorder="1" applyAlignment="1">
      <alignment horizontal="left"/>
    </xf>
    <xf numFmtId="0" fontId="47" fillId="0" borderId="45" xfId="0" applyFont="1" applyBorder="1" applyAlignment="1">
      <alignment horizontal="right" wrapText="1"/>
    </xf>
    <xf numFmtId="0" fontId="47" fillId="0" borderId="45" xfId="0" quotePrefix="1" applyFont="1" applyBorder="1" applyAlignment="1">
      <alignment horizontal="right"/>
    </xf>
    <xf numFmtId="0" fontId="47" fillId="0" borderId="47" xfId="0" applyFont="1" applyBorder="1" applyAlignment="1">
      <alignment horizontal="left"/>
    </xf>
    <xf numFmtId="9" fontId="47" fillId="0" borderId="47" xfId="0" applyNumberFormat="1" applyFont="1" applyBorder="1" applyAlignment="1">
      <alignment horizontal="right"/>
    </xf>
    <xf numFmtId="0" fontId="47" fillId="0" borderId="48" xfId="0" applyFont="1" applyBorder="1" applyAlignment="1">
      <alignment horizontal="left"/>
    </xf>
    <xf numFmtId="9" fontId="47" fillId="0" borderId="48" xfId="0" applyNumberFormat="1" applyFont="1" applyBorder="1" applyAlignment="1">
      <alignment horizontal="right"/>
    </xf>
    <xf numFmtId="0" fontId="51" fillId="0" borderId="1" xfId="0" applyFont="1" applyBorder="1" applyAlignment="1">
      <alignment horizontal="left" indent="2"/>
    </xf>
    <xf numFmtId="3" fontId="51" fillId="54" borderId="1" xfId="0" applyNumberFormat="1" applyFont="1" applyFill="1" applyBorder="1" applyAlignment="1">
      <alignment horizontal="right"/>
    </xf>
    <xf numFmtId="3" fontId="47" fillId="54" borderId="47" xfId="0" applyNumberFormat="1" applyFont="1" applyFill="1" applyBorder="1" applyAlignment="1">
      <alignment horizontal="right"/>
    </xf>
    <xf numFmtId="3" fontId="47" fillId="54" borderId="48" xfId="0" applyNumberFormat="1" applyFont="1" applyFill="1" applyBorder="1" applyAlignment="1">
      <alignment horizontal="right"/>
    </xf>
    <xf numFmtId="4" fontId="51" fillId="54" borderId="1" xfId="0" applyNumberFormat="1" applyFont="1" applyFill="1" applyBorder="1" applyAlignment="1">
      <alignment horizontal="right"/>
    </xf>
    <xf numFmtId="3" fontId="51" fillId="55" borderId="1" xfId="0" applyNumberFormat="1" applyFont="1" applyFill="1" applyBorder="1" applyAlignment="1">
      <alignment horizontal="right"/>
    </xf>
    <xf numFmtId="3" fontId="47" fillId="55" borderId="47" xfId="0" applyNumberFormat="1" applyFont="1" applyFill="1" applyBorder="1" applyAlignment="1">
      <alignment horizontal="right"/>
    </xf>
    <xf numFmtId="3" fontId="47" fillId="55" borderId="48" xfId="0" applyNumberFormat="1" applyFont="1" applyFill="1" applyBorder="1" applyAlignment="1">
      <alignment horizontal="right"/>
    </xf>
    <xf numFmtId="4" fontId="51" fillId="55" borderId="1" xfId="0" applyNumberFormat="1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51" fillId="0" borderId="1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3" fontId="47" fillId="0" borderId="2" xfId="0" applyNumberFormat="1" applyFont="1" applyBorder="1" applyAlignment="1">
      <alignment horizontal="left" vertical="center"/>
    </xf>
    <xf numFmtId="164" fontId="54" fillId="0" borderId="39" xfId="0" applyNumberFormat="1" applyFont="1" applyBorder="1" applyAlignment="1">
      <alignment horizontal="right"/>
    </xf>
    <xf numFmtId="0" fontId="10" fillId="0" borderId="4" xfId="0" applyFont="1" applyBorder="1"/>
    <xf numFmtId="0" fontId="58" fillId="0" borderId="3" xfId="0" applyFont="1" applyBorder="1"/>
    <xf numFmtId="0" fontId="51" fillId="0" borderId="5" xfId="0" applyFont="1" applyBorder="1" applyAlignment="1">
      <alignment horizontal="right" vertical="center"/>
    </xf>
    <xf numFmtId="0" fontId="51" fillId="0" borderId="6" xfId="0" applyFont="1" applyBorder="1" applyAlignment="1">
      <alignment horizontal="right" vertical="center"/>
    </xf>
    <xf numFmtId="0" fontId="51" fillId="0" borderId="0" xfId="0" applyFont="1"/>
    <xf numFmtId="0" fontId="47" fillId="0" borderId="38" xfId="0" quotePrefix="1" applyFont="1" applyBorder="1" applyAlignment="1">
      <alignment horizontal="center" wrapText="1"/>
    </xf>
    <xf numFmtId="0" fontId="47" fillId="0" borderId="38" xfId="0" quotePrefix="1" applyFont="1" applyBorder="1" applyAlignment="1">
      <alignment horizontal="right"/>
    </xf>
    <xf numFmtId="164" fontId="52" fillId="0" borderId="8" xfId="0" applyNumberFormat="1" applyFont="1" applyBorder="1" applyAlignment="1">
      <alignment horizontal="right"/>
    </xf>
    <xf numFmtId="164" fontId="48" fillId="0" borderId="39" xfId="0" applyNumberFormat="1" applyFont="1" applyBorder="1" applyAlignment="1">
      <alignment horizontal="right"/>
    </xf>
    <xf numFmtId="164" fontId="52" fillId="0" borderId="18" xfId="0" applyNumberFormat="1" applyFont="1" applyBorder="1" applyAlignment="1">
      <alignment horizontal="right"/>
    </xf>
    <xf numFmtId="0" fontId="47" fillId="0" borderId="39" xfId="0" applyFont="1" applyBorder="1" applyAlignment="1">
      <alignment horizontal="right" wrapText="1"/>
    </xf>
    <xf numFmtId="0" fontId="48" fillId="0" borderId="38" xfId="0" applyFont="1" applyBorder="1" applyAlignment="1">
      <alignment horizontal="right" wrapText="1"/>
    </xf>
    <xf numFmtId="0" fontId="47" fillId="54" borderId="38" xfId="0" applyFont="1" applyFill="1" applyBorder="1" applyAlignment="1">
      <alignment horizontal="right"/>
    </xf>
    <xf numFmtId="0" fontId="47" fillId="55" borderId="38" xfId="0" applyFont="1" applyFill="1" applyBorder="1" applyAlignment="1">
      <alignment horizontal="right"/>
    </xf>
    <xf numFmtId="166" fontId="47" fillId="54" borderId="39" xfId="0" applyNumberFormat="1" applyFont="1" applyFill="1" applyBorder="1" applyAlignment="1">
      <alignment horizontal="right"/>
    </xf>
    <xf numFmtId="166" fontId="47" fillId="55" borderId="39" xfId="0" applyNumberFormat="1" applyFont="1" applyFill="1" applyBorder="1" applyAlignment="1">
      <alignment horizontal="right"/>
    </xf>
    <xf numFmtId="164" fontId="47" fillId="54" borderId="44" xfId="0" applyNumberFormat="1" applyFont="1" applyFill="1" applyBorder="1" applyAlignment="1">
      <alignment horizontal="right"/>
    </xf>
    <xf numFmtId="164" fontId="47" fillId="55" borderId="44" xfId="0" applyNumberFormat="1" applyFont="1" applyFill="1" applyBorder="1" applyAlignment="1">
      <alignment horizontal="right"/>
    </xf>
    <xf numFmtId="2" fontId="47" fillId="54" borderId="44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 vertical="center"/>
    </xf>
    <xf numFmtId="3" fontId="51" fillId="54" borderId="1" xfId="0" applyNumberFormat="1" applyFont="1" applyFill="1" applyBorder="1" applyAlignment="1">
      <alignment horizontal="right" vertical="center"/>
    </xf>
    <xf numFmtId="3" fontId="47" fillId="54" borderId="34" xfId="0" applyNumberFormat="1" applyFont="1" applyFill="1" applyBorder="1" applyAlignment="1">
      <alignment horizontal="right" vertical="center"/>
    </xf>
    <xf numFmtId="3" fontId="51" fillId="54" borderId="1" xfId="2" applyNumberFormat="1" applyFont="1" applyFill="1" applyBorder="1" applyAlignment="1">
      <alignment horizontal="right" vertical="center"/>
    </xf>
    <xf numFmtId="3" fontId="47" fillId="55" borderId="2" xfId="0" applyNumberFormat="1" applyFont="1" applyFill="1" applyBorder="1" applyAlignment="1">
      <alignment horizontal="right" vertical="center"/>
    </xf>
    <xf numFmtId="3" fontId="51" fillId="55" borderId="1" xfId="0" applyNumberFormat="1" applyFont="1" applyFill="1" applyBorder="1" applyAlignment="1">
      <alignment horizontal="right" vertical="center"/>
    </xf>
    <xf numFmtId="3" fontId="47" fillId="55" borderId="34" xfId="0" applyNumberFormat="1" applyFont="1" applyFill="1" applyBorder="1" applyAlignment="1">
      <alignment horizontal="right" vertical="center"/>
    </xf>
    <xf numFmtId="3" fontId="51" fillId="55" borderId="1" xfId="2" applyNumberFormat="1" applyFont="1" applyFill="1" applyBorder="1" applyAlignment="1">
      <alignment horizontal="right" vertical="center"/>
    </xf>
    <xf numFmtId="0" fontId="47" fillId="0" borderId="47" xfId="0" applyFont="1" applyBorder="1" applyAlignment="1">
      <alignment horizontal="left" vertical="center"/>
    </xf>
    <xf numFmtId="3" fontId="47" fillId="54" borderId="47" xfId="0" applyNumberFormat="1" applyFont="1" applyFill="1" applyBorder="1" applyAlignment="1">
      <alignment horizontal="right" vertical="center"/>
    </xf>
    <xf numFmtId="3" fontId="47" fillId="55" borderId="47" xfId="0" applyNumberFormat="1" applyFont="1" applyFill="1" applyBorder="1" applyAlignment="1">
      <alignment horizontal="right" vertical="center"/>
    </xf>
    <xf numFmtId="0" fontId="47" fillId="0" borderId="50" xfId="0" applyFont="1" applyBorder="1" applyAlignment="1">
      <alignment horizontal="left" vertical="center"/>
    </xf>
    <xf numFmtId="3" fontId="47" fillId="54" borderId="50" xfId="0" applyNumberFormat="1" applyFont="1" applyFill="1" applyBorder="1" applyAlignment="1">
      <alignment horizontal="right" vertical="center"/>
    </xf>
    <xf numFmtId="3" fontId="47" fillId="55" borderId="50" xfId="0" applyNumberFormat="1" applyFont="1" applyFill="1" applyBorder="1" applyAlignment="1">
      <alignment horizontal="right" vertical="center"/>
    </xf>
    <xf numFmtId="0" fontId="59" fillId="0" borderId="45" xfId="0" applyFont="1" applyBorder="1"/>
    <xf numFmtId="0" fontId="8" fillId="0" borderId="4" xfId="0" applyFont="1" applyBorder="1"/>
    <xf numFmtId="0" fontId="59" fillId="0" borderId="49" xfId="0" applyFont="1" applyBorder="1"/>
    <xf numFmtId="0" fontId="47" fillId="0" borderId="2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9" fontId="47" fillId="0" borderId="45" xfId="0" applyNumberFormat="1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0" fontId="51" fillId="0" borderId="34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3" fontId="51" fillId="54" borderId="34" xfId="0" applyNumberFormat="1" applyFont="1" applyFill="1" applyBorder="1" applyAlignment="1">
      <alignment horizontal="right"/>
    </xf>
    <xf numFmtId="3" fontId="47" fillId="54" borderId="1" xfId="0" applyNumberFormat="1" applyFont="1" applyFill="1" applyBorder="1" applyAlignment="1">
      <alignment horizontal="right"/>
    </xf>
    <xf numFmtId="3" fontId="47" fillId="55" borderId="1" xfId="0" applyNumberFormat="1" applyFont="1" applyFill="1" applyBorder="1" applyAlignment="1">
      <alignment horizontal="right"/>
    </xf>
    <xf numFmtId="1" fontId="47" fillId="54" borderId="15" xfId="0" applyNumberFormat="1" applyFont="1" applyFill="1" applyBorder="1" applyAlignment="1">
      <alignment horizontal="center"/>
    </xf>
    <xf numFmtId="3" fontId="51" fillId="54" borderId="35" xfId="0" applyNumberFormat="1" applyFont="1" applyFill="1" applyBorder="1" applyAlignment="1">
      <alignment horizontal="right"/>
    </xf>
    <xf numFmtId="3" fontId="51" fillId="54" borderId="37" xfId="0" applyNumberFormat="1" applyFont="1" applyFill="1" applyBorder="1" applyAlignment="1">
      <alignment horizontal="right"/>
    </xf>
    <xf numFmtId="3" fontId="51" fillId="54" borderId="15" xfId="0" applyNumberFormat="1" applyFont="1" applyFill="1" applyBorder="1" applyAlignment="1">
      <alignment horizontal="right"/>
    </xf>
    <xf numFmtId="3" fontId="47" fillId="54" borderId="15" xfId="0" applyNumberFormat="1" applyFont="1" applyFill="1" applyBorder="1" applyAlignment="1">
      <alignment horizontal="right"/>
    </xf>
    <xf numFmtId="3" fontId="52" fillId="54" borderId="34" xfId="0" applyNumberFormat="1" applyFont="1" applyFill="1" applyBorder="1" applyAlignment="1">
      <alignment horizontal="right"/>
    </xf>
    <xf numFmtId="1" fontId="47" fillId="55" borderId="13" xfId="0" applyNumberFormat="1" applyFont="1" applyFill="1" applyBorder="1" applyAlignment="1">
      <alignment horizontal="center"/>
    </xf>
    <xf numFmtId="3" fontId="51" fillId="55" borderId="36" xfId="0" applyNumberFormat="1" applyFont="1" applyFill="1" applyBorder="1" applyAlignment="1">
      <alignment horizontal="right"/>
    </xf>
    <xf numFmtId="3" fontId="51" fillId="55" borderId="13" xfId="0" applyNumberFormat="1" applyFont="1" applyFill="1" applyBorder="1" applyAlignment="1">
      <alignment horizontal="right"/>
    </xf>
    <xf numFmtId="3" fontId="47" fillId="55" borderId="13" xfId="0" applyNumberFormat="1" applyFont="1" applyFill="1" applyBorder="1" applyAlignment="1">
      <alignment horizontal="right"/>
    </xf>
    <xf numFmtId="3" fontId="47" fillId="55" borderId="54" xfId="0" applyNumberFormat="1" applyFont="1" applyFill="1" applyBorder="1" applyAlignment="1">
      <alignment horizontal="right"/>
    </xf>
    <xf numFmtId="3" fontId="47" fillId="54" borderId="55" xfId="0" applyNumberFormat="1" applyFont="1" applyFill="1" applyBorder="1" applyAlignment="1">
      <alignment horizontal="right"/>
    </xf>
    <xf numFmtId="3" fontId="47" fillId="54" borderId="2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/>
    </xf>
    <xf numFmtId="3" fontId="52" fillId="54" borderId="35" xfId="0" applyNumberFormat="1" applyFont="1" applyFill="1" applyBorder="1" applyAlignment="1">
      <alignment horizontal="right"/>
    </xf>
    <xf numFmtId="3" fontId="52" fillId="54" borderId="37" xfId="0" applyNumberFormat="1" applyFont="1" applyFill="1" applyBorder="1" applyAlignment="1">
      <alignment horizontal="right"/>
    </xf>
    <xf numFmtId="3" fontId="51" fillId="55" borderId="12" xfId="0" applyNumberFormat="1" applyFont="1" applyFill="1" applyBorder="1" applyAlignment="1">
      <alignment horizontal="right"/>
    </xf>
    <xf numFmtId="3" fontId="47" fillId="55" borderId="12" xfId="0" applyNumberFormat="1" applyFont="1" applyFill="1" applyBorder="1" applyAlignment="1">
      <alignment horizontal="right"/>
    </xf>
    <xf numFmtId="1" fontId="47" fillId="54" borderId="57" xfId="0" applyNumberFormat="1" applyFont="1" applyFill="1" applyBorder="1" applyAlignment="1">
      <alignment horizontal="center"/>
    </xf>
    <xf numFmtId="3" fontId="51" fillId="54" borderId="14" xfId="0" applyNumberFormat="1" applyFont="1" applyFill="1" applyBorder="1" applyAlignment="1">
      <alignment horizontal="right"/>
    </xf>
    <xf numFmtId="3" fontId="47" fillId="54" borderId="14" xfId="0" applyNumberFormat="1" applyFont="1" applyFill="1" applyBorder="1" applyAlignment="1">
      <alignment horizontal="right"/>
    </xf>
    <xf numFmtId="1" fontId="48" fillId="54" borderId="1" xfId="0" applyNumberFormat="1" applyFont="1" applyFill="1" applyBorder="1" applyAlignment="1">
      <alignment horizontal="center"/>
    </xf>
    <xf numFmtId="3" fontId="52" fillId="54" borderId="1" xfId="0" applyNumberFormat="1" applyFont="1" applyFill="1" applyBorder="1" applyAlignment="1">
      <alignment horizontal="right"/>
    </xf>
    <xf numFmtId="3" fontId="52" fillId="54" borderId="15" xfId="0" applyNumberFormat="1" applyFont="1" applyFill="1" applyBorder="1" applyAlignment="1">
      <alignment horizontal="right"/>
    </xf>
    <xf numFmtId="1" fontId="48" fillId="54" borderId="45" xfId="0" applyNumberFormat="1" applyFont="1" applyFill="1" applyBorder="1" applyAlignment="1">
      <alignment horizontal="center" wrapText="1"/>
    </xf>
    <xf numFmtId="1" fontId="47" fillId="55" borderId="56" xfId="0" applyNumberFormat="1" applyFont="1" applyFill="1" applyBorder="1" applyAlignment="1">
      <alignment horizontal="center"/>
    </xf>
    <xf numFmtId="1" fontId="47" fillId="54" borderId="49" xfId="0" applyNumberFormat="1" applyFont="1" applyFill="1" applyBorder="1" applyAlignment="1">
      <alignment horizontal="center"/>
    </xf>
    <xf numFmtId="1" fontId="47" fillId="55" borderId="45" xfId="0" applyNumberFormat="1" applyFont="1" applyFill="1" applyBorder="1" applyAlignment="1">
      <alignment horizontal="center"/>
    </xf>
    <xf numFmtId="1" fontId="47" fillId="55" borderId="52" xfId="0" applyNumberFormat="1" applyFont="1" applyFill="1" applyBorder="1" applyAlignment="1">
      <alignment horizontal="center"/>
    </xf>
    <xf numFmtId="1" fontId="47" fillId="54" borderId="53" xfId="0" applyNumberFormat="1" applyFont="1" applyFill="1" applyBorder="1" applyAlignment="1">
      <alignment horizontal="center"/>
    </xf>
    <xf numFmtId="0" fontId="46" fillId="0" borderId="0" xfId="0" applyFont="1"/>
    <xf numFmtId="0" fontId="51" fillId="0" borderId="1" xfId="0" applyFont="1" applyBorder="1" applyAlignment="1">
      <alignment horizontal="left" wrapText="1"/>
    </xf>
    <xf numFmtId="0" fontId="47" fillId="0" borderId="50" xfId="0" applyFont="1" applyBorder="1" applyAlignment="1">
      <alignment horizontal="left"/>
    </xf>
    <xf numFmtId="3" fontId="47" fillId="54" borderId="50" xfId="0" applyNumberFormat="1" applyFont="1" applyFill="1" applyBorder="1" applyAlignment="1">
      <alignment horizontal="right"/>
    </xf>
    <xf numFmtId="3" fontId="51" fillId="54" borderId="1" xfId="2" applyNumberFormat="1" applyFont="1" applyFill="1" applyBorder="1" applyAlignment="1">
      <alignment horizontal="right"/>
    </xf>
    <xf numFmtId="3" fontId="47" fillId="55" borderId="50" xfId="0" applyNumberFormat="1" applyFont="1" applyFill="1" applyBorder="1" applyAlignment="1">
      <alignment horizontal="right"/>
    </xf>
    <xf numFmtId="3" fontId="47" fillId="55" borderId="2" xfId="0" applyNumberFormat="1" applyFont="1" applyFill="1" applyBorder="1" applyAlignment="1">
      <alignment horizontal="right"/>
    </xf>
    <xf numFmtId="3" fontId="51" fillId="55" borderId="1" xfId="2" applyNumberFormat="1" applyFont="1" applyFill="1" applyBorder="1" applyAlignment="1">
      <alignment horizontal="right"/>
    </xf>
    <xf numFmtId="0" fontId="47" fillId="0" borderId="40" xfId="0" applyFont="1" applyBorder="1" applyAlignment="1">
      <alignment horizontal="right"/>
    </xf>
    <xf numFmtId="0" fontId="47" fillId="0" borderId="40" xfId="0" quotePrefix="1" applyFont="1" applyBorder="1" applyAlignment="1">
      <alignment horizontal="right"/>
    </xf>
    <xf numFmtId="0" fontId="47" fillId="0" borderId="46" xfId="0" applyFont="1" applyBorder="1" applyAlignment="1">
      <alignment horizontal="left"/>
    </xf>
    <xf numFmtId="3" fontId="47" fillId="54" borderId="46" xfId="0" applyNumberFormat="1" applyFont="1" applyFill="1" applyBorder="1" applyAlignment="1">
      <alignment horizontal="right"/>
    </xf>
    <xf numFmtId="3" fontId="47" fillId="55" borderId="46" xfId="0" applyNumberFormat="1" applyFont="1" applyFill="1" applyBorder="1" applyAlignment="1">
      <alignment horizontal="right"/>
    </xf>
    <xf numFmtId="0" fontId="9" fillId="0" borderId="60" xfId="0" applyFont="1" applyBorder="1" applyAlignment="1">
      <alignment horizontal="left"/>
    </xf>
    <xf numFmtId="0" fontId="6" fillId="0" borderId="60" xfId="0" applyFont="1" applyBorder="1"/>
    <xf numFmtId="0" fontId="47" fillId="0" borderId="60" xfId="0" applyFont="1" applyBorder="1" applyAlignment="1">
      <alignment horizontal="center"/>
    </xf>
    <xf numFmtId="1" fontId="47" fillId="0" borderId="60" xfId="0" applyNumberFormat="1" applyFont="1" applyBorder="1" applyAlignment="1">
      <alignment horizontal="center"/>
    </xf>
    <xf numFmtId="3" fontId="51" fillId="0" borderId="60" xfId="0" applyNumberFormat="1" applyFont="1" applyBorder="1" applyAlignment="1">
      <alignment horizontal="right"/>
    </xf>
    <xf numFmtId="3" fontId="47" fillId="0" borderId="60" xfId="0" applyNumberFormat="1" applyFont="1" applyBorder="1" applyAlignment="1">
      <alignment horizontal="right"/>
    </xf>
    <xf numFmtId="0" fontId="38" fillId="0" borderId="60" xfId="0" applyFont="1" applyBorder="1"/>
    <xf numFmtId="0" fontId="4" fillId="0" borderId="60" xfId="0" applyFont="1" applyBorder="1"/>
    <xf numFmtId="0" fontId="13" fillId="0" borderId="61" xfId="0" applyFont="1" applyBorder="1"/>
    <xf numFmtId="0" fontId="7" fillId="0" borderId="60" xfId="0" applyFont="1" applyBorder="1"/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7" fillId="0" borderId="62" xfId="0" applyFont="1" applyBorder="1" applyAlignment="1">
      <alignment horizontal="left" vertical="center"/>
    </xf>
    <xf numFmtId="3" fontId="47" fillId="54" borderId="62" xfId="0" applyNumberFormat="1" applyFont="1" applyFill="1" applyBorder="1" applyAlignment="1">
      <alignment horizontal="right" vertical="center"/>
    </xf>
    <xf numFmtId="3" fontId="47" fillId="55" borderId="62" xfId="0" applyNumberFormat="1" applyFont="1" applyFill="1" applyBorder="1" applyAlignment="1">
      <alignment horizontal="right" vertical="center"/>
    </xf>
    <xf numFmtId="0" fontId="47" fillId="0" borderId="63" xfId="0" applyFont="1" applyBorder="1" applyAlignment="1">
      <alignment horizontal="left" vertical="center"/>
    </xf>
    <xf numFmtId="3" fontId="47" fillId="54" borderId="63" xfId="0" applyNumberFormat="1" applyFont="1" applyFill="1" applyBorder="1" applyAlignment="1">
      <alignment horizontal="right" vertical="center"/>
    </xf>
    <xf numFmtId="3" fontId="47" fillId="55" borderId="63" xfId="0" applyNumberFormat="1" applyFont="1" applyFill="1" applyBorder="1" applyAlignment="1">
      <alignment horizontal="right" vertical="center"/>
    </xf>
    <xf numFmtId="164" fontId="47" fillId="54" borderId="6" xfId="0" applyNumberFormat="1" applyFont="1" applyFill="1" applyBorder="1" applyAlignment="1">
      <alignment horizontal="right"/>
    </xf>
    <xf numFmtId="164" fontId="54" fillId="0" borderId="6" xfId="0" applyNumberFormat="1" applyFont="1" applyBorder="1" applyAlignment="1">
      <alignment horizontal="right"/>
    </xf>
    <xf numFmtId="164" fontId="47" fillId="55" borderId="6" xfId="0" applyNumberFormat="1" applyFont="1" applyFill="1" applyBorder="1" applyAlignment="1">
      <alignment horizontal="right"/>
    </xf>
    <xf numFmtId="0" fontId="47" fillId="0" borderId="5" xfId="0" applyFont="1" applyBorder="1" applyAlignment="1">
      <alignment horizontal="left" indent="1"/>
    </xf>
    <xf numFmtId="0" fontId="51" fillId="0" borderId="41" xfId="0" applyFont="1" applyBorder="1" applyAlignment="1">
      <alignment horizontal="left" indent="1"/>
    </xf>
    <xf numFmtId="0" fontId="51" fillId="0" borderId="7" xfId="0" applyFont="1" applyBorder="1" applyAlignment="1">
      <alignment horizontal="left" indent="1"/>
    </xf>
    <xf numFmtId="1" fontId="47" fillId="0" borderId="39" xfId="0" applyNumberFormat="1" applyFont="1" applyBorder="1" applyAlignment="1">
      <alignment horizontal="right"/>
    </xf>
    <xf numFmtId="1" fontId="48" fillId="0" borderId="39" xfId="0" applyNumberFormat="1" applyFont="1" applyBorder="1" applyAlignment="1">
      <alignment horizontal="right"/>
    </xf>
    <xf numFmtId="1" fontId="47" fillId="0" borderId="6" xfId="0" applyNumberFormat="1" applyFont="1" applyBorder="1" applyAlignment="1">
      <alignment horizontal="right"/>
    </xf>
    <xf numFmtId="1" fontId="48" fillId="0" borderId="6" xfId="0" applyNumberFormat="1" applyFont="1" applyBorder="1" applyAlignment="1">
      <alignment horizontal="right"/>
    </xf>
    <xf numFmtId="1" fontId="51" fillId="0" borderId="18" xfId="0" applyNumberFormat="1" applyFont="1" applyBorder="1" applyAlignment="1">
      <alignment horizontal="right"/>
    </xf>
    <xf numFmtId="1" fontId="52" fillId="0" borderId="18" xfId="0" applyNumberFormat="1" applyFont="1" applyBorder="1" applyAlignment="1">
      <alignment horizontal="right" wrapText="1"/>
    </xf>
    <xf numFmtId="1" fontId="51" fillId="0" borderId="8" xfId="0" applyNumberFormat="1" applyFont="1" applyBorder="1" applyAlignment="1">
      <alignment horizontal="right"/>
    </xf>
    <xf numFmtId="1" fontId="52" fillId="0" borderId="8" xfId="0" applyNumberFormat="1" applyFont="1" applyBorder="1" applyAlignment="1">
      <alignment horizontal="right" wrapText="1"/>
    </xf>
    <xf numFmtId="1" fontId="38" fillId="0" borderId="0" xfId="0" applyNumberFormat="1" applyFont="1"/>
    <xf numFmtId="1" fontId="51" fillId="0" borderId="1" xfId="0" applyNumberFormat="1" applyFont="1" applyBorder="1" applyAlignment="1">
      <alignment horizontal="right"/>
    </xf>
    <xf numFmtId="1" fontId="47" fillId="0" borderId="38" xfId="0" applyNumberFormat="1" applyFont="1" applyBorder="1" applyAlignment="1">
      <alignment horizontal="right"/>
    </xf>
    <xf numFmtId="1" fontId="52" fillId="0" borderId="10" xfId="0" applyNumberFormat="1" applyFont="1" applyBorder="1" applyAlignment="1">
      <alignment horizontal="right"/>
    </xf>
    <xf numFmtId="1" fontId="51" fillId="0" borderId="33" xfId="0" applyNumberFormat="1" applyFont="1" applyBorder="1" applyAlignment="1">
      <alignment horizontal="right"/>
    </xf>
    <xf numFmtId="1" fontId="52" fillId="0" borderId="33" xfId="0" applyNumberFormat="1" applyFont="1" applyBorder="1" applyAlignment="1">
      <alignment horizontal="right"/>
    </xf>
    <xf numFmtId="1" fontId="47" fillId="0" borderId="44" xfId="0" applyNumberFormat="1" applyFont="1" applyBorder="1" applyAlignment="1">
      <alignment horizontal="right"/>
    </xf>
    <xf numFmtId="1" fontId="51" fillId="0" borderId="10" xfId="0" applyNumberFormat="1" applyFont="1" applyBorder="1" applyAlignment="1">
      <alignment horizontal="right"/>
    </xf>
    <xf numFmtId="0" fontId="52" fillId="0" borderId="9" xfId="0" applyFont="1" applyBorder="1" applyAlignment="1">
      <alignment horizontal="left" indent="1"/>
    </xf>
    <xf numFmtId="0" fontId="52" fillId="0" borderId="32" xfId="0" applyFont="1" applyBorder="1" applyAlignment="1">
      <alignment horizontal="left" indent="1"/>
    </xf>
    <xf numFmtId="1" fontId="47" fillId="0" borderId="10" xfId="0" applyNumberFormat="1" applyFont="1" applyBorder="1" applyAlignment="1">
      <alignment horizontal="right"/>
    </xf>
    <xf numFmtId="1" fontId="47" fillId="0" borderId="33" xfId="0" applyNumberFormat="1" applyFont="1" applyBorder="1" applyAlignment="1">
      <alignment horizontal="right"/>
    </xf>
    <xf numFmtId="1" fontId="47" fillId="0" borderId="64" xfId="0" applyNumberFormat="1" applyFont="1" applyBorder="1" applyAlignment="1">
      <alignment horizontal="right"/>
    </xf>
    <xf numFmtId="3" fontId="61" fillId="0" borderId="0" xfId="96" applyNumberFormat="1" applyFont="1" applyAlignment="1">
      <alignment horizontal="right"/>
    </xf>
    <xf numFmtId="3" fontId="61" fillId="0" borderId="0" xfId="96" applyNumberFormat="1" applyFont="1"/>
    <xf numFmtId="3" fontId="37" fillId="0" borderId="3" xfId="0" applyNumberFormat="1" applyFont="1" applyBorder="1"/>
    <xf numFmtId="166" fontId="47" fillId="55" borderId="38" xfId="0" applyNumberFormat="1" applyFont="1" applyFill="1" applyBorder="1" applyAlignment="1">
      <alignment horizontal="right"/>
    </xf>
    <xf numFmtId="0" fontId="47" fillId="0" borderId="64" xfId="0" applyFont="1" applyBorder="1" applyAlignment="1">
      <alignment horizontal="left"/>
    </xf>
    <xf numFmtId="1" fontId="47" fillId="0" borderId="42" xfId="0" applyNumberFormat="1" applyFont="1" applyBorder="1" applyAlignment="1">
      <alignment horizontal="right"/>
    </xf>
    <xf numFmtId="166" fontId="47" fillId="54" borderId="42" xfId="0" applyNumberFormat="1" applyFont="1" applyFill="1" applyBorder="1" applyAlignment="1">
      <alignment horizontal="right"/>
    </xf>
    <xf numFmtId="3" fontId="47" fillId="54" borderId="64" xfId="0" applyNumberFormat="1" applyFont="1" applyFill="1" applyBorder="1" applyAlignment="1">
      <alignment horizontal="right"/>
    </xf>
    <xf numFmtId="3" fontId="47" fillId="55" borderId="64" xfId="0" applyNumberFormat="1" applyFont="1" applyFill="1" applyBorder="1" applyAlignment="1">
      <alignment horizontal="right"/>
    </xf>
    <xf numFmtId="0" fontId="51" fillId="0" borderId="65" xfId="0" applyFont="1" applyBorder="1" applyAlignment="1">
      <alignment horizontal="left"/>
    </xf>
    <xf numFmtId="3" fontId="51" fillId="54" borderId="65" xfId="0" applyNumberFormat="1" applyFont="1" applyFill="1" applyBorder="1" applyAlignment="1">
      <alignment horizontal="right"/>
    </xf>
    <xf numFmtId="3" fontId="51" fillId="55" borderId="65" xfId="0" applyNumberFormat="1" applyFont="1" applyFill="1" applyBorder="1" applyAlignment="1">
      <alignment horizontal="right"/>
    </xf>
    <xf numFmtId="9" fontId="51" fillId="0" borderId="65" xfId="0" applyNumberFormat="1" applyFont="1" applyBorder="1" applyAlignment="1">
      <alignment horizontal="right"/>
    </xf>
    <xf numFmtId="3" fontId="51" fillId="54" borderId="65" xfId="2" applyNumberFormat="1" applyFont="1" applyFill="1" applyBorder="1" applyAlignment="1">
      <alignment horizontal="right"/>
    </xf>
    <xf numFmtId="3" fontId="51" fillId="55" borderId="65" xfId="2" applyNumberFormat="1" applyFont="1" applyFill="1" applyBorder="1" applyAlignment="1">
      <alignment horizontal="right"/>
    </xf>
    <xf numFmtId="0" fontId="51" fillId="0" borderId="66" xfId="0" applyFont="1" applyBorder="1" applyAlignment="1">
      <alignment horizontal="left" indent="2"/>
    </xf>
    <xf numFmtId="3" fontId="51" fillId="54" borderId="66" xfId="0" applyNumberFormat="1" applyFont="1" applyFill="1" applyBorder="1" applyAlignment="1">
      <alignment horizontal="right"/>
    </xf>
    <xf numFmtId="3" fontId="51" fillId="55" borderId="66" xfId="0" applyNumberFormat="1" applyFont="1" applyFill="1" applyBorder="1" applyAlignment="1">
      <alignment horizontal="right"/>
    </xf>
    <xf numFmtId="4" fontId="51" fillId="54" borderId="65" xfId="0" applyNumberFormat="1" applyFont="1" applyFill="1" applyBorder="1" applyAlignment="1">
      <alignment horizontal="right"/>
    </xf>
    <xf numFmtId="4" fontId="51" fillId="55" borderId="65" xfId="0" applyNumberFormat="1" applyFont="1" applyFill="1" applyBorder="1" applyAlignment="1">
      <alignment horizontal="right"/>
    </xf>
    <xf numFmtId="0" fontId="51" fillId="0" borderId="65" xfId="0" applyFont="1" applyBorder="1" applyAlignment="1">
      <alignment horizontal="left" vertical="center"/>
    </xf>
    <xf numFmtId="3" fontId="51" fillId="54" borderId="65" xfId="0" applyNumberFormat="1" applyFont="1" applyFill="1" applyBorder="1" applyAlignment="1">
      <alignment horizontal="right" vertical="center"/>
    </xf>
    <xf numFmtId="3" fontId="51" fillId="55" borderId="65" xfId="0" applyNumberFormat="1" applyFont="1" applyFill="1" applyBorder="1" applyAlignment="1">
      <alignment horizontal="right" vertical="center"/>
    </xf>
    <xf numFmtId="0" fontId="47" fillId="0" borderId="67" xfId="0" applyFont="1" applyBorder="1" applyAlignment="1">
      <alignment horizontal="left" vertical="center"/>
    </xf>
    <xf numFmtId="3" fontId="47" fillId="54" borderId="67" xfId="0" applyNumberFormat="1" applyFont="1" applyFill="1" applyBorder="1" applyAlignment="1">
      <alignment horizontal="right" vertical="center"/>
    </xf>
    <xf numFmtId="3" fontId="47" fillId="55" borderId="67" xfId="0" applyNumberFormat="1" applyFont="1" applyFill="1" applyBorder="1" applyAlignment="1">
      <alignment horizontal="right" vertical="center"/>
    </xf>
    <xf numFmtId="0" fontId="51" fillId="0" borderId="65" xfId="0" applyFont="1" applyBorder="1" applyAlignment="1">
      <alignment horizontal="left" wrapText="1"/>
    </xf>
    <xf numFmtId="3" fontId="52" fillId="54" borderId="65" xfId="0" applyNumberFormat="1" applyFont="1" applyFill="1" applyBorder="1" applyAlignment="1">
      <alignment horizontal="right"/>
    </xf>
    <xf numFmtId="3" fontId="51" fillId="55" borderId="68" xfId="0" applyNumberFormat="1" applyFont="1" applyFill="1" applyBorder="1" applyAlignment="1">
      <alignment horizontal="right"/>
    </xf>
    <xf numFmtId="0" fontId="47" fillId="0" borderId="67" xfId="0" applyFont="1" applyBorder="1" applyAlignment="1">
      <alignment horizontal="left"/>
    </xf>
    <xf numFmtId="3" fontId="47" fillId="54" borderId="67" xfId="0" applyNumberFormat="1" applyFont="1" applyFill="1" applyBorder="1" applyAlignment="1">
      <alignment horizontal="right"/>
    </xf>
    <xf numFmtId="3" fontId="48" fillId="54" borderId="67" xfId="0" applyNumberFormat="1" applyFont="1" applyFill="1" applyBorder="1" applyAlignment="1">
      <alignment horizontal="right"/>
    </xf>
    <xf numFmtId="3" fontId="47" fillId="55" borderId="69" xfId="0" applyNumberFormat="1" applyFont="1" applyFill="1" applyBorder="1" applyAlignment="1">
      <alignment horizontal="right"/>
    </xf>
    <xf numFmtId="3" fontId="47" fillId="54" borderId="70" xfId="0" applyNumberFormat="1" applyFont="1" applyFill="1" applyBorder="1" applyAlignment="1">
      <alignment horizontal="right"/>
    </xf>
    <xf numFmtId="3" fontId="47" fillId="55" borderId="67" xfId="0" applyNumberFormat="1" applyFont="1" applyFill="1" applyBorder="1" applyAlignment="1">
      <alignment horizontal="right"/>
    </xf>
    <xf numFmtId="3" fontId="51" fillId="54" borderId="67" xfId="0" applyNumberFormat="1" applyFont="1" applyFill="1" applyBorder="1" applyAlignment="1">
      <alignment horizontal="right"/>
    </xf>
    <xf numFmtId="3" fontId="51" fillId="55" borderId="69" xfId="0" applyNumberFormat="1" applyFont="1" applyFill="1" applyBorder="1" applyAlignment="1">
      <alignment horizontal="right"/>
    </xf>
    <xf numFmtId="3" fontId="51" fillId="54" borderId="70" xfId="0" applyNumberFormat="1" applyFont="1" applyFill="1" applyBorder="1" applyAlignment="1">
      <alignment horizontal="right"/>
    </xf>
    <xf numFmtId="0" fontId="47" fillId="0" borderId="67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47" fillId="0" borderId="5" xfId="0" quotePrefix="1" applyFont="1" applyBorder="1" applyAlignment="1">
      <alignment horizontal="right" wrapText="1"/>
    </xf>
    <xf numFmtId="0" fontId="47" fillId="0" borderId="40" xfId="0" quotePrefix="1" applyFont="1" applyBorder="1" applyAlignment="1">
      <alignment horizontal="right" wrapText="1"/>
    </xf>
    <xf numFmtId="0" fontId="47" fillId="0" borderId="5" xfId="0" applyFont="1" applyBorder="1" applyAlignment="1">
      <alignment horizontal="right" wrapText="1"/>
    </xf>
    <xf numFmtId="0" fontId="47" fillId="0" borderId="40" xfId="0" applyFont="1" applyBorder="1" applyAlignment="1">
      <alignment horizontal="right" wrapText="1"/>
    </xf>
    <xf numFmtId="0" fontId="54" fillId="0" borderId="5" xfId="0" applyFont="1" applyBorder="1" applyAlignment="1">
      <alignment horizontal="right" wrapText="1"/>
    </xf>
    <xf numFmtId="0" fontId="54" fillId="0" borderId="40" xfId="0" applyFont="1" applyBorder="1" applyAlignment="1">
      <alignment horizontal="right" wrapText="1"/>
    </xf>
    <xf numFmtId="0" fontId="51" fillId="0" borderId="0" xfId="0" applyFont="1" applyAlignment="1">
      <alignment horizontal="left" wrapText="1"/>
    </xf>
    <xf numFmtId="0" fontId="48" fillId="0" borderId="5" xfId="0" quotePrefix="1" applyFont="1" applyBorder="1" applyAlignment="1">
      <alignment horizontal="right" wrapText="1"/>
    </xf>
    <xf numFmtId="0" fontId="48" fillId="0" borderId="40" xfId="0" quotePrefix="1" applyFont="1" applyBorder="1" applyAlignment="1">
      <alignment horizontal="right" wrapText="1"/>
    </xf>
    <xf numFmtId="0" fontId="42" fillId="0" borderId="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7" fillId="0" borderId="49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59" xfId="0" applyFont="1" applyBorder="1" applyAlignment="1">
      <alignment horizontal="left"/>
    </xf>
    <xf numFmtId="0" fontId="47" fillId="0" borderId="58" xfId="0" applyFont="1" applyBorder="1" applyAlignment="1">
      <alignment horizontal="left"/>
    </xf>
    <xf numFmtId="0" fontId="47" fillId="0" borderId="49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56" xfId="0" applyFont="1" applyBorder="1" applyAlignment="1">
      <alignment horizontal="center"/>
    </xf>
    <xf numFmtId="0" fontId="47" fillId="0" borderId="51" xfId="0" applyFont="1" applyBorder="1" applyAlignment="1">
      <alignment horizontal="center"/>
    </xf>
  </cellXfs>
  <cellStyles count="97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Accent1 - 20%" xfId="13" xr:uid="{00000000-0005-0000-0000-00003B000000}"/>
    <cellStyle name="Accent1 - 40%" xfId="14" xr:uid="{00000000-0005-0000-0000-00003C000000}"/>
    <cellStyle name="Accent1 - 60%" xfId="15" xr:uid="{00000000-0005-0000-0000-00003D000000}"/>
    <cellStyle name="Accent2 - 20%" xfId="17" xr:uid="{00000000-0005-0000-0000-00003F000000}"/>
    <cellStyle name="Accent2 - 40%" xfId="18" xr:uid="{00000000-0005-0000-0000-000040000000}"/>
    <cellStyle name="Accent2 - 60%" xfId="19" xr:uid="{00000000-0005-0000-0000-000041000000}"/>
    <cellStyle name="Accent3 - 20%" xfId="21" xr:uid="{00000000-0005-0000-0000-000043000000}"/>
    <cellStyle name="Accent3 - 40%" xfId="22" xr:uid="{00000000-0005-0000-0000-000044000000}"/>
    <cellStyle name="Accent3 - 60%" xfId="23" xr:uid="{00000000-0005-0000-0000-000045000000}"/>
    <cellStyle name="Accent4 - 20%" xfId="25" xr:uid="{00000000-0005-0000-0000-000047000000}"/>
    <cellStyle name="Accent4 - 40%" xfId="26" xr:uid="{00000000-0005-0000-0000-000048000000}"/>
    <cellStyle name="Accent4 - 60%" xfId="27" xr:uid="{00000000-0005-0000-0000-000049000000}"/>
    <cellStyle name="Accent5 - 20%" xfId="29" xr:uid="{00000000-0005-0000-0000-00004B000000}"/>
    <cellStyle name="Accent5 - 40%" xfId="30" xr:uid="{00000000-0005-0000-0000-00004C000000}"/>
    <cellStyle name="Accent5 - 60%" xfId="31" xr:uid="{00000000-0005-0000-0000-00004D000000}"/>
    <cellStyle name="Accent6 - 20%" xfId="33" xr:uid="{00000000-0005-0000-0000-00004F000000}"/>
    <cellStyle name="Accent6 - 40%" xfId="34" xr:uid="{00000000-0005-0000-0000-000050000000}"/>
    <cellStyle name="Accent6 - 60%" xfId="35" xr:uid="{00000000-0005-0000-0000-000051000000}"/>
    <cellStyle name="Akzent1 2" xfId="12" xr:uid="{00000000-0005-0000-0000-00003A000000}"/>
    <cellStyle name="Akzent2 2" xfId="16" xr:uid="{00000000-0005-0000-0000-00003E000000}"/>
    <cellStyle name="Akzent3 2" xfId="20" xr:uid="{00000000-0005-0000-0000-000042000000}"/>
    <cellStyle name="Akzent4 2" xfId="24" xr:uid="{00000000-0005-0000-0000-000046000000}"/>
    <cellStyle name="Akzent5 2" xfId="28" xr:uid="{00000000-0005-0000-0000-00004A000000}"/>
    <cellStyle name="Akzent6 2" xfId="32" xr:uid="{00000000-0005-0000-0000-00004E000000}"/>
    <cellStyle name="Ausgabe 2" xfId="51" xr:uid="{00000000-0005-0000-0000-000062000000}"/>
    <cellStyle name="Berechnung 2" xfId="37" xr:uid="{00000000-0005-0000-0000-000053000000}"/>
    <cellStyle name="Eingabe 2" xfId="47" xr:uid="{00000000-0005-0000-0000-00005D000000}"/>
    <cellStyle name="Emphasis 1" xfId="39" xr:uid="{00000000-0005-0000-0000-000055000000}"/>
    <cellStyle name="Emphasis 2" xfId="40" xr:uid="{00000000-0005-0000-0000-000056000000}"/>
    <cellStyle name="Emphasis 3" xfId="41" xr:uid="{00000000-0005-0000-0000-000057000000}"/>
    <cellStyle name="Ergebnis 2" xfId="94" xr:uid="{00000000-0005-0000-0000-00008D000000}"/>
    <cellStyle name="Gut 2" xfId="42" xr:uid="{00000000-0005-0000-0000-000058000000}"/>
    <cellStyle name="Hyperlink" xfId="3" builtinId="8"/>
    <cellStyle name="Neutral 2" xfId="49" xr:uid="{00000000-0005-0000-0000-00005F000000}"/>
    <cellStyle name="Normal" xfId="0" builtinId="0"/>
    <cellStyle name="Normal 2" xfId="6" xr:uid="{00000000-0005-0000-0000-000005000000}"/>
    <cellStyle name="Normal_Bil98koE" xfId="96" xr:uid="{E7DE60AA-F01E-45D6-A37E-4945E8D21C86}"/>
    <cellStyle name="Notiz 2" xfId="50" xr:uid="{00000000-0005-0000-0000-000061000000}"/>
    <cellStyle name="Percent" xfId="2" builtinId="5"/>
    <cellStyle name="SAPBEXaggData" xfId="52" xr:uid="{00000000-0005-0000-0000-000063000000}"/>
    <cellStyle name="SAPBEXaggDataEmph" xfId="53" xr:uid="{00000000-0005-0000-0000-000064000000}"/>
    <cellStyle name="SAPBEXaggItem" xfId="54" xr:uid="{00000000-0005-0000-0000-000065000000}"/>
    <cellStyle name="SAPBEXaggItemX" xfId="55" xr:uid="{00000000-0005-0000-0000-000066000000}"/>
    <cellStyle name="SAPBEXchaText" xfId="56" xr:uid="{00000000-0005-0000-0000-000067000000}"/>
    <cellStyle name="SAPBEXexcBad7" xfId="57" xr:uid="{00000000-0005-0000-0000-000068000000}"/>
    <cellStyle name="SAPBEXexcBad8" xfId="58" xr:uid="{00000000-0005-0000-0000-000069000000}"/>
    <cellStyle name="SAPBEXexcBad9" xfId="59" xr:uid="{00000000-0005-0000-0000-00006A000000}"/>
    <cellStyle name="SAPBEXexcCritical4" xfId="60" xr:uid="{00000000-0005-0000-0000-00006B000000}"/>
    <cellStyle name="SAPBEXexcCritical5" xfId="61" xr:uid="{00000000-0005-0000-0000-00006C000000}"/>
    <cellStyle name="SAPBEXexcCritical6" xfId="62" xr:uid="{00000000-0005-0000-0000-00006D000000}"/>
    <cellStyle name="SAPBEXexcGood1" xfId="63" xr:uid="{00000000-0005-0000-0000-00006E000000}"/>
    <cellStyle name="SAPBEXexcGood2" xfId="64" xr:uid="{00000000-0005-0000-0000-00006F000000}"/>
    <cellStyle name="SAPBEXexcGood3" xfId="65" xr:uid="{00000000-0005-0000-0000-000070000000}"/>
    <cellStyle name="SAPBEXfilterDrill" xfId="66" xr:uid="{00000000-0005-0000-0000-000071000000}"/>
    <cellStyle name="SAPBEXfilterItem" xfId="67" xr:uid="{00000000-0005-0000-0000-000072000000}"/>
    <cellStyle name="SAPBEXfilterText" xfId="68" xr:uid="{00000000-0005-0000-0000-000073000000}"/>
    <cellStyle name="SAPBEXformats" xfId="69" xr:uid="{00000000-0005-0000-0000-000074000000}"/>
    <cellStyle name="SAPBEXheaderItem" xfId="70" xr:uid="{00000000-0005-0000-0000-000075000000}"/>
    <cellStyle name="SAPBEXheaderText" xfId="71" xr:uid="{00000000-0005-0000-0000-000076000000}"/>
    <cellStyle name="SAPBEXHLevel0" xfId="72" xr:uid="{00000000-0005-0000-0000-000077000000}"/>
    <cellStyle name="SAPBEXHLevel0X" xfId="73" xr:uid="{00000000-0005-0000-0000-000078000000}"/>
    <cellStyle name="SAPBEXHLevel1" xfId="74" xr:uid="{00000000-0005-0000-0000-000079000000}"/>
    <cellStyle name="SAPBEXHLevel1X" xfId="75" xr:uid="{00000000-0005-0000-0000-00007A000000}"/>
    <cellStyle name="SAPBEXHLevel2" xfId="76" xr:uid="{00000000-0005-0000-0000-00007B000000}"/>
    <cellStyle name="SAPBEXHLevel2X" xfId="77" xr:uid="{00000000-0005-0000-0000-00007C000000}"/>
    <cellStyle name="SAPBEXHLevel3" xfId="78" xr:uid="{00000000-0005-0000-0000-00007D000000}"/>
    <cellStyle name="SAPBEXHLevel3X" xfId="79" xr:uid="{00000000-0005-0000-0000-00007E000000}"/>
    <cellStyle name="SAPBEXinputData" xfId="80" xr:uid="{00000000-0005-0000-0000-00007F000000}"/>
    <cellStyle name="SAPBEXItemHeader" xfId="81" xr:uid="{00000000-0005-0000-0000-000080000000}"/>
    <cellStyle name="SAPBEXresData" xfId="82" xr:uid="{00000000-0005-0000-0000-000081000000}"/>
    <cellStyle name="SAPBEXresDataEmph" xfId="83" xr:uid="{00000000-0005-0000-0000-000082000000}"/>
    <cellStyle name="SAPBEXresItem" xfId="84" xr:uid="{00000000-0005-0000-0000-000083000000}"/>
    <cellStyle name="SAPBEXresItemX" xfId="85" xr:uid="{00000000-0005-0000-0000-000084000000}"/>
    <cellStyle name="SAPBEXstdData" xfId="86" xr:uid="{00000000-0005-0000-0000-000085000000}"/>
    <cellStyle name="SAPBEXstdDataEmph" xfId="87" xr:uid="{00000000-0005-0000-0000-000086000000}"/>
    <cellStyle name="SAPBEXstdItem" xfId="88" xr:uid="{00000000-0005-0000-0000-000087000000}"/>
    <cellStyle name="SAPBEXstdItemX" xfId="89" xr:uid="{00000000-0005-0000-0000-000088000000}"/>
    <cellStyle name="SAPBEXtitle" xfId="90" xr:uid="{00000000-0005-0000-0000-000089000000}"/>
    <cellStyle name="SAPBEXunassignedItem" xfId="91" xr:uid="{00000000-0005-0000-0000-00008A000000}"/>
    <cellStyle name="SAPBEXundefined" xfId="92" xr:uid="{00000000-0005-0000-0000-00008B000000}"/>
    <cellStyle name="Schlecht 2" xfId="36" xr:uid="{00000000-0005-0000-0000-000052000000}"/>
    <cellStyle name="Sheet Title" xfId="93" xr:uid="{00000000-0005-0000-0000-00008C000000}"/>
    <cellStyle name="Standard 2" xfId="1" xr:uid="{00000000-0005-0000-0000-000009000000}"/>
    <cellStyle name="Standard 3" xfId="11" xr:uid="{00000000-0005-0000-0000-000060000000}"/>
    <cellStyle name="Standard 4" xfId="5" xr:uid="{00000000-0005-0000-0000-00000A000000}"/>
    <cellStyle name="Standard_Tabelle1_1" xfId="4" xr:uid="{00000000-0005-0000-0000-00000B000000}"/>
    <cellStyle name="Überschrift 1 2" xfId="43" xr:uid="{00000000-0005-0000-0000-000059000000}"/>
    <cellStyle name="Überschrift 2 2" xfId="44" xr:uid="{00000000-0005-0000-0000-00005A000000}"/>
    <cellStyle name="Überschrift 3 2" xfId="45" xr:uid="{00000000-0005-0000-0000-00005B000000}"/>
    <cellStyle name="Überschrift 4 2" xfId="46" xr:uid="{00000000-0005-0000-0000-00005C000000}"/>
    <cellStyle name="Verknüpfte Zelle 2" xfId="48" xr:uid="{00000000-0005-0000-0000-00005E000000}"/>
    <cellStyle name="Warnender Text 2" xfId="95" xr:uid="{00000000-0005-0000-0000-00008E000000}"/>
    <cellStyle name="Zelle überprüfen 2" xfId="38" xr:uid="{00000000-0005-0000-0000-000054000000}"/>
  </cellStyles>
  <dxfs count="0"/>
  <tableStyles count="0" defaultTableStyle="TableStyleMedium2" defaultPivotStyle="PivotStyleMedium9"/>
  <colors>
    <mruColors>
      <color rgb="FFEBDCFE"/>
      <color rgb="FF4D6277"/>
      <color rgb="FF9450F8"/>
      <color rgb="FFF2F2EA"/>
      <color rgb="FF011F3D"/>
      <color rgb="FFD7B9FC"/>
      <color rgb="FF0899CC"/>
      <color rgb="FFE7F5FB"/>
      <color rgb="FF7F7F7F"/>
      <color rgb="FF233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/>
  <cols>
    <col min="1" max="1" width="2.7109375" style="2" customWidth="1"/>
    <col min="2" max="2" width="9.140625" style="2" customWidth="1"/>
    <col min="3" max="16384" width="9.140625" style="2"/>
  </cols>
  <sheetData>
    <row r="8" spans="2:7" ht="35.25">
      <c r="B8" s="297" t="s">
        <v>0</v>
      </c>
      <c r="C8" s="297"/>
      <c r="D8" s="297"/>
      <c r="E8" s="297"/>
      <c r="F8" s="46"/>
      <c r="G8" s="46"/>
    </row>
    <row r="9" spans="2:7" ht="35.25">
      <c r="B9" s="297" t="s">
        <v>1</v>
      </c>
      <c r="C9" s="297"/>
      <c r="D9" s="297"/>
      <c r="E9" s="297"/>
      <c r="F9" s="297"/>
      <c r="G9" s="297"/>
    </row>
    <row r="10" spans="2:7" ht="35.25">
      <c r="B10" s="297" t="s">
        <v>2</v>
      </c>
      <c r="C10" s="297"/>
      <c r="D10" s="297"/>
      <c r="E10" s="297"/>
      <c r="F10" s="46"/>
      <c r="G10" s="46"/>
    </row>
    <row r="11" spans="2:7" ht="26.25">
      <c r="B11" s="3"/>
    </row>
    <row r="20" spans="2:3" ht="18.75">
      <c r="B20" s="47" t="s">
        <v>3</v>
      </c>
      <c r="C20" s="48"/>
    </row>
    <row r="21" spans="2:3" ht="18">
      <c r="B21" s="49" t="s">
        <v>4</v>
      </c>
      <c r="C21" s="48"/>
    </row>
    <row r="23" spans="2:3">
      <c r="B23" s="8"/>
    </row>
  </sheetData>
  <mergeCells count="3">
    <mergeCell ref="B10:E10"/>
    <mergeCell ref="B9:G9"/>
    <mergeCell ref="B8:E8"/>
  </mergeCells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5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14.28515625" style="2" customWidth="1"/>
    <col min="3" max="16384" width="11.42578125" style="2"/>
  </cols>
  <sheetData>
    <row r="1" spans="2:11">
      <c r="K1" s="7"/>
    </row>
    <row r="9" spans="2:11" ht="18">
      <c r="B9" s="50" t="s">
        <v>186</v>
      </c>
    </row>
    <row r="10" spans="2:11" ht="18">
      <c r="B10" s="51" t="s">
        <v>187</v>
      </c>
      <c r="C10" s="45"/>
      <c r="D10" s="45"/>
      <c r="E10" s="45"/>
      <c r="F10" s="45"/>
    </row>
    <row r="11" spans="2:11" ht="18">
      <c r="B11" s="51" t="s">
        <v>188</v>
      </c>
      <c r="C11" s="45"/>
      <c r="D11" s="45"/>
      <c r="E11" s="45"/>
      <c r="F11" s="45"/>
    </row>
    <row r="12" spans="2:11" ht="18">
      <c r="B12" s="51" t="s">
        <v>189</v>
      </c>
      <c r="C12" s="45"/>
      <c r="D12" s="45"/>
      <c r="E12" s="45"/>
      <c r="F12" s="45"/>
    </row>
    <row r="13" spans="2:11">
      <c r="B13" s="45"/>
      <c r="C13" s="45"/>
      <c r="D13" s="45"/>
      <c r="E13" s="45"/>
      <c r="F13" s="45"/>
    </row>
    <row r="14" spans="2:11" ht="18">
      <c r="B14" s="51"/>
      <c r="C14" s="45"/>
      <c r="D14" s="45"/>
      <c r="E14" s="45"/>
      <c r="F14" s="45"/>
    </row>
    <row r="15" spans="2:11" ht="18">
      <c r="B15" s="51"/>
      <c r="C15" s="45"/>
      <c r="D15" s="45"/>
      <c r="E15" s="45"/>
      <c r="F15" s="45"/>
    </row>
    <row r="16" spans="2:11" ht="18">
      <c r="B16" s="51" t="s">
        <v>190</v>
      </c>
      <c r="C16" s="51" t="s">
        <v>191</v>
      </c>
      <c r="D16" s="45"/>
      <c r="E16" s="45"/>
      <c r="F16" s="45"/>
    </row>
    <row r="17" spans="2:6" ht="18">
      <c r="B17" s="51" t="s">
        <v>192</v>
      </c>
      <c r="C17" s="51" t="s">
        <v>193</v>
      </c>
      <c r="D17" s="45"/>
      <c r="E17" s="45"/>
      <c r="F17" s="45"/>
    </row>
    <row r="18" spans="2:6" ht="18">
      <c r="B18" s="51" t="s">
        <v>194</v>
      </c>
      <c r="C18" s="52" t="s">
        <v>195</v>
      </c>
      <c r="D18" s="45"/>
      <c r="E18" s="45"/>
      <c r="F18" s="45"/>
    </row>
    <row r="19" spans="2:6">
      <c r="B19" s="45"/>
      <c r="C19" s="45"/>
      <c r="D19" s="45"/>
      <c r="E19" s="45"/>
      <c r="F19" s="45"/>
    </row>
    <row r="20" spans="2:6" ht="18">
      <c r="B20" s="51" t="s">
        <v>196</v>
      </c>
      <c r="C20" s="45"/>
      <c r="D20" s="45"/>
      <c r="E20" s="45"/>
      <c r="F20" s="45"/>
    </row>
    <row r="21" spans="2:6">
      <c r="B21" s="45"/>
      <c r="C21" s="45"/>
      <c r="D21" s="45"/>
      <c r="E21" s="45"/>
      <c r="F21" s="45"/>
    </row>
    <row r="22" spans="2:6">
      <c r="B22" s="45"/>
      <c r="C22" s="45"/>
      <c r="D22" s="45"/>
      <c r="E22" s="45"/>
      <c r="F22" s="45"/>
    </row>
    <row r="23" spans="2:6">
      <c r="B23" s="45"/>
      <c r="C23" s="45"/>
      <c r="D23" s="45"/>
      <c r="E23" s="45"/>
      <c r="F23" s="45"/>
    </row>
    <row r="24" spans="2:6">
      <c r="B24" s="45"/>
      <c r="C24" s="45"/>
      <c r="D24" s="45"/>
      <c r="E24" s="45"/>
      <c r="F24" s="45"/>
    </row>
    <row r="25" spans="2:6">
      <c r="B25" s="45"/>
      <c r="C25" s="45"/>
      <c r="D25" s="45"/>
      <c r="E25" s="45"/>
      <c r="F25" s="45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2022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426F2-C980-423B-94A9-DFD29DDF38DB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/>
  <sheetData>
    <row r="1" spans="11:11">
      <c r="K1" s="1" t="s">
        <v>197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0B69-8598-3E49-A663-D757BEC8B48C}">
  <sheetPr>
    <pageSetUpPr fitToPage="1"/>
  </sheetPr>
  <dimension ref="B6:M29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7.140625" style="2" customWidth="1"/>
    <col min="3" max="12" width="11.42578125" style="2"/>
    <col min="13" max="13" width="13" style="2" bestFit="1" customWidth="1"/>
    <col min="14" max="16384" width="11.42578125" style="2"/>
  </cols>
  <sheetData>
    <row r="6" spans="2:13" ht="18">
      <c r="B6" s="50" t="s">
        <v>5</v>
      </c>
      <c r="C6" s="46"/>
      <c r="M6" s="34"/>
    </row>
    <row r="8" spans="2:13">
      <c r="M8" s="34"/>
    </row>
    <row r="9" spans="2:13">
      <c r="B9" s="4" t="s">
        <v>6</v>
      </c>
      <c r="C9" s="4" t="s">
        <v>7</v>
      </c>
    </row>
    <row r="10" spans="2:13">
      <c r="B10" s="4"/>
      <c r="C10" s="4"/>
    </row>
    <row r="11" spans="2:13">
      <c r="B11" s="4" t="s">
        <v>8</v>
      </c>
      <c r="C11" s="4" t="s">
        <v>9</v>
      </c>
    </row>
    <row r="12" spans="2:13">
      <c r="B12" s="4"/>
      <c r="C12" s="4"/>
    </row>
    <row r="13" spans="2:13">
      <c r="B13" s="4" t="s">
        <v>10</v>
      </c>
      <c r="C13" s="4" t="s">
        <v>11</v>
      </c>
    </row>
    <row r="14" spans="2:13">
      <c r="B14" s="4"/>
      <c r="C14" s="4"/>
    </row>
    <row r="15" spans="2:13">
      <c r="B15" s="4" t="s">
        <v>12</v>
      </c>
      <c r="C15" s="4" t="s">
        <v>13</v>
      </c>
    </row>
    <row r="16" spans="2:13">
      <c r="B16" s="4"/>
      <c r="C16" s="4"/>
    </row>
    <row r="17" spans="2:5">
      <c r="B17" s="4" t="s">
        <v>14</v>
      </c>
      <c r="C17" s="4" t="s">
        <v>15</v>
      </c>
    </row>
    <row r="18" spans="2:5">
      <c r="B18" s="4"/>
      <c r="C18" s="4"/>
    </row>
    <row r="19" spans="2:5">
      <c r="B19" s="4" t="s">
        <v>16</v>
      </c>
      <c r="C19" s="4" t="s">
        <v>17</v>
      </c>
    </row>
    <row r="20" spans="2:5">
      <c r="B20" s="4"/>
      <c r="C20" s="4"/>
    </row>
    <row r="21" spans="2:5">
      <c r="B21" s="4" t="s">
        <v>18</v>
      </c>
      <c r="C21" s="4" t="s">
        <v>19</v>
      </c>
      <c r="D21" s="4"/>
      <c r="E21" s="4"/>
    </row>
    <row r="22" spans="2:5">
      <c r="B22" s="4"/>
      <c r="C22" s="4"/>
    </row>
    <row r="24" spans="2:5">
      <c r="B24" s="4"/>
      <c r="C24" s="4"/>
      <c r="D24" s="4"/>
      <c r="E24" s="4"/>
    </row>
    <row r="25" spans="2:5">
      <c r="B25" s="4"/>
      <c r="D25" s="4"/>
      <c r="E25" s="4"/>
    </row>
    <row r="26" spans="2:5">
      <c r="B26" s="4"/>
      <c r="C26" s="4"/>
      <c r="D26" s="4"/>
      <c r="E26" s="4"/>
    </row>
    <row r="27" spans="2:5">
      <c r="B27" s="4"/>
      <c r="C27" s="4"/>
      <c r="D27" s="4"/>
      <c r="E27" s="4"/>
    </row>
    <row r="28" spans="2:5">
      <c r="B28" s="4"/>
      <c r="D28" s="4"/>
      <c r="E28" s="4"/>
    </row>
    <row r="29" spans="2:5">
      <c r="B29" s="4"/>
      <c r="C29" s="4"/>
      <c r="D29" s="4"/>
      <c r="E29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9532-3B2D-DF46-BC20-C96A351BB87C}">
  <sheetPr>
    <pageSetUpPr fitToPage="1"/>
  </sheetPr>
  <dimension ref="A1:M52"/>
  <sheetViews>
    <sheetView showGridLines="0" zoomScaleNormal="100" workbookViewId="0"/>
  </sheetViews>
  <sheetFormatPr defaultColWidth="9.140625" defaultRowHeight="14.25"/>
  <cols>
    <col min="1" max="1" width="3.5703125" style="2" customWidth="1"/>
    <col min="2" max="2" width="33.5703125" style="2" customWidth="1"/>
    <col min="3" max="6" width="9.7109375" style="2" customWidth="1"/>
    <col min="7" max="7" width="9.140625" style="2"/>
    <col min="8" max="11" width="9.7109375" style="2" customWidth="1"/>
    <col min="12" max="16384" width="9.140625" style="2"/>
  </cols>
  <sheetData>
    <row r="1" spans="1:13" ht="15.75">
      <c r="B1" s="53" t="str">
        <f>'Table of contents'!C9</f>
        <v>Key Figures as of December 31, 2021 and 2020</v>
      </c>
      <c r="C1" s="44"/>
      <c r="D1" s="44"/>
      <c r="E1" s="44"/>
      <c r="F1" s="44"/>
    </row>
    <row r="2" spans="1:13">
      <c r="B2" s="119" t="s">
        <v>20</v>
      </c>
      <c r="C2" s="42"/>
      <c r="D2" s="42"/>
      <c r="E2" s="42"/>
      <c r="F2" s="42"/>
    </row>
    <row r="3" spans="1:13">
      <c r="A3" s="13"/>
      <c r="B3" s="120"/>
      <c r="C3" s="120"/>
      <c r="D3" s="120"/>
      <c r="E3" s="120"/>
      <c r="F3" s="120"/>
      <c r="G3" s="45"/>
      <c r="H3" s="45"/>
      <c r="I3" s="45"/>
      <c r="J3" s="45"/>
      <c r="K3" s="45"/>
      <c r="L3" s="45"/>
      <c r="M3" s="45"/>
    </row>
    <row r="4" spans="1:13" ht="14.25" customHeight="1">
      <c r="B4" s="54" t="s">
        <v>21</v>
      </c>
      <c r="C4" s="300" t="s">
        <v>22</v>
      </c>
      <c r="D4" s="302" t="s">
        <v>23</v>
      </c>
      <c r="E4" s="300" t="s">
        <v>24</v>
      </c>
      <c r="F4" s="305" t="s">
        <v>25</v>
      </c>
      <c r="G4" s="298" t="s">
        <v>26</v>
      </c>
      <c r="H4" s="300" t="s">
        <v>27</v>
      </c>
      <c r="I4" s="302" t="s">
        <v>28</v>
      </c>
      <c r="J4" s="300" t="s">
        <v>29</v>
      </c>
      <c r="K4" s="305" t="s">
        <v>25</v>
      </c>
      <c r="L4" s="298" t="s">
        <v>26</v>
      </c>
      <c r="M4" s="45"/>
    </row>
    <row r="5" spans="1:13" ht="20.100000000000001" customHeight="1" thickBot="1">
      <c r="B5" s="75" t="s">
        <v>30</v>
      </c>
      <c r="C5" s="301"/>
      <c r="D5" s="303"/>
      <c r="E5" s="301"/>
      <c r="F5" s="306"/>
      <c r="G5" s="299"/>
      <c r="H5" s="301"/>
      <c r="I5" s="303"/>
      <c r="J5" s="301"/>
      <c r="K5" s="306"/>
      <c r="L5" s="299"/>
      <c r="M5" s="45"/>
    </row>
    <row r="6" spans="1:13" ht="15" customHeight="1" thickTop="1" thickBot="1">
      <c r="B6" s="72" t="s">
        <v>31</v>
      </c>
      <c r="C6" s="73">
        <v>833.8</v>
      </c>
      <c r="D6" s="118">
        <v>840.4</v>
      </c>
      <c r="E6" s="89">
        <v>834.8</v>
      </c>
      <c r="F6" s="237">
        <v>0</v>
      </c>
      <c r="G6" s="238">
        <v>1</v>
      </c>
      <c r="H6" s="73">
        <v>234.6</v>
      </c>
      <c r="I6" s="118">
        <v>227.5</v>
      </c>
      <c r="J6" s="89">
        <v>237.8</v>
      </c>
      <c r="K6" s="237">
        <v>-1</v>
      </c>
      <c r="L6" s="238">
        <v>-4</v>
      </c>
      <c r="M6" s="45"/>
    </row>
    <row r="7" spans="1:13" ht="15" customHeight="1">
      <c r="B7" s="234" t="s">
        <v>32</v>
      </c>
      <c r="C7" s="231"/>
      <c r="D7" s="232"/>
      <c r="E7" s="233"/>
      <c r="F7" s="239"/>
      <c r="G7" s="240"/>
      <c r="H7" s="231"/>
      <c r="I7" s="232"/>
      <c r="J7" s="233"/>
      <c r="K7" s="239"/>
      <c r="L7" s="240"/>
      <c r="M7" s="45"/>
    </row>
    <row r="8" spans="1:13" ht="15" customHeight="1">
      <c r="B8" s="235" t="s">
        <v>33</v>
      </c>
      <c r="C8" s="68">
        <v>469.5</v>
      </c>
      <c r="D8" s="90">
        <v>472.2</v>
      </c>
      <c r="E8" s="81">
        <v>448.4</v>
      </c>
      <c r="F8" s="241">
        <v>5</v>
      </c>
      <c r="G8" s="242">
        <v>5</v>
      </c>
      <c r="H8" s="68">
        <v>143.30000000000001</v>
      </c>
      <c r="I8" s="90">
        <v>139</v>
      </c>
      <c r="J8" s="81">
        <v>135.19999999999999</v>
      </c>
      <c r="K8" s="241">
        <v>6</v>
      </c>
      <c r="L8" s="242">
        <v>3</v>
      </c>
      <c r="M8" s="45"/>
    </row>
    <row r="9" spans="1:13" ht="15" customHeight="1">
      <c r="B9" s="236" t="s">
        <v>34</v>
      </c>
      <c r="C9" s="67">
        <v>214.5</v>
      </c>
      <c r="D9" s="91">
        <v>218</v>
      </c>
      <c r="E9" s="80">
        <v>222.6</v>
      </c>
      <c r="F9" s="243">
        <v>-4</v>
      </c>
      <c r="G9" s="244">
        <v>-2</v>
      </c>
      <c r="H9" s="67">
        <v>51.3</v>
      </c>
      <c r="I9" s="91">
        <v>50</v>
      </c>
      <c r="J9" s="80">
        <v>65.8</v>
      </c>
      <c r="K9" s="243">
        <v>-22</v>
      </c>
      <c r="L9" s="244">
        <v>-24</v>
      </c>
      <c r="M9" s="45"/>
    </row>
    <row r="10" spans="1:13" ht="6.75" customHeight="1">
      <c r="B10" s="56"/>
      <c r="C10" s="57"/>
      <c r="D10" s="92"/>
      <c r="E10" s="57"/>
      <c r="F10" s="245"/>
      <c r="G10" s="245"/>
      <c r="H10" s="57"/>
      <c r="I10" s="92"/>
      <c r="J10" s="57"/>
      <c r="K10" s="245"/>
      <c r="L10" s="245"/>
      <c r="M10" s="45"/>
    </row>
    <row r="11" spans="1:13" ht="15" customHeight="1">
      <c r="B11" s="235" t="s">
        <v>35</v>
      </c>
      <c r="C11" s="68">
        <v>240.5</v>
      </c>
      <c r="D11" s="90">
        <v>241.1</v>
      </c>
      <c r="E11" s="81">
        <v>217.2</v>
      </c>
      <c r="F11" s="241">
        <v>11</v>
      </c>
      <c r="G11" s="242">
        <v>11</v>
      </c>
      <c r="H11" s="68">
        <v>80.7</v>
      </c>
      <c r="I11" s="90">
        <v>78.3</v>
      </c>
      <c r="J11" s="81">
        <v>87.2</v>
      </c>
      <c r="K11" s="241">
        <v>-8</v>
      </c>
      <c r="L11" s="242">
        <v>-10</v>
      </c>
      <c r="M11" s="45"/>
    </row>
    <row r="12" spans="1:13" ht="15" customHeight="1">
      <c r="B12" s="236" t="s">
        <v>36</v>
      </c>
      <c r="C12" s="67">
        <v>399.4</v>
      </c>
      <c r="D12" s="91">
        <v>404.8</v>
      </c>
      <c r="E12" s="80">
        <v>422.6</v>
      </c>
      <c r="F12" s="243">
        <v>-5</v>
      </c>
      <c r="G12" s="244">
        <v>-4</v>
      </c>
      <c r="H12" s="67">
        <v>101.3</v>
      </c>
      <c r="I12" s="91">
        <v>98.4</v>
      </c>
      <c r="J12" s="80">
        <v>104.6</v>
      </c>
      <c r="K12" s="243">
        <v>-3</v>
      </c>
      <c r="L12" s="244">
        <v>-6</v>
      </c>
      <c r="M12" s="45"/>
    </row>
    <row r="13" spans="1:13" ht="15" customHeight="1">
      <c r="B13" s="236" t="s">
        <v>37</v>
      </c>
      <c r="C13" s="67">
        <v>44.1</v>
      </c>
      <c r="D13" s="91">
        <v>44.3</v>
      </c>
      <c r="E13" s="80">
        <v>31.3</v>
      </c>
      <c r="F13" s="243">
        <v>41</v>
      </c>
      <c r="G13" s="244">
        <v>42</v>
      </c>
      <c r="H13" s="67">
        <v>12.6</v>
      </c>
      <c r="I13" s="91">
        <v>12.3</v>
      </c>
      <c r="J13" s="80">
        <v>9.1</v>
      </c>
      <c r="K13" s="243">
        <v>38</v>
      </c>
      <c r="L13" s="244">
        <v>35</v>
      </c>
      <c r="M13" s="45"/>
    </row>
    <row r="14" spans="1:13" ht="6.75" customHeight="1">
      <c r="B14" s="56"/>
      <c r="C14" s="57"/>
      <c r="D14" s="92"/>
      <c r="E14" s="57"/>
      <c r="F14" s="245"/>
      <c r="G14" s="245"/>
      <c r="H14" s="57"/>
      <c r="I14" s="92"/>
      <c r="J14" s="57"/>
      <c r="K14" s="245"/>
      <c r="L14" s="245"/>
      <c r="M14" s="45"/>
    </row>
    <row r="15" spans="1:13" ht="15" customHeight="1" thickBot="1">
      <c r="B15" s="72" t="s">
        <v>38</v>
      </c>
      <c r="C15" s="73">
        <v>517.70000000000005</v>
      </c>
      <c r="D15" s="118">
        <v>519.4</v>
      </c>
      <c r="E15" s="89">
        <v>489.7</v>
      </c>
      <c r="F15" s="237">
        <v>6</v>
      </c>
      <c r="G15" s="238">
        <v>6</v>
      </c>
      <c r="H15" s="73">
        <v>195.1</v>
      </c>
      <c r="I15" s="118">
        <v>189.3</v>
      </c>
      <c r="J15" s="89">
        <v>188.2</v>
      </c>
      <c r="K15" s="237">
        <v>4</v>
      </c>
      <c r="L15" s="238">
        <v>1</v>
      </c>
      <c r="M15" s="45"/>
    </row>
    <row r="16" spans="1:13" ht="15" customHeight="1">
      <c r="B16" s="76" t="s">
        <v>39</v>
      </c>
      <c r="C16" s="68">
        <v>406</v>
      </c>
      <c r="D16" s="90">
        <v>404.8</v>
      </c>
      <c r="E16" s="81">
        <v>360.6</v>
      </c>
      <c r="F16" s="241">
        <v>13</v>
      </c>
      <c r="G16" s="241">
        <v>12</v>
      </c>
      <c r="H16" s="68">
        <v>164.8</v>
      </c>
      <c r="I16" s="90">
        <v>159.19999999999999</v>
      </c>
      <c r="J16" s="81">
        <v>138.4</v>
      </c>
      <c r="K16" s="241">
        <v>19</v>
      </c>
      <c r="L16" s="241">
        <v>15</v>
      </c>
      <c r="M16" s="45"/>
    </row>
    <row r="17" spans="2:13" ht="15" customHeight="1">
      <c r="B17" s="55" t="s">
        <v>40</v>
      </c>
      <c r="C17" s="67">
        <v>111.7</v>
      </c>
      <c r="D17" s="91">
        <v>114.5</v>
      </c>
      <c r="E17" s="80">
        <v>129</v>
      </c>
      <c r="F17" s="243">
        <v>-13</v>
      </c>
      <c r="G17" s="243">
        <v>-11</v>
      </c>
      <c r="H17" s="67">
        <v>30.3</v>
      </c>
      <c r="I17" s="91">
        <v>30.1</v>
      </c>
      <c r="J17" s="80">
        <v>49.8</v>
      </c>
      <c r="K17" s="243">
        <v>-39</v>
      </c>
      <c r="L17" s="243">
        <v>-40</v>
      </c>
      <c r="M17" s="45"/>
    </row>
    <row r="18" spans="2:13" ht="12" customHeight="1">
      <c r="B18" s="56"/>
      <c r="C18" s="57"/>
      <c r="D18" s="57"/>
      <c r="E18" s="57"/>
      <c r="F18" s="45"/>
      <c r="G18" s="45"/>
      <c r="H18" s="45"/>
      <c r="I18" s="45"/>
      <c r="J18" s="45"/>
      <c r="K18" s="45"/>
      <c r="L18" s="45"/>
      <c r="M18" s="45"/>
    </row>
    <row r="19" spans="2:13" ht="35.1" customHeight="1" thickBot="1">
      <c r="B19" s="56"/>
      <c r="C19" s="129" t="s">
        <v>41</v>
      </c>
      <c r="D19" s="130" t="s">
        <v>42</v>
      </c>
      <c r="E19" s="129" t="s">
        <v>43</v>
      </c>
      <c r="F19" s="124" t="s">
        <v>44</v>
      </c>
      <c r="G19" s="124" t="s">
        <v>45</v>
      </c>
      <c r="H19" s="45"/>
      <c r="I19" s="45"/>
      <c r="J19" s="45"/>
      <c r="K19" s="45"/>
      <c r="L19" s="45"/>
      <c r="M19" s="45"/>
    </row>
    <row r="20" spans="2:13" ht="15" customHeight="1" thickBot="1">
      <c r="B20" s="72" t="s">
        <v>46</v>
      </c>
      <c r="C20" s="73">
        <v>585.4</v>
      </c>
      <c r="D20" s="127">
        <v>563.5</v>
      </c>
      <c r="E20" s="89">
        <v>508.1</v>
      </c>
      <c r="F20" s="237">
        <v>15</v>
      </c>
      <c r="G20" s="238">
        <v>11</v>
      </c>
      <c r="H20" s="45"/>
      <c r="I20" s="45"/>
      <c r="J20" s="45"/>
      <c r="K20" s="45"/>
      <c r="L20" s="45"/>
      <c r="M20" s="45"/>
    </row>
    <row r="21" spans="2:13" ht="15" customHeight="1">
      <c r="B21" s="76" t="s">
        <v>47</v>
      </c>
      <c r="C21" s="68">
        <v>418.5</v>
      </c>
      <c r="D21" s="128">
        <v>402.8</v>
      </c>
      <c r="E21" s="81">
        <v>358.7</v>
      </c>
      <c r="F21" s="246">
        <v>17</v>
      </c>
      <c r="G21" s="246">
        <v>12</v>
      </c>
      <c r="H21" s="45"/>
      <c r="I21" s="45"/>
      <c r="J21" s="45"/>
      <c r="K21" s="45"/>
      <c r="L21" s="45"/>
      <c r="M21" s="45"/>
    </row>
    <row r="22" spans="2:13" ht="15" customHeight="1">
      <c r="B22" s="55" t="s">
        <v>48</v>
      </c>
      <c r="C22" s="68">
        <v>166.9</v>
      </c>
      <c r="D22" s="126">
        <v>160.69999999999999</v>
      </c>
      <c r="E22" s="81">
        <v>149.30000000000001</v>
      </c>
      <c r="F22" s="246">
        <v>12</v>
      </c>
      <c r="G22" s="246">
        <v>8</v>
      </c>
      <c r="H22" s="45"/>
      <c r="I22" s="45"/>
      <c r="J22" s="45"/>
      <c r="K22" s="45"/>
      <c r="L22" s="45"/>
      <c r="M22" s="45"/>
    </row>
    <row r="23" spans="2:13" ht="12" customHeight="1">
      <c r="B23" s="59"/>
      <c r="C23" s="57"/>
      <c r="D23" s="60"/>
      <c r="E23" s="61"/>
      <c r="F23" s="45"/>
      <c r="G23" s="45"/>
      <c r="H23" s="45"/>
      <c r="I23" s="45"/>
      <c r="J23" s="45"/>
      <c r="K23" s="45"/>
      <c r="L23" s="45"/>
      <c r="M23" s="45"/>
    </row>
    <row r="24" spans="2:13" ht="27" customHeight="1" thickBot="1">
      <c r="B24" s="59"/>
      <c r="C24" s="206" t="s">
        <v>49</v>
      </c>
      <c r="D24" s="206" t="s">
        <v>50</v>
      </c>
      <c r="E24" s="207" t="s">
        <v>51</v>
      </c>
      <c r="F24" s="206" t="s">
        <v>52</v>
      </c>
      <c r="G24" s="206" t="s">
        <v>53</v>
      </c>
      <c r="H24" s="207" t="s">
        <v>51</v>
      </c>
      <c r="I24" s="45"/>
      <c r="J24" s="45"/>
      <c r="K24" s="45"/>
      <c r="L24" s="45"/>
      <c r="M24" s="45"/>
    </row>
    <row r="25" spans="2:13" ht="25.15" customHeight="1" thickTop="1" thickBot="1">
      <c r="B25" s="72" t="s">
        <v>54</v>
      </c>
      <c r="C25" s="131">
        <v>163.80000000000001</v>
      </c>
      <c r="D25" s="261">
        <v>177</v>
      </c>
      <c r="E25" s="247">
        <v>-8</v>
      </c>
      <c r="F25" s="131">
        <v>45.2</v>
      </c>
      <c r="G25" s="132">
        <v>62.5</v>
      </c>
      <c r="H25" s="247">
        <v>-28</v>
      </c>
      <c r="I25" s="45"/>
      <c r="J25" s="45"/>
      <c r="K25" s="45"/>
      <c r="L25" s="45"/>
      <c r="M25" s="45"/>
    </row>
    <row r="26" spans="2:13" ht="15" customHeight="1">
      <c r="B26" s="253" t="s">
        <v>55</v>
      </c>
      <c r="C26" s="74">
        <v>0.19600000000000001</v>
      </c>
      <c r="D26" s="82">
        <v>0.21199999999999999</v>
      </c>
      <c r="E26" s="248"/>
      <c r="F26" s="74">
        <v>0.193</v>
      </c>
      <c r="G26" s="82">
        <v>0.26300000000000001</v>
      </c>
      <c r="H26" s="248"/>
      <c r="I26" s="45"/>
      <c r="J26" s="45"/>
      <c r="K26" s="45"/>
      <c r="L26" s="45"/>
      <c r="M26" s="45"/>
    </row>
    <row r="27" spans="2:13" ht="15" customHeight="1">
      <c r="B27" s="62" t="s">
        <v>56</v>
      </c>
      <c r="C27" s="69">
        <v>55.8</v>
      </c>
      <c r="D27" s="83">
        <v>68.900000000000006</v>
      </c>
      <c r="E27" s="249">
        <v>-19</v>
      </c>
      <c r="F27" s="69">
        <v>23.1</v>
      </c>
      <c r="G27" s="83">
        <v>29.8</v>
      </c>
      <c r="H27" s="249">
        <v>-23</v>
      </c>
      <c r="I27" s="45"/>
      <c r="J27" s="45"/>
      <c r="K27" s="45"/>
      <c r="L27" s="45"/>
      <c r="M27" s="45"/>
    </row>
    <row r="28" spans="2:13" ht="15" customHeight="1">
      <c r="B28" s="254" t="s">
        <v>57</v>
      </c>
      <c r="C28" s="70">
        <v>0.11899999999999999</v>
      </c>
      <c r="D28" s="84">
        <v>0.154</v>
      </c>
      <c r="E28" s="250"/>
      <c r="F28" s="70">
        <v>0.161</v>
      </c>
      <c r="G28" s="84">
        <v>0.22</v>
      </c>
      <c r="H28" s="250"/>
      <c r="I28" s="45"/>
      <c r="J28" s="45"/>
      <c r="K28" s="45"/>
      <c r="L28" s="45"/>
      <c r="M28" s="45"/>
    </row>
    <row r="29" spans="2:13" ht="15" customHeight="1">
      <c r="B29" s="62" t="s">
        <v>58</v>
      </c>
      <c r="C29" s="69">
        <v>145.9</v>
      </c>
      <c r="D29" s="83">
        <v>148.69999999999999</v>
      </c>
      <c r="E29" s="249">
        <v>-2</v>
      </c>
      <c r="F29" s="69">
        <v>33.6</v>
      </c>
      <c r="G29" s="83">
        <v>46.9</v>
      </c>
      <c r="H29" s="249">
        <v>-28</v>
      </c>
      <c r="I29" s="45"/>
      <c r="J29" s="45"/>
      <c r="K29" s="45"/>
      <c r="L29" s="45"/>
      <c r="M29" s="45"/>
    </row>
    <row r="30" spans="2:13" ht="15" customHeight="1">
      <c r="B30" s="254" t="s">
        <v>57</v>
      </c>
      <c r="C30" s="70">
        <v>0.68</v>
      </c>
      <c r="D30" s="84">
        <v>0.66800000000000004</v>
      </c>
      <c r="E30" s="250"/>
      <c r="F30" s="70">
        <v>0.65500000000000003</v>
      </c>
      <c r="G30" s="84">
        <v>0.71299999999999997</v>
      </c>
      <c r="H30" s="250"/>
      <c r="I30" s="45"/>
      <c r="J30" s="45"/>
      <c r="K30" s="45"/>
      <c r="L30" s="45"/>
      <c r="M30" s="45"/>
    </row>
    <row r="31" spans="2:13" ht="15" customHeight="1" thickBot="1">
      <c r="B31" s="262" t="s">
        <v>59</v>
      </c>
      <c r="C31" s="77">
        <v>122.1</v>
      </c>
      <c r="D31" s="87">
        <v>136.4</v>
      </c>
      <c r="E31" s="263">
        <v>-10</v>
      </c>
      <c r="F31" s="77">
        <v>32.200000000000003</v>
      </c>
      <c r="G31" s="87">
        <v>50.8</v>
      </c>
      <c r="H31" s="263">
        <v>-37</v>
      </c>
      <c r="I31" s="45"/>
      <c r="J31" s="45"/>
      <c r="K31" s="45"/>
      <c r="L31" s="45"/>
      <c r="M31" s="45"/>
    </row>
    <row r="32" spans="2:13" ht="15" customHeight="1" thickBot="1">
      <c r="B32" s="78" t="s">
        <v>60</v>
      </c>
      <c r="C32" s="135">
        <v>114.2</v>
      </c>
      <c r="D32" s="85">
        <v>125.4</v>
      </c>
      <c r="E32" s="251">
        <v>-9</v>
      </c>
      <c r="F32" s="135">
        <v>34.799999999999997</v>
      </c>
      <c r="G32" s="85">
        <v>50</v>
      </c>
      <c r="H32" s="251">
        <v>-30</v>
      </c>
      <c r="I32" s="45"/>
      <c r="J32" s="45"/>
      <c r="K32" s="45"/>
      <c r="L32" s="45"/>
      <c r="M32" s="45"/>
    </row>
    <row r="33" spans="2:13" ht="15" customHeight="1" thickBot="1">
      <c r="B33" s="78" t="s">
        <v>61</v>
      </c>
      <c r="C33" s="79">
        <v>1.54</v>
      </c>
      <c r="D33" s="88">
        <v>1.69</v>
      </c>
      <c r="E33" s="251">
        <v>-9</v>
      </c>
      <c r="F33" s="79">
        <v>0.47</v>
      </c>
      <c r="G33" s="88">
        <v>0.67</v>
      </c>
      <c r="H33" s="251">
        <v>-31</v>
      </c>
      <c r="I33" s="45"/>
      <c r="J33" s="45"/>
      <c r="K33" s="45"/>
      <c r="L33" s="45"/>
      <c r="M33" s="45"/>
    </row>
    <row r="34" spans="2:13" ht="15" customHeight="1" thickBot="1">
      <c r="B34" s="72" t="s">
        <v>62</v>
      </c>
      <c r="C34" s="133">
        <v>116.2</v>
      </c>
      <c r="D34" s="134">
        <v>112.5</v>
      </c>
      <c r="E34" s="237">
        <f>(C34-D34)/D34*100</f>
        <v>3.2888888888888914</v>
      </c>
      <c r="F34" s="133">
        <v>25.4</v>
      </c>
      <c r="G34" s="134">
        <v>13.5</v>
      </c>
      <c r="H34" s="237">
        <f>(F34-G34)/G34*100</f>
        <v>88.148148148148138</v>
      </c>
      <c r="I34" s="45"/>
      <c r="J34" s="45"/>
      <c r="K34" s="45"/>
      <c r="L34" s="45"/>
      <c r="M34" s="45"/>
    </row>
    <row r="35" spans="2:13" ht="15" customHeight="1">
      <c r="B35" s="63" t="s">
        <v>63</v>
      </c>
      <c r="C35" s="71">
        <v>-11.8</v>
      </c>
      <c r="D35" s="86">
        <v>-9.3000000000000007</v>
      </c>
      <c r="E35" s="252">
        <f>(C35-D35)/D35*100</f>
        <v>26.881720430107524</v>
      </c>
      <c r="F35" s="71">
        <v>-4.5999999999999996</v>
      </c>
      <c r="G35" s="86">
        <v>2.5</v>
      </c>
      <c r="H35" s="252"/>
      <c r="I35" s="45"/>
      <c r="J35" s="45"/>
      <c r="K35" s="45"/>
      <c r="L35" s="45"/>
      <c r="M35" s="45"/>
    </row>
    <row r="36" spans="2:13" ht="15" customHeight="1">
      <c r="B36" s="63" t="s">
        <v>64</v>
      </c>
      <c r="C36" s="71">
        <v>-13</v>
      </c>
      <c r="D36" s="86">
        <v>-15.6</v>
      </c>
      <c r="E36" s="252">
        <f>(C36-D36)/D36*100</f>
        <v>-16.666666666666664</v>
      </c>
      <c r="F36" s="71">
        <v>-3.1</v>
      </c>
      <c r="G36" s="86">
        <v>-3.9</v>
      </c>
      <c r="H36" s="252">
        <f>(F36-G36)/G36*100</f>
        <v>-20.512820512820511</v>
      </c>
      <c r="I36" s="45"/>
      <c r="J36" s="45"/>
      <c r="K36" s="45"/>
      <c r="L36" s="45"/>
      <c r="M36" s="45"/>
    </row>
    <row r="37" spans="2:13" ht="15" customHeight="1" thickBot="1">
      <c r="B37" s="262" t="s">
        <v>65</v>
      </c>
      <c r="C37" s="264">
        <v>91.4</v>
      </c>
      <c r="D37" s="87">
        <v>87.6</v>
      </c>
      <c r="E37" s="263">
        <f>(C37-D37)/D37*100</f>
        <v>4.3378995433790086</v>
      </c>
      <c r="F37" s="264">
        <v>17.7</v>
      </c>
      <c r="G37" s="87">
        <v>12.1</v>
      </c>
      <c r="H37" s="263">
        <f>(F37-G37)/G37*100</f>
        <v>46.280991735537185</v>
      </c>
      <c r="I37" s="45"/>
      <c r="J37" s="64"/>
      <c r="K37" s="64"/>
      <c r="L37" s="45"/>
      <c r="M37" s="45"/>
    </row>
    <row r="38" spans="2:13" ht="15" customHeight="1" thickBot="1">
      <c r="B38" s="78" t="s">
        <v>66</v>
      </c>
      <c r="C38" s="137">
        <v>1.24</v>
      </c>
      <c r="D38" s="88">
        <v>1.18</v>
      </c>
      <c r="E38" s="251">
        <v>4</v>
      </c>
      <c r="F38" s="137">
        <v>0.24</v>
      </c>
      <c r="G38" s="88">
        <v>0.16</v>
      </c>
      <c r="H38" s="251">
        <v>46</v>
      </c>
      <c r="I38" s="45"/>
      <c r="J38" s="64"/>
      <c r="K38" s="64"/>
      <c r="L38" s="45"/>
      <c r="M38" s="45"/>
    </row>
    <row r="39" spans="2:13" ht="35.1" customHeight="1" thickBot="1">
      <c r="B39" s="72" t="s">
        <v>67</v>
      </c>
      <c r="C39" s="129" t="s">
        <v>41</v>
      </c>
      <c r="D39" s="129" t="s">
        <v>43</v>
      </c>
      <c r="E39" s="125" t="s">
        <v>51</v>
      </c>
      <c r="F39" s="45"/>
      <c r="G39" s="45"/>
      <c r="H39" s="45"/>
      <c r="I39" s="45"/>
      <c r="J39" s="45"/>
      <c r="K39" s="45"/>
      <c r="L39" s="45"/>
      <c r="M39" s="45"/>
    </row>
    <row r="40" spans="2:13" ht="15" customHeight="1" thickBot="1">
      <c r="B40" s="78" t="s">
        <v>68</v>
      </c>
      <c r="C40" s="135">
        <v>2221.4</v>
      </c>
      <c r="D40" s="136">
        <v>2039.9</v>
      </c>
      <c r="E40" s="251">
        <f>(C40-D40)/D40*100</f>
        <v>8.8974949752438839</v>
      </c>
      <c r="F40" s="45"/>
      <c r="G40" s="45"/>
      <c r="H40" s="45"/>
      <c r="I40" s="45"/>
      <c r="J40" s="45"/>
      <c r="K40" s="45"/>
      <c r="L40" s="45"/>
      <c r="M40" s="45"/>
    </row>
    <row r="41" spans="2:13" ht="15" customHeight="1">
      <c r="B41" s="63" t="s">
        <v>69</v>
      </c>
      <c r="C41" s="71">
        <v>585.9</v>
      </c>
      <c r="D41" s="86">
        <v>480</v>
      </c>
      <c r="E41" s="255">
        <f>(C41-D41)/D41*100</f>
        <v>22.062499999999996</v>
      </c>
      <c r="F41" s="45"/>
      <c r="G41" s="45"/>
      <c r="H41" s="45"/>
      <c r="I41" s="45"/>
      <c r="J41" s="45"/>
      <c r="K41" s="45"/>
      <c r="L41" s="45"/>
      <c r="M41" s="45"/>
    </row>
    <row r="42" spans="2:13" ht="15" customHeight="1">
      <c r="B42" s="65" t="s">
        <v>70</v>
      </c>
      <c r="C42" s="69">
        <v>277.3</v>
      </c>
      <c r="D42" s="83">
        <v>220.1</v>
      </c>
      <c r="E42" s="256">
        <f>(C42-D42)/D42*100</f>
        <v>25.988187187641987</v>
      </c>
      <c r="F42" s="45"/>
      <c r="G42" s="45"/>
      <c r="H42" s="45"/>
      <c r="I42" s="66"/>
      <c r="J42" s="66"/>
      <c r="K42" s="45"/>
      <c r="L42" s="45"/>
      <c r="M42" s="45"/>
    </row>
    <row r="43" spans="2:13" ht="15" customHeight="1" thickBot="1">
      <c r="B43" s="262" t="s">
        <v>71</v>
      </c>
      <c r="C43" s="265">
        <v>4819</v>
      </c>
      <c r="D43" s="266">
        <v>4700</v>
      </c>
      <c r="E43" s="257">
        <f>(C43-D43)/D43*100</f>
        <v>2.5319148936170213</v>
      </c>
      <c r="F43" s="45"/>
      <c r="G43" s="45"/>
      <c r="H43" s="45"/>
      <c r="I43" s="45"/>
      <c r="J43" s="45"/>
      <c r="K43" s="45"/>
      <c r="L43" s="45"/>
      <c r="M43" s="45"/>
    </row>
    <row r="44" spans="2:13">
      <c r="B44" s="121"/>
      <c r="C44" s="122"/>
      <c r="D44" s="122"/>
      <c r="E44" s="122"/>
      <c r="F44" s="122"/>
      <c r="G44" s="45"/>
      <c r="H44" s="45"/>
      <c r="I44" s="45"/>
      <c r="J44" s="45"/>
      <c r="K44" s="45"/>
      <c r="L44" s="45"/>
      <c r="M44" s="45"/>
    </row>
    <row r="45" spans="2:13" ht="12" customHeight="1">
      <c r="B45" s="123" t="s">
        <v>72</v>
      </c>
      <c r="C45" s="123"/>
      <c r="D45" s="123"/>
      <c r="E45" s="123"/>
      <c r="F45" s="123"/>
      <c r="G45" s="45"/>
      <c r="H45" s="45"/>
      <c r="I45" s="45"/>
      <c r="J45" s="45"/>
      <c r="K45" s="45"/>
      <c r="L45" s="45"/>
      <c r="M45" s="45"/>
    </row>
    <row r="46" spans="2:13" s="9" customFormat="1" ht="12" customHeight="1">
      <c r="B46" s="123" t="s">
        <v>73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2:13" s="9" customFormat="1" ht="12" customHeight="1">
      <c r="B47" s="123" t="s">
        <v>74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2:13" ht="12" customHeight="1">
      <c r="B48" s="123" t="s">
        <v>75</v>
      </c>
      <c r="C48" s="123"/>
      <c r="D48" s="123"/>
      <c r="E48" s="123"/>
      <c r="F48" s="123"/>
      <c r="G48" s="45"/>
      <c r="H48" s="45"/>
      <c r="I48" s="45"/>
      <c r="J48" s="45"/>
      <c r="K48" s="45"/>
      <c r="L48" s="45"/>
      <c r="M48" s="45"/>
    </row>
    <row r="49" spans="2:13" s="9" customFormat="1" ht="12" customHeight="1">
      <c r="B49" s="123" t="s">
        <v>198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2:13" s="9" customFormat="1" ht="10.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2:13" ht="25.5" customHeight="1">
      <c r="B51" s="304" t="s">
        <v>76</v>
      </c>
      <c r="C51" s="304"/>
      <c r="D51" s="304"/>
      <c r="E51" s="304"/>
      <c r="F51" s="304"/>
      <c r="G51" s="45"/>
      <c r="H51" s="45"/>
      <c r="I51" s="45"/>
      <c r="J51" s="45"/>
      <c r="K51" s="45"/>
      <c r="L51" s="45"/>
      <c r="M51" s="45"/>
    </row>
    <row r="52" spans="2:13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</sheetData>
  <mergeCells count="11">
    <mergeCell ref="L4:L5"/>
    <mergeCell ref="H4:H5"/>
    <mergeCell ref="J4:J5"/>
    <mergeCell ref="I4:I5"/>
    <mergeCell ref="B51:F51"/>
    <mergeCell ref="K4:K5"/>
    <mergeCell ref="C4:C5"/>
    <mergeCell ref="D4:D5"/>
    <mergeCell ref="E4:E5"/>
    <mergeCell ref="F4:F5"/>
    <mergeCell ref="G4:G5"/>
  </mergeCells>
  <pageMargins left="0.43307086614173229" right="0.23622047244094491" top="0.74803149606299213" bottom="0.74803149606299213" header="0.31496062992125984" footer="0.31496062992125984"/>
  <pageSetup paperSize="9" scale="72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47"/>
  <sheetViews>
    <sheetView showGridLines="0" zoomScale="120" zoomScaleNormal="120" workbookViewId="0"/>
  </sheetViews>
  <sheetFormatPr defaultColWidth="9.140625" defaultRowHeight="15"/>
  <cols>
    <col min="1" max="1" width="3.5703125" style="2" customWidth="1"/>
    <col min="2" max="2" width="44.5703125" style="2" customWidth="1"/>
    <col min="3" max="8" width="12.5703125" style="2" customWidth="1"/>
    <col min="9" max="9" width="10.28515625" style="36" customWidth="1"/>
    <col min="10" max="16384" width="9.140625" style="2"/>
  </cols>
  <sheetData>
    <row r="1" spans="1:9" s="14" customFormat="1" ht="15.75" customHeight="1">
      <c r="A1" s="15"/>
      <c r="B1" s="94" t="str">
        <f>'Table of contents'!C11</f>
        <v>Consolidated Income Statement for the Twelve Months Ended December 31, 2021 and 2020</v>
      </c>
      <c r="C1" s="43"/>
      <c r="D1" s="43"/>
      <c r="E1" s="43"/>
      <c r="F1" s="43"/>
      <c r="G1" s="43"/>
      <c r="H1" s="43"/>
      <c r="I1" s="35"/>
    </row>
    <row r="2" spans="1:9" ht="15" customHeight="1">
      <c r="A2" s="10"/>
      <c r="B2" s="93" t="s">
        <v>20</v>
      </c>
      <c r="C2" s="8"/>
      <c r="D2" s="8"/>
      <c r="E2" s="8"/>
      <c r="F2" s="8"/>
      <c r="G2" s="8"/>
      <c r="H2" s="8"/>
    </row>
    <row r="3" spans="1:9">
      <c r="A3" s="10"/>
      <c r="B3" s="16"/>
      <c r="C3" s="11"/>
      <c r="D3" s="11"/>
      <c r="E3" s="11"/>
      <c r="F3" s="11"/>
      <c r="G3" s="11"/>
      <c r="H3" s="11"/>
    </row>
    <row r="4" spans="1:9" s="9" customFormat="1" ht="20.25" customHeight="1" thickBot="1">
      <c r="A4" s="12"/>
      <c r="B4" s="98" t="s">
        <v>77</v>
      </c>
      <c r="C4" s="99" t="s">
        <v>49</v>
      </c>
      <c r="D4" s="99" t="s">
        <v>50</v>
      </c>
      <c r="E4" s="100" t="s">
        <v>51</v>
      </c>
      <c r="F4" s="99" t="s">
        <v>52</v>
      </c>
      <c r="G4" s="99" t="s">
        <v>53</v>
      </c>
      <c r="H4" s="100" t="s">
        <v>51</v>
      </c>
      <c r="I4" s="37"/>
    </row>
    <row r="5" spans="1:9" s="9" customFormat="1" ht="15" customHeight="1" thickTop="1">
      <c r="A5" s="12"/>
      <c r="B5" s="95" t="s">
        <v>35</v>
      </c>
      <c r="C5" s="106">
        <v>240504</v>
      </c>
      <c r="D5" s="110">
        <v>217217</v>
      </c>
      <c r="E5" s="58">
        <f t="shared" ref="E5:E25" si="0">(C5-D5)/D5</f>
        <v>0.10720615789740214</v>
      </c>
      <c r="F5" s="106">
        <v>80694</v>
      </c>
      <c r="G5" s="110">
        <v>87247</v>
      </c>
      <c r="H5" s="58">
        <f t="shared" ref="H5:H25" si="1">(F5-G5)/G5</f>
        <v>-7.5108599722626568E-2</v>
      </c>
      <c r="I5" s="37"/>
    </row>
    <row r="6" spans="1:9" s="9" customFormat="1" ht="15" customHeight="1">
      <c r="A6" s="12"/>
      <c r="B6" s="267" t="s">
        <v>36</v>
      </c>
      <c r="C6" s="268">
        <v>399363</v>
      </c>
      <c r="D6" s="269">
        <v>422552</v>
      </c>
      <c r="E6" s="270">
        <f t="shared" si="0"/>
        <v>-5.487845282947424E-2</v>
      </c>
      <c r="F6" s="106">
        <v>101315</v>
      </c>
      <c r="G6" s="269">
        <v>104629</v>
      </c>
      <c r="H6" s="270">
        <f t="shared" si="1"/>
        <v>-3.167381892209617E-2</v>
      </c>
      <c r="I6" s="37"/>
    </row>
    <row r="7" spans="1:9" s="9" customFormat="1" ht="15" customHeight="1">
      <c r="A7" s="12"/>
      <c r="B7" s="267" t="s">
        <v>37</v>
      </c>
      <c r="C7" s="268">
        <v>44138</v>
      </c>
      <c r="D7" s="269">
        <v>31300</v>
      </c>
      <c r="E7" s="270">
        <f t="shared" si="0"/>
        <v>0.4101597444089457</v>
      </c>
      <c r="F7" s="106">
        <v>12617</v>
      </c>
      <c r="G7" s="269">
        <v>9125</v>
      </c>
      <c r="H7" s="270">
        <f t="shared" si="1"/>
        <v>0.38268493150684929</v>
      </c>
      <c r="I7" s="37"/>
    </row>
    <row r="8" spans="1:9" s="9" customFormat="1" ht="15" customHeight="1">
      <c r="A8" s="12"/>
      <c r="B8" s="267" t="s">
        <v>78</v>
      </c>
      <c r="C8" s="268">
        <v>149834</v>
      </c>
      <c r="D8" s="269">
        <v>163561</v>
      </c>
      <c r="E8" s="270">
        <f t="shared" si="0"/>
        <v>-8.3925874750093235E-2</v>
      </c>
      <c r="F8" s="106">
        <v>39960</v>
      </c>
      <c r="G8" s="269">
        <v>36831</v>
      </c>
      <c r="H8" s="270">
        <f t="shared" si="1"/>
        <v>8.4955608047568618E-2</v>
      </c>
      <c r="I8" s="37"/>
    </row>
    <row r="9" spans="1:9" s="9" customFormat="1" ht="15" customHeight="1">
      <c r="A9" s="12"/>
      <c r="B9" s="267" t="s">
        <v>79</v>
      </c>
      <c r="C9" s="268">
        <v>3</v>
      </c>
      <c r="D9" s="269">
        <v>216</v>
      </c>
      <c r="E9" s="270">
        <f t="shared" si="0"/>
        <v>-0.98611111111111116</v>
      </c>
      <c r="F9" s="106">
        <v>0</v>
      </c>
      <c r="G9" s="269">
        <v>1</v>
      </c>
      <c r="H9" s="270">
        <f t="shared" si="1"/>
        <v>-1</v>
      </c>
      <c r="I9" s="37"/>
    </row>
    <row r="10" spans="1:9" s="9" customFormat="1" ht="15" customHeight="1" thickBot="1">
      <c r="A10" s="12"/>
      <c r="B10" s="101" t="s">
        <v>80</v>
      </c>
      <c r="C10" s="107">
        <f>SUM(C5:C9)</f>
        <v>833842</v>
      </c>
      <c r="D10" s="111">
        <f>SUM(D5:D9)</f>
        <v>834846</v>
      </c>
      <c r="E10" s="102">
        <f t="shared" si="0"/>
        <v>-1.2026170096041664E-3</v>
      </c>
      <c r="F10" s="107">
        <f>SUM(F5:F9)</f>
        <v>234586</v>
      </c>
      <c r="G10" s="111">
        <f>SUM(G5:G9)</f>
        <v>237833</v>
      </c>
      <c r="H10" s="102">
        <f t="shared" si="1"/>
        <v>-1.3652436793884785E-2</v>
      </c>
      <c r="I10" s="37"/>
    </row>
    <row r="11" spans="1:9" s="9" customFormat="1" ht="25.15" customHeight="1">
      <c r="A11" s="12"/>
      <c r="B11" s="95" t="s">
        <v>81</v>
      </c>
      <c r="C11" s="106">
        <v>-188827</v>
      </c>
      <c r="D11" s="110">
        <v>-197221</v>
      </c>
      <c r="E11" s="58">
        <f t="shared" si="0"/>
        <v>-4.2561390521293374E-2</v>
      </c>
      <c r="F11" s="106">
        <v>-50090</v>
      </c>
      <c r="G11" s="110">
        <v>-47245</v>
      </c>
      <c r="H11" s="58">
        <f t="shared" si="1"/>
        <v>6.0218012488093976E-2</v>
      </c>
      <c r="I11" s="37"/>
    </row>
    <row r="12" spans="1:9" s="9" customFormat="1" ht="15" customHeight="1" thickBot="1">
      <c r="A12" s="12"/>
      <c r="B12" s="101" t="s">
        <v>82</v>
      </c>
      <c r="C12" s="107">
        <f>+C10+C11</f>
        <v>645015</v>
      </c>
      <c r="D12" s="111">
        <f>+D10+D11</f>
        <v>637625</v>
      </c>
      <c r="E12" s="102">
        <f t="shared" si="0"/>
        <v>1.1589884336404626E-2</v>
      </c>
      <c r="F12" s="107">
        <f>+F10+F11</f>
        <v>184496</v>
      </c>
      <c r="G12" s="111">
        <f>+G10+G11</f>
        <v>190588</v>
      </c>
      <c r="H12" s="102">
        <f t="shared" si="1"/>
        <v>-3.1964236992885177E-2</v>
      </c>
      <c r="I12" s="37"/>
    </row>
    <row r="13" spans="1:9" s="9" customFormat="1" ht="25.15" customHeight="1">
      <c r="A13" s="12"/>
      <c r="B13" s="95" t="s">
        <v>83</v>
      </c>
      <c r="C13" s="106">
        <v>-151180</v>
      </c>
      <c r="D13" s="110">
        <v>-143926</v>
      </c>
      <c r="E13" s="58">
        <f t="shared" si="0"/>
        <v>5.0400900462737798E-2</v>
      </c>
      <c r="F13" s="106">
        <v>-39651</v>
      </c>
      <c r="G13" s="110">
        <v>-35202</v>
      </c>
      <c r="H13" s="58">
        <f t="shared" si="1"/>
        <v>0.12638486449633543</v>
      </c>
      <c r="I13" s="37"/>
    </row>
    <row r="14" spans="1:9" s="9" customFormat="1" ht="15" customHeight="1">
      <c r="A14" s="12"/>
      <c r="B14" s="267" t="s">
        <v>84</v>
      </c>
      <c r="C14" s="268">
        <f>-221439-13403-45366</f>
        <v>-280208</v>
      </c>
      <c r="D14" s="269">
        <v>-272600</v>
      </c>
      <c r="E14" s="270">
        <f t="shared" si="0"/>
        <v>2.7909024211298605E-2</v>
      </c>
      <c r="F14" s="106">
        <v>-83783</v>
      </c>
      <c r="G14" s="269">
        <f>-63513-3554-11184</f>
        <v>-78251</v>
      </c>
      <c r="H14" s="270">
        <f t="shared" si="1"/>
        <v>7.0695582165084148E-2</v>
      </c>
      <c r="I14" s="37"/>
    </row>
    <row r="15" spans="1:9" s="9" customFormat="1" ht="15" customHeight="1">
      <c r="A15" s="12"/>
      <c r="B15" s="267" t="s">
        <v>85</v>
      </c>
      <c r="C15" s="271">
        <v>-82807</v>
      </c>
      <c r="D15" s="272">
        <v>-76794</v>
      </c>
      <c r="E15" s="270">
        <f t="shared" si="0"/>
        <v>7.8300388051149833E-2</v>
      </c>
      <c r="F15" s="106">
        <v>-22022</v>
      </c>
      <c r="G15" s="272">
        <v>-20129</v>
      </c>
      <c r="H15" s="270">
        <f t="shared" si="1"/>
        <v>9.4043419941378117E-2</v>
      </c>
      <c r="I15" s="37"/>
    </row>
    <row r="16" spans="1:9" s="9" customFormat="1" ht="15" customHeight="1">
      <c r="A16" s="12"/>
      <c r="B16" s="267" t="s">
        <v>86</v>
      </c>
      <c r="C16" s="271">
        <v>16477</v>
      </c>
      <c r="D16" s="272">
        <v>30805</v>
      </c>
      <c r="E16" s="270">
        <f t="shared" si="0"/>
        <v>-0.46511929881512742</v>
      </c>
      <c r="F16" s="106">
        <v>3528</v>
      </c>
      <c r="G16" s="272">
        <v>7707</v>
      </c>
      <c r="H16" s="270">
        <f t="shared" si="1"/>
        <v>-0.54223433242506813</v>
      </c>
      <c r="I16" s="37"/>
    </row>
    <row r="17" spans="1:9" s="9" customFormat="1" ht="15" customHeight="1">
      <c r="A17" s="12"/>
      <c r="B17" s="267" t="s">
        <v>87</v>
      </c>
      <c r="C17" s="271">
        <v>-25224</v>
      </c>
      <c r="D17" s="272">
        <v>-38732</v>
      </c>
      <c r="E17" s="270">
        <f t="shared" si="0"/>
        <v>-0.34875555096560984</v>
      </c>
      <c r="F17" s="106">
        <v>-10388</v>
      </c>
      <c r="G17" s="272">
        <v>-13933</v>
      </c>
      <c r="H17" s="270">
        <f t="shared" si="1"/>
        <v>-0.25443192420871313</v>
      </c>
      <c r="I17" s="37"/>
    </row>
    <row r="18" spans="1:9" s="9" customFormat="1" ht="15" customHeight="1">
      <c r="A18" s="12"/>
      <c r="B18" s="267" t="s">
        <v>88</v>
      </c>
      <c r="C18" s="268">
        <v>-5297</v>
      </c>
      <c r="D18" s="269">
        <v>-5932</v>
      </c>
      <c r="E18" s="270">
        <f t="shared" si="0"/>
        <v>-0.10704652730950776</v>
      </c>
      <c r="F18" s="106">
        <v>-2150</v>
      </c>
      <c r="G18" s="269">
        <v>-2277</v>
      </c>
      <c r="H18" s="270">
        <f t="shared" si="1"/>
        <v>-5.5775142731664472E-2</v>
      </c>
      <c r="I18" s="37"/>
    </row>
    <row r="19" spans="1:9" s="9" customFormat="1" ht="15" customHeight="1" thickBot="1">
      <c r="A19" s="12"/>
      <c r="B19" s="101" t="s">
        <v>89</v>
      </c>
      <c r="C19" s="107">
        <f>SUM(C12:C18)</f>
        <v>116776</v>
      </c>
      <c r="D19" s="111">
        <f>SUM(D12:D18)</f>
        <v>130446</v>
      </c>
      <c r="E19" s="102">
        <f t="shared" si="0"/>
        <v>-0.10479432102172546</v>
      </c>
      <c r="F19" s="107">
        <f>SUM(F12:F18)</f>
        <v>30030</v>
      </c>
      <c r="G19" s="111">
        <f>SUM(G12:G18)</f>
        <v>48503</v>
      </c>
      <c r="H19" s="102">
        <f t="shared" si="1"/>
        <v>-0.38086303939962479</v>
      </c>
      <c r="I19" s="37"/>
    </row>
    <row r="20" spans="1:9" s="9" customFormat="1" ht="15" customHeight="1">
      <c r="A20" s="12"/>
      <c r="B20" s="95" t="s">
        <v>90</v>
      </c>
      <c r="C20" s="106">
        <v>7181</v>
      </c>
      <c r="D20" s="110">
        <f>7911+490</f>
        <v>8401</v>
      </c>
      <c r="E20" s="58">
        <f t="shared" si="0"/>
        <v>-0.14522080704678014</v>
      </c>
      <c r="F20" s="106">
        <v>3043</v>
      </c>
      <c r="G20" s="110">
        <v>1977</v>
      </c>
      <c r="H20" s="58">
        <f t="shared" si="1"/>
        <v>0.53920080930703085</v>
      </c>
      <c r="I20" s="37"/>
    </row>
    <row r="21" spans="1:9" s="9" customFormat="1" ht="15" customHeight="1">
      <c r="A21" s="12"/>
      <c r="B21" s="267" t="s">
        <v>91</v>
      </c>
      <c r="C21" s="268">
        <v>-6164</v>
      </c>
      <c r="D21" s="269">
        <f>-5172-91</f>
        <v>-5263</v>
      </c>
      <c r="E21" s="270">
        <f t="shared" si="0"/>
        <v>0.17119513585407561</v>
      </c>
      <c r="F21" s="106">
        <v>-1240</v>
      </c>
      <c r="G21" s="269">
        <f>-1659-3</f>
        <v>-1662</v>
      </c>
      <c r="H21" s="270">
        <f t="shared" si="1"/>
        <v>-0.25391095066185321</v>
      </c>
      <c r="I21" s="37"/>
    </row>
    <row r="22" spans="1:9" s="9" customFormat="1" ht="15" customHeight="1" thickBot="1">
      <c r="A22" s="12"/>
      <c r="B22" s="101" t="s">
        <v>92</v>
      </c>
      <c r="C22" s="107">
        <f>SUM(C20:C21)</f>
        <v>1017</v>
      </c>
      <c r="D22" s="111">
        <f>SUM(D20:D21)</f>
        <v>3138</v>
      </c>
      <c r="E22" s="102">
        <f t="shared" si="0"/>
        <v>-0.67590822179732313</v>
      </c>
      <c r="F22" s="107">
        <f>SUM(F20:F21)</f>
        <v>1803</v>
      </c>
      <c r="G22" s="111">
        <f>SUM(G20:G21)</f>
        <v>315</v>
      </c>
      <c r="H22" s="102">
        <f t="shared" si="1"/>
        <v>4.7238095238095239</v>
      </c>
      <c r="I22" s="37"/>
    </row>
    <row r="23" spans="1:9" s="9" customFormat="1" ht="15" customHeight="1" thickBot="1">
      <c r="A23" s="12"/>
      <c r="B23" s="103" t="s">
        <v>93</v>
      </c>
      <c r="C23" s="108">
        <f>+C22+C19</f>
        <v>117793</v>
      </c>
      <c r="D23" s="112">
        <f>+D22+D19</f>
        <v>133584</v>
      </c>
      <c r="E23" s="104">
        <f t="shared" si="0"/>
        <v>-0.11821026470235957</v>
      </c>
      <c r="F23" s="108">
        <f>+F22+F19</f>
        <v>31833</v>
      </c>
      <c r="G23" s="112">
        <f>+G22+G19</f>
        <v>48818</v>
      </c>
      <c r="H23" s="104">
        <f t="shared" si="1"/>
        <v>-0.34792494571674382</v>
      </c>
      <c r="I23" s="37"/>
    </row>
    <row r="24" spans="1:9" s="9" customFormat="1" ht="15" customHeight="1">
      <c r="A24" s="12"/>
      <c r="B24" s="95" t="s">
        <v>94</v>
      </c>
      <c r="C24" s="106">
        <f>-39136+5654+33</f>
        <v>-33449</v>
      </c>
      <c r="D24" s="110">
        <v>-37479</v>
      </c>
      <c r="E24" s="58">
        <f t="shared" si="0"/>
        <v>-0.10752688172043011</v>
      </c>
      <c r="F24" s="106">
        <v>-7132</v>
      </c>
      <c r="G24" s="110">
        <f>-3401-5077</f>
        <v>-8478</v>
      </c>
      <c r="H24" s="58">
        <f t="shared" si="1"/>
        <v>-0.15876385940080207</v>
      </c>
      <c r="I24" s="37"/>
    </row>
    <row r="25" spans="1:9" s="9" customFormat="1" ht="15" customHeight="1" thickBot="1">
      <c r="A25" s="12"/>
      <c r="B25" s="101" t="s">
        <v>95</v>
      </c>
      <c r="C25" s="107">
        <f>SUM(C23:C24)</f>
        <v>84344</v>
      </c>
      <c r="D25" s="111">
        <f>SUM(D23:D24)</f>
        <v>96105</v>
      </c>
      <c r="E25" s="102">
        <f t="shared" si="0"/>
        <v>-0.12237656729618646</v>
      </c>
      <c r="F25" s="107">
        <f>SUM(F23:F24)</f>
        <v>24701</v>
      </c>
      <c r="G25" s="111">
        <f>SUM(G23:G24)</f>
        <v>40340</v>
      </c>
      <c r="H25" s="102">
        <f t="shared" si="1"/>
        <v>-0.38767972235994053</v>
      </c>
      <c r="I25" s="37"/>
    </row>
    <row r="26" spans="1:9" s="9" customFormat="1" ht="15" customHeight="1">
      <c r="A26" s="12"/>
      <c r="B26" s="105" t="s">
        <v>96</v>
      </c>
      <c r="C26" s="106">
        <f>+C25-C27</f>
        <v>83862</v>
      </c>
      <c r="D26" s="110">
        <f>+D25-D27</f>
        <v>95706</v>
      </c>
      <c r="E26" s="58">
        <f>(C26-D26)/D26</f>
        <v>-0.12375399661463231</v>
      </c>
      <c r="F26" s="106">
        <f>+F25-F27</f>
        <v>24446</v>
      </c>
      <c r="G26" s="110">
        <f>+G25-G27</f>
        <v>40129</v>
      </c>
      <c r="H26" s="58">
        <f>(F26-G26)/G26</f>
        <v>-0.39081462284133667</v>
      </c>
      <c r="I26" s="37"/>
    </row>
    <row r="27" spans="1:9" s="9" customFormat="1" ht="15" customHeight="1">
      <c r="A27" s="12"/>
      <c r="B27" s="273" t="s">
        <v>97</v>
      </c>
      <c r="C27" s="274">
        <v>482</v>
      </c>
      <c r="D27" s="275">
        <v>399</v>
      </c>
      <c r="E27" s="58">
        <f>(C27-D27)/D27</f>
        <v>0.20802005012531327</v>
      </c>
      <c r="F27" s="106">
        <v>255</v>
      </c>
      <c r="G27" s="275">
        <v>211</v>
      </c>
      <c r="H27" s="58">
        <f>(F27-G27)/G27</f>
        <v>0.20853080568720378</v>
      </c>
      <c r="I27" s="37"/>
    </row>
    <row r="28" spans="1:9" s="9" customFormat="1" ht="25.15" customHeight="1">
      <c r="A28" s="12"/>
      <c r="B28" s="95" t="s">
        <v>98</v>
      </c>
      <c r="C28" s="109">
        <f>ROUND((C26/C30*1000),2)</f>
        <v>1.1299999999999999</v>
      </c>
      <c r="D28" s="113">
        <f>ROUND((D26/D30*1000),2)</f>
        <v>1.29</v>
      </c>
      <c r="E28" s="58">
        <f>(C28-D28)/D28</f>
        <v>-0.12403100775193809</v>
      </c>
      <c r="F28" s="109">
        <f>ROUND((F26/F30*1000),2)</f>
        <v>0.33</v>
      </c>
      <c r="G28" s="113">
        <f>ROUND((G26/G30*1000),2)</f>
        <v>0.54</v>
      </c>
      <c r="H28" s="58">
        <f>(F28-G28)/G28</f>
        <v>-0.3888888888888889</v>
      </c>
      <c r="I28" s="37"/>
    </row>
    <row r="29" spans="1:9" s="9" customFormat="1" ht="15" customHeight="1">
      <c r="A29" s="12"/>
      <c r="B29" s="267" t="s">
        <v>99</v>
      </c>
      <c r="C29" s="276">
        <f>ROUND((C26/C31*1000),2)</f>
        <v>1.1299999999999999</v>
      </c>
      <c r="D29" s="277">
        <f>ROUND((D26/D31*1000),2)</f>
        <v>1.29</v>
      </c>
      <c r="E29" s="270">
        <f>(C29-D29)/D29</f>
        <v>-0.12403100775193809</v>
      </c>
      <c r="F29" s="276">
        <f>ROUND((F26/F31*1000),2)</f>
        <v>0.33</v>
      </c>
      <c r="G29" s="277">
        <f>ROUND((G26/G31*1000),2)</f>
        <v>0.54</v>
      </c>
      <c r="H29" s="270">
        <f>(F29-G29)/G29</f>
        <v>-0.3888888888888889</v>
      </c>
      <c r="I29" s="37"/>
    </row>
    <row r="30" spans="1:9" s="9" customFormat="1" ht="25.15" customHeight="1">
      <c r="A30" s="12"/>
      <c r="B30" s="267" t="s">
        <v>100</v>
      </c>
      <c r="C30" s="268">
        <v>73979889</v>
      </c>
      <c r="D30" s="269">
        <v>73979889</v>
      </c>
      <c r="E30" s="270" t="s">
        <v>101</v>
      </c>
      <c r="F30" s="268">
        <v>73979889</v>
      </c>
      <c r="G30" s="269">
        <v>73979889</v>
      </c>
      <c r="H30" s="270" t="s">
        <v>101</v>
      </c>
      <c r="I30" s="37"/>
    </row>
    <row r="31" spans="1:9" s="9" customFormat="1" ht="15" customHeight="1">
      <c r="A31" s="12"/>
      <c r="B31" s="267" t="s">
        <v>102</v>
      </c>
      <c r="C31" s="268">
        <v>73979889</v>
      </c>
      <c r="D31" s="269">
        <v>73979889</v>
      </c>
      <c r="E31" s="270" t="s">
        <v>101</v>
      </c>
      <c r="F31" s="268">
        <v>73979889</v>
      </c>
      <c r="G31" s="269">
        <v>73979889</v>
      </c>
      <c r="H31" s="270" t="s">
        <v>101</v>
      </c>
      <c r="I31" s="37"/>
    </row>
    <row r="32" spans="1:9">
      <c r="A32" s="10"/>
      <c r="B32" s="96"/>
      <c r="C32" s="97"/>
      <c r="D32" s="96"/>
      <c r="E32" s="96"/>
      <c r="F32" s="97"/>
      <c r="G32" s="96"/>
      <c r="H32" s="96"/>
    </row>
    <row r="47" spans="4:7">
      <c r="D47" s="2" t="s">
        <v>103</v>
      </c>
      <c r="G47" s="2" t="s">
        <v>103</v>
      </c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H73"/>
  <sheetViews>
    <sheetView showGridLines="0" zoomScaleNormal="100" workbookViewId="0"/>
  </sheetViews>
  <sheetFormatPr defaultColWidth="9.140625" defaultRowHeight="14.25"/>
  <cols>
    <col min="1" max="1" width="3.5703125" style="6" customWidth="1"/>
    <col min="2" max="2" width="57.5703125" style="6" customWidth="1"/>
    <col min="3" max="4" width="15.5703125" style="224" customWidth="1"/>
    <col min="5" max="5" width="7" style="6" customWidth="1"/>
    <col min="6" max="16384" width="9.140625" style="6"/>
  </cols>
  <sheetData>
    <row r="1" spans="1:8" s="17" customFormat="1" ht="15" customHeight="1">
      <c r="B1" s="114" t="str">
        <f>+'Table of contents'!C13</f>
        <v>Consolidated Balance Sheet as of December 31, 2021 and December 31, 2020</v>
      </c>
      <c r="C1" s="221"/>
      <c r="D1" s="221"/>
    </row>
    <row r="2" spans="1:8" ht="15" customHeight="1">
      <c r="B2" s="307" t="s">
        <v>20</v>
      </c>
      <c r="C2" s="307"/>
      <c r="D2" s="222"/>
    </row>
    <row r="3" spans="1:8" s="9" customFormat="1" ht="35.1" customHeight="1" thickBot="1">
      <c r="A3" s="153"/>
      <c r="B3" s="154" t="s">
        <v>104</v>
      </c>
      <c r="C3" s="158" t="s">
        <v>41</v>
      </c>
      <c r="D3" s="158" t="s">
        <v>43</v>
      </c>
      <c r="E3" s="12"/>
    </row>
    <row r="4" spans="1:8" s="18" customFormat="1" ht="15" customHeight="1" thickTop="1" thickBot="1">
      <c r="A4" s="21"/>
      <c r="B4" s="225" t="s">
        <v>105</v>
      </c>
      <c r="C4" s="226"/>
      <c r="D4" s="227"/>
      <c r="E4" s="21"/>
    </row>
    <row r="5" spans="1:8" s="18" customFormat="1" ht="15" customHeight="1">
      <c r="A5" s="21"/>
      <c r="B5" s="115" t="s">
        <v>69</v>
      </c>
      <c r="C5" s="139">
        <v>585844</v>
      </c>
      <c r="D5" s="143">
        <v>479982</v>
      </c>
      <c r="E5" s="20"/>
    </row>
    <row r="6" spans="1:8" s="18" customFormat="1" ht="15" customHeight="1">
      <c r="A6" s="21"/>
      <c r="B6" s="278" t="s">
        <v>106</v>
      </c>
      <c r="C6" s="279">
        <v>24092</v>
      </c>
      <c r="D6" s="280">
        <v>7368</v>
      </c>
      <c r="E6" s="21"/>
    </row>
    <row r="7" spans="1:8" s="18" customFormat="1" ht="15" customHeight="1">
      <c r="A7" s="21"/>
      <c r="B7" s="278" t="s">
        <v>107</v>
      </c>
      <c r="C7" s="279">
        <v>198466</v>
      </c>
      <c r="D7" s="280">
        <v>211790</v>
      </c>
      <c r="E7" s="21"/>
    </row>
    <row r="8" spans="1:8" s="18" customFormat="1" ht="15" customHeight="1">
      <c r="A8" s="21"/>
      <c r="B8" s="278" t="s">
        <v>108</v>
      </c>
      <c r="C8" s="279">
        <v>39487</v>
      </c>
      <c r="D8" s="280">
        <v>28692</v>
      </c>
      <c r="E8" s="21"/>
    </row>
    <row r="9" spans="1:8" s="18" customFormat="1" ht="15" customHeight="1">
      <c r="A9" s="21"/>
      <c r="B9" s="278" t="s">
        <v>109</v>
      </c>
      <c r="C9" s="279">
        <v>27029</v>
      </c>
      <c r="D9" s="280">
        <v>30207</v>
      </c>
      <c r="E9" s="21"/>
    </row>
    <row r="10" spans="1:8" s="18" customFormat="1" ht="15" customHeight="1">
      <c r="A10" s="21"/>
      <c r="B10" s="116"/>
      <c r="C10" s="140">
        <f>SUM(C5:C9)</f>
        <v>874918</v>
      </c>
      <c r="D10" s="144">
        <f>SUM(D5:D9)</f>
        <v>758039</v>
      </c>
      <c r="E10" s="21"/>
    </row>
    <row r="11" spans="1:8" s="18" customFormat="1" ht="15" customHeight="1" thickBot="1">
      <c r="A11" s="21"/>
      <c r="B11" s="281" t="s">
        <v>110</v>
      </c>
      <c r="C11" s="282"/>
      <c r="D11" s="283"/>
      <c r="E11" s="21"/>
    </row>
    <row r="12" spans="1:8" s="18" customFormat="1" ht="15" customHeight="1">
      <c r="A12" s="21"/>
      <c r="B12" s="115" t="s">
        <v>111</v>
      </c>
      <c r="C12" s="139">
        <v>87466</v>
      </c>
      <c r="D12" s="143">
        <v>99282</v>
      </c>
      <c r="E12" s="21"/>
      <c r="H12" s="258"/>
    </row>
    <row r="13" spans="1:8" s="18" customFormat="1" ht="15" customHeight="1">
      <c r="A13" s="21"/>
      <c r="B13" s="278" t="s">
        <v>112</v>
      </c>
      <c r="C13" s="279">
        <v>986136</v>
      </c>
      <c r="D13" s="280">
        <v>947370</v>
      </c>
      <c r="E13" s="21"/>
      <c r="H13" s="258"/>
    </row>
    <row r="14" spans="1:8" s="18" customFormat="1" ht="15" customHeight="1">
      <c r="A14" s="21"/>
      <c r="B14" s="278" t="s">
        <v>113</v>
      </c>
      <c r="C14" s="279">
        <v>76877</v>
      </c>
      <c r="D14" s="280">
        <v>82349</v>
      </c>
      <c r="E14" s="21"/>
      <c r="H14" s="259"/>
    </row>
    <row r="15" spans="1:8" s="18" customFormat="1" ht="15" customHeight="1">
      <c r="A15" s="21"/>
      <c r="B15" s="278" t="s">
        <v>114</v>
      </c>
      <c r="C15" s="279">
        <v>6241</v>
      </c>
      <c r="D15" s="280">
        <v>6917</v>
      </c>
      <c r="E15" s="21"/>
      <c r="H15" s="259"/>
    </row>
    <row r="16" spans="1:8" s="18" customFormat="1" ht="15" customHeight="1">
      <c r="A16" s="21"/>
      <c r="B16" s="278" t="s">
        <v>106</v>
      </c>
      <c r="C16" s="279">
        <v>21115</v>
      </c>
      <c r="D16" s="280">
        <v>17742</v>
      </c>
      <c r="E16" s="21"/>
    </row>
    <row r="17" spans="1:5" s="18" customFormat="1" ht="15" customHeight="1">
      <c r="A17" s="21"/>
      <c r="B17" s="278" t="s">
        <v>107</v>
      </c>
      <c r="C17" s="279">
        <v>128732</v>
      </c>
      <c r="D17" s="280">
        <v>95500</v>
      </c>
      <c r="E17" s="21"/>
    </row>
    <row r="18" spans="1:5" s="18" customFormat="1" ht="15" customHeight="1">
      <c r="A18" s="21"/>
      <c r="B18" s="278" t="s">
        <v>108</v>
      </c>
      <c r="C18" s="279">
        <v>9113</v>
      </c>
      <c r="D18" s="280">
        <v>7136</v>
      </c>
      <c r="E18" s="21"/>
    </row>
    <row r="19" spans="1:5" s="18" customFormat="1" ht="15" customHeight="1">
      <c r="A19" s="21"/>
      <c r="B19" s="278" t="s">
        <v>109</v>
      </c>
      <c r="C19" s="279">
        <v>14225</v>
      </c>
      <c r="D19" s="280">
        <v>11114</v>
      </c>
      <c r="E19" s="21"/>
    </row>
    <row r="20" spans="1:5" s="18" customFormat="1" ht="15" customHeight="1">
      <c r="A20" s="21"/>
      <c r="B20" s="278" t="s">
        <v>115</v>
      </c>
      <c r="C20" s="279">
        <v>16567</v>
      </c>
      <c r="D20" s="280">
        <v>14458</v>
      </c>
      <c r="E20" s="21"/>
    </row>
    <row r="21" spans="1:5" s="18" customFormat="1" ht="15" customHeight="1">
      <c r="A21" s="21"/>
      <c r="B21" s="116"/>
      <c r="C21" s="140">
        <f>SUM(C12:C20)</f>
        <v>1346472</v>
      </c>
      <c r="D21" s="144">
        <f>SUM(D12:D20)</f>
        <v>1281868</v>
      </c>
      <c r="E21" s="21"/>
    </row>
    <row r="22" spans="1:5" s="18" customFormat="1" ht="15" customHeight="1" thickBot="1">
      <c r="A22" s="21"/>
      <c r="B22" s="146" t="s">
        <v>116</v>
      </c>
      <c r="C22" s="147">
        <f>+C10+C21</f>
        <v>2221390</v>
      </c>
      <c r="D22" s="148">
        <f>+D10+D21</f>
        <v>2039907</v>
      </c>
      <c r="E22" s="21"/>
    </row>
    <row r="23" spans="1:5" s="9" customFormat="1" ht="35.1" customHeight="1" thickBot="1">
      <c r="A23" s="12"/>
      <c r="B23" s="152" t="s">
        <v>117</v>
      </c>
      <c r="C23" s="158" t="s">
        <v>41</v>
      </c>
      <c r="D23" s="158" t="s">
        <v>43</v>
      </c>
      <c r="E23" s="12"/>
    </row>
    <row r="24" spans="1:5" s="18" customFormat="1" ht="15" customHeight="1" thickTop="1" thickBot="1">
      <c r="A24" s="21"/>
      <c r="B24" s="225" t="s">
        <v>118</v>
      </c>
      <c r="C24" s="226"/>
      <c r="D24" s="227"/>
      <c r="E24" s="21"/>
    </row>
    <row r="25" spans="1:5" s="18" customFormat="1" ht="15" customHeight="1">
      <c r="A25" s="21"/>
      <c r="B25" s="115" t="s">
        <v>119</v>
      </c>
      <c r="C25" s="141">
        <v>84866</v>
      </c>
      <c r="D25" s="145">
        <v>16415</v>
      </c>
      <c r="E25" s="21"/>
    </row>
    <row r="26" spans="1:5" s="18" customFormat="1" ht="15" customHeight="1">
      <c r="A26" s="21"/>
      <c r="B26" s="278" t="s">
        <v>120</v>
      </c>
      <c r="C26" s="279">
        <v>53548</v>
      </c>
      <c r="D26" s="280">
        <v>47050</v>
      </c>
      <c r="E26" s="21"/>
    </row>
    <row r="27" spans="1:5" s="18" customFormat="1" ht="15" customHeight="1">
      <c r="A27" s="21"/>
      <c r="B27" s="278" t="s">
        <v>121</v>
      </c>
      <c r="C27" s="279">
        <v>137888</v>
      </c>
      <c r="D27" s="280">
        <v>138172</v>
      </c>
      <c r="E27" s="21"/>
    </row>
    <row r="28" spans="1:5" s="18" customFormat="1" ht="15" customHeight="1">
      <c r="A28" s="21"/>
      <c r="B28" s="278" t="s">
        <v>122</v>
      </c>
      <c r="C28" s="279">
        <v>43924</v>
      </c>
      <c r="D28" s="280">
        <v>38825</v>
      </c>
      <c r="E28" s="21"/>
    </row>
    <row r="29" spans="1:5" s="18" customFormat="1" ht="15" customHeight="1">
      <c r="A29" s="21"/>
      <c r="B29" s="278" t="s">
        <v>123</v>
      </c>
      <c r="C29" s="279">
        <v>34980</v>
      </c>
      <c r="D29" s="280">
        <v>33293</v>
      </c>
      <c r="E29" s="21"/>
    </row>
    <row r="30" spans="1:5" s="18" customFormat="1" ht="15" customHeight="1">
      <c r="A30" s="21"/>
      <c r="B30" s="278" t="s">
        <v>124</v>
      </c>
      <c r="C30" s="279">
        <v>135675</v>
      </c>
      <c r="D30" s="280">
        <v>118295</v>
      </c>
      <c r="E30" s="21"/>
    </row>
    <row r="31" spans="1:5" s="18" customFormat="1" ht="15" customHeight="1">
      <c r="A31" s="21"/>
      <c r="B31" s="116"/>
      <c r="C31" s="140">
        <f>SUM(C25:C30)</f>
        <v>490881</v>
      </c>
      <c r="D31" s="144">
        <f>SUM(D25:D30)</f>
        <v>392050</v>
      </c>
      <c r="E31" s="21"/>
    </row>
    <row r="32" spans="1:5" s="18" customFormat="1" ht="15" customHeight="1" thickBot="1">
      <c r="A32" s="21"/>
      <c r="B32" s="281" t="s">
        <v>125</v>
      </c>
      <c r="C32" s="282"/>
      <c r="D32" s="283"/>
      <c r="E32" s="21"/>
    </row>
    <row r="33" spans="1:5" s="18" customFormat="1" ht="15" customHeight="1">
      <c r="A33" s="21"/>
      <c r="B33" s="115" t="s">
        <v>119</v>
      </c>
      <c r="C33" s="141">
        <v>223767</v>
      </c>
      <c r="D33" s="145">
        <v>243519</v>
      </c>
      <c r="E33" s="21"/>
    </row>
    <row r="34" spans="1:5" s="18" customFormat="1" ht="15" customHeight="1">
      <c r="A34" s="21"/>
      <c r="B34" s="278" t="s">
        <v>120</v>
      </c>
      <c r="C34" s="279">
        <v>212</v>
      </c>
      <c r="D34" s="280">
        <v>139</v>
      </c>
      <c r="E34" s="21"/>
    </row>
    <row r="35" spans="1:5" s="18" customFormat="1" ht="15" customHeight="1">
      <c r="A35" s="21"/>
      <c r="B35" s="278" t="s">
        <v>121</v>
      </c>
      <c r="C35" s="279">
        <v>1564</v>
      </c>
      <c r="D35" s="280">
        <v>1209</v>
      </c>
      <c r="E35" s="21"/>
    </row>
    <row r="36" spans="1:5" s="18" customFormat="1" ht="15" customHeight="1">
      <c r="A36" s="21"/>
      <c r="B36" s="278" t="s">
        <v>122</v>
      </c>
      <c r="C36" s="279">
        <v>12124</v>
      </c>
      <c r="D36" s="280">
        <v>11077</v>
      </c>
      <c r="E36" s="21"/>
    </row>
    <row r="37" spans="1:5" s="18" customFormat="1" ht="15" customHeight="1">
      <c r="A37" s="21"/>
      <c r="B37" s="278" t="s">
        <v>126</v>
      </c>
      <c r="C37" s="279">
        <v>35042</v>
      </c>
      <c r="D37" s="280">
        <v>55439</v>
      </c>
      <c r="E37" s="21"/>
    </row>
    <row r="38" spans="1:5" s="18" customFormat="1" ht="15" customHeight="1">
      <c r="A38" s="21"/>
      <c r="B38" s="278" t="s">
        <v>123</v>
      </c>
      <c r="C38" s="279">
        <v>1629</v>
      </c>
      <c r="D38" s="280">
        <v>2135</v>
      </c>
      <c r="E38" s="21"/>
    </row>
    <row r="39" spans="1:5" s="18" customFormat="1" ht="15" customHeight="1">
      <c r="A39" s="21"/>
      <c r="B39" s="278" t="s">
        <v>127</v>
      </c>
      <c r="C39" s="279">
        <v>6397</v>
      </c>
      <c r="D39" s="280">
        <v>8049</v>
      </c>
      <c r="E39" s="21"/>
    </row>
    <row r="40" spans="1:5" s="18" customFormat="1" ht="15" customHeight="1">
      <c r="A40" s="21"/>
      <c r="B40" s="278" t="s">
        <v>124</v>
      </c>
      <c r="C40" s="279">
        <v>11560</v>
      </c>
      <c r="D40" s="280">
        <v>13765</v>
      </c>
      <c r="E40" s="21"/>
    </row>
    <row r="41" spans="1:5" s="18" customFormat="1" ht="15" customHeight="1">
      <c r="A41" s="21"/>
      <c r="B41" s="116"/>
      <c r="C41" s="140">
        <f>SUM(C33:C40)</f>
        <v>292295</v>
      </c>
      <c r="D41" s="144">
        <f>SUM(D33:D40)</f>
        <v>335332</v>
      </c>
      <c r="E41" s="21"/>
    </row>
    <row r="42" spans="1:5" s="18" customFormat="1" ht="15" customHeight="1" thickBot="1">
      <c r="A42" s="21"/>
      <c r="B42" s="281" t="s">
        <v>128</v>
      </c>
      <c r="C42" s="282"/>
      <c r="D42" s="283"/>
      <c r="E42" s="21"/>
    </row>
    <row r="43" spans="1:5" s="18" customFormat="1" ht="15" customHeight="1">
      <c r="A43" s="21"/>
      <c r="B43" s="115" t="s">
        <v>129</v>
      </c>
      <c r="C43" s="139">
        <v>74000</v>
      </c>
      <c r="D43" s="143">
        <v>74000</v>
      </c>
      <c r="E43" s="21"/>
    </row>
    <row r="44" spans="1:5" s="18" customFormat="1" ht="15" customHeight="1">
      <c r="A44" s="21"/>
      <c r="B44" s="278" t="s">
        <v>130</v>
      </c>
      <c r="C44" s="279">
        <v>22580</v>
      </c>
      <c r="D44" s="280">
        <v>22580</v>
      </c>
      <c r="E44" s="21"/>
    </row>
    <row r="45" spans="1:5" s="18" customFormat="1" ht="15" customHeight="1">
      <c r="A45" s="21"/>
      <c r="B45" s="278" t="s">
        <v>131</v>
      </c>
      <c r="C45" s="279">
        <v>1369375</v>
      </c>
      <c r="D45" s="280">
        <v>1341738</v>
      </c>
      <c r="E45" s="21"/>
    </row>
    <row r="46" spans="1:5" s="18" customFormat="1" ht="15" customHeight="1">
      <c r="A46" s="21"/>
      <c r="B46" s="278" t="s">
        <v>132</v>
      </c>
      <c r="C46" s="279">
        <v>-27798</v>
      </c>
      <c r="D46" s="280">
        <v>-125772</v>
      </c>
      <c r="E46" s="21"/>
    </row>
    <row r="47" spans="1:5" s="18" customFormat="1" ht="15" customHeight="1">
      <c r="A47" s="21"/>
      <c r="B47" s="278" t="s">
        <v>133</v>
      </c>
      <c r="C47" s="279">
        <v>-757</v>
      </c>
      <c r="D47" s="280">
        <v>-757</v>
      </c>
      <c r="E47" s="21"/>
    </row>
    <row r="48" spans="1:5" s="18" customFormat="1" ht="15" customHeight="1" thickBot="1">
      <c r="A48" s="21"/>
      <c r="B48" s="281" t="s">
        <v>134</v>
      </c>
      <c r="C48" s="282">
        <f>SUM(C43:C47)</f>
        <v>1437400</v>
      </c>
      <c r="D48" s="283">
        <f>SUM(D43:D47)</f>
        <v>1311789</v>
      </c>
      <c r="E48" s="21"/>
    </row>
    <row r="49" spans="1:5" s="18" customFormat="1" ht="15" customHeight="1" thickBot="1">
      <c r="A49" s="21"/>
      <c r="B49" s="228" t="s">
        <v>135</v>
      </c>
      <c r="C49" s="229">
        <v>814</v>
      </c>
      <c r="D49" s="230">
        <v>736</v>
      </c>
      <c r="E49" s="21"/>
    </row>
    <row r="50" spans="1:5" s="18" customFormat="1" ht="15" customHeight="1" thickBot="1">
      <c r="A50" s="21"/>
      <c r="B50" s="117"/>
      <c r="C50" s="138">
        <f>SUM(C48:C49)</f>
        <v>1438214</v>
      </c>
      <c r="D50" s="142">
        <f>SUM(D48:D49)</f>
        <v>1312525</v>
      </c>
      <c r="E50" s="21"/>
    </row>
    <row r="51" spans="1:5" s="18" customFormat="1" ht="15" customHeight="1" thickBot="1">
      <c r="B51" s="149" t="s">
        <v>136</v>
      </c>
      <c r="C51" s="150">
        <f>+C31+C41+C50</f>
        <v>2221390</v>
      </c>
      <c r="D51" s="151">
        <f>+D31+D41+D50</f>
        <v>2039907</v>
      </c>
    </row>
    <row r="52" spans="1:5" s="18" customFormat="1" ht="14.25" customHeight="1">
      <c r="C52" s="19"/>
      <c r="D52" s="19"/>
    </row>
    <row r="53" spans="1:5" s="18" customFormat="1" ht="14.25" customHeight="1">
      <c r="C53" s="223"/>
      <c r="D53" s="223"/>
    </row>
    <row r="54" spans="1:5" s="18" customFormat="1" ht="11.25">
      <c r="C54" s="19"/>
      <c r="D54" s="19"/>
    </row>
    <row r="55" spans="1:5" s="18" customFormat="1" ht="11.25">
      <c r="C55" s="223"/>
      <c r="D55" s="223"/>
    </row>
    <row r="56" spans="1:5" s="18" customFormat="1" ht="11.25">
      <c r="C56" s="223"/>
      <c r="D56" s="223"/>
    </row>
    <row r="57" spans="1:5" s="18" customFormat="1" ht="11.25">
      <c r="C57" s="223"/>
      <c r="D57" s="223"/>
    </row>
    <row r="58" spans="1:5" s="18" customFormat="1" ht="11.25">
      <c r="C58" s="223"/>
      <c r="D58" s="223"/>
    </row>
    <row r="59" spans="1:5" s="18" customFormat="1" ht="11.25">
      <c r="C59" s="223"/>
      <c r="D59" s="223"/>
    </row>
    <row r="60" spans="1:5" s="18" customFormat="1" ht="11.25">
      <c r="C60" s="223"/>
      <c r="D60" s="223"/>
    </row>
    <row r="61" spans="1:5" s="18" customFormat="1" ht="11.25">
      <c r="C61" s="223"/>
      <c r="D61" s="223"/>
    </row>
    <row r="62" spans="1:5" s="18" customFormat="1" ht="11.25">
      <c r="C62" s="223"/>
      <c r="D62" s="223"/>
    </row>
    <row r="63" spans="1:5" s="18" customFormat="1" ht="11.25">
      <c r="C63" s="223"/>
      <c r="D63" s="223"/>
    </row>
    <row r="64" spans="1:5" s="18" customFormat="1" ht="11.25">
      <c r="C64" s="223"/>
      <c r="D64" s="223"/>
    </row>
    <row r="65" spans="2:4" s="18" customFormat="1" ht="11.25">
      <c r="C65" s="223"/>
      <c r="D65" s="223"/>
    </row>
    <row r="66" spans="2:4" s="18" customFormat="1" ht="11.25">
      <c r="C66" s="223"/>
      <c r="D66" s="223"/>
    </row>
    <row r="67" spans="2:4" s="18" customFormat="1" ht="11.25">
      <c r="C67" s="223"/>
      <c r="D67" s="223"/>
    </row>
    <row r="68" spans="2:4" s="18" customFormat="1" ht="11.25">
      <c r="C68" s="223"/>
      <c r="D68" s="223"/>
    </row>
    <row r="69" spans="2:4" s="18" customFormat="1" ht="11.25">
      <c r="C69" s="223"/>
      <c r="D69" s="223"/>
    </row>
    <row r="70" spans="2:4" s="18" customFormat="1" ht="11.25">
      <c r="C70" s="223"/>
      <c r="D70" s="223"/>
    </row>
    <row r="71" spans="2:4" s="18" customFormat="1" ht="11.25">
      <c r="C71" s="223"/>
      <c r="D71" s="223"/>
    </row>
    <row r="72" spans="2:4" s="18" customFormat="1" ht="11.25">
      <c r="C72" s="223"/>
      <c r="D72" s="223"/>
    </row>
    <row r="73" spans="2:4">
      <c r="B73" s="18"/>
      <c r="C73" s="223"/>
      <c r="D73" s="223"/>
    </row>
  </sheetData>
  <mergeCells count="1">
    <mergeCell ref="B2:C2"/>
  </mergeCells>
  <pageMargins left="0.43307086614173229" right="0.23622047244094491" top="0.74803149606299213" bottom="0.74803149606299213" header="0.31496062992125984" footer="0.31496062992125984"/>
  <pageSetup paperSize="9" scale="93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F40"/>
  <sheetViews>
    <sheetView showGridLines="0" zoomScale="150" zoomScaleNormal="150" workbookViewId="0"/>
  </sheetViews>
  <sheetFormatPr defaultColWidth="9.140625" defaultRowHeight="14.25"/>
  <cols>
    <col min="1" max="1" width="3.5703125" style="2" customWidth="1"/>
    <col min="2" max="2" width="60.5703125" style="2" customWidth="1"/>
    <col min="3" max="6" width="12.5703125" style="2" customWidth="1"/>
    <col min="7" max="16384" width="9.140625" style="2"/>
  </cols>
  <sheetData>
    <row r="1" spans="1:6" s="14" customFormat="1" ht="15.75" customHeight="1">
      <c r="B1" s="309" t="str">
        <f>+'Table of contents'!C15</f>
        <v>Consolidated Statement of Cash Flows for the Twelve Months Ended December 31, 2021 and 2020</v>
      </c>
      <c r="C1" s="309"/>
      <c r="D1" s="309"/>
      <c r="E1" s="309"/>
      <c r="F1" s="309"/>
    </row>
    <row r="2" spans="1:6">
      <c r="B2" s="308" t="s">
        <v>20</v>
      </c>
      <c r="C2" s="308"/>
      <c r="D2" s="308"/>
      <c r="E2" s="308"/>
      <c r="F2" s="308"/>
    </row>
    <row r="3" spans="1:6" ht="14.25" customHeight="1">
      <c r="B3" s="157"/>
      <c r="C3" s="33"/>
      <c r="D3" s="33"/>
      <c r="E3" s="33"/>
      <c r="F3" s="33"/>
    </row>
    <row r="4" spans="1:6" s="9" customFormat="1" ht="14.25" customHeight="1" thickBot="1">
      <c r="A4" s="12"/>
      <c r="B4" s="98" t="s">
        <v>77</v>
      </c>
      <c r="C4" s="158" t="s">
        <v>49</v>
      </c>
      <c r="D4" s="158" t="s">
        <v>50</v>
      </c>
      <c r="E4" s="158" t="s">
        <v>52</v>
      </c>
      <c r="F4" s="158" t="s">
        <v>53</v>
      </c>
    </row>
    <row r="5" spans="1:6" s="18" customFormat="1" ht="15" customHeight="1" thickTop="1">
      <c r="A5" s="21"/>
      <c r="B5" s="95" t="s">
        <v>95</v>
      </c>
      <c r="C5" s="106">
        <v>84344</v>
      </c>
      <c r="D5" s="110">
        <v>96105</v>
      </c>
      <c r="E5" s="106">
        <v>24701</v>
      </c>
      <c r="F5" s="110">
        <v>40340</v>
      </c>
    </row>
    <row r="6" spans="1:6" s="18" customFormat="1" ht="15" customHeight="1">
      <c r="A6" s="21"/>
      <c r="B6" s="267" t="s">
        <v>94</v>
      </c>
      <c r="C6" s="268">
        <v>33449</v>
      </c>
      <c r="D6" s="269">
        <v>37479</v>
      </c>
      <c r="E6" s="268">
        <v>7132</v>
      </c>
      <c r="F6" s="269">
        <v>8478</v>
      </c>
    </row>
    <row r="7" spans="1:6" s="18" customFormat="1" ht="15" customHeight="1">
      <c r="A7" s="21"/>
      <c r="B7" s="267" t="s">
        <v>137</v>
      </c>
      <c r="C7" s="268">
        <v>-1017</v>
      </c>
      <c r="D7" s="269">
        <v>-3138</v>
      </c>
      <c r="E7" s="268">
        <v>-1803</v>
      </c>
      <c r="F7" s="269">
        <v>-315</v>
      </c>
    </row>
    <row r="8" spans="1:6" s="18" customFormat="1" ht="15" customHeight="1">
      <c r="A8" s="21"/>
      <c r="B8" s="267" t="s">
        <v>138</v>
      </c>
      <c r="C8" s="268">
        <v>40165</v>
      </c>
      <c r="D8" s="269">
        <v>39927</v>
      </c>
      <c r="E8" s="268">
        <v>10056</v>
      </c>
      <c r="F8" s="269">
        <v>9758</v>
      </c>
    </row>
    <row r="9" spans="1:6" s="5" customFormat="1" ht="15" customHeight="1">
      <c r="A9" s="22"/>
      <c r="B9" s="267" t="s">
        <v>139</v>
      </c>
      <c r="C9" s="268">
        <v>544</v>
      </c>
      <c r="D9" s="269">
        <v>235</v>
      </c>
      <c r="E9" s="268">
        <v>-29</v>
      </c>
      <c r="F9" s="269">
        <v>-1310</v>
      </c>
    </row>
    <row r="10" spans="1:6" s="18" customFormat="1" ht="15" customHeight="1">
      <c r="A10" s="21"/>
      <c r="B10" s="95" t="s">
        <v>140</v>
      </c>
      <c r="C10" s="106">
        <v>-29064</v>
      </c>
      <c r="D10" s="110">
        <v>-5689</v>
      </c>
      <c r="E10" s="106">
        <v>-47275</v>
      </c>
      <c r="F10" s="110">
        <v>-40573</v>
      </c>
    </row>
    <row r="11" spans="1:6" s="18" customFormat="1" ht="15" customHeight="1">
      <c r="A11" s="21"/>
      <c r="B11" s="267" t="s">
        <v>141</v>
      </c>
      <c r="C11" s="268">
        <v>23590</v>
      </c>
      <c r="D11" s="269">
        <v>1864</v>
      </c>
      <c r="E11" s="268">
        <v>40116</v>
      </c>
      <c r="F11" s="269">
        <v>16899</v>
      </c>
    </row>
    <row r="12" spans="1:6" s="18" customFormat="1" ht="15" customHeight="1">
      <c r="A12" s="21"/>
      <c r="B12" s="267" t="s">
        <v>142</v>
      </c>
      <c r="C12" s="268">
        <v>-35765</v>
      </c>
      <c r="D12" s="269">
        <v>-57056</v>
      </c>
      <c r="E12" s="268">
        <v>-8939</v>
      </c>
      <c r="F12" s="269">
        <v>-19848</v>
      </c>
    </row>
    <row r="13" spans="1:6" s="18" customFormat="1" ht="15" customHeight="1">
      <c r="A13" s="21"/>
      <c r="B13" s="267" t="s">
        <v>143</v>
      </c>
      <c r="C13" s="268">
        <v>-7221</v>
      </c>
      <c r="D13" s="269">
        <v>-5698</v>
      </c>
      <c r="E13" s="268">
        <v>-1580</v>
      </c>
      <c r="F13" s="269">
        <v>-1873</v>
      </c>
    </row>
    <row r="14" spans="1:6" s="18" customFormat="1" ht="15" customHeight="1">
      <c r="A14" s="21"/>
      <c r="B14" s="267" t="s">
        <v>144</v>
      </c>
      <c r="C14" s="268">
        <v>7210</v>
      </c>
      <c r="D14" s="269">
        <v>8419</v>
      </c>
      <c r="E14" s="268">
        <v>2995</v>
      </c>
      <c r="F14" s="269">
        <v>1964</v>
      </c>
    </row>
    <row r="15" spans="1:6" ht="15" customHeight="1" thickBot="1">
      <c r="B15" s="101" t="s">
        <v>145</v>
      </c>
      <c r="C15" s="107">
        <f>SUM(C5:C14)</f>
        <v>116235</v>
      </c>
      <c r="D15" s="111">
        <f>SUM(D5:D14)</f>
        <v>112448</v>
      </c>
      <c r="E15" s="107">
        <f>SUM(E5:E14)</f>
        <v>25374</v>
      </c>
      <c r="F15" s="111">
        <f>SUM(F5:F14)</f>
        <v>13520</v>
      </c>
    </row>
    <row r="16" spans="1:6" s="18" customFormat="1" ht="15" customHeight="1">
      <c r="A16" s="21"/>
      <c r="B16" s="95" t="s">
        <v>146</v>
      </c>
      <c r="C16" s="106">
        <v>2127</v>
      </c>
      <c r="D16" s="110">
        <v>1361</v>
      </c>
      <c r="E16" s="106">
        <v>633</v>
      </c>
      <c r="F16" s="110">
        <v>0</v>
      </c>
    </row>
    <row r="17" spans="1:6" s="18" customFormat="1" ht="15" customHeight="1">
      <c r="A17" s="21"/>
      <c r="B17" s="267" t="s">
        <v>147</v>
      </c>
      <c r="C17" s="268">
        <v>-11158</v>
      </c>
      <c r="D17" s="269">
        <v>-9475</v>
      </c>
      <c r="E17" s="268">
        <v>-6026</v>
      </c>
      <c r="F17" s="269">
        <v>0</v>
      </c>
    </row>
    <row r="18" spans="1:6" s="18" customFormat="1" ht="15" customHeight="1">
      <c r="A18" s="21"/>
      <c r="B18" s="267" t="s">
        <v>148</v>
      </c>
      <c r="C18" s="268">
        <v>1063</v>
      </c>
      <c r="D18" s="269">
        <v>2643</v>
      </c>
      <c r="E18" s="268">
        <v>914</v>
      </c>
      <c r="F18" s="269">
        <v>2642</v>
      </c>
    </row>
    <row r="19" spans="1:6" s="18" customFormat="1" ht="15" customHeight="1">
      <c r="A19" s="21"/>
      <c r="B19" s="267" t="s">
        <v>149</v>
      </c>
      <c r="C19" s="268">
        <v>-3904</v>
      </c>
      <c r="D19" s="269">
        <v>-3828</v>
      </c>
      <c r="E19" s="268">
        <v>-132</v>
      </c>
      <c r="F19" s="269">
        <v>-200</v>
      </c>
    </row>
    <row r="20" spans="1:6" s="18" customFormat="1" ht="15" customHeight="1">
      <c r="A20" s="21"/>
      <c r="B20" s="267" t="s">
        <v>150</v>
      </c>
      <c r="C20" s="268">
        <v>8698</v>
      </c>
      <c r="D20" s="269">
        <v>403</v>
      </c>
      <c r="E20" s="268">
        <v>0</v>
      </c>
      <c r="F20" s="269">
        <v>97</v>
      </c>
    </row>
    <row r="21" spans="1:6" s="18" customFormat="1" ht="15" customHeight="1">
      <c r="A21" s="21"/>
      <c r="B21" s="267" t="s">
        <v>151</v>
      </c>
      <c r="C21" s="268">
        <v>-27666</v>
      </c>
      <c r="D21" s="269">
        <v>-630</v>
      </c>
      <c r="E21" s="268">
        <v>-436</v>
      </c>
      <c r="F21" s="269">
        <v>-86</v>
      </c>
    </row>
    <row r="22" spans="1:6" s="18" customFormat="1" ht="15" customHeight="1">
      <c r="A22" s="21"/>
      <c r="B22" s="267" t="s">
        <v>199</v>
      </c>
      <c r="C22" s="268">
        <v>2132</v>
      </c>
      <c r="D22" s="269">
        <v>-738</v>
      </c>
      <c r="E22" s="268">
        <v>0</v>
      </c>
      <c r="F22" s="269">
        <v>-866</v>
      </c>
    </row>
    <row r="23" spans="1:6" ht="15" customHeight="1" thickBot="1">
      <c r="B23" s="101" t="s">
        <v>152</v>
      </c>
      <c r="C23" s="107">
        <f>SUM(C16:C22)</f>
        <v>-28708</v>
      </c>
      <c r="D23" s="111">
        <f>SUM(D16:D22)</f>
        <v>-10264</v>
      </c>
      <c r="E23" s="107">
        <f>SUM(E16:E22)</f>
        <v>-5047</v>
      </c>
      <c r="F23" s="111">
        <f>SUM(F16:F22)</f>
        <v>1587</v>
      </c>
    </row>
    <row r="24" spans="1:6" s="18" customFormat="1" ht="15" customHeight="1">
      <c r="A24" s="21"/>
      <c r="B24" s="95" t="s">
        <v>153</v>
      </c>
      <c r="C24" s="106">
        <v>-56629</v>
      </c>
      <c r="D24" s="110">
        <v>-56567</v>
      </c>
      <c r="E24" s="106">
        <v>0</v>
      </c>
      <c r="F24" s="110">
        <v>0</v>
      </c>
    </row>
    <row r="25" spans="1:6" s="18" customFormat="1" ht="15" customHeight="1">
      <c r="A25" s="21"/>
      <c r="B25" s="267" t="s">
        <v>154</v>
      </c>
      <c r="C25" s="268">
        <v>-7496</v>
      </c>
      <c r="D25" s="110">
        <v>-52776</v>
      </c>
      <c r="E25" s="268">
        <v>613</v>
      </c>
      <c r="F25" s="110">
        <v>-50706</v>
      </c>
    </row>
    <row r="26" spans="1:6" s="18" customFormat="1" ht="15" customHeight="1">
      <c r="A26" s="21"/>
      <c r="B26" s="267" t="s">
        <v>64</v>
      </c>
      <c r="C26" s="268">
        <v>-12974</v>
      </c>
      <c r="D26" s="110">
        <v>-15572</v>
      </c>
      <c r="E26" s="268">
        <v>-3043</v>
      </c>
      <c r="F26" s="110">
        <v>-3861</v>
      </c>
    </row>
    <row r="27" spans="1:6" s="18" customFormat="1" ht="15" customHeight="1">
      <c r="A27" s="21"/>
      <c r="B27" s="267" t="s">
        <v>155</v>
      </c>
      <c r="C27" s="268">
        <v>60000</v>
      </c>
      <c r="D27" s="269">
        <v>50096</v>
      </c>
      <c r="E27" s="268">
        <v>0</v>
      </c>
      <c r="F27" s="269">
        <v>0</v>
      </c>
    </row>
    <row r="28" spans="1:6" s="18" customFormat="1" ht="15" customHeight="1">
      <c r="A28" s="21"/>
      <c r="B28" s="156" t="s">
        <v>156</v>
      </c>
      <c r="C28" s="268">
        <v>-3</v>
      </c>
      <c r="D28" s="269">
        <v>-25004</v>
      </c>
      <c r="E28" s="268">
        <v>0</v>
      </c>
      <c r="F28" s="269">
        <v>-3</v>
      </c>
    </row>
    <row r="29" spans="1:6" ht="15" customHeight="1" thickBot="1">
      <c r="B29" s="101" t="s">
        <v>157</v>
      </c>
      <c r="C29" s="107">
        <f>SUM(C24:C28)</f>
        <v>-17102</v>
      </c>
      <c r="D29" s="111">
        <f>SUM(D24:D28)</f>
        <v>-99823</v>
      </c>
      <c r="E29" s="107">
        <f>SUM(E24:E28)</f>
        <v>-2430</v>
      </c>
      <c r="F29" s="111">
        <f>SUM(F24:F28)</f>
        <v>-54570</v>
      </c>
    </row>
    <row r="30" spans="1:6" s="18" customFormat="1" ht="15" customHeight="1">
      <c r="A30" s="21"/>
      <c r="B30" s="95" t="s">
        <v>158</v>
      </c>
      <c r="C30" s="106">
        <v>70425</v>
      </c>
      <c r="D30" s="110">
        <v>2361</v>
      </c>
      <c r="E30" s="106">
        <v>17897</v>
      </c>
      <c r="F30" s="110">
        <v>-39463</v>
      </c>
    </row>
    <row r="31" spans="1:6" s="18" customFormat="1" ht="15" customHeight="1">
      <c r="A31" s="21"/>
      <c r="B31" s="284" t="s">
        <v>159</v>
      </c>
      <c r="C31" s="268">
        <v>35437</v>
      </c>
      <c r="D31" s="269">
        <v>-36011</v>
      </c>
      <c r="E31" s="268">
        <v>11344</v>
      </c>
      <c r="F31" s="269">
        <v>-12026</v>
      </c>
    </row>
    <row r="32" spans="1:6" ht="15" customHeight="1" thickBot="1">
      <c r="B32" s="101" t="s">
        <v>160</v>
      </c>
      <c r="C32" s="107">
        <f>SUM(C30:C31)</f>
        <v>105862</v>
      </c>
      <c r="D32" s="111">
        <f>SUM(D30:D31)</f>
        <v>-33650</v>
      </c>
      <c r="E32" s="107">
        <f>SUM(E30:E31)</f>
        <v>29241</v>
      </c>
      <c r="F32" s="111">
        <f>SUM(F30:F31)</f>
        <v>-51489</v>
      </c>
    </row>
    <row r="33" spans="1:6" s="18" customFormat="1" ht="15" customHeight="1">
      <c r="A33" s="21"/>
      <c r="B33" s="95" t="s">
        <v>161</v>
      </c>
      <c r="C33" s="106">
        <v>479982</v>
      </c>
      <c r="D33" s="110">
        <v>513632</v>
      </c>
      <c r="E33" s="106">
        <v>556603</v>
      </c>
      <c r="F33" s="110">
        <v>531471</v>
      </c>
    </row>
    <row r="34" spans="1:6" ht="15" customHeight="1" thickBot="1">
      <c r="B34" s="101" t="s">
        <v>162</v>
      </c>
      <c r="C34" s="107">
        <f>SUM(C32:C33)</f>
        <v>585844</v>
      </c>
      <c r="D34" s="111">
        <f>SUM(D32:D33)</f>
        <v>479982</v>
      </c>
      <c r="E34" s="107">
        <f>SUM(E32:E33)</f>
        <v>585844</v>
      </c>
      <c r="F34" s="111">
        <f>SUM(F32:F33)</f>
        <v>479982</v>
      </c>
    </row>
    <row r="35" spans="1:6" ht="15" customHeight="1" thickBot="1">
      <c r="B35" s="101" t="s">
        <v>65</v>
      </c>
      <c r="C35" s="107">
        <f>C15+C16+C17+C18+C19+C26</f>
        <v>91389</v>
      </c>
      <c r="D35" s="111">
        <f>D15+D16+D17+D18+D19+D26</f>
        <v>87577</v>
      </c>
      <c r="E35" s="107">
        <f>E15+E16+E17+E18+E19+E26</f>
        <v>17720</v>
      </c>
      <c r="F35" s="111">
        <f>F15+F16+F17+F18+F19+F26</f>
        <v>12101</v>
      </c>
    </row>
    <row r="36" spans="1:6" s="5" customFormat="1" ht="14.25" customHeight="1">
      <c r="A36" s="22"/>
      <c r="B36" s="21"/>
      <c r="C36" s="21"/>
      <c r="D36" s="21"/>
      <c r="E36" s="21"/>
      <c r="F36" s="21"/>
    </row>
    <row r="37" spans="1:6" s="5" customFormat="1" ht="14.25" customHeight="1">
      <c r="A37" s="22"/>
      <c r="B37" s="2"/>
      <c r="C37" s="41"/>
      <c r="D37" s="2"/>
      <c r="E37" s="2"/>
      <c r="F37" s="2"/>
    </row>
    <row r="39" spans="1:6">
      <c r="B39" s="30"/>
    </row>
    <row r="40" spans="1:6">
      <c r="B40" s="30"/>
    </row>
  </sheetData>
  <mergeCells count="2">
    <mergeCell ref="B2:F2"/>
    <mergeCell ref="B1:F1"/>
  </mergeCells>
  <pageMargins left="0.43307086614173229" right="0.23622047244094491" top="0.74803149606299213" bottom="0.74803149606299213" header="0.31496062992125984" footer="0.31496062992125984"/>
  <pageSetup paperSize="9" scale="84" orientation="portrait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9CC5-5934-4E27-B21F-E73F61F6F3B9}">
  <sheetPr>
    <pageSetUpPr fitToPage="1"/>
  </sheetPr>
  <dimension ref="A1:U35"/>
  <sheetViews>
    <sheetView showGridLines="0" zoomScale="110" zoomScaleNormal="110" workbookViewId="0"/>
  </sheetViews>
  <sheetFormatPr defaultColWidth="9.140625" defaultRowHeight="1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" customWidth="1"/>
    <col min="7" max="9" width="10.42578125" style="2" customWidth="1"/>
    <col min="10" max="10" width="2.28515625" style="2" customWidth="1"/>
    <col min="11" max="13" width="10.42578125" style="2" customWidth="1"/>
    <col min="14" max="14" width="2.28515625" style="2" customWidth="1"/>
    <col min="15" max="16" width="10.42578125" style="2" customWidth="1"/>
    <col min="17" max="17" width="2.28515625" style="2" customWidth="1"/>
    <col min="18" max="20" width="10.42578125" style="2" customWidth="1"/>
    <col min="21" max="21" width="2.7109375" style="36" customWidth="1"/>
    <col min="22" max="16384" width="9.140625" style="2"/>
  </cols>
  <sheetData>
    <row r="1" spans="1:21" s="14" customFormat="1" ht="15" customHeight="1">
      <c r="B1" s="312" t="str">
        <f>+'Table of contents'!C17</f>
        <v>Segment Report for the Twelve Months Ended December 31, 2021 and 2020</v>
      </c>
      <c r="C1" s="312"/>
      <c r="D1" s="312"/>
      <c r="E1" s="312"/>
      <c r="F1" s="312"/>
      <c r="G1" s="312"/>
      <c r="H1" s="312"/>
      <c r="I1" s="312"/>
      <c r="J1" s="312"/>
      <c r="K1" s="312"/>
      <c r="L1" s="44"/>
      <c r="M1" s="26"/>
      <c r="N1" s="26"/>
      <c r="O1" s="26"/>
      <c r="P1" s="26"/>
      <c r="Q1" s="26"/>
      <c r="R1" s="26"/>
      <c r="S1" s="26"/>
      <c r="T1" s="26"/>
      <c r="U1" s="35"/>
    </row>
    <row r="2" spans="1:21" ht="15" customHeight="1">
      <c r="B2" s="159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7"/>
      <c r="N2" s="27"/>
      <c r="O2" s="27"/>
      <c r="P2" s="27"/>
      <c r="Q2" s="27"/>
      <c r="R2" s="27"/>
      <c r="S2" s="27"/>
      <c r="T2" s="27"/>
    </row>
    <row r="3" spans="1:21" ht="15" customHeight="1">
      <c r="A3" s="10"/>
      <c r="B3" s="16"/>
      <c r="C3" s="11"/>
      <c r="D3" s="11"/>
      <c r="E3" s="31"/>
      <c r="F3" s="33"/>
      <c r="G3" s="32"/>
      <c r="H3" s="11"/>
      <c r="I3" s="31"/>
      <c r="J3" s="33"/>
      <c r="K3" s="32"/>
      <c r="L3" s="11"/>
      <c r="M3" s="31"/>
      <c r="N3" s="33"/>
      <c r="O3" s="32"/>
      <c r="P3" s="31"/>
      <c r="Q3" s="33"/>
      <c r="R3" s="32"/>
      <c r="S3" s="11"/>
      <c r="T3" s="11"/>
      <c r="U3" s="38"/>
    </row>
    <row r="4" spans="1:21" s="9" customFormat="1" ht="15" customHeight="1" thickBot="1">
      <c r="A4" s="12"/>
      <c r="B4" s="313" t="s">
        <v>77</v>
      </c>
      <c r="C4" s="315" t="s">
        <v>33</v>
      </c>
      <c r="D4" s="316"/>
      <c r="E4" s="311"/>
      <c r="F4" s="178"/>
      <c r="G4" s="310" t="s">
        <v>34</v>
      </c>
      <c r="H4" s="311"/>
      <c r="I4" s="317"/>
      <c r="J4" s="178"/>
      <c r="K4" s="310" t="s">
        <v>163</v>
      </c>
      <c r="L4" s="311"/>
      <c r="M4" s="317"/>
      <c r="N4" s="178"/>
      <c r="O4" s="318" t="s">
        <v>164</v>
      </c>
      <c r="P4" s="318"/>
      <c r="Q4" s="178"/>
      <c r="R4" s="310" t="s">
        <v>165</v>
      </c>
      <c r="S4" s="311"/>
      <c r="T4" s="311"/>
      <c r="U4" s="39"/>
    </row>
    <row r="5" spans="1:21" s="9" customFormat="1" ht="14.25" customHeight="1" thickTop="1">
      <c r="A5" s="12"/>
      <c r="B5" s="313"/>
      <c r="C5" s="165" t="s">
        <v>49</v>
      </c>
      <c r="D5" s="189" t="s">
        <v>49</v>
      </c>
      <c r="E5" s="171" t="s">
        <v>50</v>
      </c>
      <c r="F5" s="179"/>
      <c r="G5" s="165" t="s">
        <v>49</v>
      </c>
      <c r="H5" s="189" t="s">
        <v>49</v>
      </c>
      <c r="I5" s="171" t="s">
        <v>50</v>
      </c>
      <c r="J5" s="179"/>
      <c r="K5" s="165" t="s">
        <v>49</v>
      </c>
      <c r="L5" s="189" t="s">
        <v>49</v>
      </c>
      <c r="M5" s="171" t="s">
        <v>50</v>
      </c>
      <c r="N5" s="179"/>
      <c r="O5" s="189" t="s">
        <v>49</v>
      </c>
      <c r="P5" s="171" t="s">
        <v>50</v>
      </c>
      <c r="Q5" s="179"/>
      <c r="R5" s="165" t="s">
        <v>49</v>
      </c>
      <c r="S5" s="189" t="s">
        <v>49</v>
      </c>
      <c r="T5" s="171" t="s">
        <v>50</v>
      </c>
      <c r="U5" s="39"/>
    </row>
    <row r="6" spans="1:21" s="9" customFormat="1" ht="25.15" customHeight="1" thickBot="1">
      <c r="A6" s="12"/>
      <c r="B6" s="314"/>
      <c r="C6" s="194" t="s">
        <v>166</v>
      </c>
      <c r="D6" s="192" t="s">
        <v>167</v>
      </c>
      <c r="E6" s="196" t="s">
        <v>168</v>
      </c>
      <c r="F6" s="179"/>
      <c r="G6" s="194" t="s">
        <v>166</v>
      </c>
      <c r="H6" s="192" t="s">
        <v>167</v>
      </c>
      <c r="I6" s="196" t="s">
        <v>168</v>
      </c>
      <c r="J6" s="179"/>
      <c r="K6" s="197" t="s">
        <v>166</v>
      </c>
      <c r="L6" s="192" t="s">
        <v>167</v>
      </c>
      <c r="M6" s="196" t="s">
        <v>166</v>
      </c>
      <c r="N6" s="179"/>
      <c r="O6" s="194" t="s">
        <v>166</v>
      </c>
      <c r="P6" s="193" t="s">
        <v>166</v>
      </c>
      <c r="Q6" s="179"/>
      <c r="R6" s="194" t="s">
        <v>166</v>
      </c>
      <c r="S6" s="192" t="s">
        <v>167</v>
      </c>
      <c r="T6" s="195" t="s">
        <v>168</v>
      </c>
      <c r="U6" s="39"/>
    </row>
    <row r="7" spans="1:21" s="9" customFormat="1" ht="15" customHeight="1" thickTop="1">
      <c r="A7" s="12"/>
      <c r="B7" s="95" t="s">
        <v>169</v>
      </c>
      <c r="C7" s="106">
        <v>132709</v>
      </c>
      <c r="D7" s="190">
        <v>131692</v>
      </c>
      <c r="E7" s="173">
        <v>91990</v>
      </c>
      <c r="F7" s="215"/>
      <c r="G7" s="168">
        <v>49869</v>
      </c>
      <c r="H7" s="190">
        <v>50901</v>
      </c>
      <c r="I7" s="173">
        <v>26873</v>
      </c>
      <c r="J7" s="180"/>
      <c r="K7" s="168">
        <v>0</v>
      </c>
      <c r="L7" s="190">
        <v>0</v>
      </c>
      <c r="M7" s="173">
        <v>0</v>
      </c>
      <c r="N7" s="215"/>
      <c r="O7" s="168"/>
      <c r="P7" s="173"/>
      <c r="Q7" s="180"/>
      <c r="R7" s="191">
        <f>C7+G7+K7+O7</f>
        <v>182578</v>
      </c>
      <c r="S7" s="190">
        <f>+D7+H7+L7</f>
        <v>182593</v>
      </c>
      <c r="T7" s="110">
        <f>E7+I7+M7+P7</f>
        <v>118863</v>
      </c>
      <c r="U7" s="260"/>
    </row>
    <row r="8" spans="1:21" s="9" customFormat="1" ht="15" customHeight="1">
      <c r="A8" s="12"/>
      <c r="B8" s="95" t="s">
        <v>170</v>
      </c>
      <c r="C8" s="106">
        <v>52168</v>
      </c>
      <c r="D8" s="190">
        <v>52462</v>
      </c>
      <c r="E8" s="173">
        <v>28033</v>
      </c>
      <c r="F8" s="215"/>
      <c r="G8" s="168">
        <v>11243</v>
      </c>
      <c r="H8" s="190">
        <v>11381</v>
      </c>
      <c r="I8" s="173">
        <v>4287</v>
      </c>
      <c r="J8" s="180"/>
      <c r="K8" s="168">
        <v>0</v>
      </c>
      <c r="L8" s="190">
        <v>0</v>
      </c>
      <c r="M8" s="173">
        <v>0</v>
      </c>
      <c r="N8" s="215"/>
      <c r="O8" s="168"/>
      <c r="P8" s="173"/>
      <c r="Q8" s="180"/>
      <c r="R8" s="191">
        <f>C8+G8+K8+O8</f>
        <v>63411</v>
      </c>
      <c r="S8" s="190">
        <f>+D8+H8+L8</f>
        <v>63843</v>
      </c>
      <c r="T8" s="110">
        <f>E8+I8+M8+P8</f>
        <v>32320</v>
      </c>
      <c r="U8" s="39"/>
    </row>
    <row r="9" spans="1:21" s="9" customFormat="1" ht="15" customHeight="1">
      <c r="A9" s="12"/>
      <c r="B9" s="267" t="s">
        <v>171</v>
      </c>
      <c r="C9" s="268">
        <v>209871</v>
      </c>
      <c r="D9" s="285">
        <v>212930</v>
      </c>
      <c r="E9" s="286">
        <v>253339</v>
      </c>
      <c r="F9" s="215"/>
      <c r="G9" s="166">
        <v>126081</v>
      </c>
      <c r="H9" s="285">
        <v>128027</v>
      </c>
      <c r="I9" s="286">
        <v>136893</v>
      </c>
      <c r="J9" s="180"/>
      <c r="K9" s="166">
        <v>0</v>
      </c>
      <c r="L9" s="285">
        <v>0</v>
      </c>
      <c r="M9" s="286">
        <v>0</v>
      </c>
      <c r="N9" s="215"/>
      <c r="O9" s="166"/>
      <c r="P9" s="286"/>
      <c r="Q9" s="180"/>
      <c r="R9" s="182">
        <f>C9+G9+K9+O9</f>
        <v>335952</v>
      </c>
      <c r="S9" s="285">
        <f>+D9+H9+L9</f>
        <v>340957</v>
      </c>
      <c r="T9" s="269">
        <f>E9+I9+M9+P9</f>
        <v>390232</v>
      </c>
      <c r="U9" s="39"/>
    </row>
    <row r="10" spans="1:21" s="9" customFormat="1" ht="15" customHeight="1">
      <c r="A10" s="12"/>
      <c r="B10" s="160" t="s">
        <v>37</v>
      </c>
      <c r="C10" s="162">
        <v>44136</v>
      </c>
      <c r="D10" s="170">
        <v>44293</v>
      </c>
      <c r="E10" s="172">
        <v>31258</v>
      </c>
      <c r="F10" s="215"/>
      <c r="G10" s="167">
        <v>2</v>
      </c>
      <c r="H10" s="170">
        <v>2</v>
      </c>
      <c r="I10" s="172">
        <v>42</v>
      </c>
      <c r="J10" s="180"/>
      <c r="K10" s="167">
        <v>0</v>
      </c>
      <c r="L10" s="170">
        <v>0</v>
      </c>
      <c r="M10" s="172">
        <v>0</v>
      </c>
      <c r="N10" s="215"/>
      <c r="O10" s="167"/>
      <c r="P10" s="172"/>
      <c r="Q10" s="180"/>
      <c r="R10" s="183">
        <f>G10+C10+K10+O10</f>
        <v>44138</v>
      </c>
      <c r="S10" s="170">
        <f>+D10+H10+L10</f>
        <v>44295</v>
      </c>
      <c r="T10" s="269">
        <f>I10+E10+M10+Q10</f>
        <v>31300</v>
      </c>
      <c r="U10" s="39"/>
    </row>
    <row r="11" spans="1:21" s="9" customFormat="1" ht="15" customHeight="1" thickBot="1">
      <c r="A11" s="12"/>
      <c r="B11" s="287" t="s">
        <v>172</v>
      </c>
      <c r="C11" s="288">
        <f>SUM(C7:C10)</f>
        <v>438884</v>
      </c>
      <c r="D11" s="289">
        <f t="shared" ref="D11:E11" si="0">SUM(D7:D10)</f>
        <v>441377</v>
      </c>
      <c r="E11" s="290">
        <f t="shared" si="0"/>
        <v>404620</v>
      </c>
      <c r="F11" s="216"/>
      <c r="G11" s="291">
        <f t="shared" ref="G11:I11" si="1">SUM(G7:G10)</f>
        <v>187195</v>
      </c>
      <c r="H11" s="289">
        <f t="shared" si="1"/>
        <v>190311</v>
      </c>
      <c r="I11" s="290">
        <f t="shared" si="1"/>
        <v>168095</v>
      </c>
      <c r="J11" s="181"/>
      <c r="K11" s="291">
        <f t="shared" ref="K11:M11" si="2">SUM(K7:K10)</f>
        <v>0</v>
      </c>
      <c r="L11" s="289">
        <f t="shared" si="2"/>
        <v>0</v>
      </c>
      <c r="M11" s="290">
        <f t="shared" si="2"/>
        <v>0</v>
      </c>
      <c r="N11" s="216"/>
      <c r="O11" s="291">
        <f t="shared" ref="O11:P11" si="3">SUM(O7:O10)</f>
        <v>0</v>
      </c>
      <c r="P11" s="290">
        <f t="shared" si="3"/>
        <v>0</v>
      </c>
      <c r="Q11" s="181"/>
      <c r="R11" s="291">
        <f t="shared" ref="R11:T11" si="4">SUM(R7:R10)</f>
        <v>626079</v>
      </c>
      <c r="S11" s="289">
        <f t="shared" si="4"/>
        <v>631688</v>
      </c>
      <c r="T11" s="292">
        <f t="shared" si="4"/>
        <v>572715</v>
      </c>
      <c r="U11" s="39"/>
    </row>
    <row r="12" spans="1:21" s="9" customFormat="1" ht="15" customHeight="1">
      <c r="A12" s="12"/>
      <c r="B12" s="160" t="s">
        <v>173</v>
      </c>
      <c r="C12" s="162">
        <v>30642</v>
      </c>
      <c r="D12" s="170">
        <v>30813</v>
      </c>
      <c r="E12" s="172">
        <v>43819</v>
      </c>
      <c r="F12" s="215"/>
      <c r="G12" s="167">
        <v>27284</v>
      </c>
      <c r="H12" s="170">
        <v>27695</v>
      </c>
      <c r="I12" s="172">
        <v>54535</v>
      </c>
      <c r="J12" s="180"/>
      <c r="K12" s="167">
        <v>0</v>
      </c>
      <c r="L12" s="170">
        <v>0</v>
      </c>
      <c r="M12" s="172">
        <v>0</v>
      </c>
      <c r="N12" s="215"/>
      <c r="O12" s="167"/>
      <c r="P12" s="172"/>
      <c r="Q12" s="180"/>
      <c r="R12" s="183">
        <f>G12+C12+K12+O12</f>
        <v>57926</v>
      </c>
      <c r="S12" s="170">
        <f>+D12+H12+L12</f>
        <v>58508</v>
      </c>
      <c r="T12" s="269">
        <f>I12+E12+M12+Q12</f>
        <v>98354</v>
      </c>
      <c r="U12" s="39"/>
    </row>
    <row r="13" spans="1:21" s="9" customFormat="1" ht="15" customHeight="1" thickBot="1">
      <c r="A13" s="12"/>
      <c r="B13" s="287" t="s">
        <v>32</v>
      </c>
      <c r="C13" s="288">
        <f>SUM(C11:C12)</f>
        <v>469526</v>
      </c>
      <c r="D13" s="289">
        <f>SUM(D11:D12)</f>
        <v>472190</v>
      </c>
      <c r="E13" s="290">
        <f>SUM(E11:E12)</f>
        <v>448439</v>
      </c>
      <c r="F13" s="216"/>
      <c r="G13" s="291">
        <f>SUM(G11:G12)</f>
        <v>214479</v>
      </c>
      <c r="H13" s="289">
        <f>SUM(H11:H12)</f>
        <v>218006</v>
      </c>
      <c r="I13" s="290">
        <f>SUM(I11:I12)</f>
        <v>222630</v>
      </c>
      <c r="J13" s="181"/>
      <c r="K13" s="291">
        <f>SUM(K11:K12)</f>
        <v>0</v>
      </c>
      <c r="L13" s="289">
        <f>SUM(L11:L12)</f>
        <v>0</v>
      </c>
      <c r="M13" s="290">
        <f>SUM(M11:M12)</f>
        <v>0</v>
      </c>
      <c r="N13" s="216"/>
      <c r="O13" s="291">
        <f>SUM(O11:O12)</f>
        <v>0</v>
      </c>
      <c r="P13" s="290">
        <f>SUM(P11:P12)</f>
        <v>0</v>
      </c>
      <c r="Q13" s="181"/>
      <c r="R13" s="291">
        <f>SUM(R11:R12)</f>
        <v>684005</v>
      </c>
      <c r="S13" s="289">
        <f>SUM(S11:S12)</f>
        <v>690196</v>
      </c>
      <c r="T13" s="292">
        <f>SUM(T11:T12)</f>
        <v>671069</v>
      </c>
      <c r="U13" s="39"/>
    </row>
    <row r="14" spans="1:21" s="9" customFormat="1" ht="15" customHeight="1">
      <c r="A14" s="12"/>
      <c r="B14" s="95" t="s">
        <v>78</v>
      </c>
      <c r="C14" s="106">
        <v>0</v>
      </c>
      <c r="D14" s="190">
        <v>0</v>
      </c>
      <c r="E14" s="173">
        <v>0</v>
      </c>
      <c r="F14" s="180"/>
      <c r="G14" s="168">
        <v>0</v>
      </c>
      <c r="H14" s="190">
        <v>0</v>
      </c>
      <c r="I14" s="173">
        <v>0</v>
      </c>
      <c r="J14" s="180"/>
      <c r="K14" s="187">
        <v>149834</v>
      </c>
      <c r="L14" s="190">
        <v>150247</v>
      </c>
      <c r="M14" s="173">
        <v>163561</v>
      </c>
      <c r="N14" s="180"/>
      <c r="O14" s="168"/>
      <c r="P14" s="173"/>
      <c r="Q14" s="180"/>
      <c r="R14" s="168">
        <f>C14+G14+K14+O14</f>
        <v>149834</v>
      </c>
      <c r="S14" s="168">
        <f>+D14+H14+L14</f>
        <v>150247</v>
      </c>
      <c r="T14" s="110">
        <f>E14+I14+M14+P14</f>
        <v>163561</v>
      </c>
      <c r="U14" s="39"/>
    </row>
    <row r="15" spans="1:21" s="9" customFormat="1" ht="15" customHeight="1">
      <c r="A15" s="12"/>
      <c r="B15" s="267" t="s">
        <v>79</v>
      </c>
      <c r="C15" s="268">
        <v>0</v>
      </c>
      <c r="D15" s="285">
        <v>0</v>
      </c>
      <c r="E15" s="286">
        <v>0</v>
      </c>
      <c r="F15" s="180"/>
      <c r="G15" s="166">
        <v>0</v>
      </c>
      <c r="H15" s="285">
        <v>0</v>
      </c>
      <c r="I15" s="286">
        <v>215</v>
      </c>
      <c r="J15" s="180"/>
      <c r="K15" s="166">
        <v>3</v>
      </c>
      <c r="L15" s="285">
        <v>3</v>
      </c>
      <c r="M15" s="286">
        <v>1</v>
      </c>
      <c r="N15" s="180"/>
      <c r="O15" s="166"/>
      <c r="P15" s="286"/>
      <c r="Q15" s="180"/>
      <c r="R15" s="166">
        <f>C15+G15+K15+O15</f>
        <v>3</v>
      </c>
      <c r="S15" s="285">
        <f>+D15+H15+L15</f>
        <v>3</v>
      </c>
      <c r="T15" s="269">
        <f>E15+I15+M15+P15</f>
        <v>216</v>
      </c>
      <c r="U15" s="39"/>
    </row>
    <row r="16" spans="1:21" s="9" customFormat="1" ht="15" customHeight="1" thickBot="1">
      <c r="A16" s="12"/>
      <c r="B16" s="287" t="s">
        <v>80</v>
      </c>
      <c r="C16" s="288">
        <f t="shared" ref="C16" si="5">SUM(C13:C15)</f>
        <v>469526</v>
      </c>
      <c r="D16" s="289">
        <f t="shared" ref="D16:E16" si="6">SUM(D13:D15)</f>
        <v>472190</v>
      </c>
      <c r="E16" s="290">
        <f t="shared" si="6"/>
        <v>448439</v>
      </c>
      <c r="F16" s="181"/>
      <c r="G16" s="291">
        <f t="shared" ref="G16:I16" si="7">SUM(G13:G15)</f>
        <v>214479</v>
      </c>
      <c r="H16" s="289">
        <f t="shared" si="7"/>
        <v>218006</v>
      </c>
      <c r="I16" s="290">
        <f t="shared" si="7"/>
        <v>222845</v>
      </c>
      <c r="J16" s="181"/>
      <c r="K16" s="291">
        <f t="shared" ref="K16:M16" si="8">SUM(K13:K15)</f>
        <v>149837</v>
      </c>
      <c r="L16" s="289">
        <f t="shared" si="8"/>
        <v>150250</v>
      </c>
      <c r="M16" s="290">
        <f t="shared" si="8"/>
        <v>163562</v>
      </c>
      <c r="N16" s="181"/>
      <c r="O16" s="291">
        <f t="shared" ref="O16:P16" si="9">SUM(O13:O15)</f>
        <v>0</v>
      </c>
      <c r="P16" s="290">
        <f t="shared" si="9"/>
        <v>0</v>
      </c>
      <c r="Q16" s="181"/>
      <c r="R16" s="291">
        <f>SUM(R13:R15)</f>
        <v>833842</v>
      </c>
      <c r="S16" s="289">
        <f t="shared" ref="S16" si="10">SUM(S13:S15)</f>
        <v>840446</v>
      </c>
      <c r="T16" s="292">
        <f>SUM(T13:T15)</f>
        <v>834846</v>
      </c>
      <c r="U16" s="39"/>
    </row>
    <row r="17" spans="1:21" s="9" customFormat="1" ht="15" customHeight="1">
      <c r="A17" s="12"/>
      <c r="B17" s="95" t="s">
        <v>174</v>
      </c>
      <c r="C17" s="106">
        <v>-62500</v>
      </c>
      <c r="D17" s="106">
        <v>-62790</v>
      </c>
      <c r="E17" s="173">
        <v>-50482</v>
      </c>
      <c r="F17" s="180"/>
      <c r="G17" s="168">
        <v>-7732</v>
      </c>
      <c r="H17" s="106">
        <v>-7859</v>
      </c>
      <c r="I17" s="184">
        <v>-8279</v>
      </c>
      <c r="J17" s="180"/>
      <c r="K17" s="168">
        <v>-108612</v>
      </c>
      <c r="L17" s="106">
        <v>-108685</v>
      </c>
      <c r="M17" s="173">
        <v>-130505</v>
      </c>
      <c r="N17" s="180"/>
      <c r="O17" s="168">
        <v>-9983</v>
      </c>
      <c r="P17" s="173">
        <v>-7955</v>
      </c>
      <c r="Q17" s="180"/>
      <c r="R17" s="168">
        <f>C17+G17+K17+O17</f>
        <v>-188827</v>
      </c>
      <c r="S17" s="106"/>
      <c r="T17" s="110">
        <f>E17+I17+M17+P17</f>
        <v>-197221</v>
      </c>
      <c r="U17" s="39"/>
    </row>
    <row r="18" spans="1:21" s="9" customFormat="1" ht="15" customHeight="1" thickBot="1">
      <c r="A18" s="12"/>
      <c r="B18" s="287" t="s">
        <v>82</v>
      </c>
      <c r="C18" s="288">
        <f t="shared" ref="C18" si="11">SUM(C16:C17)</f>
        <v>407026</v>
      </c>
      <c r="D18" s="288">
        <f t="shared" ref="D18:E18" si="12">SUM(D16:D17)</f>
        <v>409400</v>
      </c>
      <c r="E18" s="290">
        <f t="shared" si="12"/>
        <v>397957</v>
      </c>
      <c r="F18" s="181"/>
      <c r="G18" s="291">
        <f t="shared" ref="G18:I18" si="13">SUM(G16:G17)</f>
        <v>206747</v>
      </c>
      <c r="H18" s="288">
        <f t="shared" si="13"/>
        <v>210147</v>
      </c>
      <c r="I18" s="290">
        <f t="shared" si="13"/>
        <v>214566</v>
      </c>
      <c r="J18" s="181"/>
      <c r="K18" s="291">
        <f t="shared" ref="K18:M18" si="14">SUM(K16:K17)</f>
        <v>41225</v>
      </c>
      <c r="L18" s="288">
        <f t="shared" si="14"/>
        <v>41565</v>
      </c>
      <c r="M18" s="290">
        <f t="shared" si="14"/>
        <v>33057</v>
      </c>
      <c r="N18" s="181"/>
      <c r="O18" s="291">
        <f t="shared" ref="O18:P18" si="15">SUM(O16:O17)</f>
        <v>-9983</v>
      </c>
      <c r="P18" s="290">
        <f t="shared" si="15"/>
        <v>-7955</v>
      </c>
      <c r="Q18" s="181"/>
      <c r="R18" s="291">
        <f t="shared" ref="R18" si="16">SUM(R16:R17)</f>
        <v>645015</v>
      </c>
      <c r="S18" s="288"/>
      <c r="T18" s="292">
        <f t="shared" ref="T18" si="17">SUM(T16:T17)</f>
        <v>637625</v>
      </c>
      <c r="U18" s="39"/>
    </row>
    <row r="19" spans="1:21" s="9" customFormat="1" ht="15" customHeight="1">
      <c r="A19" s="12"/>
      <c r="B19" s="161"/>
      <c r="C19" s="163"/>
      <c r="D19" s="163"/>
      <c r="E19" s="174"/>
      <c r="F19" s="181"/>
      <c r="G19" s="169"/>
      <c r="H19" s="163"/>
      <c r="I19" s="185"/>
      <c r="J19" s="181"/>
      <c r="K19" s="188"/>
      <c r="L19" s="163"/>
      <c r="M19" s="174"/>
      <c r="N19" s="181"/>
      <c r="O19" s="169"/>
      <c r="P19" s="174"/>
      <c r="Q19" s="181"/>
      <c r="R19" s="169"/>
      <c r="S19" s="163"/>
      <c r="T19" s="164"/>
      <c r="U19" s="39"/>
    </row>
    <row r="20" spans="1:21" s="9" customFormat="1" ht="15" customHeight="1">
      <c r="A20" s="12"/>
      <c r="B20" s="267" t="s">
        <v>84</v>
      </c>
      <c r="C20" s="268">
        <v>-231129</v>
      </c>
      <c r="D20" s="268">
        <v>-232730</v>
      </c>
      <c r="E20" s="286">
        <v>-215972</v>
      </c>
      <c r="F20" s="180"/>
      <c r="G20" s="166">
        <v>-29767</v>
      </c>
      <c r="H20" s="268">
        <v>-30171</v>
      </c>
      <c r="I20" s="286">
        <v>-35022</v>
      </c>
      <c r="J20" s="180"/>
      <c r="K20" s="166">
        <v>-13446</v>
      </c>
      <c r="L20" s="268">
        <v>-13495</v>
      </c>
      <c r="M20" s="286">
        <v>-15373</v>
      </c>
      <c r="N20" s="180"/>
      <c r="O20" s="166">
        <v>-5866</v>
      </c>
      <c r="P20" s="286">
        <v>-6233</v>
      </c>
      <c r="Q20" s="180"/>
      <c r="R20" s="168">
        <f>C20+G20+K20+O20</f>
        <v>-280208</v>
      </c>
      <c r="S20" s="268"/>
      <c r="T20" s="269">
        <f>E20+I20+M20+P20</f>
        <v>-272600</v>
      </c>
      <c r="U20" s="39"/>
    </row>
    <row r="21" spans="1:21" s="9" customFormat="1" ht="15" customHeight="1" thickBot="1">
      <c r="A21" s="12"/>
      <c r="B21" s="287" t="s">
        <v>175</v>
      </c>
      <c r="C21" s="288">
        <f t="shared" ref="C21" si="18">SUM(C18:C20)</f>
        <v>175897</v>
      </c>
      <c r="D21" s="288">
        <f t="shared" ref="D21:E21" si="19">SUM(D18:D20)</f>
        <v>176670</v>
      </c>
      <c r="E21" s="290">
        <f t="shared" si="19"/>
        <v>181985</v>
      </c>
      <c r="F21" s="181"/>
      <c r="G21" s="291">
        <f t="shared" ref="G21:I21" si="20">SUM(G18:G20)</f>
        <v>176980</v>
      </c>
      <c r="H21" s="288">
        <f t="shared" si="20"/>
        <v>179976</v>
      </c>
      <c r="I21" s="290">
        <f t="shared" si="20"/>
        <v>179544</v>
      </c>
      <c r="J21" s="181"/>
      <c r="K21" s="291">
        <f t="shared" ref="K21:M21" si="21">SUM(K18:K20)</f>
        <v>27779</v>
      </c>
      <c r="L21" s="288">
        <f t="shared" si="21"/>
        <v>28070</v>
      </c>
      <c r="M21" s="290">
        <f t="shared" si="21"/>
        <v>17684</v>
      </c>
      <c r="N21" s="181"/>
      <c r="O21" s="291">
        <f t="shared" ref="O21:P21" si="22">SUM(O18:O20)</f>
        <v>-15849</v>
      </c>
      <c r="P21" s="290">
        <f t="shared" si="22"/>
        <v>-14188</v>
      </c>
      <c r="Q21" s="181"/>
      <c r="R21" s="291">
        <f t="shared" ref="R21" si="23">SUM(R18:R20)</f>
        <v>364807</v>
      </c>
      <c r="S21" s="288"/>
      <c r="T21" s="292">
        <f t="shared" ref="T21" si="24">SUM(T18:T20)</f>
        <v>365025</v>
      </c>
      <c r="U21" s="39"/>
    </row>
    <row r="22" spans="1:21" s="9" customFormat="1" ht="15" customHeight="1">
      <c r="A22" s="12"/>
      <c r="B22" s="161"/>
      <c r="C22" s="163"/>
      <c r="D22" s="163"/>
      <c r="E22" s="174"/>
      <c r="F22" s="181"/>
      <c r="G22" s="169"/>
      <c r="H22" s="163"/>
      <c r="I22" s="174"/>
      <c r="J22" s="181"/>
      <c r="K22" s="188"/>
      <c r="L22" s="163"/>
      <c r="M22" s="174"/>
      <c r="N22" s="181"/>
      <c r="O22" s="169"/>
      <c r="P22" s="174"/>
      <c r="Q22" s="181"/>
      <c r="R22" s="169"/>
      <c r="S22" s="163"/>
      <c r="T22" s="164"/>
      <c r="U22" s="39"/>
    </row>
    <row r="23" spans="1:21" s="9" customFormat="1" ht="15" customHeight="1">
      <c r="A23" s="12"/>
      <c r="B23" s="95" t="s">
        <v>83</v>
      </c>
      <c r="C23" s="106">
        <v>-120100</v>
      </c>
      <c r="D23" s="106">
        <v>-116231</v>
      </c>
      <c r="E23" s="173">
        <v>-113070</v>
      </c>
      <c r="F23" s="180"/>
      <c r="G23" s="168">
        <v>-31080</v>
      </c>
      <c r="H23" s="106">
        <v>-30712</v>
      </c>
      <c r="I23" s="173">
        <v>-30856</v>
      </c>
      <c r="J23" s="180"/>
      <c r="K23" s="168">
        <v>0</v>
      </c>
      <c r="L23" s="106">
        <v>0</v>
      </c>
      <c r="M23" s="173">
        <v>0</v>
      </c>
      <c r="N23" s="180"/>
      <c r="O23" s="168">
        <v>0</v>
      </c>
      <c r="P23" s="173">
        <v>0</v>
      </c>
      <c r="Q23" s="180"/>
      <c r="R23" s="168">
        <f>C23+G23+K23+O23</f>
        <v>-151180</v>
      </c>
      <c r="S23" s="106"/>
      <c r="T23" s="110">
        <f>E23+I23+M23+P23</f>
        <v>-143926</v>
      </c>
      <c r="U23" s="39"/>
    </row>
    <row r="24" spans="1:21" s="9" customFormat="1" ht="15" customHeight="1" thickBot="1">
      <c r="A24" s="12"/>
      <c r="B24" s="287" t="s">
        <v>176</v>
      </c>
      <c r="C24" s="288">
        <f t="shared" ref="C24" si="25">SUM(C21:C23)</f>
        <v>55797</v>
      </c>
      <c r="D24" s="288">
        <f t="shared" ref="D24:E24" si="26">SUM(D21:D23)</f>
        <v>60439</v>
      </c>
      <c r="E24" s="290">
        <f t="shared" si="26"/>
        <v>68915</v>
      </c>
      <c r="F24" s="181"/>
      <c r="G24" s="291">
        <f t="shared" ref="G24:I24" si="27">SUM(G21:G23)</f>
        <v>145900</v>
      </c>
      <c r="H24" s="288">
        <f t="shared" si="27"/>
        <v>149264</v>
      </c>
      <c r="I24" s="290">
        <f t="shared" si="27"/>
        <v>148688</v>
      </c>
      <c r="J24" s="181"/>
      <c r="K24" s="291">
        <f t="shared" ref="K24:M24" si="28">SUM(K21:K23)</f>
        <v>27779</v>
      </c>
      <c r="L24" s="288">
        <f t="shared" si="28"/>
        <v>28070</v>
      </c>
      <c r="M24" s="290">
        <f t="shared" si="28"/>
        <v>17684</v>
      </c>
      <c r="N24" s="181"/>
      <c r="O24" s="291">
        <f t="shared" ref="O24:P24" si="29">SUM(O21:O23)</f>
        <v>-15849</v>
      </c>
      <c r="P24" s="290">
        <f t="shared" si="29"/>
        <v>-14188</v>
      </c>
      <c r="Q24" s="181"/>
      <c r="R24" s="291">
        <f>SUM(R21:R23)</f>
        <v>213627</v>
      </c>
      <c r="S24" s="288"/>
      <c r="T24" s="292">
        <f>SUM(T21:T23)</f>
        <v>221099</v>
      </c>
      <c r="U24" s="39"/>
    </row>
    <row r="25" spans="1:21" s="9" customFormat="1" ht="15" customHeight="1">
      <c r="A25" s="12"/>
      <c r="B25" s="95" t="s">
        <v>85</v>
      </c>
      <c r="C25" s="106"/>
      <c r="D25" s="106"/>
      <c r="E25" s="173"/>
      <c r="F25" s="180"/>
      <c r="G25" s="168"/>
      <c r="H25" s="106"/>
      <c r="I25" s="184"/>
      <c r="J25" s="180"/>
      <c r="K25" s="187"/>
      <c r="L25" s="106"/>
      <c r="M25" s="173"/>
      <c r="N25" s="180"/>
      <c r="O25" s="168"/>
      <c r="P25" s="173"/>
      <c r="Q25" s="180"/>
      <c r="R25" s="168">
        <v>-82807</v>
      </c>
      <c r="S25" s="106"/>
      <c r="T25" s="110">
        <v>-76794</v>
      </c>
      <c r="U25" s="39"/>
    </row>
    <row r="26" spans="1:21" s="9" customFormat="1" ht="15" customHeight="1">
      <c r="A26" s="12"/>
      <c r="B26" s="95" t="s">
        <v>86</v>
      </c>
      <c r="C26" s="106"/>
      <c r="D26" s="106"/>
      <c r="E26" s="173"/>
      <c r="F26" s="180"/>
      <c r="G26" s="168"/>
      <c r="H26" s="106"/>
      <c r="I26" s="173"/>
      <c r="J26" s="180"/>
      <c r="K26" s="168"/>
      <c r="L26" s="106"/>
      <c r="M26" s="173"/>
      <c r="N26" s="180"/>
      <c r="O26" s="168"/>
      <c r="P26" s="173"/>
      <c r="Q26" s="180"/>
      <c r="R26" s="271">
        <v>16477</v>
      </c>
      <c r="S26" s="106"/>
      <c r="T26" s="110">
        <v>30805</v>
      </c>
      <c r="U26" s="39"/>
    </row>
    <row r="27" spans="1:21" s="9" customFormat="1" ht="15" customHeight="1">
      <c r="A27" s="12"/>
      <c r="B27" s="95" t="s">
        <v>87</v>
      </c>
      <c r="C27" s="106"/>
      <c r="D27" s="106"/>
      <c r="E27" s="173"/>
      <c r="F27" s="180"/>
      <c r="G27" s="168"/>
      <c r="H27" s="106"/>
      <c r="I27" s="173"/>
      <c r="J27" s="180"/>
      <c r="K27" s="166"/>
      <c r="L27" s="106"/>
      <c r="M27" s="173"/>
      <c r="N27" s="180"/>
      <c r="O27" s="168"/>
      <c r="P27" s="173"/>
      <c r="Q27" s="180"/>
      <c r="R27" s="271">
        <v>-25224</v>
      </c>
      <c r="S27" s="106"/>
      <c r="T27" s="110">
        <v>-38732</v>
      </c>
      <c r="U27" s="39"/>
    </row>
    <row r="28" spans="1:21" s="9" customFormat="1" ht="15" customHeight="1">
      <c r="A28" s="12"/>
      <c r="B28" s="267" t="s">
        <v>88</v>
      </c>
      <c r="C28" s="268"/>
      <c r="D28" s="268"/>
      <c r="E28" s="286"/>
      <c r="F28" s="180"/>
      <c r="G28" s="166"/>
      <c r="H28" s="268"/>
      <c r="I28" s="286"/>
      <c r="J28" s="180"/>
      <c r="K28" s="166"/>
      <c r="L28" s="268"/>
      <c r="M28" s="286"/>
      <c r="N28" s="180"/>
      <c r="O28" s="166"/>
      <c r="P28" s="286"/>
      <c r="Q28" s="180"/>
      <c r="R28" s="166">
        <v>-5297</v>
      </c>
      <c r="S28" s="268"/>
      <c r="T28" s="269">
        <v>-5932</v>
      </c>
      <c r="U28" s="39"/>
    </row>
    <row r="29" spans="1:21" s="9" customFormat="1" ht="15" customHeight="1" thickBot="1">
      <c r="A29" s="12"/>
      <c r="B29" s="287" t="s">
        <v>89</v>
      </c>
      <c r="C29" s="293"/>
      <c r="D29" s="293"/>
      <c r="E29" s="294"/>
      <c r="F29" s="180"/>
      <c r="G29" s="295"/>
      <c r="H29" s="293"/>
      <c r="I29" s="294"/>
      <c r="J29" s="180"/>
      <c r="K29" s="295"/>
      <c r="L29" s="293"/>
      <c r="M29" s="294"/>
      <c r="N29" s="180"/>
      <c r="O29" s="295"/>
      <c r="P29" s="294"/>
      <c r="Q29" s="180"/>
      <c r="R29" s="291">
        <f>SUM(R24:R28)</f>
        <v>116776</v>
      </c>
      <c r="S29" s="293"/>
      <c r="T29" s="292">
        <f>SUM(T24:T28)</f>
        <v>130446</v>
      </c>
      <c r="U29" s="39"/>
    </row>
    <row r="30" spans="1:21" s="9" customFormat="1" ht="15" customHeight="1">
      <c r="A30" s="12"/>
      <c r="B30" s="95" t="s">
        <v>90</v>
      </c>
      <c r="C30" s="106"/>
      <c r="D30" s="106"/>
      <c r="E30" s="173"/>
      <c r="F30" s="180"/>
      <c r="G30" s="168"/>
      <c r="H30" s="106"/>
      <c r="I30" s="173"/>
      <c r="J30" s="180"/>
      <c r="K30" s="187"/>
      <c r="L30" s="106"/>
      <c r="M30" s="173"/>
      <c r="N30" s="180"/>
      <c r="O30" s="168"/>
      <c r="P30" s="173"/>
      <c r="Q30" s="180"/>
      <c r="R30" s="168">
        <v>7181</v>
      </c>
      <c r="S30" s="106"/>
      <c r="T30" s="110">
        <v>8401</v>
      </c>
      <c r="U30" s="39"/>
    </row>
    <row r="31" spans="1:21" s="9" customFormat="1" ht="15" customHeight="1">
      <c r="A31" s="12"/>
      <c r="B31" s="267" t="s">
        <v>91</v>
      </c>
      <c r="C31" s="268"/>
      <c r="D31" s="268"/>
      <c r="E31" s="286"/>
      <c r="F31" s="180"/>
      <c r="G31" s="166"/>
      <c r="H31" s="268"/>
      <c r="I31" s="286"/>
      <c r="J31" s="180"/>
      <c r="K31" s="166"/>
      <c r="L31" s="268"/>
      <c r="M31" s="286"/>
      <c r="N31" s="180"/>
      <c r="O31" s="166"/>
      <c r="P31" s="286"/>
      <c r="Q31" s="180"/>
      <c r="R31" s="166">
        <v>-6164</v>
      </c>
      <c r="S31" s="268"/>
      <c r="T31" s="269">
        <v>-5263</v>
      </c>
      <c r="U31" s="39"/>
    </row>
    <row r="32" spans="1:21" s="9" customFormat="1" ht="15" customHeight="1" thickBot="1">
      <c r="A32" s="12"/>
      <c r="B32" s="287" t="s">
        <v>92</v>
      </c>
      <c r="C32" s="293"/>
      <c r="D32" s="293"/>
      <c r="E32" s="294"/>
      <c r="F32" s="180"/>
      <c r="G32" s="295"/>
      <c r="H32" s="293"/>
      <c r="I32" s="294"/>
      <c r="J32" s="180"/>
      <c r="K32" s="295"/>
      <c r="L32" s="293"/>
      <c r="M32" s="294"/>
      <c r="N32" s="180"/>
      <c r="O32" s="295"/>
      <c r="P32" s="294"/>
      <c r="Q32" s="180"/>
      <c r="R32" s="291">
        <f>SUM(R30:R31)</f>
        <v>1017</v>
      </c>
      <c r="S32" s="293"/>
      <c r="T32" s="292">
        <f>SUM(T30:T31)</f>
        <v>3138</v>
      </c>
      <c r="U32" s="39"/>
    </row>
    <row r="33" spans="1:21" s="9" customFormat="1" ht="15" customHeight="1" thickBot="1">
      <c r="A33" s="12"/>
      <c r="B33" s="287" t="s">
        <v>93</v>
      </c>
      <c r="C33" s="293"/>
      <c r="D33" s="293"/>
      <c r="E33" s="294"/>
      <c r="F33" s="180"/>
      <c r="G33" s="295"/>
      <c r="H33" s="293"/>
      <c r="I33" s="294"/>
      <c r="J33" s="180"/>
      <c r="K33" s="295"/>
      <c r="L33" s="293"/>
      <c r="M33" s="294"/>
      <c r="N33" s="180"/>
      <c r="O33" s="295"/>
      <c r="P33" s="294"/>
      <c r="Q33" s="180"/>
      <c r="R33" s="291">
        <f>+R29+R32</f>
        <v>117793</v>
      </c>
      <c r="S33" s="293"/>
      <c r="T33" s="292">
        <f>+T29+T32</f>
        <v>133584</v>
      </c>
      <c r="U33" s="39"/>
    </row>
    <row r="34" spans="1:21" s="9" customFormat="1" ht="15" customHeight="1">
      <c r="A34" s="12"/>
      <c r="B34" s="95" t="s">
        <v>94</v>
      </c>
      <c r="C34" s="106"/>
      <c r="D34" s="106"/>
      <c r="E34" s="173"/>
      <c r="F34" s="180"/>
      <c r="G34" s="168"/>
      <c r="H34" s="106"/>
      <c r="I34" s="173"/>
      <c r="J34" s="180"/>
      <c r="K34" s="187"/>
      <c r="L34" s="106"/>
      <c r="M34" s="173"/>
      <c r="N34" s="180"/>
      <c r="O34" s="168"/>
      <c r="P34" s="173"/>
      <c r="Q34" s="180"/>
      <c r="R34" s="106">
        <f>-39136+5654+33</f>
        <v>-33449</v>
      </c>
      <c r="S34" s="106"/>
      <c r="T34" s="110">
        <v>-37479</v>
      </c>
      <c r="U34" s="39"/>
    </row>
    <row r="35" spans="1:21" s="5" customFormat="1" ht="15" customHeight="1" thickBot="1">
      <c r="A35" s="22"/>
      <c r="B35" s="101" t="s">
        <v>95</v>
      </c>
      <c r="C35" s="107"/>
      <c r="D35" s="107"/>
      <c r="E35" s="175"/>
      <c r="F35" s="181"/>
      <c r="G35" s="176"/>
      <c r="H35" s="107"/>
      <c r="I35" s="175"/>
      <c r="J35" s="181"/>
      <c r="K35" s="176"/>
      <c r="L35" s="107"/>
      <c r="M35" s="175"/>
      <c r="N35" s="181"/>
      <c r="O35" s="176"/>
      <c r="P35" s="175"/>
      <c r="Q35" s="181"/>
      <c r="R35" s="176">
        <f>SUM(R33:R34)</f>
        <v>84344</v>
      </c>
      <c r="S35" s="107"/>
      <c r="T35" s="111">
        <f>SUM(T33:T34)</f>
        <v>96105</v>
      </c>
      <c r="U35" s="40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8A22-5C8C-4220-99A2-972A99E12D08}">
  <sheetPr>
    <pageSetUpPr fitToPage="1"/>
  </sheetPr>
  <dimension ref="A1:U36"/>
  <sheetViews>
    <sheetView showGridLines="0" zoomScaleNormal="100" workbookViewId="0"/>
  </sheetViews>
  <sheetFormatPr defaultColWidth="9.140625" defaultRowHeight="15"/>
  <cols>
    <col min="1" max="1" width="3.5703125" style="2" customWidth="1"/>
    <col min="2" max="2" width="32.28515625" style="2" customWidth="1"/>
    <col min="3" max="5" width="10.42578125" style="2" customWidth="1"/>
    <col min="6" max="6" width="2.28515625" style="218" customWidth="1"/>
    <col min="7" max="9" width="10.42578125" style="2" customWidth="1"/>
    <col min="10" max="10" width="2.28515625" style="2" customWidth="1"/>
    <col min="11" max="13" width="10.42578125" style="2" customWidth="1"/>
    <col min="14" max="14" width="2.28515625" style="218" customWidth="1"/>
    <col min="15" max="16" width="10.42578125" style="2" customWidth="1"/>
    <col min="17" max="17" width="2.28515625" style="2" customWidth="1"/>
    <col min="18" max="20" width="10.42578125" style="2" customWidth="1"/>
    <col min="21" max="21" width="2.7109375" style="36" customWidth="1"/>
    <col min="22" max="16384" width="9.140625" style="2"/>
  </cols>
  <sheetData>
    <row r="1" spans="1:21" s="14" customFormat="1" ht="15" customHeight="1">
      <c r="B1" s="312" t="str">
        <f>+'Table of contents'!C19</f>
        <v>Segment Report for the Forth Quarter 2021 and 2020</v>
      </c>
      <c r="C1" s="312"/>
      <c r="D1" s="312"/>
      <c r="E1" s="312"/>
      <c r="F1" s="312"/>
      <c r="G1" s="312"/>
      <c r="H1" s="312"/>
      <c r="I1" s="312"/>
      <c r="J1" s="312"/>
      <c r="K1" s="312"/>
      <c r="L1" s="44"/>
      <c r="M1" s="26"/>
      <c r="N1" s="219"/>
      <c r="O1" s="26"/>
      <c r="P1" s="26"/>
      <c r="Q1" s="26"/>
      <c r="R1" s="26"/>
      <c r="S1" s="26"/>
      <c r="T1" s="26"/>
      <c r="U1" s="35"/>
    </row>
    <row r="2" spans="1:21" ht="15" customHeight="1">
      <c r="B2" s="159" t="s">
        <v>20</v>
      </c>
      <c r="C2" s="25"/>
      <c r="D2" s="25"/>
      <c r="E2" s="25"/>
      <c r="F2" s="211"/>
      <c r="G2" s="25"/>
      <c r="H2" s="25"/>
      <c r="I2" s="25"/>
      <c r="J2" s="25"/>
      <c r="K2" s="25"/>
      <c r="L2" s="25"/>
      <c r="M2" s="27"/>
      <c r="N2" s="220"/>
      <c r="O2" s="27"/>
      <c r="P2" s="27"/>
      <c r="Q2" s="27"/>
      <c r="R2" s="27"/>
      <c r="S2" s="27"/>
      <c r="T2" s="27"/>
    </row>
    <row r="3" spans="1:21" ht="15" customHeight="1">
      <c r="A3" s="10"/>
      <c r="B3" s="16"/>
      <c r="C3" s="11"/>
      <c r="D3" s="11"/>
      <c r="E3" s="31"/>
      <c r="F3" s="212"/>
      <c r="G3" s="32"/>
      <c r="H3" s="11"/>
      <c r="I3" s="31"/>
      <c r="J3" s="33"/>
      <c r="K3" s="32"/>
      <c r="L3" s="11"/>
      <c r="M3" s="31"/>
      <c r="N3" s="212"/>
      <c r="O3" s="32"/>
      <c r="P3" s="31"/>
      <c r="Q3" s="33"/>
      <c r="R3" s="32"/>
      <c r="S3" s="11"/>
      <c r="T3" s="11"/>
      <c r="U3" s="38"/>
    </row>
    <row r="4" spans="1:21" s="9" customFormat="1" ht="15" customHeight="1" thickBot="1">
      <c r="A4" s="12"/>
      <c r="B4" s="313" t="s">
        <v>77</v>
      </c>
      <c r="C4" s="315" t="s">
        <v>33</v>
      </c>
      <c r="D4" s="316"/>
      <c r="E4" s="311"/>
      <c r="F4" s="213"/>
      <c r="G4" s="311" t="s">
        <v>34</v>
      </c>
      <c r="H4" s="311"/>
      <c r="I4" s="311"/>
      <c r="J4" s="178"/>
      <c r="K4" s="311" t="s">
        <v>163</v>
      </c>
      <c r="L4" s="311"/>
      <c r="M4" s="311"/>
      <c r="N4" s="213"/>
      <c r="O4" s="317" t="s">
        <v>164</v>
      </c>
      <c r="P4" s="310"/>
      <c r="Q4" s="178"/>
      <c r="R4" s="311" t="s">
        <v>165</v>
      </c>
      <c r="S4" s="311"/>
      <c r="T4" s="311"/>
      <c r="U4" s="39"/>
    </row>
    <row r="5" spans="1:21" s="9" customFormat="1" ht="14.25" customHeight="1" thickTop="1">
      <c r="A5" s="12"/>
      <c r="B5" s="313"/>
      <c r="C5" s="186" t="s">
        <v>52</v>
      </c>
      <c r="D5" s="189" t="s">
        <v>52</v>
      </c>
      <c r="E5" s="171" t="s">
        <v>53</v>
      </c>
      <c r="F5" s="214"/>
      <c r="G5" s="186" t="s">
        <v>52</v>
      </c>
      <c r="H5" s="189" t="s">
        <v>52</v>
      </c>
      <c r="I5" s="171" t="s">
        <v>53</v>
      </c>
      <c r="J5" s="179"/>
      <c r="K5" s="186" t="s">
        <v>52</v>
      </c>
      <c r="L5" s="189" t="s">
        <v>52</v>
      </c>
      <c r="M5" s="171" t="s">
        <v>53</v>
      </c>
      <c r="N5" s="214"/>
      <c r="O5" s="189" t="s">
        <v>52</v>
      </c>
      <c r="P5" s="171" t="s">
        <v>53</v>
      </c>
      <c r="Q5" s="179"/>
      <c r="R5" s="186" t="s">
        <v>52</v>
      </c>
      <c r="S5" s="189" t="s">
        <v>52</v>
      </c>
      <c r="T5" s="171" t="s">
        <v>53</v>
      </c>
      <c r="U5" s="39"/>
    </row>
    <row r="6" spans="1:21" s="9" customFormat="1" ht="25.15" customHeight="1" thickBot="1">
      <c r="A6" s="12"/>
      <c r="B6" s="314"/>
      <c r="C6" s="194" t="s">
        <v>166</v>
      </c>
      <c r="D6" s="192" t="s">
        <v>167</v>
      </c>
      <c r="E6" s="193" t="s">
        <v>168</v>
      </c>
      <c r="F6" s="214"/>
      <c r="G6" s="194" t="s">
        <v>166</v>
      </c>
      <c r="H6" s="192" t="s">
        <v>167</v>
      </c>
      <c r="I6" s="193" t="s">
        <v>168</v>
      </c>
      <c r="J6" s="179"/>
      <c r="K6" s="194" t="s">
        <v>166</v>
      </c>
      <c r="L6" s="192" t="s">
        <v>167</v>
      </c>
      <c r="M6" s="193" t="s">
        <v>166</v>
      </c>
      <c r="N6" s="214"/>
      <c r="O6" s="194" t="s">
        <v>166</v>
      </c>
      <c r="P6" s="193" t="s">
        <v>166</v>
      </c>
      <c r="Q6" s="179"/>
      <c r="R6" s="194" t="s">
        <v>166</v>
      </c>
      <c r="S6" s="192" t="s">
        <v>167</v>
      </c>
      <c r="T6" s="195" t="s">
        <v>168</v>
      </c>
      <c r="U6" s="39"/>
    </row>
    <row r="7" spans="1:21" s="9" customFormat="1" ht="15" customHeight="1" thickTop="1">
      <c r="A7" s="12"/>
      <c r="B7" s="95" t="s">
        <v>169</v>
      </c>
      <c r="C7" s="106">
        <v>50923</v>
      </c>
      <c r="D7" s="190">
        <v>49147</v>
      </c>
      <c r="E7" s="173">
        <v>40804</v>
      </c>
      <c r="F7" s="215"/>
      <c r="G7" s="168">
        <v>10555</v>
      </c>
      <c r="H7" s="190">
        <v>10299</v>
      </c>
      <c r="I7" s="173">
        <v>11244</v>
      </c>
      <c r="J7" s="180"/>
      <c r="K7" s="168">
        <v>0</v>
      </c>
      <c r="L7" s="190">
        <v>0</v>
      </c>
      <c r="M7" s="173">
        <v>0</v>
      </c>
      <c r="N7" s="215"/>
      <c r="O7" s="168"/>
      <c r="P7" s="173"/>
      <c r="Q7" s="180"/>
      <c r="R7" s="191">
        <f>C7+G7+K7+O7</f>
        <v>61478</v>
      </c>
      <c r="S7" s="190">
        <f>+D7+H7+L7</f>
        <v>59446</v>
      </c>
      <c r="T7" s="110">
        <f>E7+I7+M7+P7</f>
        <v>52048</v>
      </c>
      <c r="U7" s="39"/>
    </row>
    <row r="8" spans="1:21" s="9" customFormat="1" ht="15" customHeight="1">
      <c r="A8" s="12"/>
      <c r="B8" s="95" t="s">
        <v>170</v>
      </c>
      <c r="C8" s="106">
        <v>15322</v>
      </c>
      <c r="D8" s="190">
        <v>14902</v>
      </c>
      <c r="E8" s="173">
        <v>9183</v>
      </c>
      <c r="F8" s="215"/>
      <c r="G8" s="168">
        <v>3581</v>
      </c>
      <c r="H8" s="190">
        <v>3513</v>
      </c>
      <c r="I8" s="173">
        <v>1577</v>
      </c>
      <c r="J8" s="180"/>
      <c r="K8" s="168">
        <v>0</v>
      </c>
      <c r="L8" s="190">
        <v>0</v>
      </c>
      <c r="M8" s="173">
        <v>0</v>
      </c>
      <c r="N8" s="215"/>
      <c r="O8" s="168"/>
      <c r="P8" s="173"/>
      <c r="Q8" s="180"/>
      <c r="R8" s="191">
        <f>C8+G8+K8+O8</f>
        <v>18903</v>
      </c>
      <c r="S8" s="190">
        <f>+D8+H8+L8</f>
        <v>18415</v>
      </c>
      <c r="T8" s="110">
        <f>E8+I8+M8+P8</f>
        <v>10760</v>
      </c>
      <c r="U8" s="39"/>
    </row>
    <row r="9" spans="1:21" s="9" customFormat="1" ht="15" customHeight="1">
      <c r="A9" s="12"/>
      <c r="B9" s="267" t="s">
        <v>171</v>
      </c>
      <c r="C9" s="268">
        <v>51509</v>
      </c>
      <c r="D9" s="285">
        <v>50139</v>
      </c>
      <c r="E9" s="286">
        <v>60397</v>
      </c>
      <c r="F9" s="215"/>
      <c r="G9" s="166">
        <v>30903</v>
      </c>
      <c r="H9" s="285">
        <v>29896</v>
      </c>
      <c r="I9" s="286">
        <v>33472</v>
      </c>
      <c r="J9" s="180"/>
      <c r="K9" s="166">
        <v>0</v>
      </c>
      <c r="L9" s="285">
        <v>0</v>
      </c>
      <c r="M9" s="286">
        <v>0</v>
      </c>
      <c r="N9" s="215"/>
      <c r="O9" s="166"/>
      <c r="P9" s="286"/>
      <c r="Q9" s="180"/>
      <c r="R9" s="182">
        <f>C9+G9+K9+O9</f>
        <v>82412</v>
      </c>
      <c r="S9" s="285">
        <f>+D9+H9+L9</f>
        <v>80035</v>
      </c>
      <c r="T9" s="269">
        <f>E9+I9+M9+P9</f>
        <v>93869</v>
      </c>
      <c r="U9" s="39"/>
    </row>
    <row r="10" spans="1:21" s="9" customFormat="1" ht="15" customHeight="1">
      <c r="A10" s="12"/>
      <c r="B10" s="160" t="s">
        <v>37</v>
      </c>
      <c r="C10" s="162">
        <v>12617</v>
      </c>
      <c r="D10" s="170">
        <v>12308</v>
      </c>
      <c r="E10" s="172">
        <v>9118</v>
      </c>
      <c r="F10" s="215"/>
      <c r="G10" s="167">
        <v>0</v>
      </c>
      <c r="H10" s="170">
        <v>0</v>
      </c>
      <c r="I10" s="172">
        <v>7</v>
      </c>
      <c r="J10" s="180"/>
      <c r="K10" s="167">
        <v>0</v>
      </c>
      <c r="L10" s="170">
        <v>0</v>
      </c>
      <c r="M10" s="172">
        <v>0</v>
      </c>
      <c r="N10" s="215"/>
      <c r="O10" s="167"/>
      <c r="P10" s="172"/>
      <c r="Q10" s="180"/>
      <c r="R10" s="183">
        <f>G10+C10+K10+O10</f>
        <v>12617</v>
      </c>
      <c r="S10" s="170">
        <f>+D10+H10+L10</f>
        <v>12308</v>
      </c>
      <c r="T10" s="269">
        <f>I10+E10+M10+Q10</f>
        <v>9125</v>
      </c>
      <c r="U10" s="39"/>
    </row>
    <row r="11" spans="1:21" s="9" customFormat="1" ht="15" customHeight="1" thickBot="1">
      <c r="A11" s="12"/>
      <c r="B11" s="287" t="s">
        <v>172</v>
      </c>
      <c r="C11" s="288">
        <f>SUM(C7:C10)</f>
        <v>130371</v>
      </c>
      <c r="D11" s="289">
        <f t="shared" ref="D11:E11" si="0">SUM(D7:D10)</f>
        <v>126496</v>
      </c>
      <c r="E11" s="290">
        <f t="shared" si="0"/>
        <v>119502</v>
      </c>
      <c r="F11" s="216"/>
      <c r="G11" s="291">
        <f t="shared" ref="G11:I11" si="1">SUM(G7:G10)</f>
        <v>45039</v>
      </c>
      <c r="H11" s="289">
        <f t="shared" si="1"/>
        <v>43708</v>
      </c>
      <c r="I11" s="290">
        <f t="shared" si="1"/>
        <v>46300</v>
      </c>
      <c r="J11" s="181"/>
      <c r="K11" s="291">
        <f t="shared" ref="K11:M11" si="2">SUM(K7:K10)</f>
        <v>0</v>
      </c>
      <c r="L11" s="289">
        <f t="shared" si="2"/>
        <v>0</v>
      </c>
      <c r="M11" s="290">
        <f t="shared" si="2"/>
        <v>0</v>
      </c>
      <c r="N11" s="216"/>
      <c r="O11" s="291">
        <f t="shared" ref="O11:P11" si="3">SUM(O7:O10)</f>
        <v>0</v>
      </c>
      <c r="P11" s="290">
        <f t="shared" si="3"/>
        <v>0</v>
      </c>
      <c r="Q11" s="181"/>
      <c r="R11" s="291">
        <f t="shared" ref="R11:T11" si="4">SUM(R7:R10)</f>
        <v>175410</v>
      </c>
      <c r="S11" s="289">
        <f t="shared" si="4"/>
        <v>170204</v>
      </c>
      <c r="T11" s="292">
        <f t="shared" si="4"/>
        <v>165802</v>
      </c>
      <c r="U11" s="39"/>
    </row>
    <row r="12" spans="1:21" s="9" customFormat="1" ht="15" customHeight="1">
      <c r="A12" s="12"/>
      <c r="B12" s="160" t="s">
        <v>173</v>
      </c>
      <c r="C12" s="162">
        <v>12940</v>
      </c>
      <c r="D12" s="170">
        <v>12551</v>
      </c>
      <c r="E12" s="172">
        <v>15703</v>
      </c>
      <c r="F12" s="215"/>
      <c r="G12" s="167">
        <v>6276</v>
      </c>
      <c r="H12" s="170">
        <v>6320</v>
      </c>
      <c r="I12" s="172">
        <v>19496</v>
      </c>
      <c r="J12" s="180"/>
      <c r="K12" s="167"/>
      <c r="L12" s="170"/>
      <c r="M12" s="172"/>
      <c r="N12" s="215"/>
      <c r="O12" s="167"/>
      <c r="P12" s="172"/>
      <c r="Q12" s="180"/>
      <c r="R12" s="183">
        <f>G12+C12+K12+O12</f>
        <v>19216</v>
      </c>
      <c r="S12" s="170">
        <f>+D12+H12+L12</f>
        <v>18871</v>
      </c>
      <c r="T12" s="269">
        <f>I12+E12+M12+Q12</f>
        <v>35199</v>
      </c>
      <c r="U12" s="39"/>
    </row>
    <row r="13" spans="1:21" s="9" customFormat="1" ht="15" customHeight="1" thickBot="1">
      <c r="A13" s="12"/>
      <c r="B13" s="287" t="s">
        <v>32</v>
      </c>
      <c r="C13" s="288">
        <f>SUM(C11:C12)</f>
        <v>143311</v>
      </c>
      <c r="D13" s="289">
        <f>SUM(D11:D12)</f>
        <v>139047</v>
      </c>
      <c r="E13" s="290">
        <f>SUM(E11:E12)</f>
        <v>135205</v>
      </c>
      <c r="F13" s="216"/>
      <c r="G13" s="291">
        <f>SUM(G11:G12)</f>
        <v>51315</v>
      </c>
      <c r="H13" s="289">
        <f>SUM(H11:H12)</f>
        <v>50028</v>
      </c>
      <c r="I13" s="290">
        <f>SUM(I11:I12)</f>
        <v>65796</v>
      </c>
      <c r="J13" s="181"/>
      <c r="K13" s="291">
        <f>SUM(K11:K12)</f>
        <v>0</v>
      </c>
      <c r="L13" s="289">
        <f>SUM(L11:L12)</f>
        <v>0</v>
      </c>
      <c r="M13" s="290">
        <f>SUM(M11:M12)</f>
        <v>0</v>
      </c>
      <c r="N13" s="216"/>
      <c r="O13" s="291">
        <f>SUM(O11:O12)</f>
        <v>0</v>
      </c>
      <c r="P13" s="290">
        <f>SUM(P11:P12)</f>
        <v>0</v>
      </c>
      <c r="Q13" s="181"/>
      <c r="R13" s="291">
        <f>SUM(R11:R12)</f>
        <v>194626</v>
      </c>
      <c r="S13" s="289">
        <f>SUM(S11:S12)</f>
        <v>189075</v>
      </c>
      <c r="T13" s="292">
        <f>SUM(T11:T12)</f>
        <v>201001</v>
      </c>
      <c r="U13" s="39"/>
    </row>
    <row r="14" spans="1:21" s="9" customFormat="1" ht="15" customHeight="1">
      <c r="A14" s="12"/>
      <c r="B14" s="95" t="s">
        <v>78</v>
      </c>
      <c r="C14" s="106">
        <v>0</v>
      </c>
      <c r="D14" s="190">
        <v>0</v>
      </c>
      <c r="E14" s="173">
        <v>0</v>
      </c>
      <c r="F14" s="215"/>
      <c r="G14" s="168">
        <v>0</v>
      </c>
      <c r="H14" s="190">
        <v>0</v>
      </c>
      <c r="I14" s="173">
        <v>0</v>
      </c>
      <c r="J14" s="180"/>
      <c r="K14" s="168">
        <v>39960</v>
      </c>
      <c r="L14" s="190">
        <v>38464</v>
      </c>
      <c r="M14" s="173">
        <v>36831</v>
      </c>
      <c r="N14" s="215"/>
      <c r="O14" s="168"/>
      <c r="P14" s="173"/>
      <c r="Q14" s="180"/>
      <c r="R14" s="168">
        <f>C14+G14+K14+O14</f>
        <v>39960</v>
      </c>
      <c r="S14" s="168">
        <f t="shared" ref="S14:S15" si="5">+D14+H14+L14</f>
        <v>38464</v>
      </c>
      <c r="T14" s="110">
        <f>E14+I14+M14+P14</f>
        <v>36831</v>
      </c>
      <c r="U14" s="39"/>
    </row>
    <row r="15" spans="1:21" s="9" customFormat="1" ht="15" customHeight="1">
      <c r="A15" s="12"/>
      <c r="B15" s="267" t="s">
        <v>79</v>
      </c>
      <c r="C15" s="268">
        <v>0</v>
      </c>
      <c r="D15" s="285">
        <v>0</v>
      </c>
      <c r="E15" s="286">
        <v>1</v>
      </c>
      <c r="F15" s="215"/>
      <c r="G15" s="166">
        <v>0</v>
      </c>
      <c r="H15" s="285">
        <v>0</v>
      </c>
      <c r="I15" s="286">
        <v>0</v>
      </c>
      <c r="J15" s="180"/>
      <c r="K15" s="166">
        <v>0</v>
      </c>
      <c r="L15" s="285">
        <v>0</v>
      </c>
      <c r="M15" s="286">
        <v>0</v>
      </c>
      <c r="N15" s="215"/>
      <c r="O15" s="166"/>
      <c r="P15" s="286"/>
      <c r="Q15" s="180"/>
      <c r="R15" s="166">
        <f>C15+G15+K15+O15</f>
        <v>0</v>
      </c>
      <c r="S15" s="285">
        <f t="shared" si="5"/>
        <v>0</v>
      </c>
      <c r="T15" s="269">
        <f>E15+I15+M15+P15</f>
        <v>1</v>
      </c>
      <c r="U15" s="39"/>
    </row>
    <row r="16" spans="1:21" s="9" customFormat="1" ht="15" customHeight="1" thickBot="1">
      <c r="A16" s="12"/>
      <c r="B16" s="287" t="s">
        <v>80</v>
      </c>
      <c r="C16" s="288">
        <f t="shared" ref="C16:D16" si="6">SUM(C13:C15)</f>
        <v>143311</v>
      </c>
      <c r="D16" s="289">
        <f t="shared" si="6"/>
        <v>139047</v>
      </c>
      <c r="E16" s="290">
        <f t="shared" ref="E16" si="7">SUM(E13:E15)</f>
        <v>135206</v>
      </c>
      <c r="F16" s="216"/>
      <c r="G16" s="291">
        <f t="shared" ref="G16:I16" si="8">SUM(G13:G15)</f>
        <v>51315</v>
      </c>
      <c r="H16" s="289">
        <f t="shared" si="8"/>
        <v>50028</v>
      </c>
      <c r="I16" s="290">
        <f t="shared" si="8"/>
        <v>65796</v>
      </c>
      <c r="J16" s="181"/>
      <c r="K16" s="291">
        <f t="shared" ref="K16:M16" si="9">SUM(K13:K15)</f>
        <v>39960</v>
      </c>
      <c r="L16" s="289">
        <f t="shared" si="9"/>
        <v>38464</v>
      </c>
      <c r="M16" s="290">
        <f t="shared" si="9"/>
        <v>36831</v>
      </c>
      <c r="N16" s="216"/>
      <c r="O16" s="291">
        <f t="shared" ref="O16:P16" si="10">SUM(O13:O15)</f>
        <v>0</v>
      </c>
      <c r="P16" s="290">
        <f t="shared" si="10"/>
        <v>0</v>
      </c>
      <c r="Q16" s="181"/>
      <c r="R16" s="291">
        <f>SUM(R13:R15)</f>
        <v>234586</v>
      </c>
      <c r="S16" s="289">
        <f t="shared" ref="S16" si="11">SUM(S13:S15)</f>
        <v>227539</v>
      </c>
      <c r="T16" s="292">
        <f>SUM(T13:T15)</f>
        <v>237833</v>
      </c>
      <c r="U16" s="39"/>
    </row>
    <row r="17" spans="1:21" s="9" customFormat="1" ht="15" customHeight="1">
      <c r="A17" s="12"/>
      <c r="B17" s="95" t="s">
        <v>174</v>
      </c>
      <c r="C17" s="106">
        <v>-18043</v>
      </c>
      <c r="D17" s="106">
        <v>-17875</v>
      </c>
      <c r="E17" s="173">
        <v>-14289</v>
      </c>
      <c r="F17" s="215"/>
      <c r="G17" s="168">
        <v>-1570</v>
      </c>
      <c r="H17" s="106">
        <v>-1512</v>
      </c>
      <c r="I17" s="173">
        <v>-1649</v>
      </c>
      <c r="J17" s="180"/>
      <c r="K17" s="168">
        <v>-27995</v>
      </c>
      <c r="L17" s="106">
        <v>-26853</v>
      </c>
      <c r="M17" s="173">
        <v>-29349</v>
      </c>
      <c r="N17" s="215"/>
      <c r="O17" s="168">
        <v>-2482</v>
      </c>
      <c r="P17" s="173">
        <v>-1958</v>
      </c>
      <c r="Q17" s="180"/>
      <c r="R17" s="168">
        <f>C17+G17+K17+O17</f>
        <v>-50090</v>
      </c>
      <c r="S17" s="106"/>
      <c r="T17" s="110">
        <f>E17+I17+M17+P17</f>
        <v>-47245</v>
      </c>
      <c r="U17" s="39"/>
    </row>
    <row r="18" spans="1:21" s="9" customFormat="1" ht="15" customHeight="1" thickBot="1">
      <c r="A18" s="12"/>
      <c r="B18" s="287" t="s">
        <v>82</v>
      </c>
      <c r="C18" s="288">
        <f t="shared" ref="C18:D18" si="12">SUM(C16:C17)</f>
        <v>125268</v>
      </c>
      <c r="D18" s="288">
        <f t="shared" si="12"/>
        <v>121172</v>
      </c>
      <c r="E18" s="290">
        <f t="shared" ref="E18" si="13">SUM(E16:E17)</f>
        <v>120917</v>
      </c>
      <c r="F18" s="216"/>
      <c r="G18" s="291">
        <f t="shared" ref="G18:I18" si="14">SUM(G16:G17)</f>
        <v>49745</v>
      </c>
      <c r="H18" s="288">
        <f t="shared" si="14"/>
        <v>48516</v>
      </c>
      <c r="I18" s="290">
        <f t="shared" si="14"/>
        <v>64147</v>
      </c>
      <c r="J18" s="181"/>
      <c r="K18" s="291">
        <f t="shared" ref="K18:M18" si="15">SUM(K16:K17)</f>
        <v>11965</v>
      </c>
      <c r="L18" s="288">
        <f t="shared" si="15"/>
        <v>11611</v>
      </c>
      <c r="M18" s="290">
        <f t="shared" si="15"/>
        <v>7482</v>
      </c>
      <c r="N18" s="216"/>
      <c r="O18" s="291">
        <f t="shared" ref="O18:P18" si="16">SUM(O16:O17)</f>
        <v>-2482</v>
      </c>
      <c r="P18" s="290">
        <f t="shared" si="16"/>
        <v>-1958</v>
      </c>
      <c r="Q18" s="181"/>
      <c r="R18" s="291">
        <f t="shared" ref="R18:T18" si="17">SUM(R16:R17)</f>
        <v>184496</v>
      </c>
      <c r="S18" s="288"/>
      <c r="T18" s="292">
        <f t="shared" si="17"/>
        <v>190588</v>
      </c>
      <c r="U18" s="39"/>
    </row>
    <row r="19" spans="1:21" s="9" customFormat="1" ht="15" customHeight="1">
      <c r="A19" s="12"/>
      <c r="B19" s="161"/>
      <c r="C19" s="163"/>
      <c r="D19" s="163"/>
      <c r="E19" s="174"/>
      <c r="F19" s="216"/>
      <c r="G19" s="169"/>
      <c r="H19" s="163"/>
      <c r="I19" s="174"/>
      <c r="J19" s="181"/>
      <c r="K19" s="169"/>
      <c r="L19" s="163"/>
      <c r="M19" s="174"/>
      <c r="N19" s="216"/>
      <c r="O19" s="169"/>
      <c r="P19" s="174"/>
      <c r="Q19" s="181"/>
      <c r="R19" s="169"/>
      <c r="S19" s="163"/>
      <c r="T19" s="164"/>
      <c r="U19" s="39"/>
    </row>
    <row r="20" spans="1:21" s="9" customFormat="1" ht="15" customHeight="1">
      <c r="A20" s="12"/>
      <c r="B20" s="267" t="s">
        <v>84</v>
      </c>
      <c r="C20" s="268">
        <v>-70464</v>
      </c>
      <c r="D20" s="268">
        <v>-68612</v>
      </c>
      <c r="E20" s="286">
        <v>-63180</v>
      </c>
      <c r="F20" s="215"/>
      <c r="G20" s="166">
        <v>-8250</v>
      </c>
      <c r="H20" s="268">
        <v>-8072</v>
      </c>
      <c r="I20" s="286">
        <v>-10026</v>
      </c>
      <c r="J20" s="180"/>
      <c r="K20" s="166">
        <v>-3562</v>
      </c>
      <c r="L20" s="268">
        <v>-3479</v>
      </c>
      <c r="M20" s="286">
        <v>-3596</v>
      </c>
      <c r="N20" s="215"/>
      <c r="O20" s="166">
        <v>-1507</v>
      </c>
      <c r="P20" s="286">
        <v>-1449</v>
      </c>
      <c r="Q20" s="180"/>
      <c r="R20" s="168">
        <f>C20+G20+K20+O20</f>
        <v>-83783</v>
      </c>
      <c r="S20" s="268"/>
      <c r="T20" s="269">
        <f>E20+I20+M20+P20</f>
        <v>-78251</v>
      </c>
      <c r="U20" s="39"/>
    </row>
    <row r="21" spans="1:21" s="9" customFormat="1" ht="15" customHeight="1" thickBot="1">
      <c r="A21" s="12"/>
      <c r="B21" s="287" t="s">
        <v>175</v>
      </c>
      <c r="C21" s="288">
        <f t="shared" ref="C21:D21" si="18">SUM(C18:C20)</f>
        <v>54804</v>
      </c>
      <c r="D21" s="288">
        <f t="shared" si="18"/>
        <v>52560</v>
      </c>
      <c r="E21" s="290">
        <f t="shared" ref="E21" si="19">SUM(E18:E20)</f>
        <v>57737</v>
      </c>
      <c r="F21" s="216"/>
      <c r="G21" s="291">
        <f t="shared" ref="G21:I21" si="20">SUM(G18:G20)</f>
        <v>41495</v>
      </c>
      <c r="H21" s="288">
        <f t="shared" si="20"/>
        <v>40444</v>
      </c>
      <c r="I21" s="290">
        <f t="shared" si="20"/>
        <v>54121</v>
      </c>
      <c r="J21" s="181"/>
      <c r="K21" s="291">
        <f t="shared" ref="K21:M21" si="21">SUM(K18:K20)</f>
        <v>8403</v>
      </c>
      <c r="L21" s="288">
        <f t="shared" si="21"/>
        <v>8132</v>
      </c>
      <c r="M21" s="290">
        <f t="shared" si="21"/>
        <v>3886</v>
      </c>
      <c r="N21" s="216"/>
      <c r="O21" s="291">
        <f t="shared" ref="O21:P21" si="22">SUM(O18:O20)</f>
        <v>-3989</v>
      </c>
      <c r="P21" s="290">
        <f t="shared" si="22"/>
        <v>-3407</v>
      </c>
      <c r="Q21" s="181"/>
      <c r="R21" s="291">
        <f t="shared" ref="R21:T21" si="23">SUM(R18:R20)</f>
        <v>100713</v>
      </c>
      <c r="S21" s="288"/>
      <c r="T21" s="292">
        <f t="shared" si="23"/>
        <v>112337</v>
      </c>
      <c r="U21" s="39"/>
    </row>
    <row r="22" spans="1:21" s="9" customFormat="1" ht="15" customHeight="1">
      <c r="A22" s="12"/>
      <c r="B22" s="161"/>
      <c r="C22" s="163"/>
      <c r="D22" s="163"/>
      <c r="E22" s="174"/>
      <c r="F22" s="216"/>
      <c r="G22" s="169"/>
      <c r="H22" s="163"/>
      <c r="I22" s="174"/>
      <c r="J22" s="181"/>
      <c r="K22" s="169"/>
      <c r="L22" s="163"/>
      <c r="M22" s="174"/>
      <c r="N22" s="216"/>
      <c r="O22" s="169"/>
      <c r="P22" s="174"/>
      <c r="Q22" s="181"/>
      <c r="R22" s="169"/>
      <c r="S22" s="163"/>
      <c r="T22" s="164"/>
      <c r="U22" s="39"/>
    </row>
    <row r="23" spans="1:21" s="9" customFormat="1" ht="15" customHeight="1">
      <c r="A23" s="12"/>
      <c r="B23" s="95" t="s">
        <v>83</v>
      </c>
      <c r="C23" s="106">
        <v>-31752</v>
      </c>
      <c r="D23" s="106">
        <v>-28978</v>
      </c>
      <c r="E23" s="173">
        <v>-27966</v>
      </c>
      <c r="F23" s="215"/>
      <c r="G23" s="168">
        <v>-7899</v>
      </c>
      <c r="H23" s="106">
        <v>-7690</v>
      </c>
      <c r="I23" s="173">
        <v>-7236</v>
      </c>
      <c r="J23" s="180"/>
      <c r="K23" s="168">
        <v>0</v>
      </c>
      <c r="L23" s="106">
        <v>0</v>
      </c>
      <c r="M23" s="173">
        <v>0</v>
      </c>
      <c r="N23" s="215"/>
      <c r="O23" s="168"/>
      <c r="P23" s="173"/>
      <c r="Q23" s="180"/>
      <c r="R23" s="168">
        <f>C23+G23+K23+O23</f>
        <v>-39651</v>
      </c>
      <c r="S23" s="106"/>
      <c r="T23" s="110">
        <f>E23+I23+M23+P23</f>
        <v>-35202</v>
      </c>
      <c r="U23" s="39"/>
    </row>
    <row r="24" spans="1:21" s="9" customFormat="1" ht="15" customHeight="1" thickBot="1">
      <c r="A24" s="12"/>
      <c r="B24" s="287" t="s">
        <v>176</v>
      </c>
      <c r="C24" s="288">
        <f t="shared" ref="C24:D24" si="24">SUM(C21:C23)</f>
        <v>23052</v>
      </c>
      <c r="D24" s="288">
        <f t="shared" si="24"/>
        <v>23582</v>
      </c>
      <c r="E24" s="290">
        <f t="shared" ref="E24" si="25">SUM(E21:E23)</f>
        <v>29771</v>
      </c>
      <c r="F24" s="216"/>
      <c r="G24" s="291">
        <f t="shared" ref="G24:I24" si="26">SUM(G21:G23)</f>
        <v>33596</v>
      </c>
      <c r="H24" s="288">
        <f t="shared" si="26"/>
        <v>32754</v>
      </c>
      <c r="I24" s="290">
        <f t="shared" si="26"/>
        <v>46885</v>
      </c>
      <c r="J24" s="181"/>
      <c r="K24" s="291">
        <f t="shared" ref="K24:M24" si="27">SUM(K21:K23)</f>
        <v>8403</v>
      </c>
      <c r="L24" s="288">
        <f t="shared" si="27"/>
        <v>8132</v>
      </c>
      <c r="M24" s="290">
        <f t="shared" si="27"/>
        <v>3886</v>
      </c>
      <c r="N24" s="216"/>
      <c r="O24" s="291">
        <f t="shared" ref="O24:P24" si="28">SUM(O21:O23)</f>
        <v>-3989</v>
      </c>
      <c r="P24" s="290">
        <f t="shared" si="28"/>
        <v>-3407</v>
      </c>
      <c r="Q24" s="181"/>
      <c r="R24" s="291">
        <f>SUM(R21:R23)</f>
        <v>61062</v>
      </c>
      <c r="S24" s="288"/>
      <c r="T24" s="292">
        <f>SUM(T21:T23)</f>
        <v>77135</v>
      </c>
      <c r="U24" s="39"/>
    </row>
    <row r="25" spans="1:21" s="9" customFormat="1" ht="15" customHeight="1">
      <c r="A25" s="12"/>
      <c r="B25" s="95" t="s">
        <v>85</v>
      </c>
      <c r="C25" s="106"/>
      <c r="D25" s="106"/>
      <c r="E25" s="173"/>
      <c r="F25" s="215"/>
      <c r="G25" s="168"/>
      <c r="H25" s="106"/>
      <c r="I25" s="173"/>
      <c r="J25" s="180"/>
      <c r="K25" s="168"/>
      <c r="L25" s="106"/>
      <c r="M25" s="173"/>
      <c r="N25" s="215"/>
      <c r="O25" s="168"/>
      <c r="P25" s="173"/>
      <c r="Q25" s="180"/>
      <c r="R25" s="168">
        <v>-22022</v>
      </c>
      <c r="S25" s="106"/>
      <c r="T25" s="110">
        <v>-20129</v>
      </c>
      <c r="U25" s="39"/>
    </row>
    <row r="26" spans="1:21" s="9" customFormat="1" ht="15" customHeight="1">
      <c r="A26" s="12"/>
      <c r="B26" s="95" t="s">
        <v>86</v>
      </c>
      <c r="C26" s="106"/>
      <c r="D26" s="106"/>
      <c r="E26" s="173"/>
      <c r="F26" s="215"/>
      <c r="G26" s="168"/>
      <c r="H26" s="106"/>
      <c r="I26" s="173"/>
      <c r="J26" s="180"/>
      <c r="K26" s="168"/>
      <c r="L26" s="106"/>
      <c r="M26" s="173"/>
      <c r="N26" s="215"/>
      <c r="O26" s="168"/>
      <c r="P26" s="173"/>
      <c r="Q26" s="180"/>
      <c r="R26" s="106">
        <v>3528</v>
      </c>
      <c r="S26" s="106"/>
      <c r="T26" s="110">
        <v>7707</v>
      </c>
      <c r="U26" s="39"/>
    </row>
    <row r="27" spans="1:21" s="9" customFormat="1" ht="15" customHeight="1">
      <c r="A27" s="12"/>
      <c r="B27" s="95" t="s">
        <v>87</v>
      </c>
      <c r="C27" s="106"/>
      <c r="D27" s="106"/>
      <c r="E27" s="173"/>
      <c r="F27" s="215"/>
      <c r="G27" s="168"/>
      <c r="H27" s="106"/>
      <c r="I27" s="173"/>
      <c r="J27" s="180"/>
      <c r="K27" s="168"/>
      <c r="L27" s="106"/>
      <c r="M27" s="173"/>
      <c r="N27" s="215"/>
      <c r="O27" s="168"/>
      <c r="P27" s="173"/>
      <c r="Q27" s="180"/>
      <c r="R27" s="106">
        <v>-10388</v>
      </c>
      <c r="S27" s="106"/>
      <c r="T27" s="110">
        <v>-13933</v>
      </c>
      <c r="U27" s="39"/>
    </row>
    <row r="28" spans="1:21" s="9" customFormat="1" ht="15" customHeight="1">
      <c r="A28" s="12"/>
      <c r="B28" s="267" t="s">
        <v>88</v>
      </c>
      <c r="C28" s="268"/>
      <c r="D28" s="268"/>
      <c r="E28" s="286"/>
      <c r="F28" s="215"/>
      <c r="G28" s="166"/>
      <c r="H28" s="268"/>
      <c r="I28" s="286"/>
      <c r="J28" s="180"/>
      <c r="K28" s="166"/>
      <c r="L28" s="268"/>
      <c r="M28" s="286"/>
      <c r="N28" s="215"/>
      <c r="O28" s="166"/>
      <c r="P28" s="286"/>
      <c r="Q28" s="180"/>
      <c r="R28" s="166">
        <v>-2150</v>
      </c>
      <c r="S28" s="268"/>
      <c r="T28" s="269">
        <v>-2277</v>
      </c>
      <c r="U28" s="39"/>
    </row>
    <row r="29" spans="1:21" s="9" customFormat="1" ht="15" customHeight="1" thickBot="1">
      <c r="A29" s="12"/>
      <c r="B29" s="287" t="s">
        <v>89</v>
      </c>
      <c r="C29" s="293"/>
      <c r="D29" s="293"/>
      <c r="E29" s="294"/>
      <c r="F29" s="215"/>
      <c r="G29" s="295"/>
      <c r="H29" s="293"/>
      <c r="I29" s="294"/>
      <c r="J29" s="180"/>
      <c r="K29" s="295"/>
      <c r="L29" s="293"/>
      <c r="M29" s="294"/>
      <c r="N29" s="215"/>
      <c r="O29" s="295"/>
      <c r="P29" s="294"/>
      <c r="Q29" s="180"/>
      <c r="R29" s="291">
        <f>SUM(R24:R28)</f>
        <v>30030</v>
      </c>
      <c r="S29" s="293"/>
      <c r="T29" s="292">
        <f>SUM(T24:T28)</f>
        <v>48503</v>
      </c>
      <c r="U29" s="39"/>
    </row>
    <row r="30" spans="1:21" s="9" customFormat="1" ht="15" customHeight="1">
      <c r="A30" s="12"/>
      <c r="B30" s="95" t="s">
        <v>90</v>
      </c>
      <c r="C30" s="106"/>
      <c r="D30" s="106"/>
      <c r="E30" s="173"/>
      <c r="F30" s="215"/>
      <c r="G30" s="168"/>
      <c r="H30" s="106"/>
      <c r="I30" s="173"/>
      <c r="J30" s="180"/>
      <c r="K30" s="168"/>
      <c r="L30" s="106"/>
      <c r="M30" s="173"/>
      <c r="N30" s="215"/>
      <c r="O30" s="168"/>
      <c r="P30" s="173"/>
      <c r="Q30" s="180"/>
      <c r="R30" s="168">
        <v>3043</v>
      </c>
      <c r="S30" s="106"/>
      <c r="T30" s="110">
        <v>1977</v>
      </c>
      <c r="U30" s="39"/>
    </row>
    <row r="31" spans="1:21" s="9" customFormat="1" ht="15" customHeight="1">
      <c r="A31" s="12"/>
      <c r="B31" s="267" t="s">
        <v>91</v>
      </c>
      <c r="C31" s="268"/>
      <c r="D31" s="268"/>
      <c r="E31" s="286"/>
      <c r="F31" s="215"/>
      <c r="G31" s="166"/>
      <c r="H31" s="268"/>
      <c r="I31" s="286"/>
      <c r="J31" s="180"/>
      <c r="K31" s="166"/>
      <c r="L31" s="268"/>
      <c r="M31" s="286"/>
      <c r="N31" s="215"/>
      <c r="O31" s="166"/>
      <c r="P31" s="286"/>
      <c r="Q31" s="180"/>
      <c r="R31" s="166">
        <v>-1240</v>
      </c>
      <c r="S31" s="268"/>
      <c r="T31" s="269">
        <v>-1662</v>
      </c>
      <c r="U31" s="39"/>
    </row>
    <row r="32" spans="1:21" s="9" customFormat="1" ht="15" customHeight="1" thickBot="1">
      <c r="A32" s="12"/>
      <c r="B32" s="287" t="s">
        <v>92</v>
      </c>
      <c r="C32" s="293"/>
      <c r="D32" s="293"/>
      <c r="E32" s="294"/>
      <c r="F32" s="215"/>
      <c r="G32" s="295"/>
      <c r="H32" s="293"/>
      <c r="I32" s="294"/>
      <c r="J32" s="180"/>
      <c r="K32" s="295"/>
      <c r="L32" s="293"/>
      <c r="M32" s="294"/>
      <c r="N32" s="215"/>
      <c r="O32" s="295"/>
      <c r="P32" s="294"/>
      <c r="Q32" s="180"/>
      <c r="R32" s="291">
        <f>SUM(R30:R31)</f>
        <v>1803</v>
      </c>
      <c r="S32" s="293"/>
      <c r="T32" s="292">
        <f>SUM(T30:T31)</f>
        <v>315</v>
      </c>
      <c r="U32" s="39"/>
    </row>
    <row r="33" spans="1:21" s="9" customFormat="1" ht="15" customHeight="1" thickBot="1">
      <c r="A33" s="12"/>
      <c r="B33" s="287" t="s">
        <v>93</v>
      </c>
      <c r="C33" s="293"/>
      <c r="D33" s="293"/>
      <c r="E33" s="294"/>
      <c r="F33" s="215"/>
      <c r="G33" s="295"/>
      <c r="H33" s="293"/>
      <c r="I33" s="294"/>
      <c r="J33" s="180"/>
      <c r="K33" s="295"/>
      <c r="L33" s="293"/>
      <c r="M33" s="294"/>
      <c r="N33" s="215"/>
      <c r="O33" s="295"/>
      <c r="P33" s="294"/>
      <c r="Q33" s="180"/>
      <c r="R33" s="291">
        <f>+R29+R32</f>
        <v>31833</v>
      </c>
      <c r="S33" s="293"/>
      <c r="T33" s="292">
        <f>+T29+T32</f>
        <v>48818</v>
      </c>
      <c r="U33" s="39"/>
    </row>
    <row r="34" spans="1:21" s="9" customFormat="1" ht="15" customHeight="1">
      <c r="A34" s="12"/>
      <c r="B34" s="95" t="s">
        <v>94</v>
      </c>
      <c r="C34" s="106"/>
      <c r="D34" s="106"/>
      <c r="E34" s="173"/>
      <c r="F34" s="215"/>
      <c r="G34" s="168"/>
      <c r="H34" s="106"/>
      <c r="I34" s="173"/>
      <c r="J34" s="180"/>
      <c r="K34" s="168"/>
      <c r="L34" s="106"/>
      <c r="M34" s="173"/>
      <c r="N34" s="215"/>
      <c r="O34" s="168"/>
      <c r="P34" s="173"/>
      <c r="Q34" s="180"/>
      <c r="R34" s="168">
        <v>-7132</v>
      </c>
      <c r="S34" s="106"/>
      <c r="T34" s="110">
        <v>-8478</v>
      </c>
      <c r="U34" s="39"/>
    </row>
    <row r="35" spans="1:21" s="5" customFormat="1" ht="15" customHeight="1" thickBot="1">
      <c r="A35" s="22"/>
      <c r="B35" s="101" t="s">
        <v>95</v>
      </c>
      <c r="C35" s="107"/>
      <c r="D35" s="107"/>
      <c r="E35" s="175"/>
      <c r="F35" s="216"/>
      <c r="G35" s="176"/>
      <c r="H35" s="107"/>
      <c r="I35" s="175"/>
      <c r="J35" s="181"/>
      <c r="K35" s="176"/>
      <c r="L35" s="107"/>
      <c r="M35" s="175"/>
      <c r="N35" s="216"/>
      <c r="O35" s="176"/>
      <c r="P35" s="175"/>
      <c r="Q35" s="181"/>
      <c r="R35" s="176">
        <f>SUM(R33:R34)</f>
        <v>24701</v>
      </c>
      <c r="S35" s="107"/>
      <c r="T35" s="111">
        <f>SUM(T33:T34)</f>
        <v>40340</v>
      </c>
      <c r="U35" s="40"/>
    </row>
    <row r="36" spans="1:21" s="36" customFormat="1">
      <c r="A36" s="2"/>
      <c r="B36" s="45"/>
      <c r="C36" s="45"/>
      <c r="D36" s="45"/>
      <c r="E36" s="45"/>
      <c r="F36" s="217"/>
      <c r="G36" s="45"/>
      <c r="H36" s="45"/>
      <c r="I36" s="45"/>
      <c r="J36" s="45"/>
      <c r="K36" s="45"/>
      <c r="L36" s="45"/>
      <c r="M36" s="45"/>
      <c r="N36" s="217"/>
      <c r="O36" s="45"/>
      <c r="P36" s="45"/>
      <c r="Q36" s="45"/>
      <c r="R36" s="45"/>
      <c r="S36" s="45"/>
      <c r="T36" s="45"/>
    </row>
  </sheetData>
  <mergeCells count="7">
    <mergeCell ref="R4:T4"/>
    <mergeCell ref="B1:K1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F19"/>
  <sheetViews>
    <sheetView showGridLines="0" zoomScale="150" zoomScaleNormal="150" workbookViewId="0"/>
  </sheetViews>
  <sheetFormatPr defaultColWidth="9.140625" defaultRowHeight="14.25"/>
  <cols>
    <col min="1" max="1" width="3.5703125" style="2" customWidth="1"/>
    <col min="2" max="2" width="78.140625" style="2" customWidth="1"/>
    <col min="3" max="6" width="12.85546875" style="2" customWidth="1"/>
    <col min="7" max="16384" width="9.140625" style="2"/>
  </cols>
  <sheetData>
    <row r="1" spans="1:6" s="14" customFormat="1" ht="15.75">
      <c r="B1" s="198" t="str">
        <f>+'Table of contents'!C21</f>
        <v>Statement of Comprehensive Income for the Twelve Months Ended December 31, 2021 and 2020</v>
      </c>
      <c r="C1" s="26"/>
      <c r="D1" s="26"/>
      <c r="E1" s="26"/>
      <c r="F1" s="26"/>
    </row>
    <row r="2" spans="1:6" s="14" customFormat="1" ht="15.75">
      <c r="B2" s="159" t="s">
        <v>20</v>
      </c>
      <c r="C2" s="26"/>
      <c r="D2" s="26"/>
      <c r="E2" s="26"/>
      <c r="F2" s="26"/>
    </row>
    <row r="3" spans="1:6" s="9" customFormat="1" ht="11.25">
      <c r="A3" s="12"/>
      <c r="B3" s="24"/>
      <c r="C3" s="28"/>
      <c r="D3" s="28"/>
      <c r="E3" s="28"/>
      <c r="F3" s="28"/>
    </row>
    <row r="4" spans="1:6" s="9" customFormat="1" ht="12" thickBot="1">
      <c r="A4" s="12"/>
      <c r="B4" s="98" t="s">
        <v>77</v>
      </c>
      <c r="C4" s="158" t="s">
        <v>49</v>
      </c>
      <c r="D4" s="158" t="s">
        <v>50</v>
      </c>
      <c r="E4" s="158" t="s">
        <v>52</v>
      </c>
      <c r="F4" s="158" t="s">
        <v>53</v>
      </c>
    </row>
    <row r="5" spans="1:6" s="9" customFormat="1" ht="15" customHeight="1" thickTop="1" thickBot="1">
      <c r="A5" s="12"/>
      <c r="B5" s="208" t="s">
        <v>95</v>
      </c>
      <c r="C5" s="209">
        <v>84344</v>
      </c>
      <c r="D5" s="210">
        <v>96105</v>
      </c>
      <c r="E5" s="209">
        <v>24701</v>
      </c>
      <c r="F5" s="210">
        <v>40340</v>
      </c>
    </row>
    <row r="6" spans="1:6" s="9" customFormat="1" ht="15" customHeight="1">
      <c r="A6" s="12"/>
      <c r="B6" s="95" t="s">
        <v>177</v>
      </c>
      <c r="C6" s="106">
        <v>83647</v>
      </c>
      <c r="D6" s="110">
        <v>-78113</v>
      </c>
      <c r="E6" s="106">
        <v>30295</v>
      </c>
      <c r="F6" s="110">
        <v>-24065</v>
      </c>
    </row>
    <row r="7" spans="1:6" s="9" customFormat="1" ht="15" customHeight="1">
      <c r="A7" s="12"/>
      <c r="B7" s="267" t="s">
        <v>178</v>
      </c>
      <c r="C7" s="106">
        <v>912</v>
      </c>
      <c r="D7" s="269">
        <v>-125</v>
      </c>
      <c r="E7" s="106">
        <v>-1298</v>
      </c>
      <c r="F7" s="269">
        <v>-3403</v>
      </c>
    </row>
    <row r="8" spans="1:6" s="9" customFormat="1" ht="15" customHeight="1">
      <c r="A8" s="12"/>
      <c r="B8" s="267" t="s">
        <v>179</v>
      </c>
      <c r="C8" s="106">
        <v>0</v>
      </c>
      <c r="D8" s="269">
        <v>1</v>
      </c>
      <c r="E8" s="106">
        <v>0</v>
      </c>
      <c r="F8" s="269">
        <v>0</v>
      </c>
    </row>
    <row r="9" spans="1:6" s="27" customFormat="1" ht="25.15" customHeight="1" thickBot="1">
      <c r="A9" s="28"/>
      <c r="B9" s="296" t="s">
        <v>180</v>
      </c>
      <c r="C9" s="288">
        <f>SUM(C6:C8)</f>
        <v>84559</v>
      </c>
      <c r="D9" s="292">
        <f>SUM(D6:D8)</f>
        <v>-78237</v>
      </c>
      <c r="E9" s="288">
        <f>SUM(E6:E8)</f>
        <v>28997</v>
      </c>
      <c r="F9" s="292">
        <f>SUM(F6:F8)</f>
        <v>-27468</v>
      </c>
    </row>
    <row r="10" spans="1:6" s="9" customFormat="1" ht="24" customHeight="1">
      <c r="A10" s="12"/>
      <c r="B10" s="199" t="s">
        <v>181</v>
      </c>
      <c r="C10" s="106">
        <v>-470</v>
      </c>
      <c r="D10" s="110">
        <v>217</v>
      </c>
      <c r="E10" s="106">
        <v>-314</v>
      </c>
      <c r="F10" s="110">
        <v>35</v>
      </c>
    </row>
    <row r="11" spans="1:6" s="9" customFormat="1" ht="15" customHeight="1">
      <c r="A11" s="12"/>
      <c r="B11" s="95" t="s">
        <v>182</v>
      </c>
      <c r="C11" s="106">
        <v>13885</v>
      </c>
      <c r="D11" s="110">
        <v>-6448</v>
      </c>
      <c r="E11" s="106">
        <v>15196</v>
      </c>
      <c r="F11" s="110">
        <v>-8889</v>
      </c>
    </row>
    <row r="12" spans="1:6" s="9" customFormat="1" ht="15" customHeight="1" thickBot="1">
      <c r="A12" s="12"/>
      <c r="B12" s="287" t="s">
        <v>183</v>
      </c>
      <c r="C12" s="288">
        <f>SUM(C10:C11)</f>
        <v>13415</v>
      </c>
      <c r="D12" s="292">
        <f>SUM(D10:D11)</f>
        <v>-6231</v>
      </c>
      <c r="E12" s="288">
        <f>SUM(E10:E11)</f>
        <v>14882</v>
      </c>
      <c r="F12" s="292">
        <f>SUM(F10:F11)</f>
        <v>-8854</v>
      </c>
    </row>
    <row r="13" spans="1:6" s="9" customFormat="1" ht="15" customHeight="1" thickBot="1">
      <c r="A13" s="12"/>
      <c r="B13" s="155" t="s">
        <v>184</v>
      </c>
      <c r="C13" s="177">
        <f>C9+C12</f>
        <v>97974</v>
      </c>
      <c r="D13" s="204">
        <f>D9+D12</f>
        <v>-84468</v>
      </c>
      <c r="E13" s="177">
        <f>E9+E12</f>
        <v>43879</v>
      </c>
      <c r="F13" s="204">
        <f>F9+F12</f>
        <v>-36322</v>
      </c>
    </row>
    <row r="14" spans="1:6" s="9" customFormat="1" ht="15" customHeight="1" thickBot="1">
      <c r="A14" s="12"/>
      <c r="B14" s="200" t="s">
        <v>185</v>
      </c>
      <c r="C14" s="201">
        <f>C5+C13</f>
        <v>182318</v>
      </c>
      <c r="D14" s="203">
        <f>D5+D13</f>
        <v>11637</v>
      </c>
      <c r="E14" s="201">
        <f>E5+E13</f>
        <v>68580</v>
      </c>
      <c r="F14" s="203">
        <f>F5+F13</f>
        <v>4018</v>
      </c>
    </row>
    <row r="15" spans="1:6" s="27" customFormat="1" ht="15" customHeight="1">
      <c r="A15" s="28"/>
      <c r="B15" s="95" t="s">
        <v>96</v>
      </c>
      <c r="C15" s="202">
        <f>C14-C16</f>
        <v>181836</v>
      </c>
      <c r="D15" s="205">
        <f>D14-D16</f>
        <v>11238</v>
      </c>
      <c r="E15" s="202">
        <f>E14-E16</f>
        <v>68325</v>
      </c>
      <c r="F15" s="205">
        <f>F14-F16</f>
        <v>3807</v>
      </c>
    </row>
    <row r="16" spans="1:6" s="9" customFormat="1" ht="15" customHeight="1">
      <c r="A16" s="12"/>
      <c r="B16" s="267" t="s">
        <v>97</v>
      </c>
      <c r="C16" s="268">
        <v>482</v>
      </c>
      <c r="D16" s="269">
        <v>399</v>
      </c>
      <c r="E16" s="268">
        <v>255</v>
      </c>
      <c r="F16" s="269">
        <v>211</v>
      </c>
    </row>
    <row r="17" spans="1:6" s="9" customFormat="1" ht="11.25">
      <c r="A17" s="12"/>
      <c r="B17" s="23"/>
      <c r="C17" s="29"/>
      <c r="D17" s="29"/>
      <c r="E17" s="29"/>
      <c r="F17" s="29"/>
    </row>
    <row r="18" spans="1:6">
      <c r="C18" s="41"/>
      <c r="D18" s="41"/>
    </row>
    <row r="19" spans="1:6">
      <c r="E19" s="41"/>
    </row>
  </sheetData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>&amp;L       &amp;G</oddHeader>
    <oddFooter>&amp;L© 2022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2" ma:contentTypeDescription="Create a new document." ma:contentTypeScope="" ma:versionID="be4c2d1622d7205cd0b2036de00dbb73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0ae8d97efc237f8a4e8bde8d5768933d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B46E1-02F6-4027-98BE-478D5020FD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8869C5E-A119-4168-B4B5-0E930D0C4D1E}"/>
</file>

<file path=customXml/itemProps3.xml><?xml version="1.0" encoding="utf-8"?>
<ds:datastoreItem xmlns:ds="http://schemas.openxmlformats.org/officeDocument/2006/customXml" ds:itemID="{35FD6F33-F0B2-4853-9630-F6B286F9494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9662eb9-ad98-4e74-a8a2-04ed5d544db6}" enabled="0" method="" siteId="{d9662eb9-ad98-4e74-a8a2-04ed5d544db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Front page</vt:lpstr>
      <vt:lpstr>Table of contents</vt:lpstr>
      <vt:lpstr>Key Figures</vt:lpstr>
      <vt:lpstr>Income Statement</vt:lpstr>
      <vt:lpstr>Balance Sheet</vt:lpstr>
      <vt:lpstr>Statement of Cash Flows</vt:lpstr>
      <vt:lpstr>Segment Report ytd</vt:lpstr>
      <vt:lpstr>Segment Report quarter</vt:lpstr>
      <vt:lpstr>Comp. Income</vt:lpstr>
      <vt:lpstr>IR Contact</vt:lpstr>
      <vt:lpstr>Back Banner</vt:lpstr>
      <vt:lpstr>'Balance Sheet'!Print_Area</vt:lpstr>
      <vt:lpstr>'Comp. Income'!Print_Area</vt:lpstr>
      <vt:lpstr>'Front page'!Print_Area</vt:lpstr>
      <vt:lpstr>'Income Statement'!Print_Area</vt:lpstr>
      <vt:lpstr>'Table of contents'!Print_Area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2022-01-26T13:25:00Z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  <property fmtid="{D5CDD505-2E9C-101B-9397-08002B2CF9AE}" pid="3" name="ContentTypeId">
    <vt:lpwstr>0x0101000A0EB058750D98479F17C8C420CCEE6E</vt:lpwstr>
  </property>
  <property fmtid="{D5CDD505-2E9C-101B-9397-08002B2CF9AE}" pid="4" name="Order">
    <vt:r8>38795400</vt:r8>
  </property>
</Properties>
</file>