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DieseArbeitsmappe" defaultThemeVersion="124226"/>
  <xr:revisionPtr revIDLastSave="0" documentId="8_{C6F68749-D4D7-462A-83CC-21783D9A5755}" xr6:coauthVersionLast="45" xr6:coauthVersionMax="45" xr10:uidLastSave="{00000000-0000-0000-0000-000000000000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Sheet'!$A$1:$E$51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1">'Table of contents'!$A$1:$J$23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35" l="1"/>
  <c r="S12" i="35"/>
  <c r="R12" i="35"/>
  <c r="P11" i="35"/>
  <c r="P13" i="35" s="1"/>
  <c r="P16" i="35" s="1"/>
  <c r="P18" i="35" s="1"/>
  <c r="P21" i="35" s="1"/>
  <c r="P24" i="35" s="1"/>
  <c r="O11" i="35"/>
  <c r="O13" i="35" s="1"/>
  <c r="O16" i="35" s="1"/>
  <c r="O18" i="35" s="1"/>
  <c r="O21" i="35" s="1"/>
  <c r="O24" i="35" s="1"/>
  <c r="M11" i="35"/>
  <c r="M13" i="35" s="1"/>
  <c r="M16" i="35" s="1"/>
  <c r="M18" i="35" s="1"/>
  <c r="M21" i="35" s="1"/>
  <c r="M24" i="35" s="1"/>
  <c r="L11" i="35"/>
  <c r="L13" i="35" s="1"/>
  <c r="L16" i="35" s="1"/>
  <c r="L18" i="35" s="1"/>
  <c r="L21" i="35" s="1"/>
  <c r="L24" i="35" s="1"/>
  <c r="K11" i="35"/>
  <c r="K13" i="35" s="1"/>
  <c r="K16" i="35" s="1"/>
  <c r="K18" i="35" s="1"/>
  <c r="K21" i="35" s="1"/>
  <c r="K24" i="35" s="1"/>
  <c r="I11" i="35"/>
  <c r="I13" i="35" s="1"/>
  <c r="I16" i="35" s="1"/>
  <c r="I18" i="35" s="1"/>
  <c r="I21" i="35" s="1"/>
  <c r="I24" i="35" s="1"/>
  <c r="H11" i="35"/>
  <c r="H13" i="35" s="1"/>
  <c r="H16" i="35" s="1"/>
  <c r="H18" i="35" s="1"/>
  <c r="H21" i="35" s="1"/>
  <c r="H24" i="35" s="1"/>
  <c r="G11" i="35"/>
  <c r="G13" i="35" s="1"/>
  <c r="G16" i="35" s="1"/>
  <c r="G18" i="35" s="1"/>
  <c r="G21" i="35" s="1"/>
  <c r="G24" i="35" s="1"/>
  <c r="E11" i="35"/>
  <c r="E13" i="35" s="1"/>
  <c r="E16" i="35" s="1"/>
  <c r="E18" i="35" s="1"/>
  <c r="E21" i="35" s="1"/>
  <c r="E24" i="35" s="1"/>
  <c r="D11" i="35"/>
  <c r="D13" i="35" s="1"/>
  <c r="D16" i="35" s="1"/>
  <c r="D18" i="35" s="1"/>
  <c r="D21" i="35" s="1"/>
  <c r="D24" i="35" s="1"/>
  <c r="C11" i="35"/>
  <c r="C13" i="35" s="1"/>
  <c r="C16" i="35" s="1"/>
  <c r="C18" i="35" s="1"/>
  <c r="C21" i="35" s="1"/>
  <c r="C24" i="35" s="1"/>
  <c r="T10" i="35"/>
  <c r="S10" i="35"/>
  <c r="R10" i="35"/>
  <c r="T9" i="35"/>
  <c r="S9" i="35"/>
  <c r="R9" i="35"/>
  <c r="T8" i="35"/>
  <c r="S8" i="35"/>
  <c r="R8" i="35"/>
  <c r="T7" i="35"/>
  <c r="S7" i="35"/>
  <c r="R7" i="35"/>
  <c r="T32" i="35"/>
  <c r="R32" i="35"/>
  <c r="T23" i="35"/>
  <c r="R23" i="35"/>
  <c r="T20" i="35"/>
  <c r="R20" i="35"/>
  <c r="T17" i="35"/>
  <c r="R17" i="35"/>
  <c r="T15" i="35"/>
  <c r="S15" i="35"/>
  <c r="R15" i="35"/>
  <c r="T14" i="35"/>
  <c r="S14" i="35"/>
  <c r="R14" i="35"/>
  <c r="B1" i="35"/>
  <c r="T12" i="34"/>
  <c r="S12" i="34"/>
  <c r="R12" i="34"/>
  <c r="P11" i="34"/>
  <c r="P13" i="34" s="1"/>
  <c r="P16" i="34" s="1"/>
  <c r="P18" i="34" s="1"/>
  <c r="P21" i="34" s="1"/>
  <c r="P24" i="34" s="1"/>
  <c r="O11" i="34"/>
  <c r="O13" i="34" s="1"/>
  <c r="O16" i="34" s="1"/>
  <c r="O18" i="34" s="1"/>
  <c r="O21" i="34" s="1"/>
  <c r="O24" i="34" s="1"/>
  <c r="M11" i="34"/>
  <c r="M13" i="34" s="1"/>
  <c r="M16" i="34" s="1"/>
  <c r="M18" i="34" s="1"/>
  <c r="M21" i="34" s="1"/>
  <c r="M24" i="34" s="1"/>
  <c r="L11" i="34"/>
  <c r="L13" i="34" s="1"/>
  <c r="L16" i="34" s="1"/>
  <c r="L18" i="34" s="1"/>
  <c r="L21" i="34" s="1"/>
  <c r="L24" i="34" s="1"/>
  <c r="K11" i="34"/>
  <c r="K13" i="34" s="1"/>
  <c r="K16" i="34" s="1"/>
  <c r="K18" i="34" s="1"/>
  <c r="K21" i="34" s="1"/>
  <c r="K24" i="34" s="1"/>
  <c r="I11" i="34"/>
  <c r="I13" i="34" s="1"/>
  <c r="I16" i="34" s="1"/>
  <c r="I18" i="34" s="1"/>
  <c r="I21" i="34" s="1"/>
  <c r="I24" i="34" s="1"/>
  <c r="H11" i="34"/>
  <c r="H13" i="34" s="1"/>
  <c r="H16" i="34" s="1"/>
  <c r="H18" i="34" s="1"/>
  <c r="H21" i="34" s="1"/>
  <c r="H24" i="34" s="1"/>
  <c r="G11" i="34"/>
  <c r="G13" i="34" s="1"/>
  <c r="G16" i="34" s="1"/>
  <c r="G18" i="34" s="1"/>
  <c r="G21" i="34" s="1"/>
  <c r="G24" i="34" s="1"/>
  <c r="E11" i="34"/>
  <c r="E13" i="34" s="1"/>
  <c r="E16" i="34" s="1"/>
  <c r="E18" i="34" s="1"/>
  <c r="E21" i="34" s="1"/>
  <c r="E24" i="34" s="1"/>
  <c r="D11" i="34"/>
  <c r="D13" i="34" s="1"/>
  <c r="D16" i="34" s="1"/>
  <c r="D18" i="34" s="1"/>
  <c r="D21" i="34" s="1"/>
  <c r="D24" i="34" s="1"/>
  <c r="C11" i="34"/>
  <c r="C13" i="34" s="1"/>
  <c r="C16" i="34" s="1"/>
  <c r="C18" i="34" s="1"/>
  <c r="C21" i="34" s="1"/>
  <c r="C24" i="34" s="1"/>
  <c r="T10" i="34"/>
  <c r="S10" i="34"/>
  <c r="R10" i="34"/>
  <c r="T9" i="34"/>
  <c r="S9" i="34"/>
  <c r="R9" i="34"/>
  <c r="T8" i="34"/>
  <c r="S8" i="34"/>
  <c r="R8" i="34"/>
  <c r="T7" i="34"/>
  <c r="S7" i="34"/>
  <c r="R7" i="34"/>
  <c r="R14" i="34"/>
  <c r="S14" i="34"/>
  <c r="T14" i="34"/>
  <c r="R15" i="34"/>
  <c r="S15" i="34"/>
  <c r="T15" i="34"/>
  <c r="T32" i="34"/>
  <c r="R32" i="34"/>
  <c r="T23" i="34"/>
  <c r="R23" i="34"/>
  <c r="T20" i="34"/>
  <c r="R20" i="34"/>
  <c r="T17" i="34"/>
  <c r="R17" i="34"/>
  <c r="B1" i="34"/>
  <c r="T11" i="35" l="1"/>
  <c r="T13" i="35" s="1"/>
  <c r="T16" i="35" s="1"/>
  <c r="T18" i="35" s="1"/>
  <c r="T21" i="35" s="1"/>
  <c r="T24" i="35" s="1"/>
  <c r="T29" i="35" s="1"/>
  <c r="T33" i="35" s="1"/>
  <c r="T35" i="35" s="1"/>
  <c r="R11" i="35"/>
  <c r="R13" i="35" s="1"/>
  <c r="R16" i="35" s="1"/>
  <c r="R18" i="35" s="1"/>
  <c r="R21" i="35" s="1"/>
  <c r="R24" i="35" s="1"/>
  <c r="R29" i="35" s="1"/>
  <c r="R33" i="35" s="1"/>
  <c r="R35" i="35" s="1"/>
  <c r="S11" i="35"/>
  <c r="S13" i="35" s="1"/>
  <c r="S16" i="35" s="1"/>
  <c r="T11" i="34"/>
  <c r="T13" i="34" s="1"/>
  <c r="T16" i="34" s="1"/>
  <c r="T18" i="34" s="1"/>
  <c r="T21" i="34" s="1"/>
  <c r="T24" i="34" s="1"/>
  <c r="T29" i="34" s="1"/>
  <c r="T33" i="34" s="1"/>
  <c r="T35" i="34" s="1"/>
  <c r="R11" i="34"/>
  <c r="R13" i="34" s="1"/>
  <c r="R16" i="34" s="1"/>
  <c r="R18" i="34" s="1"/>
  <c r="R21" i="34" s="1"/>
  <c r="R24" i="34" s="1"/>
  <c r="R29" i="34" s="1"/>
  <c r="R33" i="34" s="1"/>
  <c r="R35" i="34" s="1"/>
  <c r="S11" i="34"/>
  <c r="S13" i="34" s="1"/>
  <c r="S16" i="34" s="1"/>
  <c r="H37" i="31" l="1"/>
  <c r="E42" i="31" l="1"/>
  <c r="E37" i="31"/>
  <c r="H27" i="4" l="1"/>
  <c r="E27" i="4"/>
  <c r="C22" i="4" l="1"/>
  <c r="D48" i="26"/>
  <c r="D50" i="26"/>
  <c r="D51" i="26"/>
  <c r="D41" i="26"/>
  <c r="D31" i="26"/>
  <c r="D21" i="26"/>
  <c r="C21" i="26"/>
  <c r="F12" i="14"/>
  <c r="F9" i="14"/>
  <c r="F13" i="14"/>
  <c r="F14" i="14"/>
  <c r="F15" i="14" s="1"/>
  <c r="D12" i="14"/>
  <c r="D9" i="14"/>
  <c r="D13" i="14"/>
  <c r="D14" i="14" s="1"/>
  <c r="D15" i="14" s="1"/>
  <c r="F32" i="10"/>
  <c r="F34" i="10" s="1"/>
  <c r="F29" i="10"/>
  <c r="F23" i="10"/>
  <c r="F15" i="10"/>
  <c r="F35" i="10" s="1"/>
  <c r="D32" i="10"/>
  <c r="D34" i="10" s="1"/>
  <c r="D29" i="10"/>
  <c r="D23" i="10"/>
  <c r="D15" i="10"/>
  <c r="D35" i="10" s="1"/>
  <c r="D22" i="4"/>
  <c r="D12" i="4"/>
  <c r="D19" i="4" s="1"/>
  <c r="D10" i="4"/>
  <c r="G24" i="4"/>
  <c r="G21" i="4"/>
  <c r="G22" i="4" s="1"/>
  <c r="G23" i="4" s="1"/>
  <c r="G25" i="4" s="1"/>
  <c r="G26" i="4" s="1"/>
  <c r="G14" i="4"/>
  <c r="H14" i="4" s="1"/>
  <c r="G10" i="4"/>
  <c r="G12" i="4" s="1"/>
  <c r="G19" i="4" s="1"/>
  <c r="B1" i="14"/>
  <c r="B1" i="10"/>
  <c r="B1" i="26"/>
  <c r="B1" i="4"/>
  <c r="B1" i="31"/>
  <c r="E33" i="31"/>
  <c r="H33" i="31"/>
  <c r="E34" i="31"/>
  <c r="H34" i="31"/>
  <c r="E35" i="31"/>
  <c r="H35" i="31"/>
  <c r="E36" i="31"/>
  <c r="H36" i="31"/>
  <c r="E39" i="31"/>
  <c r="E40" i="31"/>
  <c r="E41" i="31"/>
  <c r="E12" i="14"/>
  <c r="C12" i="14"/>
  <c r="E9" i="14"/>
  <c r="C9" i="14"/>
  <c r="E32" i="10"/>
  <c r="E34" i="10" s="1"/>
  <c r="C32" i="10"/>
  <c r="C34" i="10" s="1"/>
  <c r="E29" i="10"/>
  <c r="C29" i="10"/>
  <c r="E23" i="10"/>
  <c r="C23" i="10"/>
  <c r="E15" i="10"/>
  <c r="E35" i="10" s="1"/>
  <c r="C15" i="10"/>
  <c r="C35" i="10" s="1"/>
  <c r="C48" i="26"/>
  <c r="C50" i="26"/>
  <c r="C41" i="26"/>
  <c r="C31" i="26"/>
  <c r="D10" i="26"/>
  <c r="C10" i="26"/>
  <c r="H24" i="4"/>
  <c r="F22" i="4"/>
  <c r="E21" i="4"/>
  <c r="H20" i="4"/>
  <c r="H18" i="4"/>
  <c r="E18" i="4"/>
  <c r="H17" i="4"/>
  <c r="E17" i="4"/>
  <c r="H16" i="4"/>
  <c r="E16" i="4"/>
  <c r="H15" i="4"/>
  <c r="E15" i="4"/>
  <c r="H13" i="4"/>
  <c r="E13" i="4"/>
  <c r="H11" i="4"/>
  <c r="E11" i="4"/>
  <c r="F10" i="4"/>
  <c r="C10" i="4"/>
  <c r="C12" i="4" s="1"/>
  <c r="H9" i="4"/>
  <c r="E9" i="4"/>
  <c r="H8" i="4"/>
  <c r="E8" i="4"/>
  <c r="H7" i="4"/>
  <c r="E7" i="4"/>
  <c r="H6" i="4"/>
  <c r="E6" i="4"/>
  <c r="H5" i="4"/>
  <c r="E5" i="4"/>
  <c r="C22" i="26"/>
  <c r="E20" i="4"/>
  <c r="D22" i="26"/>
  <c r="E24" i="4"/>
  <c r="C51" i="26"/>
  <c r="H21" i="4"/>
  <c r="E14" i="4"/>
  <c r="E13" i="14" l="1"/>
  <c r="E14" i="14" s="1"/>
  <c r="E15" i="14" s="1"/>
  <c r="C13" i="14"/>
  <c r="C14" i="14" s="1"/>
  <c r="C15" i="14" s="1"/>
  <c r="D23" i="4"/>
  <c r="D25" i="4" s="1"/>
  <c r="D26" i="4" s="1"/>
  <c r="G29" i="4"/>
  <c r="G28" i="4"/>
  <c r="H10" i="4"/>
  <c r="F12" i="4"/>
  <c r="E12" i="4"/>
  <c r="C19" i="4"/>
  <c r="E10" i="4"/>
  <c r="F19" i="4" l="1"/>
  <c r="H12" i="4"/>
  <c r="E19" i="4"/>
  <c r="C23" i="4"/>
  <c r="F23" i="4" l="1"/>
  <c r="H19" i="4"/>
  <c r="E23" i="4"/>
  <c r="C25" i="4"/>
  <c r="F25" i="4" l="1"/>
  <c r="H23" i="4"/>
  <c r="C26" i="4"/>
  <c r="E25" i="4"/>
  <c r="H25" i="4" l="1"/>
  <c r="F26" i="4"/>
  <c r="C29" i="4"/>
  <c r="E26" i="4"/>
  <c r="C28" i="4"/>
  <c r="E29" i="4" l="1"/>
  <c r="E28" i="4"/>
  <c r="H26" i="4"/>
  <c r="F29" i="4"/>
  <c r="H29" i="4" s="1"/>
  <c r="F28" i="4"/>
  <c r="H28" i="4" s="1"/>
</calcChain>
</file>

<file path=xl/sharedStrings.xml><?xml version="1.0" encoding="utf-8"?>
<sst xmlns="http://schemas.openxmlformats.org/spreadsheetml/2006/main" count="367" uniqueCount="199">
  <si>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</si>
  <si>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</si>
  <si>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</si>
  <si>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</si>
  <si>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</si>
  <si>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</si>
  <si>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</si>
  <si>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</si>
  <si>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</si>
  <si>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</si>
  <si>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TOTAL</t>
  </si>
  <si>
    <t>Financial Information</t>
  </si>
  <si>
    <t>Product revenue</t>
  </si>
  <si>
    <t>Other</t>
  </si>
  <si>
    <t>as % of revenue</t>
  </si>
  <si>
    <t>Net income</t>
  </si>
  <si>
    <t>Balance sheet</t>
  </si>
  <si>
    <t>Total assets</t>
  </si>
  <si>
    <t>Cash and cash equivalents</t>
  </si>
  <si>
    <t>Licenses</t>
  </si>
  <si>
    <t>Maintenance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</si>
  <si>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</si>
  <si>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</si>
  <si>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</si>
  <si>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</si>
  <si>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</si>
  <si>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</si>
  <si>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</si>
  <si>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Income taxes</t>
  </si>
  <si>
    <t>Weighted average number of shares outstanding (basic)</t>
  </si>
  <si>
    <t>Weighted average number of shares outstanding (diluted)</t>
  </si>
  <si>
    <t>Current assets</t>
  </si>
  <si>
    <t>Non-current assets</t>
  </si>
  <si>
    <t>Intangible assets</t>
  </si>
  <si>
    <t>Goodwill</t>
  </si>
  <si>
    <t>Property, plant and equipment</t>
  </si>
  <si>
    <t>Current liabilities</t>
  </si>
  <si>
    <t>Financial liabilities</t>
  </si>
  <si>
    <t>Other provisions</t>
  </si>
  <si>
    <t>Non-current liabilities</t>
  </si>
  <si>
    <t>Equity</t>
  </si>
  <si>
    <t>Share capital</t>
  </si>
  <si>
    <t>Retained earnings</t>
  </si>
  <si>
    <t>Other reserves</t>
  </si>
  <si>
    <t>Treasury shares</t>
  </si>
  <si>
    <t>Amortization/depreciation of non-current assets</t>
  </si>
  <si>
    <t>Changes in payables and other liabilities</t>
  </si>
  <si>
    <t>Interest paid</t>
  </si>
  <si>
    <t>Interest received</t>
  </si>
  <si>
    <t>Proceeds from the sale of property, plant and equipment/intangible assets</t>
  </si>
  <si>
    <t>Purchase of property, plant and equipment/intangible assets</t>
  </si>
  <si>
    <t>Net change in cash and cash equivalents</t>
  </si>
  <si>
    <t>Reconciliation</t>
  </si>
  <si>
    <t>Cost of sales</t>
  </si>
  <si>
    <t>Segment contribution</t>
  </si>
  <si>
    <t>Attributable to shareholders of Software AG</t>
  </si>
  <si>
    <t>Non-controlling interests</t>
  </si>
  <si>
    <t>Total comprehensive income</t>
  </si>
  <si>
    <t xml:space="preserve">Telephone: </t>
  </si>
  <si>
    <t>Germany</t>
  </si>
  <si>
    <t>p. 3</t>
  </si>
  <si>
    <t>p. 4</t>
  </si>
  <si>
    <t>p. 5</t>
  </si>
  <si>
    <t>p. 6</t>
  </si>
  <si>
    <t>p. 8</t>
  </si>
  <si>
    <t>p. 9</t>
  </si>
  <si>
    <t>(unaudited)</t>
  </si>
  <si>
    <t>Other financial assets</t>
  </si>
  <si>
    <t>Other non-financial assets</t>
  </si>
  <si>
    <t>Deferred tax liabilities</t>
  </si>
  <si>
    <t>Capital reserves</t>
  </si>
  <si>
    <t>Currency translation differences from foreign operations</t>
  </si>
  <si>
    <t>Net actuarial gain/loss on pension obligations</t>
  </si>
  <si>
    <t>Currency translation gain/loss from net investments in foreign operations</t>
  </si>
  <si>
    <t>Items to be reclassified to the income statement if certain conditions are met</t>
  </si>
  <si>
    <t>Items not to be reclassified to the income statement</t>
  </si>
  <si>
    <t>Earnings before income taxes</t>
  </si>
  <si>
    <t>Income tax receivables</t>
  </si>
  <si>
    <t>Deferred tax receivables</t>
  </si>
  <si>
    <t>Other non-financial liabilities</t>
  </si>
  <si>
    <t>Income tax liabilities</t>
  </si>
  <si>
    <t>Provisions for pensions and similar obligations</t>
  </si>
  <si>
    <t>Net financial income/expense</t>
  </si>
  <si>
    <t>Other non-cash income/expense</t>
  </si>
  <si>
    <t>Changes in receivables and other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</si>
  <si>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</si>
  <si>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</si>
  <si>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</si>
  <si>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</si>
  <si>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(IFRS, unaudited)</t>
  </si>
  <si>
    <t>in € thousands</t>
  </si>
  <si>
    <t>Assets (in € thousands)</t>
  </si>
  <si>
    <t>Total Assets</t>
  </si>
  <si>
    <t>Total Equity and Liabilities</t>
  </si>
  <si>
    <t>A&amp;N</t>
  </si>
  <si>
    <t>Table of Contents</t>
  </si>
  <si>
    <t>in € millions</t>
  </si>
  <si>
    <t>(unless otherwise stated)</t>
  </si>
  <si>
    <t>Revenue</t>
  </si>
  <si>
    <t>Employees (FTE)</t>
  </si>
  <si>
    <t>Net income (non-IFRS)</t>
  </si>
  <si>
    <t>Operating EBITA (non-IFRS)</t>
  </si>
  <si>
    <t>Segment margin</t>
  </si>
  <si>
    <t>A&amp;N segment earnings</t>
  </si>
  <si>
    <t>Equity and Liabilities (in € thousands)</t>
  </si>
  <si>
    <t>Repayment of non-current financial liabilities</t>
  </si>
  <si>
    <t>Segment earnings</t>
  </si>
  <si>
    <t>p. 7</t>
  </si>
  <si>
    <t>Dividends paid</t>
  </si>
  <si>
    <t xml:space="preserve">                                                      </t>
  </si>
  <si>
    <t>Net cash</t>
  </si>
  <si>
    <t xml:space="preserve">as stated </t>
  </si>
  <si>
    <t>SaaS</t>
  </si>
  <si>
    <t xml:space="preserve">at constant
currency </t>
  </si>
  <si>
    <t>Change in cash and cash equivalents from currency translation</t>
  </si>
  <si>
    <t>Cash and cash equivalents at beginning of period</t>
  </si>
  <si>
    <t>Software AG</t>
  </si>
  <si>
    <t>Operating cash flow</t>
  </si>
  <si>
    <t>Free cash flow</t>
  </si>
  <si>
    <t>Because the figures in this report are stated in accordance with commercial rounding principles, totals and percentages may not always be exact.</t>
  </si>
  <si>
    <t>Trade and other payables</t>
  </si>
  <si>
    <t>Net cash flow from operating activities</t>
  </si>
  <si>
    <t>+/- as %</t>
  </si>
  <si>
    <t xml:space="preserve">+/- as % </t>
  </si>
  <si>
    <t>Net cash flow from investing activities</t>
  </si>
  <si>
    <t>Net cash flow from financing activities</t>
  </si>
  <si>
    <t>Cash and cash equivalents at end of period</t>
  </si>
  <si>
    <t>as stated</t>
  </si>
  <si>
    <t>Repayments of lease liabilities</t>
  </si>
  <si>
    <t>Professional Services</t>
  </si>
  <si>
    <t xml:space="preserve">Other income </t>
  </si>
  <si>
    <t>Other expense</t>
  </si>
  <si>
    <t>Proceeds/payments for current financial liabilities</t>
  </si>
  <si>
    <t>New non-current financial liabilities</t>
  </si>
  <si>
    <t>Change in cash and cash equivalents</t>
  </si>
  <si>
    <t>Q2 2020</t>
  </si>
  <si>
    <t>6M 2020</t>
  </si>
  <si>
    <t>Jun. 30, 2020</t>
  </si>
  <si>
    <t>Net proceeds from disposal of assets held for sale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</si>
  <si>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</si>
  <si>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Bookings A&amp;N</t>
    </r>
    <r>
      <rPr>
        <vertAlign val="superscript"/>
        <sz val="8"/>
        <color rgb="FF011F3D"/>
        <rFont val="Arial"/>
        <family val="2"/>
      </rPr>
      <t>5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</si>
  <si>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</si>
  <si>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</si>
  <si>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</si>
  <si>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t xml:space="preserve">Group Bookings </t>
  </si>
  <si>
    <t>Group ARR</t>
  </si>
  <si>
    <t>Free cash flow per share</t>
  </si>
  <si>
    <t xml:space="preserve">EBIT (IFRS) 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</si>
  <si>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</si>
  <si>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</si>
  <si>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Annual recurring revenue 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</si>
  <si>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Bookings according to 2020 definition</t>
    </r>
  </si>
  <si>
    <t>.</t>
  </si>
  <si>
    <t>Services</t>
  </si>
  <si>
    <t>Operating income</t>
  </si>
  <si>
    <t>Financing income</t>
  </si>
  <si>
    <t>Financing expenses</t>
  </si>
  <si>
    <t>Net financial income/expenses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</si>
  <si>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</si>
  <si>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</si>
  <si>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</si>
  <si>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</si>
  <si>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Net gain/(loss) from cash flow hedges</t>
  </si>
  <si>
    <t>Net gain/(loss) from equity instruments designated to measurement at fair value through other comprehensive income</t>
  </si>
  <si>
    <t>Gain/loss recognized in equity</t>
  </si>
  <si>
    <t>Trade receivables, contract assets and other receivables</t>
  </si>
  <si>
    <t>Contractual obligations/deferred income</t>
  </si>
  <si>
    <t>Income taxes paid</t>
  </si>
  <si>
    <t>Digital Business</t>
  </si>
  <si>
    <r>
      <t>Bookings Digital Business</t>
    </r>
    <r>
      <rPr>
        <vertAlign val="superscript"/>
        <sz val="8"/>
        <color rgb="FF011F3D"/>
        <rFont val="Arial"/>
        <family val="2"/>
      </rPr>
      <t>5</t>
    </r>
  </si>
  <si>
    <t>Digital Business segment earnings</t>
  </si>
  <si>
    <t>Q2 / 2021</t>
  </si>
  <si>
    <t>Key Figures as of June 30, 2021 and 2020</t>
  </si>
  <si>
    <t>Consolidated Income Statement for the Six Months Ended June 30, 2021 and 2020</t>
  </si>
  <si>
    <t>Consolidated Balance Sheet as of June 30, 2021 and December 31, 2020</t>
  </si>
  <si>
    <t>Consolidated Statement of Cash Flows for the Six Months Ended June 30, 2021 and 2020</t>
  </si>
  <si>
    <t>Segment Report for the Six Months Ended June 30, 2021 and 2020</t>
  </si>
  <si>
    <t>Segment Report for the Second Quarter 2021 and 2020</t>
  </si>
  <si>
    <t>Statement of Comprehensive Income for the Six Months Ended June 30, 2021 and 2020</t>
  </si>
  <si>
    <t xml:space="preserve">6M 2021
 (as stated) </t>
  </si>
  <si>
    <r>
      <t>6M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</si>
  <si>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6M 2020
(as stated)</t>
  </si>
  <si>
    <t xml:space="preserve">Q2 2021
 (as stated) </t>
  </si>
  <si>
    <r>
      <t>Q2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</si>
  <si>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Q2 2020
(as stated)</t>
  </si>
  <si>
    <t>Jun. 30, 2021</t>
  </si>
  <si>
    <r>
      <t>Jun. 30, 2021 acc</t>
    </r>
    <r>
      <rPr>
        <b/>
        <vertAlign val="superscript"/>
        <sz val="8"/>
        <color rgb="FF011F3D"/>
        <rFont val="Arial"/>
        <family val="2"/>
      </rPr>
      <t>1</t>
    </r>
  </si>
  <si>
    <t>06/21-06/20
+/- as %</t>
  </si>
  <si>
    <t>6M 2021</t>
  </si>
  <si>
    <t>Q2 2021</t>
  </si>
  <si>
    <t>Dec. 31, 2020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</si>
  <si>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Based on weighted average shares outstanding (basic) 6M 2021: 74.0 mn / 6M 2020: 74.0 mn / Q2 2021 74.0 mn / Q2 2020: 74.0 mn</t>
    </r>
  </si>
  <si>
    <t>Investment property</t>
  </si>
  <si>
    <t>July 21, 2021</t>
  </si>
  <si>
    <t>License from Subscription</t>
  </si>
  <si>
    <t>Maintenance from Subscription</t>
  </si>
  <si>
    <t>Maintenance from Perpetual</t>
  </si>
  <si>
    <t>Recurring Revenue</t>
  </si>
  <si>
    <t>License from Perpetual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</si>
</sst>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80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18"/>
    <xf numFmtId="49" fontId="15" fillId="3" borderId="19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21" applyNumberFormat="0" applyAlignment="0" applyProtection="0"/>
    <xf numFmtId="0" fontId="24" fillId="17" borderId="22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21" applyNumberFormat="0" applyAlignment="0" applyProtection="0"/>
    <xf numFmtId="0" fontId="30" fillId="0" borderId="26" applyNumberFormat="0" applyFill="0" applyAlignment="0" applyProtection="0"/>
    <xf numFmtId="0" fontId="30" fillId="23" borderId="0" applyNumberFormat="0" applyBorder="0" applyAlignment="0" applyProtection="0"/>
    <xf numFmtId="0" fontId="8" fillId="22" borderId="21" applyNumberFormat="0" applyFont="0" applyAlignment="0" applyProtection="0"/>
    <xf numFmtId="0" fontId="31" fillId="25" borderId="27" applyNumberFormat="0" applyAlignment="0" applyProtection="0"/>
    <xf numFmtId="4" fontId="8" fillId="29" borderId="21" applyNumberFormat="0" applyProtection="0">
      <alignment vertical="center"/>
    </xf>
    <xf numFmtId="4" fontId="34" fillId="30" borderId="21" applyNumberFormat="0" applyProtection="0">
      <alignment vertical="center"/>
    </xf>
    <xf numFmtId="4" fontId="8" fillId="30" borderId="21" applyNumberFormat="0" applyProtection="0">
      <alignment horizontal="left" vertical="center" indent="1"/>
    </xf>
    <xf numFmtId="0" fontId="17" fillId="29" borderId="28" applyNumberFormat="0" applyProtection="0">
      <alignment horizontal="left" vertical="top" indent="1"/>
    </xf>
    <xf numFmtId="4" fontId="8" fillId="31" borderId="21" applyNumberFormat="0" applyProtection="0">
      <alignment horizontal="left" vertical="center" indent="1"/>
    </xf>
    <xf numFmtId="4" fontId="8" fillId="32" borderId="21" applyNumberFormat="0" applyProtection="0">
      <alignment horizontal="right" vertical="center"/>
    </xf>
    <xf numFmtId="4" fontId="8" fillId="33" borderId="21" applyNumberFormat="0" applyProtection="0">
      <alignment horizontal="right" vertical="center"/>
    </xf>
    <xf numFmtId="4" fontId="8" fillId="34" borderId="29" applyNumberFormat="0" applyProtection="0">
      <alignment horizontal="right" vertical="center"/>
    </xf>
    <xf numFmtId="4" fontId="8" fillId="35" borderId="21" applyNumberFormat="0" applyProtection="0">
      <alignment horizontal="right" vertical="center"/>
    </xf>
    <xf numFmtId="4" fontId="8" fillId="36" borderId="21" applyNumberFormat="0" applyProtection="0">
      <alignment horizontal="right" vertical="center"/>
    </xf>
    <xf numFmtId="4" fontId="8" fillId="37" borderId="21" applyNumberFormat="0" applyProtection="0">
      <alignment horizontal="right" vertical="center"/>
    </xf>
    <xf numFmtId="4" fontId="8" fillId="38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40" borderId="21" applyNumberFormat="0" applyProtection="0">
      <alignment horizontal="right" vertical="center"/>
    </xf>
    <xf numFmtId="4" fontId="8" fillId="41" borderId="29" applyNumberFormat="0" applyProtection="0">
      <alignment horizontal="left" vertical="center" indent="1"/>
    </xf>
    <xf numFmtId="4" fontId="1" fillId="42" borderId="29" applyNumberFormat="0" applyProtection="0">
      <alignment horizontal="left" vertical="center" indent="1"/>
    </xf>
    <xf numFmtId="4" fontId="1" fillId="42" borderId="29" applyNumberFormat="0" applyProtection="0">
      <alignment horizontal="left" vertical="center" indent="1"/>
    </xf>
    <xf numFmtId="4" fontId="8" fillId="43" borderId="21" applyNumberFormat="0" applyProtection="0">
      <alignment horizontal="right" vertical="center"/>
    </xf>
    <xf numFmtId="4" fontId="8" fillId="44" borderId="29" applyNumberFormat="0" applyProtection="0">
      <alignment horizontal="left" vertical="center" indent="1"/>
    </xf>
    <xf numFmtId="4" fontId="8" fillId="43" borderId="29" applyNumberFormat="0" applyProtection="0">
      <alignment horizontal="left" vertical="center" indent="1"/>
    </xf>
    <xf numFmtId="0" fontId="8" fillId="45" borderId="21" applyNumberFormat="0" applyProtection="0">
      <alignment horizontal="left" vertical="center" indent="1"/>
    </xf>
    <xf numFmtId="0" fontId="8" fillId="42" borderId="28" applyNumberFormat="0" applyProtection="0">
      <alignment horizontal="left" vertical="top" indent="1"/>
    </xf>
    <xf numFmtId="0" fontId="8" fillId="46" borderId="21" applyNumberFormat="0" applyProtection="0">
      <alignment horizontal="left" vertical="center" indent="1"/>
    </xf>
    <xf numFmtId="0" fontId="8" fillId="43" borderId="28" applyNumberFormat="0" applyProtection="0">
      <alignment horizontal="left" vertical="top" indent="1"/>
    </xf>
    <xf numFmtId="0" fontId="8" fillId="47" borderId="21" applyNumberFormat="0" applyProtection="0">
      <alignment horizontal="left" vertical="center" indent="1"/>
    </xf>
    <xf numFmtId="0" fontId="8" fillId="47" borderId="28" applyNumberFormat="0" applyProtection="0">
      <alignment horizontal="left" vertical="top" indent="1"/>
    </xf>
    <xf numFmtId="0" fontId="8" fillId="44" borderId="21" applyNumberFormat="0" applyProtection="0">
      <alignment horizontal="left" vertical="center" indent="1"/>
    </xf>
    <xf numFmtId="0" fontId="8" fillId="44" borderId="28" applyNumberFormat="0" applyProtection="0">
      <alignment horizontal="left" vertical="top" indent="1"/>
    </xf>
    <xf numFmtId="0" fontId="8" fillId="48" borderId="30" applyNumberFormat="0">
      <protection locked="0"/>
    </xf>
    <xf numFmtId="0" fontId="7" fillId="42" borderId="31" applyBorder="0"/>
    <xf numFmtId="4" fontId="16" fillId="49" borderId="28" applyNumberFormat="0" applyProtection="0">
      <alignment vertical="center"/>
    </xf>
    <xf numFmtId="4" fontId="34" fillId="50" borderId="32" applyNumberFormat="0" applyProtection="0">
      <alignment vertical="center"/>
    </xf>
    <xf numFmtId="4" fontId="16" fillId="45" borderId="28" applyNumberFormat="0" applyProtection="0">
      <alignment horizontal="left" vertical="center" indent="1"/>
    </xf>
    <xf numFmtId="0" fontId="16" fillId="49" borderId="28" applyNumberFormat="0" applyProtection="0">
      <alignment horizontal="left" vertical="top" indent="1"/>
    </xf>
    <xf numFmtId="4" fontId="8" fillId="0" borderId="21" applyNumberFormat="0" applyProtection="0">
      <alignment horizontal="right" vertical="center"/>
    </xf>
    <xf numFmtId="4" fontId="34" fillId="51" borderId="21" applyNumberFormat="0" applyProtection="0">
      <alignment horizontal="right" vertical="center"/>
    </xf>
    <xf numFmtId="4" fontId="8" fillId="31" borderId="21" applyNumberFormat="0" applyProtection="0">
      <alignment horizontal="left" vertical="center" indent="1"/>
    </xf>
    <xf numFmtId="0" fontId="16" fillId="43" borderId="28" applyNumberFormat="0" applyProtection="0">
      <alignment horizontal="left" vertical="top" indent="1"/>
    </xf>
    <xf numFmtId="4" fontId="18" fillId="52" borderId="29" applyNumberFormat="0" applyProtection="0">
      <alignment horizontal="left" vertical="center" indent="1"/>
    </xf>
    <xf numFmtId="0" fontId="8" fillId="53" borderId="32"/>
    <xf numFmtId="4" fontId="19" fillId="48" borderId="21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33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4" fillId="0" borderId="6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Alignment="1"/>
    <xf numFmtId="0" fontId="7" fillId="0" borderId="0" xfId="0" applyFont="1"/>
    <xf numFmtId="0" fontId="7" fillId="0" borderId="5" xfId="0" applyFont="1" applyBorder="1"/>
    <xf numFmtId="3" fontId="8" fillId="0" borderId="5" xfId="0" applyNumberFormat="1" applyFont="1" applyBorder="1" applyAlignment="1">
      <alignment horizontal="right"/>
    </xf>
    <xf numFmtId="0" fontId="1" fillId="0" borderId="0" xfId="4" applyFont="1" applyFill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6" fillId="0" borderId="0" xfId="0" applyFont="1" applyBorder="1"/>
    <xf numFmtId="0" fontId="36" fillId="0" borderId="5" xfId="0" applyFont="1" applyBorder="1"/>
    <xf numFmtId="0" fontId="37" fillId="0" borderId="5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9" fontId="51" fillId="0" borderId="10" xfId="0" applyNumberFormat="1" applyFont="1" applyBorder="1" applyAlignment="1">
      <alignment horizontal="right"/>
    </xf>
    <xf numFmtId="9" fontId="52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left"/>
    </xf>
    <xf numFmtId="164" fontId="51" fillId="0" borderId="8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7" xfId="0" applyFont="1" applyBorder="1" applyAlignment="1">
      <alignment horizontal="left"/>
    </xf>
    <xf numFmtId="9" fontId="51" fillId="0" borderId="8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4" xfId="0" applyFont="1" applyBorder="1" applyAlignment="1">
      <alignment horizontal="left"/>
    </xf>
    <xf numFmtId="9" fontId="51" fillId="0" borderId="35" xfId="0" applyNumberFormat="1" applyFont="1" applyBorder="1" applyAlignment="1">
      <alignment horizontal="right"/>
    </xf>
    <xf numFmtId="0" fontId="52" fillId="0" borderId="34" xfId="0" applyFont="1" applyBorder="1" applyAlignment="1">
      <alignment horizontal="left"/>
    </xf>
    <xf numFmtId="0" fontId="52" fillId="0" borderId="35" xfId="0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9" fontId="51" fillId="0" borderId="12" xfId="0" applyNumberFormat="1" applyFont="1" applyBorder="1" applyAlignment="1">
      <alignment horizontal="right"/>
    </xf>
    <xf numFmtId="166" fontId="38" fillId="0" borderId="0" xfId="0" applyNumberFormat="1" applyFont="1"/>
    <xf numFmtId="9" fontId="47" fillId="0" borderId="12" xfId="0" applyNumberFormat="1" applyFont="1" applyBorder="1" applyAlignment="1">
      <alignment horizontal="right"/>
    </xf>
    <xf numFmtId="0" fontId="51" fillId="0" borderId="34" xfId="0" applyFont="1" applyBorder="1" applyAlignment="1">
      <alignment horizontal="left" wrapText="1"/>
    </xf>
    <xf numFmtId="9" fontId="47" fillId="0" borderId="35" xfId="0" applyNumberFormat="1" applyFont="1" applyBorder="1" applyAlignment="1">
      <alignment horizontal="right"/>
    </xf>
    <xf numFmtId="3" fontId="51" fillId="0" borderId="0" xfId="0" applyNumberFormat="1" applyFont="1" applyAlignment="1">
      <alignment vertical="center"/>
    </xf>
    <xf numFmtId="164" fontId="51" fillId="54" borderId="10" xfId="0" applyNumberFormat="1" applyFont="1" applyFill="1" applyBorder="1" applyAlignment="1">
      <alignment horizontal="right"/>
    </xf>
    <xf numFmtId="164" fontId="51" fillId="54" borderId="20" xfId="0" applyNumberFormat="1" applyFont="1" applyFill="1" applyBorder="1" applyAlignment="1">
      <alignment horizontal="right"/>
    </xf>
    <xf numFmtId="166" fontId="51" fillId="54" borderId="35" xfId="0" applyNumberFormat="1" applyFont="1" applyFill="1" applyBorder="1" applyAlignment="1">
      <alignment horizontal="right"/>
    </xf>
    <xf numFmtId="165" fontId="52" fillId="54" borderId="35" xfId="0" applyNumberFormat="1" applyFont="1" applyFill="1" applyBorder="1" applyAlignment="1">
      <alignment horizontal="right"/>
    </xf>
    <xf numFmtId="166" fontId="51" fillId="54" borderId="12" xfId="0" applyNumberFormat="1" applyFont="1" applyFill="1" applyBorder="1" applyAlignment="1">
      <alignment horizontal="right"/>
    </xf>
    <xf numFmtId="164" fontId="51" fillId="0" borderId="8" xfId="0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left"/>
    </xf>
    <xf numFmtId="3" fontId="47" fillId="54" borderId="40" xfId="0" applyNumberFormat="1" applyFont="1" applyFill="1" applyBorder="1" applyAlignment="1">
      <alignment horizontal="right"/>
    </xf>
    <xf numFmtId="9" fontId="47" fillId="0" borderId="40" xfId="0" applyNumberFormat="1" applyFont="1" applyBorder="1" applyAlignment="1">
      <alignment horizontal="right"/>
    </xf>
    <xf numFmtId="0" fontId="47" fillId="0" borderId="41" xfId="0" applyFont="1" applyBorder="1" applyAlignment="1">
      <alignment horizontal="left"/>
    </xf>
    <xf numFmtId="164" fontId="47" fillId="54" borderId="42" xfId="0" applyNumberFormat="1" applyFont="1" applyFill="1" applyBorder="1" applyAlignment="1">
      <alignment horizontal="right"/>
    </xf>
    <xf numFmtId="9" fontId="47" fillId="0" borderId="42" xfId="0" applyNumberFormat="1" applyFont="1" applyBorder="1" applyAlignment="1">
      <alignment horizontal="right"/>
    </xf>
    <xf numFmtId="0" fontId="52" fillId="0" borderId="11" xfId="0" applyFont="1" applyBorder="1" applyAlignment="1">
      <alignment horizontal="left"/>
    </xf>
    <xf numFmtId="165" fontId="52" fillId="54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9" fontId="51" fillId="0" borderId="20" xfId="0" applyNumberFormat="1" applyFont="1" applyBorder="1" applyAlignment="1">
      <alignment horizontal="right"/>
    </xf>
    <xf numFmtId="9" fontId="52" fillId="0" borderId="20" xfId="0" applyNumberFormat="1" applyFont="1" applyBorder="1" applyAlignment="1">
      <alignment horizontal="right" wrapText="1"/>
    </xf>
    <xf numFmtId="164" fontId="47" fillId="54" borderId="45" xfId="0" applyNumberFormat="1" applyFont="1" applyFill="1" applyBorder="1" applyAlignment="1">
      <alignment horizontal="right"/>
    </xf>
    <xf numFmtId="9" fontId="47" fillId="0" borderId="45" xfId="0" applyNumberFormat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4" fontId="47" fillId="54" borderId="47" xfId="0" applyNumberFormat="1" applyFont="1" applyFill="1" applyBorder="1" applyAlignment="1">
      <alignment horizontal="right"/>
    </xf>
    <xf numFmtId="9" fontId="47" fillId="0" borderId="47" xfId="0" applyNumberFormat="1" applyFont="1" applyBorder="1" applyAlignment="1">
      <alignment horizontal="right"/>
    </xf>
    <xf numFmtId="166" fontId="47" fillId="54" borderId="45" xfId="0" applyNumberFormat="1" applyFont="1" applyFill="1" applyBorder="1" applyAlignment="1">
      <alignment horizontal="right"/>
    </xf>
    <xf numFmtId="9" fontId="48" fillId="0" borderId="42" xfId="0" applyNumberFormat="1" applyFont="1" applyBorder="1" applyAlignment="1">
      <alignment horizontal="right"/>
    </xf>
    <xf numFmtId="164" fontId="51" fillId="55" borderId="10" xfId="0" applyNumberFormat="1" applyFont="1" applyFill="1" applyBorder="1" applyAlignment="1">
      <alignment horizontal="right"/>
    </xf>
    <xf numFmtId="164" fontId="51" fillId="55" borderId="20" xfId="0" applyNumberFormat="1" applyFont="1" applyFill="1" applyBorder="1" applyAlignment="1">
      <alignment horizontal="right"/>
    </xf>
    <xf numFmtId="165" fontId="52" fillId="55" borderId="12" xfId="0" applyNumberFormat="1" applyFont="1" applyFill="1" applyBorder="1" applyAlignment="1">
      <alignment horizontal="right"/>
    </xf>
    <xf numFmtId="166" fontId="51" fillId="55" borderId="35" xfId="0" applyNumberFormat="1" applyFont="1" applyFill="1" applyBorder="1" applyAlignment="1">
      <alignment horizontal="right"/>
    </xf>
    <xf numFmtId="165" fontId="52" fillId="55" borderId="35" xfId="0" applyNumberFormat="1" applyFont="1" applyFill="1" applyBorder="1" applyAlignment="1">
      <alignment horizontal="right"/>
    </xf>
    <xf numFmtId="166" fontId="47" fillId="55" borderId="47" xfId="0" applyNumberFormat="1" applyFont="1" applyFill="1" applyBorder="1" applyAlignment="1">
      <alignment horizontal="right"/>
    </xf>
    <xf numFmtId="166" fontId="51" fillId="55" borderId="12" xfId="0" applyNumberFormat="1" applyFont="1" applyFill="1" applyBorder="1" applyAlignment="1">
      <alignment horizontal="right"/>
    </xf>
    <xf numFmtId="166" fontId="47" fillId="55" borderId="45" xfId="0" applyNumberFormat="1" applyFont="1" applyFill="1" applyBorder="1" applyAlignment="1">
      <alignment horizontal="right"/>
    </xf>
    <xf numFmtId="2" fontId="47" fillId="55" borderId="47" xfId="0" applyNumberFormat="1" applyFont="1" applyFill="1" applyBorder="1" applyAlignment="1">
      <alignment horizontal="right"/>
    </xf>
    <xf numFmtId="164" fontId="47" fillId="55" borderId="42" xfId="0" applyNumberFormat="1" applyFont="1" applyFill="1" applyBorder="1" applyAlignment="1">
      <alignment horizontal="right"/>
    </xf>
    <xf numFmtId="3" fontId="47" fillId="55" borderId="40" xfId="0" applyNumberFormat="1" applyFont="1" applyFill="1" applyBorder="1" applyAlignment="1">
      <alignment horizontal="right"/>
    </xf>
    <xf numFmtId="164" fontId="55" fillId="0" borderId="20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 horizontal="right"/>
    </xf>
    <xf numFmtId="164" fontId="56" fillId="0" borderId="8" xfId="0" applyNumberFormat="1" applyFont="1" applyFill="1" applyBorder="1" applyAlignment="1">
      <alignment horizontal="right"/>
    </xf>
    <xf numFmtId="0" fontId="42" fillId="0" borderId="6" xfId="0" applyFont="1" applyBorder="1" applyAlignment="1">
      <alignment horizontal="left" vertical="top"/>
    </xf>
    <xf numFmtId="0" fontId="46" fillId="0" borderId="6" xfId="0" applyFont="1" applyBorder="1"/>
    <xf numFmtId="0" fontId="51" fillId="0" borderId="1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9" fontId="51" fillId="0" borderId="2" xfId="0" applyNumberFormat="1" applyFont="1" applyBorder="1" applyAlignment="1">
      <alignment horizontal="right"/>
    </xf>
    <xf numFmtId="0" fontId="38" fillId="0" borderId="5" xfId="0" applyFont="1" applyBorder="1"/>
    <xf numFmtId="3" fontId="38" fillId="0" borderId="5" xfId="0" applyNumberFormat="1" applyFont="1" applyBorder="1"/>
    <xf numFmtId="0" fontId="47" fillId="0" borderId="48" xfId="0" applyFont="1" applyBorder="1" applyAlignment="1">
      <alignment horizontal="left"/>
    </xf>
    <xf numFmtId="0" fontId="47" fillId="0" borderId="48" xfId="0" applyFont="1" applyBorder="1" applyAlignment="1">
      <alignment horizontal="right" wrapText="1"/>
    </xf>
    <xf numFmtId="0" fontId="47" fillId="0" borderId="48" xfId="0" quotePrefix="1" applyFont="1" applyBorder="1" applyAlignment="1">
      <alignment horizontal="right"/>
    </xf>
    <xf numFmtId="0" fontId="47" fillId="0" borderId="50" xfId="0" applyFont="1" applyBorder="1" applyAlignment="1">
      <alignment horizontal="left"/>
    </xf>
    <xf numFmtId="9" fontId="47" fillId="0" borderId="50" xfId="0" applyNumberFormat="1" applyFont="1" applyBorder="1" applyAlignment="1">
      <alignment horizontal="right"/>
    </xf>
    <xf numFmtId="0" fontId="47" fillId="0" borderId="51" xfId="0" applyFont="1" applyBorder="1" applyAlignment="1">
      <alignment horizontal="left"/>
    </xf>
    <xf numFmtId="9" fontId="47" fillId="0" borderId="51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0" fontId="51" fillId="0" borderId="52" xfId="0" applyFont="1" applyBorder="1" applyAlignment="1">
      <alignment horizontal="left" indent="2"/>
    </xf>
    <xf numFmtId="0" fontId="47" fillId="0" borderId="48" xfId="0" applyFont="1" applyFill="1" applyBorder="1" applyAlignment="1">
      <alignment horizontal="right" wrapText="1"/>
    </xf>
    <xf numFmtId="3" fontId="51" fillId="54" borderId="1" xfId="0" applyNumberFormat="1" applyFont="1" applyFill="1" applyBorder="1" applyAlignment="1">
      <alignment horizontal="right"/>
    </xf>
    <xf numFmtId="3" fontId="51" fillId="54" borderId="2" xfId="0" applyNumberFormat="1" applyFont="1" applyFill="1" applyBorder="1" applyAlignment="1">
      <alignment horizontal="right"/>
    </xf>
    <xf numFmtId="3" fontId="47" fillId="54" borderId="50" xfId="0" applyNumberFormat="1" applyFont="1" applyFill="1" applyBorder="1" applyAlignment="1">
      <alignment horizontal="right"/>
    </xf>
    <xf numFmtId="3" fontId="51" fillId="54" borderId="2" xfId="2" applyNumberFormat="1" applyFont="1" applyFill="1" applyBorder="1" applyAlignment="1">
      <alignment horizontal="right"/>
    </xf>
    <xf numFmtId="3" fontId="47" fillId="54" borderId="51" xfId="0" applyNumberFormat="1" applyFont="1" applyFill="1" applyBorder="1" applyAlignment="1">
      <alignment horizontal="right"/>
    </xf>
    <xf numFmtId="3" fontId="51" fillId="54" borderId="52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4" fontId="51" fillId="54" borderId="2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51" fillId="55" borderId="2" xfId="0" applyNumberFormat="1" applyFont="1" applyFill="1" applyBorder="1" applyAlignment="1">
      <alignment horizontal="right"/>
    </xf>
    <xf numFmtId="3" fontId="47" fillId="55" borderId="50" xfId="0" applyNumberFormat="1" applyFont="1" applyFill="1" applyBorder="1" applyAlignment="1">
      <alignment horizontal="right"/>
    </xf>
    <xf numFmtId="3" fontId="51" fillId="55" borderId="2" xfId="2" applyNumberFormat="1" applyFont="1" applyFill="1" applyBorder="1" applyAlignment="1">
      <alignment horizontal="right"/>
    </xf>
    <xf numFmtId="3" fontId="47" fillId="55" borderId="51" xfId="0" applyNumberFormat="1" applyFont="1" applyFill="1" applyBorder="1" applyAlignment="1">
      <alignment horizontal="right"/>
    </xf>
    <xf numFmtId="3" fontId="51" fillId="55" borderId="52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4" fontId="51" fillId="55" borderId="2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3" fontId="47" fillId="0" borderId="3" xfId="0" applyNumberFormat="1" applyFont="1" applyBorder="1" applyAlignment="1">
      <alignment horizontal="left" vertical="center"/>
    </xf>
    <xf numFmtId="164" fontId="54" fillId="0" borderId="42" xfId="0" applyNumberFormat="1" applyFont="1" applyFill="1" applyBorder="1" applyAlignment="1">
      <alignment horizontal="right"/>
    </xf>
    <xf numFmtId="0" fontId="38" fillId="0" borderId="0" xfId="0" applyFont="1" applyBorder="1"/>
    <xf numFmtId="0" fontId="10" fillId="0" borderId="6" xfId="0" applyFont="1" applyBorder="1"/>
    <xf numFmtId="0" fontId="58" fillId="0" borderId="5" xfId="0" applyFont="1" applyBorder="1"/>
    <xf numFmtId="0" fontId="51" fillId="0" borderId="7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1" fillId="0" borderId="0" xfId="0" applyFont="1"/>
    <xf numFmtId="0" fontId="47" fillId="0" borderId="41" xfId="0" quotePrefix="1" applyFont="1" applyBorder="1" applyAlignment="1">
      <alignment horizontal="center" wrapText="1"/>
    </xf>
    <xf numFmtId="0" fontId="47" fillId="0" borderId="41" xfId="0" quotePrefix="1" applyFont="1" applyBorder="1" applyAlignment="1">
      <alignment horizontal="right"/>
    </xf>
    <xf numFmtId="0" fontId="4" fillId="0" borderId="0" xfId="0" applyFont="1" applyFill="1"/>
    <xf numFmtId="164" fontId="52" fillId="0" borderId="10" xfId="0" applyNumberFormat="1" applyFont="1" applyFill="1" applyBorder="1" applyAlignment="1">
      <alignment horizontal="right"/>
    </xf>
    <xf numFmtId="0" fontId="38" fillId="0" borderId="0" xfId="0" applyFont="1" applyFill="1"/>
    <xf numFmtId="164" fontId="48" fillId="0" borderId="42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0" fontId="47" fillId="0" borderId="42" xfId="0" applyFont="1" applyFill="1" applyBorder="1" applyAlignment="1">
      <alignment horizontal="right" wrapText="1"/>
    </xf>
    <xf numFmtId="0" fontId="48" fillId="0" borderId="41" xfId="0" applyFont="1" applyFill="1" applyBorder="1" applyAlignment="1">
      <alignment horizontal="right" wrapText="1"/>
    </xf>
    <xf numFmtId="0" fontId="47" fillId="0" borderId="41" xfId="0" quotePrefix="1" applyFont="1" applyFill="1" applyBorder="1" applyAlignment="1">
      <alignment horizontal="center" wrapText="1"/>
    </xf>
    <xf numFmtId="0" fontId="47" fillId="54" borderId="41" xfId="0" applyFont="1" applyFill="1" applyBorder="1" applyAlignment="1">
      <alignment horizontal="right"/>
    </xf>
    <xf numFmtId="0" fontId="47" fillId="55" borderId="41" xfId="0" applyFont="1" applyFill="1" applyBorder="1" applyAlignment="1">
      <alignment horizontal="right"/>
    </xf>
    <xf numFmtId="9" fontId="47" fillId="0" borderId="41" xfId="0" applyNumberFormat="1" applyFont="1" applyBorder="1" applyAlignment="1">
      <alignment horizontal="right"/>
    </xf>
    <xf numFmtId="166" fontId="47" fillId="54" borderId="42" xfId="0" applyNumberFormat="1" applyFont="1" applyFill="1" applyBorder="1" applyAlignment="1">
      <alignment horizontal="right"/>
    </xf>
    <xf numFmtId="166" fontId="47" fillId="55" borderId="42" xfId="0" applyNumberFormat="1" applyFont="1" applyFill="1" applyBorder="1" applyAlignment="1">
      <alignment horizontal="right"/>
    </xf>
    <xf numFmtId="164" fontId="47" fillId="54" borderId="47" xfId="0" applyNumberFormat="1" applyFont="1" applyFill="1" applyBorder="1" applyAlignment="1">
      <alignment horizontal="right"/>
    </xf>
    <xf numFmtId="164" fontId="47" fillId="55" borderId="47" xfId="0" applyNumberFormat="1" applyFont="1" applyFill="1" applyBorder="1" applyAlignment="1">
      <alignment horizontal="right"/>
    </xf>
    <xf numFmtId="2" fontId="47" fillId="54" borderId="47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 horizontal="right"/>
    </xf>
    <xf numFmtId="9" fontId="51" fillId="0" borderId="0" xfId="0" applyNumberFormat="1" applyFont="1" applyFill="1" applyBorder="1" applyAlignment="1">
      <alignment horizontal="right"/>
    </xf>
    <xf numFmtId="9" fontId="52" fillId="0" borderId="0" xfId="0" applyNumberFormat="1" applyFont="1" applyFill="1" applyBorder="1" applyAlignment="1">
      <alignment horizontal="right" wrapText="1"/>
    </xf>
    <xf numFmtId="3" fontId="47" fillId="54" borderId="3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51" fillId="54" borderId="2" xfId="0" applyNumberFormat="1" applyFont="1" applyFill="1" applyBorder="1" applyAlignment="1">
      <alignment horizontal="right" vertical="center"/>
    </xf>
    <xf numFmtId="3" fontId="47" fillId="54" borderId="36" xfId="0" applyNumberFormat="1" applyFont="1" applyFill="1" applyBorder="1" applyAlignment="1">
      <alignment horizontal="right" vertical="center"/>
    </xf>
    <xf numFmtId="3" fontId="47" fillId="54" borderId="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3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51" fillId="55" borderId="2" xfId="0" applyNumberFormat="1" applyFont="1" applyFill="1" applyBorder="1" applyAlignment="1">
      <alignment horizontal="right" vertical="center"/>
    </xf>
    <xf numFmtId="3" fontId="47" fillId="55" borderId="36" xfId="0" applyNumberFormat="1" applyFont="1" applyFill="1" applyBorder="1" applyAlignment="1">
      <alignment horizontal="right" vertical="center"/>
    </xf>
    <xf numFmtId="3" fontId="47" fillId="55" borderId="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50" xfId="0" applyFont="1" applyBorder="1" applyAlignment="1">
      <alignment horizontal="left" vertical="center"/>
    </xf>
    <xf numFmtId="3" fontId="47" fillId="54" borderId="50" xfId="0" applyNumberFormat="1" applyFont="1" applyFill="1" applyBorder="1" applyAlignment="1">
      <alignment horizontal="right" vertical="center"/>
    </xf>
    <xf numFmtId="3" fontId="47" fillId="55" borderId="50" xfId="0" applyNumberFormat="1" applyFont="1" applyFill="1" applyBorder="1" applyAlignment="1">
      <alignment horizontal="right" vertical="center"/>
    </xf>
    <xf numFmtId="0" fontId="47" fillId="0" borderId="54" xfId="0" applyFont="1" applyBorder="1" applyAlignment="1">
      <alignment horizontal="left" vertical="center"/>
    </xf>
    <xf numFmtId="3" fontId="47" fillId="54" borderId="54" xfId="0" applyNumberFormat="1" applyFont="1" applyFill="1" applyBorder="1" applyAlignment="1">
      <alignment horizontal="right" vertical="center"/>
    </xf>
    <xf numFmtId="3" fontId="47" fillId="55" borderId="54" xfId="0" applyNumberFormat="1" applyFont="1" applyFill="1" applyBorder="1" applyAlignment="1">
      <alignment horizontal="right" vertical="center"/>
    </xf>
    <xf numFmtId="0" fontId="8" fillId="0" borderId="5" xfId="0" applyFont="1" applyBorder="1" applyAlignment="1"/>
    <xf numFmtId="0" fontId="59" fillId="0" borderId="48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59" fillId="0" borderId="53" xfId="0" applyFont="1" applyBorder="1" applyAlignment="1"/>
    <xf numFmtId="0" fontId="47" fillId="0" borderId="3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7" fillId="0" borderId="48" xfId="0" applyFont="1" applyFill="1" applyBorder="1" applyAlignment="1">
      <alignment horizontal="left"/>
    </xf>
    <xf numFmtId="49" fontId="47" fillId="0" borderId="48" xfId="0" applyNumberFormat="1" applyFont="1" applyFill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6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37" fillId="0" borderId="5" xfId="0" applyFont="1" applyBorder="1" applyAlignment="1"/>
    <xf numFmtId="3" fontId="51" fillId="54" borderId="36" xfId="0" applyNumberFormat="1" applyFont="1" applyFill="1" applyBorder="1" applyAlignment="1">
      <alignment horizontal="right"/>
    </xf>
    <xf numFmtId="3" fontId="47" fillId="54" borderId="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51" fillId="54" borderId="4" xfId="0" applyNumberFormat="1" applyFont="1" applyFill="1" applyBorder="1" applyAlignment="1">
      <alignment horizontal="right"/>
    </xf>
    <xf numFmtId="3" fontId="47" fillId="55" borderId="4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7" xfId="0" applyNumberFormat="1" applyFont="1" applyFill="1" applyBorder="1" applyAlignment="1">
      <alignment horizontal="center"/>
    </xf>
    <xf numFmtId="3" fontId="51" fillId="54" borderId="37" xfId="0" applyNumberFormat="1" applyFont="1" applyFill="1" applyBorder="1" applyAlignment="1">
      <alignment horizontal="right"/>
    </xf>
    <xf numFmtId="3" fontId="51" fillId="54" borderId="39" xfId="0" applyNumberFormat="1" applyFont="1" applyFill="1" applyBorder="1" applyAlignment="1">
      <alignment horizontal="right"/>
    </xf>
    <xf numFmtId="3" fontId="51" fillId="54" borderId="17" xfId="0" applyNumberFormat="1" applyFont="1" applyFill="1" applyBorder="1" applyAlignment="1">
      <alignment horizontal="right"/>
    </xf>
    <xf numFmtId="3" fontId="47" fillId="54" borderId="17" xfId="0" applyNumberFormat="1" applyFont="1" applyFill="1" applyBorder="1" applyAlignment="1">
      <alignment horizontal="right"/>
    </xf>
    <xf numFmtId="3" fontId="52" fillId="54" borderId="2" xfId="0" applyNumberFormat="1" applyFont="1" applyFill="1" applyBorder="1" applyAlignment="1">
      <alignment horizontal="right"/>
    </xf>
    <xf numFmtId="3" fontId="52" fillId="54" borderId="36" xfId="0" applyNumberFormat="1" applyFont="1" applyFill="1" applyBorder="1" applyAlignment="1">
      <alignment horizontal="right"/>
    </xf>
    <xf numFmtId="1" fontId="47" fillId="55" borderId="15" xfId="0" applyNumberFormat="1" applyFont="1" applyFill="1" applyBorder="1" applyAlignment="1">
      <alignment horizontal="center"/>
    </xf>
    <xf numFmtId="3" fontId="51" fillId="55" borderId="38" xfId="0" applyNumberFormat="1" applyFont="1" applyFill="1" applyBorder="1" applyAlignment="1">
      <alignment horizontal="right"/>
    </xf>
    <xf numFmtId="3" fontId="51" fillId="55" borderId="15" xfId="0" applyNumberFormat="1" applyFont="1" applyFill="1" applyBorder="1" applyAlignment="1">
      <alignment horizontal="right"/>
    </xf>
    <xf numFmtId="3" fontId="47" fillId="55" borderId="15" xfId="0" applyNumberFormat="1" applyFont="1" applyFill="1" applyBorder="1" applyAlignment="1">
      <alignment horizontal="right"/>
    </xf>
    <xf numFmtId="3" fontId="47" fillId="55" borderId="58" xfId="0" applyNumberFormat="1" applyFont="1" applyFill="1" applyBorder="1" applyAlignment="1">
      <alignment horizontal="right"/>
    </xf>
    <xf numFmtId="3" fontId="47" fillId="54" borderId="59" xfId="0" applyNumberFormat="1" applyFont="1" applyFill="1" applyBorder="1" applyAlignment="1">
      <alignment horizontal="right"/>
    </xf>
    <xf numFmtId="3" fontId="47" fillId="54" borderId="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3" fontId="51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2" fillId="54" borderId="39" xfId="0" applyNumberFormat="1" applyFont="1" applyFill="1" applyBorder="1" applyAlignment="1">
      <alignment horizontal="right"/>
    </xf>
    <xf numFmtId="0" fontId="13" fillId="0" borderId="0" xfId="0" applyFont="1" applyBorder="1"/>
    <xf numFmtId="0" fontId="7" fillId="0" borderId="0" xfId="0" applyFont="1" applyBorder="1"/>
    <xf numFmtId="3" fontId="51" fillId="55" borderId="14" xfId="0" applyNumberFormat="1" applyFont="1" applyFill="1" applyBorder="1" applyAlignment="1">
      <alignment horizontal="right"/>
    </xf>
    <xf numFmtId="3" fontId="47" fillId="55" borderId="14" xfId="0" applyNumberFormat="1" applyFont="1" applyFill="1" applyBorder="1" applyAlignment="1">
      <alignment horizontal="right"/>
    </xf>
    <xf numFmtId="1" fontId="47" fillId="54" borderId="61" xfId="0" applyNumberFormat="1" applyFont="1" applyFill="1" applyBorder="1" applyAlignment="1">
      <alignment horizontal="center"/>
    </xf>
    <xf numFmtId="3" fontId="51" fillId="54" borderId="16" xfId="0" applyNumberFormat="1" applyFont="1" applyFill="1" applyBorder="1" applyAlignment="1">
      <alignment horizontal="right"/>
    </xf>
    <xf numFmtId="3" fontId="47" fillId="54" borderId="16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48" fillId="54" borderId="4" xfId="0" applyNumberFormat="1" applyFont="1" applyFill="1" applyBorder="1" applyAlignment="1">
      <alignment horizontal="right"/>
    </xf>
    <xf numFmtId="3" fontId="52" fillId="54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52" fillId="54" borderId="17" xfId="0" applyNumberFormat="1" applyFont="1" applyFill="1" applyBorder="1" applyAlignment="1">
      <alignment horizontal="right"/>
    </xf>
    <xf numFmtId="1" fontId="48" fillId="54" borderId="48" xfId="0" applyNumberFormat="1" applyFont="1" applyFill="1" applyBorder="1" applyAlignment="1">
      <alignment horizontal="center" wrapText="1"/>
    </xf>
    <xf numFmtId="1" fontId="47" fillId="55" borderId="60" xfId="0" applyNumberFormat="1" applyFont="1" applyFill="1" applyBorder="1" applyAlignment="1">
      <alignment horizontal="center"/>
    </xf>
    <xf numFmtId="1" fontId="47" fillId="54" borderId="53" xfId="0" applyNumberFormat="1" applyFont="1" applyFill="1" applyBorder="1" applyAlignment="1">
      <alignment horizontal="center"/>
    </xf>
    <xf numFmtId="1" fontId="47" fillId="55" borderId="48" xfId="0" applyNumberFormat="1" applyFont="1" applyFill="1" applyBorder="1" applyAlignment="1">
      <alignment horizontal="center"/>
    </xf>
    <xf numFmtId="1" fontId="47" fillId="55" borderId="56" xfId="0" applyNumberFormat="1" applyFont="1" applyFill="1" applyBorder="1" applyAlignment="1">
      <alignment horizontal="center"/>
    </xf>
    <xf numFmtId="1" fontId="47" fillId="54" borderId="57" xfId="0" applyNumberFormat="1" applyFont="1" applyFill="1" applyBorder="1" applyAlignment="1">
      <alignment horizontal="center"/>
    </xf>
    <xf numFmtId="0" fontId="46" fillId="0" borderId="0" xfId="0" applyFont="1" applyAlignment="1"/>
    <xf numFmtId="0" fontId="47" fillId="0" borderId="4" xfId="0" applyFont="1" applyBorder="1" applyAlignment="1">
      <alignment horizontal="left" wrapText="1"/>
    </xf>
    <xf numFmtId="0" fontId="51" fillId="0" borderId="1" xfId="0" applyFont="1" applyBorder="1" applyAlignment="1">
      <alignment horizontal="left" wrapText="1"/>
    </xf>
    <xf numFmtId="0" fontId="47" fillId="0" borderId="54" xfId="0" applyFont="1" applyBorder="1" applyAlignment="1">
      <alignment horizontal="left"/>
    </xf>
    <xf numFmtId="0" fontId="7" fillId="0" borderId="5" xfId="0" applyFont="1" applyFill="1" applyBorder="1"/>
    <xf numFmtId="3" fontId="47" fillId="54" borderId="54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47" fillId="55" borderId="3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3" xfId="0" applyFont="1" applyFill="1" applyBorder="1" applyAlignment="1">
      <alignment horizontal="right"/>
    </xf>
    <xf numFmtId="0" fontId="47" fillId="0" borderId="43" xfId="0" quotePrefix="1" applyFont="1" applyFill="1" applyBorder="1" applyAlignment="1">
      <alignment horizontal="right"/>
    </xf>
    <xf numFmtId="0" fontId="47" fillId="0" borderId="43" xfId="0" applyFont="1" applyBorder="1" applyAlignment="1">
      <alignment horizontal="right"/>
    </xf>
    <xf numFmtId="0" fontId="47" fillId="0" borderId="43" xfId="0" quotePrefix="1" applyFont="1" applyBorder="1" applyAlignment="1">
      <alignment horizontal="right"/>
    </xf>
    <xf numFmtId="0" fontId="47" fillId="0" borderId="49" xfId="0" applyFont="1" applyBorder="1" applyAlignment="1">
      <alignment horizontal="left"/>
    </xf>
    <xf numFmtId="3" fontId="47" fillId="54" borderId="49" xfId="0" applyNumberFormat="1" applyFont="1" applyFill="1" applyBorder="1" applyAlignment="1">
      <alignment horizontal="right"/>
    </xf>
    <xf numFmtId="3" fontId="47" fillId="55" borderId="49" xfId="0" applyNumberFormat="1" applyFont="1" applyFill="1" applyBorder="1" applyAlignment="1">
      <alignment horizontal="right"/>
    </xf>
    <xf numFmtId="0" fontId="8" fillId="0" borderId="63" xfId="0" applyFont="1" applyBorder="1"/>
    <xf numFmtId="3" fontId="51" fillId="55" borderId="64" xfId="0" applyNumberFormat="1" applyFont="1" applyFill="1" applyBorder="1" applyAlignment="1">
      <alignment horizontal="right"/>
    </xf>
    <xf numFmtId="3" fontId="47" fillId="55" borderId="65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3" fontId="47" fillId="54" borderId="66" xfId="0" applyNumberFormat="1" applyFont="1" applyFill="1" applyBorder="1" applyAlignment="1">
      <alignment horizontal="right"/>
    </xf>
    <xf numFmtId="3" fontId="51" fillId="54" borderId="66" xfId="0" applyNumberFormat="1" applyFont="1" applyFill="1" applyBorder="1" applyAlignment="1">
      <alignment horizontal="right"/>
    </xf>
    <xf numFmtId="3" fontId="51" fillId="55" borderId="67" xfId="0" applyNumberFormat="1" applyFont="1" applyFill="1" applyBorder="1" applyAlignment="1">
      <alignment horizontal="right"/>
    </xf>
    <xf numFmtId="3" fontId="47" fillId="55" borderId="68" xfId="0" applyNumberFormat="1" applyFont="1" applyFill="1" applyBorder="1" applyAlignment="1">
      <alignment horizontal="right"/>
    </xf>
    <xf numFmtId="3" fontId="51" fillId="55" borderId="68" xfId="0" applyNumberFormat="1" applyFont="1" applyFill="1" applyBorder="1" applyAlignment="1">
      <alignment horizontal="right"/>
    </xf>
    <xf numFmtId="3" fontId="47" fillId="54" borderId="69" xfId="0" applyNumberFormat="1" applyFont="1" applyFill="1" applyBorder="1" applyAlignment="1">
      <alignment horizontal="right"/>
    </xf>
    <xf numFmtId="3" fontId="51" fillId="54" borderId="69" xfId="0" applyNumberFormat="1" applyFont="1" applyFill="1" applyBorder="1" applyAlignment="1">
      <alignment horizontal="right"/>
    </xf>
    <xf numFmtId="0" fontId="9" fillId="0" borderId="70" xfId="0" applyFont="1" applyBorder="1" applyAlignment="1">
      <alignment horizontal="left"/>
    </xf>
    <xf numFmtId="0" fontId="6" fillId="0" borderId="70" xfId="0" applyFont="1" applyBorder="1"/>
    <xf numFmtId="0" fontId="47" fillId="0" borderId="70" xfId="0" applyFont="1" applyFill="1" applyBorder="1" applyAlignment="1">
      <alignment horizontal="center"/>
    </xf>
    <xf numFmtId="1" fontId="47" fillId="0" borderId="70" xfId="0" applyNumberFormat="1" applyFont="1" applyBorder="1" applyAlignment="1">
      <alignment horizontal="center"/>
    </xf>
    <xf numFmtId="3" fontId="51" fillId="0" borderId="70" xfId="0" applyNumberFormat="1" applyFont="1" applyBorder="1" applyAlignment="1">
      <alignment horizontal="right"/>
    </xf>
    <xf numFmtId="3" fontId="47" fillId="0" borderId="70" xfId="0" applyNumberFormat="1" applyFont="1" applyBorder="1" applyAlignment="1">
      <alignment horizontal="right"/>
    </xf>
    <xf numFmtId="0" fontId="38" fillId="0" borderId="70" xfId="0" applyFont="1" applyBorder="1"/>
    <xf numFmtId="0" fontId="4" fillId="0" borderId="70" xfId="0" applyFont="1" applyBorder="1"/>
    <xf numFmtId="0" fontId="13" fillId="0" borderId="71" xfId="0" applyFont="1" applyBorder="1"/>
    <xf numFmtId="0" fontId="7" fillId="0" borderId="70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72" xfId="0" applyFont="1" applyBorder="1" applyAlignment="1">
      <alignment horizontal="left" vertical="center"/>
    </xf>
    <xf numFmtId="3" fontId="47" fillId="54" borderId="72" xfId="0" applyNumberFormat="1" applyFont="1" applyFill="1" applyBorder="1" applyAlignment="1">
      <alignment horizontal="right" vertical="center"/>
    </xf>
    <xf numFmtId="3" fontId="47" fillId="55" borderId="72" xfId="0" applyNumberFormat="1" applyFont="1" applyFill="1" applyBorder="1" applyAlignment="1">
      <alignment horizontal="right" vertical="center"/>
    </xf>
    <xf numFmtId="0" fontId="47" fillId="0" borderId="73" xfId="0" applyFont="1" applyBorder="1" applyAlignment="1">
      <alignment horizontal="left" vertical="center"/>
    </xf>
    <xf numFmtId="3" fontId="47" fillId="54" borderId="73" xfId="0" applyNumberFormat="1" applyFont="1" applyFill="1" applyBorder="1" applyAlignment="1">
      <alignment horizontal="right" vertical="center"/>
    </xf>
    <xf numFmtId="3" fontId="47" fillId="55" borderId="73" xfId="0" applyNumberFormat="1" applyFont="1" applyFill="1" applyBorder="1" applyAlignment="1">
      <alignment horizontal="right" vertical="center"/>
    </xf>
    <xf numFmtId="0" fontId="51" fillId="0" borderId="74" xfId="0" applyFont="1" applyBorder="1" applyAlignment="1">
      <alignment horizontal="left" vertical="center"/>
    </xf>
    <xf numFmtId="3" fontId="51" fillId="54" borderId="74" xfId="0" applyNumberFormat="1" applyFont="1" applyFill="1" applyBorder="1" applyAlignment="1">
      <alignment horizontal="right" vertical="center"/>
    </xf>
    <xf numFmtId="3" fontId="51" fillId="55" borderId="74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3" fontId="51" fillId="0" borderId="0" xfId="0" applyNumberFormat="1" applyFont="1" applyAlignment="1">
      <alignment horizontal="right"/>
    </xf>
    <xf numFmtId="3" fontId="51" fillId="55" borderId="75" xfId="0" applyNumberFormat="1" applyFont="1" applyFill="1" applyBorder="1" applyAlignment="1">
      <alignment horizontal="right"/>
    </xf>
    <xf numFmtId="3" fontId="52" fillId="54" borderId="76" xfId="0" applyNumberFormat="1" applyFont="1" applyFill="1" applyBorder="1" applyAlignment="1">
      <alignment horizontal="right"/>
    </xf>
    <xf numFmtId="3" fontId="51" fillId="55" borderId="76" xfId="0" applyNumberFormat="1" applyFont="1" applyFill="1" applyBorder="1" applyAlignment="1">
      <alignment horizontal="right"/>
    </xf>
    <xf numFmtId="0" fontId="47" fillId="0" borderId="77" xfId="0" applyFont="1" applyBorder="1" applyAlignment="1">
      <alignment horizontal="left"/>
    </xf>
    <xf numFmtId="3" fontId="47" fillId="54" borderId="77" xfId="0" applyNumberFormat="1" applyFont="1" applyFill="1" applyBorder="1" applyAlignment="1">
      <alignment horizontal="right"/>
    </xf>
    <xf numFmtId="3" fontId="48" fillId="54" borderId="77" xfId="0" applyNumberFormat="1" applyFont="1" applyFill="1" applyBorder="1" applyAlignment="1">
      <alignment horizontal="right"/>
    </xf>
    <xf numFmtId="3" fontId="47" fillId="55" borderId="78" xfId="0" applyNumberFormat="1" applyFont="1" applyFill="1" applyBorder="1" applyAlignment="1">
      <alignment horizontal="right"/>
    </xf>
    <xf numFmtId="3" fontId="47" fillId="54" borderId="79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55" borderId="77" xfId="0" applyNumberFormat="1" applyFont="1" applyFill="1" applyBorder="1" applyAlignment="1">
      <alignment horizontal="right"/>
    </xf>
    <xf numFmtId="0" fontId="51" fillId="0" borderId="76" xfId="0" applyFont="1" applyBorder="1" applyAlignment="1">
      <alignment horizontal="left"/>
    </xf>
    <xf numFmtId="3" fontId="51" fillId="54" borderId="76" xfId="0" applyNumberFormat="1" applyFont="1" applyFill="1" applyBorder="1" applyAlignment="1">
      <alignment horizontal="right"/>
    </xf>
    <xf numFmtId="0" fontId="39" fillId="0" borderId="0" xfId="0" applyFont="1" applyAlignment="1">
      <alignment horizontal="left"/>
    </xf>
    <xf numFmtId="0" fontId="47" fillId="0" borderId="7" xfId="0" quotePrefix="1" applyFont="1" applyFill="1" applyBorder="1" applyAlignment="1">
      <alignment horizontal="right" wrapText="1"/>
    </xf>
    <xf numFmtId="0" fontId="47" fillId="0" borderId="43" xfId="0" quotePrefix="1" applyFont="1" applyFill="1" applyBorder="1" applyAlignment="1">
      <alignment horizontal="right" wrapText="1"/>
    </xf>
    <xf numFmtId="0" fontId="47" fillId="0" borderId="7" xfId="0" applyFont="1" applyFill="1" applyBorder="1" applyAlignment="1">
      <alignment horizontal="right" wrapText="1"/>
    </xf>
    <xf numFmtId="0" fontId="47" fillId="0" borderId="43" xfId="0" applyFont="1" applyFill="1" applyBorder="1" applyAlignment="1">
      <alignment horizontal="right" wrapText="1"/>
    </xf>
    <xf numFmtId="0" fontId="54" fillId="0" borderId="7" xfId="0" applyFont="1" applyFill="1" applyBorder="1" applyAlignment="1">
      <alignment horizontal="right" wrapText="1"/>
    </xf>
    <xf numFmtId="0" fontId="54" fillId="0" borderId="43" xfId="0" applyFont="1" applyFill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7" xfId="0" quotePrefix="1" applyFont="1" applyFill="1" applyBorder="1" applyAlignment="1">
      <alignment horizontal="right" wrapText="1"/>
    </xf>
    <xf numFmtId="0" fontId="48" fillId="0" borderId="43" xfId="0" quotePrefix="1" applyFont="1" applyFill="1" applyBorder="1" applyAlignment="1">
      <alignment horizontal="right" wrapText="1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53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53" xfId="0" applyFont="1" applyBorder="1" applyAlignment="1">
      <alignment horizontal="center" wrapText="1"/>
    </xf>
    <xf numFmtId="0" fontId="47" fillId="0" borderId="48" xfId="0" applyFont="1" applyBorder="1" applyAlignment="1">
      <alignment horizontal="center" wrapText="1"/>
    </xf>
    <xf numFmtId="0" fontId="47" fillId="0" borderId="60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48" xfId="0" applyFont="1" applyFill="1" applyBorder="1" applyAlignment="1">
      <alignment horizontal="center"/>
    </xf>
    <xf numFmtId="0" fontId="47" fillId="0" borderId="63" xfId="0" applyFont="1" applyFill="1" applyBorder="1" applyAlignment="1">
      <alignment horizontal="left"/>
    </xf>
    <xf numFmtId="0" fontId="47" fillId="0" borderId="62" xfId="0" applyFont="1" applyFill="1" applyBorder="1" applyAlignment="1">
      <alignment horizontal="left"/>
    </xf>
    <xf numFmtId="0" fontId="47" fillId="0" borderId="60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</cellXfs>
  <cellStyles count="96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9.140625" style="2" customWidth="1"/>
    <col min="3" max="16384" width="9.140625" style="2"/>
  </cols>
  <sheetData>
    <row r="8" spans="2:7" ht="35.25" x14ac:dyDescent="0.5">
      <c r="B8" s="337" t="s">
        <v>116</v>
      </c>
      <c r="C8" s="337"/>
      <c r="D8" s="337"/>
      <c r="E8" s="337"/>
      <c r="F8" s="54"/>
      <c r="G8" s="54"/>
    </row>
    <row r="9" spans="2:7" ht="35.25" x14ac:dyDescent="0.5">
      <c r="B9" s="337" t="s">
        <v>11</v>
      </c>
      <c r="C9" s="337"/>
      <c r="D9" s="337"/>
      <c r="E9" s="337"/>
      <c r="F9" s="337"/>
      <c r="G9" s="337"/>
    </row>
    <row r="10" spans="2:7" ht="35.25" x14ac:dyDescent="0.5">
      <c r="B10" s="337" t="s">
        <v>171</v>
      </c>
      <c r="C10" s="337"/>
      <c r="D10" s="337"/>
      <c r="E10" s="337"/>
      <c r="F10" s="54"/>
      <c r="G10" s="54"/>
    </row>
    <row r="11" spans="2:7" ht="26.25" x14ac:dyDescent="0.4">
      <c r="B11" s="3"/>
    </row>
    <row r="20" spans="2:3" ht="18.75" x14ac:dyDescent="0.3">
      <c r="B20" s="55" t="s">
        <v>193</v>
      </c>
      <c r="C20" s="56"/>
    </row>
    <row r="21" spans="2:3" ht="18" x14ac:dyDescent="0.25">
      <c r="B21" s="57" t="s">
        <v>66</v>
      </c>
      <c r="C21" s="56"/>
    </row>
    <row r="23" spans="2:3" x14ac:dyDescent="0.2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7"/>
    </row>
    <row r="9" spans="2:11" ht="18" x14ac:dyDescent="0.25">
      <c r="B9" s="58" t="s">
        <v>1</v>
      </c>
    </row>
    <row r="10" spans="2:11" ht="18" x14ac:dyDescent="0.25">
      <c r="B10" s="59" t="s">
        <v>3</v>
      </c>
      <c r="C10" s="53"/>
      <c r="D10" s="53"/>
      <c r="E10" s="53"/>
      <c r="F10" s="53"/>
    </row>
    <row r="11" spans="2:11" ht="18" x14ac:dyDescent="0.25">
      <c r="B11" s="59" t="s">
        <v>2</v>
      </c>
      <c r="C11" s="53"/>
      <c r="D11" s="53"/>
      <c r="E11" s="53"/>
      <c r="F11" s="53"/>
    </row>
    <row r="12" spans="2:11" ht="18" x14ac:dyDescent="0.25">
      <c r="B12" s="59" t="s">
        <v>59</v>
      </c>
      <c r="C12" s="53"/>
      <c r="D12" s="53"/>
      <c r="E12" s="53"/>
      <c r="F12" s="53"/>
    </row>
    <row r="13" spans="2:11" x14ac:dyDescent="0.2">
      <c r="B13" s="53"/>
      <c r="C13" s="53"/>
      <c r="D13" s="53"/>
      <c r="E13" s="53"/>
      <c r="F13" s="53"/>
    </row>
    <row r="14" spans="2:11" ht="18" x14ac:dyDescent="0.25">
      <c r="B14" s="59"/>
      <c r="C14" s="53"/>
      <c r="D14" s="53"/>
      <c r="E14" s="53"/>
      <c r="F14" s="53"/>
    </row>
    <row r="15" spans="2:11" ht="18" x14ac:dyDescent="0.25">
      <c r="B15" s="59"/>
      <c r="C15" s="53"/>
      <c r="D15" s="53"/>
      <c r="E15" s="53"/>
      <c r="F15" s="53"/>
    </row>
    <row r="16" spans="2:11" ht="18" x14ac:dyDescent="0.25">
      <c r="B16" s="59" t="s">
        <v>58</v>
      </c>
      <c r="C16" s="59" t="s">
        <v>5</v>
      </c>
      <c r="D16" s="53"/>
      <c r="E16" s="53"/>
      <c r="F16" s="53"/>
    </row>
    <row r="17" spans="2:6" ht="18" x14ac:dyDescent="0.25">
      <c r="B17" s="59" t="s">
        <v>6</v>
      </c>
      <c r="C17" s="59" t="s">
        <v>7</v>
      </c>
      <c r="D17" s="53"/>
      <c r="E17" s="53"/>
      <c r="F17" s="53"/>
    </row>
    <row r="18" spans="2:6" ht="18" x14ac:dyDescent="0.25">
      <c r="B18" s="59" t="s">
        <v>8</v>
      </c>
      <c r="C18" s="60" t="s">
        <v>9</v>
      </c>
      <c r="D18" s="53"/>
      <c r="E18" s="53"/>
      <c r="F18" s="53"/>
    </row>
    <row r="19" spans="2:6" x14ac:dyDescent="0.2">
      <c r="B19" s="53"/>
      <c r="C19" s="53"/>
      <c r="D19" s="53"/>
      <c r="E19" s="53"/>
      <c r="F19" s="53"/>
    </row>
    <row r="20" spans="2:6" ht="18" x14ac:dyDescent="0.25">
      <c r="B20" s="59" t="s">
        <v>4</v>
      </c>
      <c r="C20" s="53"/>
      <c r="D20" s="53"/>
      <c r="E20" s="53"/>
      <c r="F20" s="53"/>
    </row>
    <row r="21" spans="2:6" x14ac:dyDescent="0.2">
      <c r="B21" s="53"/>
      <c r="C21" s="53"/>
      <c r="D21" s="53"/>
      <c r="E21" s="53"/>
      <c r="F21" s="53"/>
    </row>
    <row r="22" spans="2:6" x14ac:dyDescent="0.2">
      <c r="B22" s="53"/>
      <c r="C22" s="53"/>
      <c r="D22" s="53"/>
      <c r="E22" s="53"/>
      <c r="F22" s="53"/>
    </row>
    <row r="23" spans="2:6" x14ac:dyDescent="0.2">
      <c r="B23" s="53"/>
      <c r="C23" s="53"/>
      <c r="D23" s="53"/>
      <c r="E23" s="53"/>
      <c r="F23" s="53"/>
    </row>
    <row r="24" spans="2:6" x14ac:dyDescent="0.2">
      <c r="B24" s="53"/>
      <c r="C24" s="53"/>
      <c r="D24" s="53"/>
      <c r="E24" s="53"/>
      <c r="F24" s="53"/>
    </row>
    <row r="25" spans="2:6" x14ac:dyDescent="0.2">
      <c r="B25" s="53"/>
      <c r="C25" s="53"/>
      <c r="D25" s="53"/>
      <c r="E25" s="53"/>
      <c r="F25" s="53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2021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152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 x14ac:dyDescent="0.25">
      <c r="B6" s="58" t="s">
        <v>95</v>
      </c>
      <c r="C6" s="54"/>
      <c r="M6" s="38"/>
    </row>
    <row r="8" spans="2:13" x14ac:dyDescent="0.2">
      <c r="M8" s="38"/>
    </row>
    <row r="9" spans="2:13" x14ac:dyDescent="0.2">
      <c r="B9" s="4" t="s">
        <v>60</v>
      </c>
      <c r="C9" s="4" t="s">
        <v>172</v>
      </c>
    </row>
    <row r="10" spans="2:13" x14ac:dyDescent="0.2">
      <c r="B10" s="4"/>
      <c r="C10" s="4"/>
    </row>
    <row r="11" spans="2:13" x14ac:dyDescent="0.2">
      <c r="B11" s="4" t="s">
        <v>61</v>
      </c>
      <c r="C11" s="4" t="s">
        <v>173</v>
      </c>
    </row>
    <row r="12" spans="2:13" x14ac:dyDescent="0.2">
      <c r="B12" s="4"/>
      <c r="C12" s="4"/>
    </row>
    <row r="13" spans="2:13" x14ac:dyDescent="0.2">
      <c r="B13" s="4" t="s">
        <v>62</v>
      </c>
      <c r="C13" s="4" t="s">
        <v>174</v>
      </c>
    </row>
    <row r="14" spans="2:13" x14ac:dyDescent="0.2">
      <c r="B14" s="4"/>
      <c r="C14" s="4"/>
    </row>
    <row r="15" spans="2:13" x14ac:dyDescent="0.2">
      <c r="B15" s="4" t="s">
        <v>63</v>
      </c>
      <c r="C15" s="4" t="s">
        <v>175</v>
      </c>
    </row>
    <row r="16" spans="2:13" x14ac:dyDescent="0.2">
      <c r="B16" s="4"/>
      <c r="C16" s="4"/>
    </row>
    <row r="17" spans="2:5" x14ac:dyDescent="0.2">
      <c r="B17" s="4" t="s">
        <v>107</v>
      </c>
      <c r="C17" s="4" t="s">
        <v>176</v>
      </c>
    </row>
    <row r="18" spans="2:5" x14ac:dyDescent="0.2">
      <c r="B18" s="4"/>
      <c r="C18" s="4"/>
    </row>
    <row r="19" spans="2:5" x14ac:dyDescent="0.2">
      <c r="B19" s="4" t="s">
        <v>64</v>
      </c>
      <c r="C19" s="4" t="s">
        <v>177</v>
      </c>
    </row>
    <row r="20" spans="2:5" x14ac:dyDescent="0.2">
      <c r="B20" s="4"/>
      <c r="C20" s="4"/>
    </row>
    <row r="21" spans="2:5" x14ac:dyDescent="0.2">
      <c r="B21" s="4" t="s">
        <v>65</v>
      </c>
      <c r="C21" s="4" t="s">
        <v>178</v>
      </c>
      <c r="D21" s="4"/>
      <c r="E21" s="4"/>
    </row>
    <row r="22" spans="2:5" x14ac:dyDescent="0.2">
      <c r="B22" s="4"/>
      <c r="C22" s="4"/>
    </row>
    <row r="24" spans="2:5" x14ac:dyDescent="0.2">
      <c r="B24" s="4"/>
      <c r="C24" s="4"/>
      <c r="D24" s="4"/>
      <c r="E24" s="4"/>
    </row>
    <row r="25" spans="2:5" x14ac:dyDescent="0.2">
      <c r="B25" s="4"/>
      <c r="D25" s="4"/>
      <c r="E25" s="4"/>
    </row>
    <row r="26" spans="2:5" x14ac:dyDescent="0.2">
      <c r="B26" s="4"/>
      <c r="C26" s="4"/>
      <c r="D26" s="4"/>
      <c r="E26" s="4"/>
    </row>
    <row r="27" spans="2:5" x14ac:dyDescent="0.2">
      <c r="B27" s="4"/>
      <c r="C27" s="4"/>
      <c r="D27" s="4"/>
      <c r="E27" s="4"/>
    </row>
    <row r="28" spans="2:5" x14ac:dyDescent="0.2">
      <c r="B28" s="4"/>
      <c r="D28" s="4"/>
      <c r="E28" s="4"/>
    </row>
    <row r="29" spans="2:5" x14ac:dyDescent="0.2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1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 x14ac:dyDescent="0.25">
      <c r="B1" s="61" t="str">
        <f>'Table of contents'!C9</f>
        <v>Key Figures as of June 30, 2021 and 2020</v>
      </c>
      <c r="C1" s="52"/>
      <c r="D1" s="52"/>
      <c r="E1" s="52"/>
      <c r="F1" s="52"/>
    </row>
    <row r="2" spans="1:13" x14ac:dyDescent="0.2">
      <c r="B2" s="164" t="s">
        <v>89</v>
      </c>
      <c r="C2" s="48"/>
      <c r="D2" s="48"/>
      <c r="E2" s="48"/>
      <c r="F2" s="48"/>
    </row>
    <row r="3" spans="1:13" x14ac:dyDescent="0.2">
      <c r="A3" s="13"/>
      <c r="B3" s="165"/>
      <c r="C3" s="165"/>
      <c r="D3" s="165"/>
      <c r="E3" s="165"/>
      <c r="F3" s="165"/>
      <c r="G3" s="53"/>
      <c r="H3" s="53"/>
      <c r="I3" s="53"/>
      <c r="J3" s="53"/>
      <c r="K3" s="53"/>
      <c r="L3" s="53"/>
      <c r="M3" s="53"/>
    </row>
    <row r="4" spans="1:13" ht="14.25" customHeight="1" x14ac:dyDescent="0.2">
      <c r="B4" s="62" t="s">
        <v>96</v>
      </c>
      <c r="C4" s="340" t="s">
        <v>179</v>
      </c>
      <c r="D4" s="342" t="s">
        <v>180</v>
      </c>
      <c r="E4" s="340" t="s">
        <v>181</v>
      </c>
      <c r="F4" s="345" t="s">
        <v>123</v>
      </c>
      <c r="G4" s="338" t="s">
        <v>139</v>
      </c>
      <c r="H4" s="340" t="s">
        <v>182</v>
      </c>
      <c r="I4" s="342" t="s">
        <v>183</v>
      </c>
      <c r="J4" s="340" t="s">
        <v>184</v>
      </c>
      <c r="K4" s="345" t="s">
        <v>123</v>
      </c>
      <c r="L4" s="338" t="s">
        <v>139</v>
      </c>
      <c r="M4" s="53"/>
    </row>
    <row r="5" spans="1:13" ht="20.100000000000001" customHeight="1" thickBot="1" x14ac:dyDescent="0.25">
      <c r="B5" s="98" t="s">
        <v>97</v>
      </c>
      <c r="C5" s="341"/>
      <c r="D5" s="343"/>
      <c r="E5" s="341"/>
      <c r="F5" s="346"/>
      <c r="G5" s="339"/>
      <c r="H5" s="341"/>
      <c r="I5" s="343"/>
      <c r="J5" s="341"/>
      <c r="K5" s="346"/>
      <c r="L5" s="339"/>
      <c r="M5" s="53"/>
    </row>
    <row r="6" spans="1:13" ht="15" customHeight="1" thickTop="1" thickBot="1" x14ac:dyDescent="0.25">
      <c r="B6" s="92" t="s">
        <v>98</v>
      </c>
      <c r="C6" s="93">
        <v>401.3</v>
      </c>
      <c r="D6" s="162">
        <v>416.5</v>
      </c>
      <c r="E6" s="118">
        <v>411.7</v>
      </c>
      <c r="F6" s="94">
        <v>-0.03</v>
      </c>
      <c r="G6" s="108">
        <v>0.01</v>
      </c>
      <c r="H6" s="93">
        <v>218.2</v>
      </c>
      <c r="I6" s="162">
        <v>224.6</v>
      </c>
      <c r="J6" s="118">
        <v>204.6</v>
      </c>
      <c r="K6" s="94">
        <v>7.0000000000000007E-2</v>
      </c>
      <c r="L6" s="108">
        <v>0.1</v>
      </c>
      <c r="M6" s="53"/>
    </row>
    <row r="7" spans="1:13" ht="15" customHeight="1" x14ac:dyDescent="0.2">
      <c r="B7" s="99" t="s">
        <v>168</v>
      </c>
      <c r="C7" s="84">
        <v>212.7</v>
      </c>
      <c r="D7" s="120">
        <v>220.2</v>
      </c>
      <c r="E7" s="110">
        <v>210.1</v>
      </c>
      <c r="F7" s="100">
        <v>0.01</v>
      </c>
      <c r="G7" s="101">
        <v>0.05</v>
      </c>
      <c r="H7" s="84">
        <v>113.7</v>
      </c>
      <c r="I7" s="120">
        <v>117</v>
      </c>
      <c r="J7" s="110">
        <v>106.6</v>
      </c>
      <c r="K7" s="100">
        <v>7.0000000000000007E-2</v>
      </c>
      <c r="L7" s="101">
        <v>0.1</v>
      </c>
      <c r="M7" s="53"/>
    </row>
    <row r="8" spans="1:13" ht="15" customHeight="1" x14ac:dyDescent="0.2">
      <c r="B8" s="63" t="s">
        <v>94</v>
      </c>
      <c r="C8" s="83">
        <v>114.7</v>
      </c>
      <c r="D8" s="121">
        <v>120</v>
      </c>
      <c r="E8" s="109">
        <v>109.8</v>
      </c>
      <c r="F8" s="64">
        <v>0.04</v>
      </c>
      <c r="G8" s="65">
        <v>0.09</v>
      </c>
      <c r="H8" s="83">
        <v>67.2</v>
      </c>
      <c r="I8" s="121">
        <v>69.3</v>
      </c>
      <c r="J8" s="109">
        <v>52.4</v>
      </c>
      <c r="K8" s="64">
        <v>0.28000000000000003</v>
      </c>
      <c r="L8" s="65">
        <v>0.32</v>
      </c>
      <c r="M8" s="53"/>
    </row>
    <row r="9" spans="1:13" s="171" customFormat="1" ht="12.75" customHeight="1" x14ac:dyDescent="0.2">
      <c r="B9" s="188"/>
      <c r="C9" s="189"/>
      <c r="D9" s="190"/>
      <c r="E9" s="189"/>
      <c r="F9" s="191"/>
      <c r="G9" s="192"/>
      <c r="H9" s="189"/>
      <c r="I9" s="190"/>
      <c r="J9" s="189"/>
      <c r="K9" s="191"/>
      <c r="L9" s="192"/>
      <c r="M9" s="173"/>
    </row>
    <row r="10" spans="1:13" ht="15" customHeight="1" x14ac:dyDescent="0.2">
      <c r="B10" s="99" t="s">
        <v>19</v>
      </c>
      <c r="C10" s="84">
        <v>109.1</v>
      </c>
      <c r="D10" s="120">
        <v>112.4</v>
      </c>
      <c r="E10" s="110">
        <v>91.1</v>
      </c>
      <c r="F10" s="100">
        <v>0.2</v>
      </c>
      <c r="G10" s="101">
        <v>0.23</v>
      </c>
      <c r="H10" s="84">
        <v>70.599999999999994</v>
      </c>
      <c r="I10" s="120">
        <v>72.2</v>
      </c>
      <c r="J10" s="110">
        <v>44.4</v>
      </c>
      <c r="K10" s="100">
        <v>0.59</v>
      </c>
      <c r="L10" s="101">
        <v>0.63</v>
      </c>
      <c r="M10" s="53"/>
    </row>
    <row r="11" spans="1:13" ht="15" customHeight="1" x14ac:dyDescent="0.2">
      <c r="B11" s="63" t="s">
        <v>20</v>
      </c>
      <c r="C11" s="83">
        <v>198.3</v>
      </c>
      <c r="D11" s="121">
        <v>207.3</v>
      </c>
      <c r="E11" s="109">
        <v>214.5</v>
      </c>
      <c r="F11" s="64">
        <v>-0.08</v>
      </c>
      <c r="G11" s="65">
        <v>-0.03</v>
      </c>
      <c r="H11" s="83">
        <v>99.8</v>
      </c>
      <c r="I11" s="121">
        <v>103.3</v>
      </c>
      <c r="J11" s="109">
        <v>107.2</v>
      </c>
      <c r="K11" s="64">
        <v>-7.0000000000000007E-2</v>
      </c>
      <c r="L11" s="65">
        <v>-0.04</v>
      </c>
      <c r="M11" s="53"/>
    </row>
    <row r="12" spans="1:13" ht="15" customHeight="1" x14ac:dyDescent="0.2">
      <c r="B12" s="63" t="s">
        <v>112</v>
      </c>
      <c r="C12" s="83">
        <v>20</v>
      </c>
      <c r="D12" s="121">
        <v>20.6</v>
      </c>
      <c r="E12" s="109">
        <v>14.2</v>
      </c>
      <c r="F12" s="64">
        <v>0.41</v>
      </c>
      <c r="G12" s="65">
        <v>0.45</v>
      </c>
      <c r="H12" s="83">
        <v>10.5</v>
      </c>
      <c r="I12" s="121">
        <v>10.8</v>
      </c>
      <c r="J12" s="109">
        <v>7.3</v>
      </c>
      <c r="K12" s="64">
        <v>0.44</v>
      </c>
      <c r="L12" s="65">
        <v>0.48</v>
      </c>
      <c r="M12" s="53"/>
    </row>
    <row r="13" spans="1:13" s="171" customFormat="1" ht="6.75" customHeight="1" x14ac:dyDescent="0.2">
      <c r="B13" s="187"/>
      <c r="C13" s="88"/>
      <c r="D13" s="122"/>
      <c r="E13" s="88"/>
      <c r="F13" s="173"/>
      <c r="G13" s="173"/>
      <c r="H13" s="88"/>
      <c r="I13" s="122"/>
      <c r="J13" s="88"/>
      <c r="K13" s="173"/>
      <c r="L13" s="173"/>
      <c r="M13" s="173"/>
    </row>
    <row r="14" spans="1:13" ht="15" customHeight="1" thickBot="1" x14ac:dyDescent="0.25">
      <c r="B14" s="92" t="s">
        <v>144</v>
      </c>
      <c r="C14" s="93">
        <v>215.4</v>
      </c>
      <c r="D14" s="162">
        <v>223.2</v>
      </c>
      <c r="E14" s="118">
        <v>200</v>
      </c>
      <c r="F14" s="94">
        <v>0.08</v>
      </c>
      <c r="G14" s="108">
        <v>0.12</v>
      </c>
      <c r="H14" s="93">
        <v>126.6</v>
      </c>
      <c r="I14" s="162">
        <v>129.80000000000001</v>
      </c>
      <c r="J14" s="118">
        <v>109.8</v>
      </c>
      <c r="K14" s="94">
        <v>0.15</v>
      </c>
      <c r="L14" s="108">
        <v>0.18</v>
      </c>
      <c r="M14" s="53"/>
    </row>
    <row r="15" spans="1:13" ht="15" customHeight="1" x14ac:dyDescent="0.2">
      <c r="B15" s="99" t="s">
        <v>169</v>
      </c>
      <c r="C15" s="84">
        <v>153.5</v>
      </c>
      <c r="D15" s="120">
        <v>158.19999999999999</v>
      </c>
      <c r="E15" s="110">
        <v>139.6</v>
      </c>
      <c r="F15" s="100">
        <v>0.1</v>
      </c>
      <c r="G15" s="100">
        <v>0.13</v>
      </c>
      <c r="H15" s="84">
        <v>86.1</v>
      </c>
      <c r="I15" s="120">
        <v>88</v>
      </c>
      <c r="J15" s="110">
        <v>81.599999999999994</v>
      </c>
      <c r="K15" s="100">
        <v>0.05</v>
      </c>
      <c r="L15" s="100">
        <v>0.08</v>
      </c>
      <c r="M15" s="53"/>
    </row>
    <row r="16" spans="1:13" ht="15" customHeight="1" x14ac:dyDescent="0.2">
      <c r="B16" s="63" t="s">
        <v>140</v>
      </c>
      <c r="C16" s="83">
        <v>61.9</v>
      </c>
      <c r="D16" s="121">
        <v>65</v>
      </c>
      <c r="E16" s="109">
        <v>60.2</v>
      </c>
      <c r="F16" s="64">
        <v>0.03</v>
      </c>
      <c r="G16" s="64">
        <v>0.08</v>
      </c>
      <c r="H16" s="83">
        <v>40.6</v>
      </c>
      <c r="I16" s="121">
        <v>41.7</v>
      </c>
      <c r="J16" s="109">
        <v>28.2</v>
      </c>
      <c r="K16" s="64">
        <v>0.44</v>
      </c>
      <c r="L16" s="64">
        <v>0.48</v>
      </c>
      <c r="M16" s="53"/>
    </row>
    <row r="17" spans="2:13" ht="12" customHeight="1" x14ac:dyDescent="0.2">
      <c r="B17" s="66"/>
      <c r="C17" s="67"/>
      <c r="D17" s="67"/>
      <c r="E17" s="67"/>
      <c r="F17" s="53"/>
      <c r="G17" s="53"/>
      <c r="H17" s="53"/>
      <c r="I17" s="53"/>
      <c r="J17" s="53"/>
      <c r="K17" s="53"/>
      <c r="L17" s="53"/>
      <c r="M17" s="53"/>
    </row>
    <row r="18" spans="2:13" ht="35.1" customHeight="1" thickBot="1" x14ac:dyDescent="0.25">
      <c r="B18" s="66"/>
      <c r="C18" s="176" t="s">
        <v>185</v>
      </c>
      <c r="D18" s="177" t="s">
        <v>186</v>
      </c>
      <c r="E18" s="176" t="s">
        <v>137</v>
      </c>
      <c r="F18" s="178" t="s">
        <v>187</v>
      </c>
      <c r="G18" s="169" t="s">
        <v>141</v>
      </c>
      <c r="H18" s="53"/>
      <c r="I18" s="53"/>
      <c r="J18" s="53"/>
      <c r="K18" s="53"/>
      <c r="L18" s="53"/>
      <c r="M18" s="53"/>
    </row>
    <row r="19" spans="2:13" ht="15" customHeight="1" thickBot="1" x14ac:dyDescent="0.25">
      <c r="B19" s="92" t="s">
        <v>145</v>
      </c>
      <c r="C19" s="93">
        <v>539.4</v>
      </c>
      <c r="D19" s="174">
        <v>551.20000000000005</v>
      </c>
      <c r="E19" s="118">
        <v>508.4</v>
      </c>
      <c r="F19" s="94">
        <v>0.06</v>
      </c>
      <c r="G19" s="108">
        <v>0.08</v>
      </c>
      <c r="H19" s="53"/>
      <c r="I19" s="53"/>
      <c r="J19" s="53"/>
      <c r="K19" s="53"/>
      <c r="L19" s="53"/>
      <c r="M19" s="53"/>
    </row>
    <row r="20" spans="2:13" ht="15" customHeight="1" x14ac:dyDescent="0.2">
      <c r="B20" s="99" t="s">
        <v>168</v>
      </c>
      <c r="C20" s="84">
        <v>380.3</v>
      </c>
      <c r="D20" s="175">
        <v>388.6</v>
      </c>
      <c r="E20" s="110">
        <v>355.2</v>
      </c>
      <c r="F20" s="68">
        <v>7.0000000000000007E-2</v>
      </c>
      <c r="G20" s="68">
        <v>0.09</v>
      </c>
      <c r="H20" s="53"/>
      <c r="I20" s="53"/>
      <c r="J20" s="53"/>
      <c r="K20" s="53"/>
      <c r="L20" s="53"/>
      <c r="M20" s="53"/>
    </row>
    <row r="21" spans="2:13" ht="15" customHeight="1" x14ac:dyDescent="0.2">
      <c r="B21" s="63" t="s">
        <v>94</v>
      </c>
      <c r="C21" s="84">
        <v>159.1</v>
      </c>
      <c r="D21" s="172">
        <v>162.69999999999999</v>
      </c>
      <c r="E21" s="110">
        <v>153.19999999999999</v>
      </c>
      <c r="F21" s="68">
        <v>0.04</v>
      </c>
      <c r="G21" s="68">
        <v>0.06</v>
      </c>
      <c r="H21" s="53"/>
      <c r="I21" s="53"/>
      <c r="J21" s="53"/>
      <c r="K21" s="53"/>
      <c r="L21" s="53"/>
      <c r="M21" s="53"/>
    </row>
    <row r="22" spans="2:13" ht="12" customHeight="1" x14ac:dyDescent="0.2">
      <c r="B22" s="69"/>
      <c r="C22" s="67"/>
      <c r="D22" s="70"/>
      <c r="E22" s="71"/>
      <c r="F22" s="53"/>
      <c r="G22" s="53"/>
      <c r="H22" s="53"/>
      <c r="I22" s="53"/>
      <c r="J22" s="53"/>
      <c r="K22" s="53"/>
      <c r="L22" s="53"/>
      <c r="M22" s="53"/>
    </row>
    <row r="23" spans="2:13" ht="27" customHeight="1" thickBot="1" x14ac:dyDescent="0.25">
      <c r="B23" s="69"/>
      <c r="C23" s="281" t="s">
        <v>188</v>
      </c>
      <c r="D23" s="281" t="s">
        <v>136</v>
      </c>
      <c r="E23" s="282" t="s">
        <v>122</v>
      </c>
      <c r="F23" s="281" t="s">
        <v>189</v>
      </c>
      <c r="G23" s="283" t="s">
        <v>135</v>
      </c>
      <c r="H23" s="284" t="s">
        <v>122</v>
      </c>
      <c r="I23" s="53"/>
      <c r="J23" s="53"/>
      <c r="K23" s="53"/>
      <c r="L23" s="53"/>
      <c r="M23" s="53"/>
    </row>
    <row r="24" spans="2:13" ht="25.15" customHeight="1" thickTop="1" thickBot="1" x14ac:dyDescent="0.25">
      <c r="B24" s="92" t="s">
        <v>101</v>
      </c>
      <c r="C24" s="179">
        <v>85.3</v>
      </c>
      <c r="D24" s="180">
        <v>81.099999999999994</v>
      </c>
      <c r="E24" s="181">
        <v>0.05</v>
      </c>
      <c r="F24" s="179">
        <v>60.8</v>
      </c>
      <c r="G24" s="180">
        <v>41.4</v>
      </c>
      <c r="H24" s="181">
        <v>0.47</v>
      </c>
      <c r="I24" s="53"/>
      <c r="J24" s="53"/>
      <c r="K24" s="53"/>
      <c r="L24" s="53"/>
      <c r="M24" s="53"/>
    </row>
    <row r="25" spans="2:13" ht="15" customHeight="1" x14ac:dyDescent="0.2">
      <c r="B25" s="95" t="s">
        <v>14</v>
      </c>
      <c r="C25" s="96">
        <v>0.21299999999999999</v>
      </c>
      <c r="D25" s="111">
        <v>0.19700000000000001</v>
      </c>
      <c r="E25" s="97"/>
      <c r="F25" s="96">
        <v>0.27800000000000002</v>
      </c>
      <c r="G25" s="111">
        <v>0.20200000000000001</v>
      </c>
      <c r="H25" s="97"/>
      <c r="I25" s="53"/>
      <c r="J25" s="53"/>
      <c r="K25" s="53"/>
      <c r="L25" s="53"/>
      <c r="M25" s="53"/>
    </row>
    <row r="26" spans="2:13" ht="15" customHeight="1" x14ac:dyDescent="0.2">
      <c r="B26" s="72" t="s">
        <v>170</v>
      </c>
      <c r="C26" s="85">
        <v>22.7</v>
      </c>
      <c r="D26" s="112">
        <v>28.3</v>
      </c>
      <c r="E26" s="73">
        <v>-0.2</v>
      </c>
      <c r="F26" s="85">
        <v>20.100000000000001</v>
      </c>
      <c r="G26" s="112">
        <v>14.9</v>
      </c>
      <c r="H26" s="73">
        <v>0.34</v>
      </c>
      <c r="I26" s="53"/>
      <c r="J26" s="53"/>
      <c r="K26" s="53"/>
      <c r="L26" s="53"/>
      <c r="M26" s="53"/>
    </row>
    <row r="27" spans="2:13" ht="15" customHeight="1" x14ac:dyDescent="0.2">
      <c r="B27" s="74" t="s">
        <v>102</v>
      </c>
      <c r="C27" s="86">
        <v>0.107</v>
      </c>
      <c r="D27" s="113">
        <v>0.13500000000000001</v>
      </c>
      <c r="E27" s="75"/>
      <c r="F27" s="86">
        <v>0.17699999999999999</v>
      </c>
      <c r="G27" s="113">
        <v>0.14000000000000001</v>
      </c>
      <c r="H27" s="75"/>
      <c r="I27" s="53"/>
      <c r="J27" s="53"/>
      <c r="K27" s="53"/>
      <c r="L27" s="53"/>
      <c r="M27" s="53"/>
    </row>
    <row r="28" spans="2:13" ht="15" customHeight="1" x14ac:dyDescent="0.2">
      <c r="B28" s="72" t="s">
        <v>103</v>
      </c>
      <c r="C28" s="85">
        <v>79.599999999999994</v>
      </c>
      <c r="D28" s="112">
        <v>70.8</v>
      </c>
      <c r="E28" s="73">
        <v>0.12</v>
      </c>
      <c r="F28" s="85">
        <v>48.5</v>
      </c>
      <c r="G28" s="112">
        <v>33.6</v>
      </c>
      <c r="H28" s="73">
        <v>0.44</v>
      </c>
      <c r="I28" s="53"/>
      <c r="J28" s="53"/>
      <c r="K28" s="53"/>
      <c r="L28" s="53"/>
      <c r="M28" s="53"/>
    </row>
    <row r="29" spans="2:13" ht="15" customHeight="1" x14ac:dyDescent="0.2">
      <c r="B29" s="74" t="s">
        <v>102</v>
      </c>
      <c r="C29" s="86">
        <v>0.69399999999999995</v>
      </c>
      <c r="D29" s="113">
        <v>0.64500000000000002</v>
      </c>
      <c r="E29" s="75"/>
      <c r="F29" s="86">
        <v>0.72199999999999998</v>
      </c>
      <c r="G29" s="113">
        <v>0.64300000000000002</v>
      </c>
      <c r="H29" s="75"/>
      <c r="I29" s="53"/>
      <c r="J29" s="53"/>
      <c r="K29" s="53"/>
      <c r="L29" s="53"/>
      <c r="M29" s="53"/>
    </row>
    <row r="30" spans="2:13" ht="15" customHeight="1" thickBot="1" x14ac:dyDescent="0.25">
      <c r="B30" s="89" t="s">
        <v>147</v>
      </c>
      <c r="C30" s="102">
        <v>65.400000000000006</v>
      </c>
      <c r="D30" s="116">
        <v>60.7</v>
      </c>
      <c r="E30" s="103">
        <v>0.08</v>
      </c>
      <c r="F30" s="102">
        <v>50.1</v>
      </c>
      <c r="G30" s="116">
        <v>31.9</v>
      </c>
      <c r="H30" s="103">
        <v>0.56999999999999995</v>
      </c>
      <c r="I30" s="53"/>
      <c r="J30" s="53"/>
      <c r="K30" s="53"/>
      <c r="L30" s="53"/>
      <c r="M30" s="53"/>
    </row>
    <row r="31" spans="2:13" ht="15" customHeight="1" thickBot="1" x14ac:dyDescent="0.25">
      <c r="B31" s="104" t="s">
        <v>100</v>
      </c>
      <c r="C31" s="184">
        <v>57.2</v>
      </c>
      <c r="D31" s="114">
        <v>56.1</v>
      </c>
      <c r="E31" s="106">
        <v>0.02</v>
      </c>
      <c r="F31" s="184">
        <v>40.4</v>
      </c>
      <c r="G31" s="114">
        <v>28.2</v>
      </c>
      <c r="H31" s="106">
        <v>0.43</v>
      </c>
      <c r="I31" s="53"/>
      <c r="J31" s="53"/>
      <c r="K31" s="53"/>
      <c r="L31" s="53"/>
      <c r="M31" s="53"/>
    </row>
    <row r="32" spans="2:13" ht="15" customHeight="1" thickBot="1" x14ac:dyDescent="0.25">
      <c r="B32" s="104" t="s">
        <v>142</v>
      </c>
      <c r="C32" s="105">
        <v>0.77</v>
      </c>
      <c r="D32" s="117">
        <v>0.76</v>
      </c>
      <c r="E32" s="106">
        <v>0.02</v>
      </c>
      <c r="F32" s="105">
        <v>0.55000000000000004</v>
      </c>
      <c r="G32" s="117">
        <v>0.38</v>
      </c>
      <c r="H32" s="106">
        <v>0.43</v>
      </c>
      <c r="I32" s="53"/>
      <c r="J32" s="53"/>
      <c r="K32" s="53"/>
      <c r="L32" s="53"/>
      <c r="M32" s="53"/>
    </row>
    <row r="33" spans="2:13" ht="15" customHeight="1" thickBot="1" x14ac:dyDescent="0.25">
      <c r="B33" s="92" t="s">
        <v>117</v>
      </c>
      <c r="C33" s="182">
        <v>70.5</v>
      </c>
      <c r="D33" s="183">
        <v>87.7</v>
      </c>
      <c r="E33" s="94">
        <f>(C33-D33)/D33</f>
        <v>-0.19612314709236034</v>
      </c>
      <c r="F33" s="182">
        <v>23.5</v>
      </c>
      <c r="G33" s="183">
        <v>26.2</v>
      </c>
      <c r="H33" s="94">
        <f>(F33-G33)/G33</f>
        <v>-0.10305343511450379</v>
      </c>
      <c r="I33" s="53"/>
      <c r="J33" s="53"/>
      <c r="K33" s="53"/>
      <c r="L33" s="53"/>
      <c r="M33" s="53"/>
    </row>
    <row r="34" spans="2:13" ht="15" customHeight="1" x14ac:dyDescent="0.2">
      <c r="B34" s="76" t="s">
        <v>143</v>
      </c>
      <c r="C34" s="87">
        <v>5.6</v>
      </c>
      <c r="D34" s="115">
        <v>8.4</v>
      </c>
      <c r="E34" s="77">
        <f>(C34-D34)/D34</f>
        <v>-0.33333333333333343</v>
      </c>
      <c r="F34" s="87">
        <v>1.6</v>
      </c>
      <c r="G34" s="115">
        <v>2.9</v>
      </c>
      <c r="H34" s="77">
        <f>(F34-G34)/G34</f>
        <v>-0.44827586206896547</v>
      </c>
      <c r="I34" s="53"/>
      <c r="J34" s="53"/>
      <c r="K34" s="53"/>
      <c r="L34" s="53"/>
      <c r="M34" s="53"/>
    </row>
    <row r="35" spans="2:13" ht="15" customHeight="1" x14ac:dyDescent="0.2">
      <c r="B35" s="76" t="s">
        <v>128</v>
      </c>
      <c r="C35" s="87">
        <v>6.7</v>
      </c>
      <c r="D35" s="115">
        <v>7.9</v>
      </c>
      <c r="E35" s="77">
        <f>(C35-D35)/D35</f>
        <v>-0.15189873417721519</v>
      </c>
      <c r="F35" s="87">
        <v>3.4</v>
      </c>
      <c r="G35" s="115">
        <v>3.9</v>
      </c>
      <c r="H35" s="77">
        <f>(F35-G35)/G35</f>
        <v>-0.12820512820512822</v>
      </c>
      <c r="I35" s="53"/>
      <c r="J35" s="53"/>
      <c r="K35" s="53"/>
      <c r="L35" s="53"/>
      <c r="M35" s="53"/>
    </row>
    <row r="36" spans="2:13" ht="15" customHeight="1" thickBot="1" x14ac:dyDescent="0.25">
      <c r="B36" s="89" t="s">
        <v>118</v>
      </c>
      <c r="C36" s="107">
        <v>58.2</v>
      </c>
      <c r="D36" s="116">
        <v>71.400000000000006</v>
      </c>
      <c r="E36" s="103">
        <f>(C36-D36)/D36</f>
        <v>-0.18487394957983197</v>
      </c>
      <c r="F36" s="107">
        <v>18.5</v>
      </c>
      <c r="G36" s="116">
        <v>19.399999999999999</v>
      </c>
      <c r="H36" s="103">
        <f>(F36-G36)/G36</f>
        <v>-4.639175257731952E-2</v>
      </c>
      <c r="I36" s="53"/>
      <c r="J36" s="78"/>
      <c r="K36" s="78"/>
      <c r="L36" s="53"/>
      <c r="M36" s="53"/>
    </row>
    <row r="37" spans="2:13" ht="15" customHeight="1" thickBot="1" x14ac:dyDescent="0.25">
      <c r="B37" s="104" t="s">
        <v>146</v>
      </c>
      <c r="C37" s="186">
        <v>0.79</v>
      </c>
      <c r="D37" s="117">
        <v>0.96</v>
      </c>
      <c r="E37" s="106">
        <f>(C37-D37)/D37</f>
        <v>-0.17708333333333326</v>
      </c>
      <c r="F37" s="186">
        <v>0.25</v>
      </c>
      <c r="G37" s="117">
        <v>0.26</v>
      </c>
      <c r="H37" s="106">
        <f>(F37-G37)/G37-0.01</f>
        <v>-4.8461538461538493E-2</v>
      </c>
      <c r="I37" s="53"/>
      <c r="J37" s="78"/>
      <c r="K37" s="78"/>
      <c r="L37" s="53"/>
      <c r="M37" s="53"/>
    </row>
    <row r="38" spans="2:13" ht="35.1" customHeight="1" thickBot="1" x14ac:dyDescent="0.25">
      <c r="B38" s="92" t="s">
        <v>16</v>
      </c>
      <c r="C38" s="176" t="s">
        <v>185</v>
      </c>
      <c r="D38" s="176" t="s">
        <v>190</v>
      </c>
      <c r="E38" s="170" t="s">
        <v>122</v>
      </c>
      <c r="F38" s="53"/>
      <c r="G38" s="53"/>
      <c r="H38" s="53"/>
      <c r="I38" s="53"/>
      <c r="J38" s="53"/>
      <c r="K38" s="53"/>
      <c r="L38" s="53"/>
      <c r="M38" s="53"/>
    </row>
    <row r="39" spans="2:13" ht="15" customHeight="1" thickBot="1" x14ac:dyDescent="0.25">
      <c r="B39" s="104" t="s">
        <v>17</v>
      </c>
      <c r="C39" s="184">
        <v>2088.6</v>
      </c>
      <c r="D39" s="185">
        <v>2039.9</v>
      </c>
      <c r="E39" s="106">
        <f>(C39-D39)/D39</f>
        <v>2.3873719299965596E-2</v>
      </c>
      <c r="F39" s="53"/>
      <c r="G39" s="53"/>
      <c r="H39" s="53"/>
      <c r="I39" s="53"/>
      <c r="J39" s="53"/>
      <c r="K39" s="53"/>
      <c r="L39" s="53"/>
      <c r="M39" s="53"/>
    </row>
    <row r="40" spans="2:13" ht="15" customHeight="1" x14ac:dyDescent="0.2">
      <c r="B40" s="76" t="s">
        <v>18</v>
      </c>
      <c r="C40" s="87">
        <v>542.29999999999995</v>
      </c>
      <c r="D40" s="115">
        <v>480</v>
      </c>
      <c r="E40" s="79">
        <f>(C40-D40)/D40</f>
        <v>0.12979166666666658</v>
      </c>
      <c r="F40" s="53"/>
      <c r="G40" s="53"/>
      <c r="H40" s="53"/>
      <c r="I40" s="53"/>
      <c r="J40" s="53"/>
      <c r="K40" s="53"/>
      <c r="L40" s="53"/>
      <c r="M40" s="53"/>
    </row>
    <row r="41" spans="2:13" ht="15" customHeight="1" x14ac:dyDescent="0.2">
      <c r="B41" s="80" t="s">
        <v>110</v>
      </c>
      <c r="C41" s="85">
        <v>232.9</v>
      </c>
      <c r="D41" s="112">
        <v>220.1</v>
      </c>
      <c r="E41" s="81">
        <f>(C41-D41)/D41</f>
        <v>5.8155383916401689E-2</v>
      </c>
      <c r="F41" s="53"/>
      <c r="G41" s="53"/>
      <c r="H41" s="53"/>
      <c r="I41" s="82"/>
      <c r="J41" s="82"/>
      <c r="K41" s="53"/>
      <c r="L41" s="53"/>
      <c r="M41" s="53"/>
    </row>
    <row r="42" spans="2:13" ht="15" customHeight="1" thickBot="1" x14ac:dyDescent="0.25">
      <c r="B42" s="89" t="s">
        <v>99</v>
      </c>
      <c r="C42" s="90">
        <v>4696</v>
      </c>
      <c r="D42" s="119">
        <v>4700</v>
      </c>
      <c r="E42" s="91">
        <f>(C42-D42)/D42</f>
        <v>-8.5106382978723403E-4</v>
      </c>
      <c r="F42" s="53"/>
      <c r="G42" s="53"/>
      <c r="H42" s="53"/>
      <c r="I42" s="53"/>
      <c r="J42" s="53"/>
      <c r="K42" s="53"/>
      <c r="L42" s="53"/>
      <c r="M42" s="53"/>
    </row>
    <row r="43" spans="2:13" x14ac:dyDescent="0.2">
      <c r="B43" s="166"/>
      <c r="C43" s="167"/>
      <c r="D43" s="167"/>
      <c r="E43" s="167"/>
      <c r="F43" s="167"/>
      <c r="G43" s="53"/>
      <c r="H43" s="53"/>
      <c r="I43" s="53"/>
      <c r="J43" s="53"/>
      <c r="K43" s="53"/>
      <c r="L43" s="53"/>
      <c r="M43" s="53"/>
    </row>
    <row r="44" spans="2:13" ht="12" customHeight="1" x14ac:dyDescent="0.2">
      <c r="B44" s="168" t="s">
        <v>148</v>
      </c>
      <c r="C44" s="168"/>
      <c r="D44" s="168"/>
      <c r="E44" s="168"/>
      <c r="F44" s="168"/>
      <c r="G44" s="53"/>
      <c r="H44" s="53"/>
      <c r="I44" s="53"/>
      <c r="J44" s="53"/>
      <c r="K44" s="53"/>
      <c r="L44" s="53"/>
      <c r="M44" s="53"/>
    </row>
    <row r="45" spans="2:13" ht="12" customHeight="1" x14ac:dyDescent="0.2">
      <c r="B45" s="168" t="s">
        <v>191</v>
      </c>
      <c r="C45" s="168"/>
      <c r="D45" s="168"/>
      <c r="E45" s="168"/>
      <c r="F45" s="168"/>
      <c r="G45" s="53"/>
      <c r="H45" s="53"/>
      <c r="I45" s="53"/>
      <c r="J45" s="53"/>
      <c r="K45" s="53"/>
      <c r="L45" s="53"/>
      <c r="M45" s="53"/>
    </row>
    <row r="46" spans="2:13" s="9" customFormat="1" ht="12" customHeight="1" x14ac:dyDescent="0.2">
      <c r="B46" s="168" t="s">
        <v>149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2:13" s="9" customFormat="1" ht="12" customHeight="1" x14ac:dyDescent="0.2">
      <c r="B47" s="168" t="s">
        <v>150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2:13" s="9" customFormat="1" ht="12" customHeight="1" x14ac:dyDescent="0.2">
      <c r="B48" s="168" t="s">
        <v>151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2:13" s="9" customFormat="1" ht="10.5" customHeight="1" x14ac:dyDescent="0.2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2:13" ht="25.5" customHeight="1" x14ac:dyDescent="0.2">
      <c r="B50" s="344" t="s">
        <v>119</v>
      </c>
      <c r="C50" s="344"/>
      <c r="D50" s="344"/>
      <c r="E50" s="344"/>
      <c r="F50" s="344"/>
      <c r="G50" s="53"/>
      <c r="H50" s="53"/>
      <c r="I50" s="53"/>
      <c r="J50" s="53"/>
      <c r="K50" s="53"/>
      <c r="L50" s="53"/>
      <c r="M50" s="53"/>
    </row>
    <row r="51" spans="2:13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</sheetData>
  <mergeCells count="11">
    <mergeCell ref="L4:L5"/>
    <mergeCell ref="H4:H5"/>
    <mergeCell ref="J4:J5"/>
    <mergeCell ref="I4:I5"/>
    <mergeCell ref="B50:F50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40" customWidth="1"/>
    <col min="10" max="16384" width="9.140625" style="2"/>
  </cols>
  <sheetData>
    <row r="1" spans="1:9" s="14" customFormat="1" ht="15.75" customHeight="1" x14ac:dyDescent="0.25">
      <c r="A1" s="15"/>
      <c r="B1" s="124" t="str">
        <f>'Table of contents'!C11</f>
        <v>Consolidated Income Statement for the Six Months Ended June 30, 2021 and 2020</v>
      </c>
      <c r="C1" s="49"/>
      <c r="D1" s="49"/>
      <c r="E1" s="49"/>
      <c r="F1" s="49"/>
      <c r="G1" s="49"/>
      <c r="H1" s="49"/>
      <c r="I1" s="39"/>
    </row>
    <row r="2" spans="1:9" ht="15" customHeight="1" x14ac:dyDescent="0.25">
      <c r="A2" s="10"/>
      <c r="B2" s="123" t="s">
        <v>89</v>
      </c>
      <c r="C2" s="8"/>
      <c r="D2" s="8"/>
      <c r="E2" s="8"/>
      <c r="F2" s="8"/>
      <c r="G2" s="8"/>
      <c r="H2" s="8"/>
    </row>
    <row r="3" spans="1:9" x14ac:dyDescent="0.25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 x14ac:dyDescent="0.25">
      <c r="A4" s="12"/>
      <c r="B4" s="130" t="s">
        <v>90</v>
      </c>
      <c r="C4" s="139" t="s">
        <v>188</v>
      </c>
      <c r="D4" s="139" t="s">
        <v>136</v>
      </c>
      <c r="E4" s="132" t="s">
        <v>122</v>
      </c>
      <c r="F4" s="139" t="s">
        <v>189</v>
      </c>
      <c r="G4" s="131" t="s">
        <v>135</v>
      </c>
      <c r="H4" s="132" t="s">
        <v>122</v>
      </c>
      <c r="I4" s="41"/>
    </row>
    <row r="5" spans="1:9" s="9" customFormat="1" ht="15" customHeight="1" thickTop="1" x14ac:dyDescent="0.2">
      <c r="A5" s="12"/>
      <c r="B5" s="125" t="s">
        <v>19</v>
      </c>
      <c r="C5" s="140">
        <v>109067</v>
      </c>
      <c r="D5" s="148">
        <v>91101</v>
      </c>
      <c r="E5" s="68">
        <f t="shared" ref="E5:E25" si="0">(C5-D5)/D5</f>
        <v>0.19720969034368449</v>
      </c>
      <c r="F5" s="140">
        <v>70600</v>
      </c>
      <c r="G5" s="148">
        <v>44413</v>
      </c>
      <c r="H5" s="68">
        <f t="shared" ref="H5:H25" si="1">(F5-G5)/G5</f>
        <v>0.5896246594465584</v>
      </c>
      <c r="I5" s="41"/>
    </row>
    <row r="6" spans="1:9" s="9" customFormat="1" ht="15" customHeight="1" x14ac:dyDescent="0.2">
      <c r="A6" s="12"/>
      <c r="B6" s="126" t="s">
        <v>20</v>
      </c>
      <c r="C6" s="141">
        <v>198284</v>
      </c>
      <c r="D6" s="149">
        <v>214536</v>
      </c>
      <c r="E6" s="127">
        <f t="shared" si="0"/>
        <v>-7.575418577767834E-2</v>
      </c>
      <c r="F6" s="141">
        <v>99792</v>
      </c>
      <c r="G6" s="149">
        <v>107228</v>
      </c>
      <c r="H6" s="127">
        <f t="shared" si="1"/>
        <v>-6.9347558473533036E-2</v>
      </c>
      <c r="I6" s="41"/>
    </row>
    <row r="7" spans="1:9" s="9" customFormat="1" ht="15" customHeight="1" x14ac:dyDescent="0.2">
      <c r="A7" s="12"/>
      <c r="B7" s="126" t="s">
        <v>112</v>
      </c>
      <c r="C7" s="141">
        <v>20010</v>
      </c>
      <c r="D7" s="149">
        <v>14232</v>
      </c>
      <c r="E7" s="127">
        <f t="shared" si="0"/>
        <v>0.40598650927487351</v>
      </c>
      <c r="F7" s="141">
        <v>10514</v>
      </c>
      <c r="G7" s="149">
        <v>7309</v>
      </c>
      <c r="H7" s="127">
        <f t="shared" si="1"/>
        <v>0.43850047886167737</v>
      </c>
      <c r="I7" s="41"/>
    </row>
    <row r="8" spans="1:9" s="9" customFormat="1" ht="15" customHeight="1" x14ac:dyDescent="0.2">
      <c r="A8" s="12"/>
      <c r="B8" s="126" t="s">
        <v>153</v>
      </c>
      <c r="C8" s="141">
        <v>73930</v>
      </c>
      <c r="D8" s="149">
        <v>91577</v>
      </c>
      <c r="E8" s="127">
        <f t="shared" si="0"/>
        <v>-0.19270122410648963</v>
      </c>
      <c r="F8" s="141">
        <v>37281</v>
      </c>
      <c r="G8" s="149">
        <v>45589</v>
      </c>
      <c r="H8" s="127">
        <f t="shared" si="1"/>
        <v>-0.18223694312224439</v>
      </c>
      <c r="I8" s="41"/>
    </row>
    <row r="9" spans="1:9" s="9" customFormat="1" ht="15" customHeight="1" x14ac:dyDescent="0.2">
      <c r="A9" s="12"/>
      <c r="B9" s="126" t="s">
        <v>13</v>
      </c>
      <c r="C9" s="141">
        <v>3</v>
      </c>
      <c r="D9" s="149">
        <v>209</v>
      </c>
      <c r="E9" s="127">
        <f t="shared" si="0"/>
        <v>-0.9856459330143541</v>
      </c>
      <c r="F9" s="141">
        <v>1</v>
      </c>
      <c r="G9" s="149">
        <v>70</v>
      </c>
      <c r="H9" s="127">
        <f t="shared" si="1"/>
        <v>-0.98571428571428577</v>
      </c>
      <c r="I9" s="41"/>
    </row>
    <row r="10" spans="1:9" s="9" customFormat="1" ht="15" customHeight="1" thickBot="1" x14ac:dyDescent="0.25">
      <c r="A10" s="12"/>
      <c r="B10" s="133" t="s">
        <v>21</v>
      </c>
      <c r="C10" s="142">
        <f>SUM(C5:C9)</f>
        <v>401294</v>
      </c>
      <c r="D10" s="150">
        <f>SUM(D5:D9)</f>
        <v>411655</v>
      </c>
      <c r="E10" s="134">
        <f t="shared" si="0"/>
        <v>-2.5169134347936988E-2</v>
      </c>
      <c r="F10" s="142">
        <f>SUM(F5:F9)</f>
        <v>218188</v>
      </c>
      <c r="G10" s="150">
        <f>SUM(G5:G9)</f>
        <v>204609</v>
      </c>
      <c r="H10" s="134">
        <f t="shared" si="1"/>
        <v>6.6365604641047071E-2</v>
      </c>
      <c r="I10" s="41"/>
    </row>
    <row r="11" spans="1:9" s="9" customFormat="1" ht="25.15" customHeight="1" x14ac:dyDescent="0.2">
      <c r="A11" s="12"/>
      <c r="B11" s="125" t="s">
        <v>22</v>
      </c>
      <c r="C11" s="140">
        <v>-91725</v>
      </c>
      <c r="D11" s="148">
        <v>-106819</v>
      </c>
      <c r="E11" s="68">
        <f t="shared" si="0"/>
        <v>-0.14130444958293936</v>
      </c>
      <c r="F11" s="140">
        <v>-45456</v>
      </c>
      <c r="G11" s="148">
        <v>-51530</v>
      </c>
      <c r="H11" s="68">
        <f t="shared" si="1"/>
        <v>-0.1178730836405977</v>
      </c>
      <c r="I11" s="41"/>
    </row>
    <row r="12" spans="1:9" s="9" customFormat="1" ht="15" customHeight="1" thickBot="1" x14ac:dyDescent="0.25">
      <c r="A12" s="12"/>
      <c r="B12" s="133" t="s">
        <v>23</v>
      </c>
      <c r="C12" s="142">
        <f>+C10+C11</f>
        <v>309569</v>
      </c>
      <c r="D12" s="150">
        <f>+D10+D11</f>
        <v>304836</v>
      </c>
      <c r="E12" s="134">
        <f t="shared" si="0"/>
        <v>1.5526381398522485E-2</v>
      </c>
      <c r="F12" s="142">
        <f>+F10+F11</f>
        <v>172732</v>
      </c>
      <c r="G12" s="150">
        <f>+G10+G11</f>
        <v>153079</v>
      </c>
      <c r="H12" s="134">
        <f t="shared" si="1"/>
        <v>0.12838469025797136</v>
      </c>
      <c r="I12" s="41"/>
    </row>
    <row r="13" spans="1:9" s="9" customFormat="1" ht="25.15" customHeight="1" x14ac:dyDescent="0.2">
      <c r="A13" s="12"/>
      <c r="B13" s="125" t="s">
        <v>24</v>
      </c>
      <c r="C13" s="140">
        <v>-74022</v>
      </c>
      <c r="D13" s="148">
        <v>-73777</v>
      </c>
      <c r="E13" s="68">
        <f t="shared" si="0"/>
        <v>3.3208181411551025E-3</v>
      </c>
      <c r="F13" s="140">
        <v>-35486</v>
      </c>
      <c r="G13" s="148">
        <v>-37256</v>
      </c>
      <c r="H13" s="68">
        <f t="shared" si="1"/>
        <v>-4.7509126046811255E-2</v>
      </c>
      <c r="I13" s="41"/>
    </row>
    <row r="14" spans="1:9" s="9" customFormat="1" ht="15" customHeight="1" x14ac:dyDescent="0.2">
      <c r="A14" s="12"/>
      <c r="B14" s="126" t="s">
        <v>25</v>
      </c>
      <c r="C14" s="141">
        <v>-127296</v>
      </c>
      <c r="D14" s="149">
        <v>-130490</v>
      </c>
      <c r="E14" s="127">
        <f t="shared" si="0"/>
        <v>-2.4476971415434132E-2</v>
      </c>
      <c r="F14" s="141">
        <v>-65095</v>
      </c>
      <c r="G14" s="149">
        <f>-52554-4028-7958</f>
        <v>-64540</v>
      </c>
      <c r="H14" s="127">
        <f t="shared" si="1"/>
        <v>8.5993182522466679E-3</v>
      </c>
      <c r="I14" s="41"/>
    </row>
    <row r="15" spans="1:9" s="9" customFormat="1" ht="15" customHeight="1" x14ac:dyDescent="0.2">
      <c r="A15" s="12"/>
      <c r="B15" s="126" t="s">
        <v>26</v>
      </c>
      <c r="C15" s="143">
        <v>-40189</v>
      </c>
      <c r="D15" s="151">
        <v>-38765</v>
      </c>
      <c r="E15" s="127">
        <f t="shared" si="0"/>
        <v>3.6734167419063588E-2</v>
      </c>
      <c r="F15" s="143">
        <v>-19666</v>
      </c>
      <c r="G15" s="151">
        <v>-17350</v>
      </c>
      <c r="H15" s="127">
        <f t="shared" si="1"/>
        <v>0.13348703170028819</v>
      </c>
      <c r="I15" s="41"/>
    </row>
    <row r="16" spans="1:9" s="9" customFormat="1" ht="15" customHeight="1" x14ac:dyDescent="0.2">
      <c r="A16" s="12"/>
      <c r="B16" s="126" t="s">
        <v>130</v>
      </c>
      <c r="C16" s="143">
        <v>9106</v>
      </c>
      <c r="D16" s="151">
        <v>13367</v>
      </c>
      <c r="E16" s="127">
        <f t="shared" si="0"/>
        <v>-0.31877010548365375</v>
      </c>
      <c r="F16" s="143">
        <v>4700</v>
      </c>
      <c r="G16" s="151">
        <v>4162</v>
      </c>
      <c r="H16" s="127">
        <f t="shared" si="1"/>
        <v>0.1292647765497357</v>
      </c>
      <c r="I16" s="41"/>
    </row>
    <row r="17" spans="1:9" s="9" customFormat="1" ht="15" customHeight="1" x14ac:dyDescent="0.2">
      <c r="A17" s="12"/>
      <c r="B17" s="126" t="s">
        <v>131</v>
      </c>
      <c r="C17" s="143">
        <v>-11758</v>
      </c>
      <c r="D17" s="151">
        <v>-14492</v>
      </c>
      <c r="E17" s="127">
        <f t="shared" si="0"/>
        <v>-0.18865581010212532</v>
      </c>
      <c r="F17" s="143">
        <v>-7086</v>
      </c>
      <c r="G17" s="151">
        <v>-6151</v>
      </c>
      <c r="H17" s="127">
        <f t="shared" si="1"/>
        <v>0.15200780360916924</v>
      </c>
      <c r="I17" s="41"/>
    </row>
    <row r="18" spans="1:9" s="9" customFormat="1" ht="15" customHeight="1" x14ac:dyDescent="0.2">
      <c r="A18" s="12"/>
      <c r="B18" s="126" t="s">
        <v>27</v>
      </c>
      <c r="C18" s="141">
        <v>-2051</v>
      </c>
      <c r="D18" s="149">
        <v>-2507</v>
      </c>
      <c r="E18" s="127">
        <f t="shared" si="0"/>
        <v>-0.18189070602313523</v>
      </c>
      <c r="F18" s="141">
        <v>-987</v>
      </c>
      <c r="G18" s="149">
        <v>-1336</v>
      </c>
      <c r="H18" s="127">
        <f t="shared" si="1"/>
        <v>-0.26122754491017963</v>
      </c>
      <c r="I18" s="41"/>
    </row>
    <row r="19" spans="1:9" s="9" customFormat="1" ht="15" customHeight="1" thickBot="1" x14ac:dyDescent="0.25">
      <c r="A19" s="12"/>
      <c r="B19" s="133" t="s">
        <v>154</v>
      </c>
      <c r="C19" s="142">
        <f>SUM(C12:C18)</f>
        <v>63359</v>
      </c>
      <c r="D19" s="150">
        <f>SUM(D12:D18)</f>
        <v>58172</v>
      </c>
      <c r="E19" s="134">
        <f t="shared" si="0"/>
        <v>8.9166609365330399E-2</v>
      </c>
      <c r="F19" s="142">
        <f>SUM(F12:F18)</f>
        <v>49112</v>
      </c>
      <c r="G19" s="150">
        <f>SUM(G12:G18)</f>
        <v>30608</v>
      </c>
      <c r="H19" s="134">
        <f t="shared" si="1"/>
        <v>0.60454783063251438</v>
      </c>
      <c r="I19" s="41"/>
    </row>
    <row r="20" spans="1:9" s="9" customFormat="1" ht="15" customHeight="1" x14ac:dyDescent="0.2">
      <c r="A20" s="12"/>
      <c r="B20" s="125" t="s">
        <v>155</v>
      </c>
      <c r="C20" s="140">
        <v>2606</v>
      </c>
      <c r="D20" s="148">
        <v>4836</v>
      </c>
      <c r="E20" s="68">
        <f t="shared" si="0"/>
        <v>-0.4611248966087676</v>
      </c>
      <c r="F20" s="140">
        <v>1309</v>
      </c>
      <c r="G20" s="148">
        <v>2302</v>
      </c>
      <c r="H20" s="68">
        <f t="shared" si="1"/>
        <v>-0.43136403127715028</v>
      </c>
      <c r="I20" s="41"/>
    </row>
    <row r="21" spans="1:9" s="9" customFormat="1" ht="15" customHeight="1" x14ac:dyDescent="0.2">
      <c r="A21" s="12"/>
      <c r="B21" s="126" t="s">
        <v>156</v>
      </c>
      <c r="C21" s="141">
        <v>-3295</v>
      </c>
      <c r="D21" s="149">
        <v>-2679</v>
      </c>
      <c r="E21" s="127">
        <f t="shared" si="0"/>
        <v>0.22993654348637552</v>
      </c>
      <c r="F21" s="141">
        <v>-1737</v>
      </c>
      <c r="G21" s="149">
        <f>-87-1209</f>
        <v>-1296</v>
      </c>
      <c r="H21" s="127">
        <f t="shared" si="1"/>
        <v>0.34027777777777779</v>
      </c>
      <c r="I21" s="41"/>
    </row>
    <row r="22" spans="1:9" s="9" customFormat="1" ht="15" customHeight="1" thickBot="1" x14ac:dyDescent="0.25">
      <c r="A22" s="12"/>
      <c r="B22" s="133" t="s">
        <v>157</v>
      </c>
      <c r="C22" s="142">
        <f>SUM(C20:C21)</f>
        <v>-689</v>
      </c>
      <c r="D22" s="150">
        <f>SUM(D20:D21)</f>
        <v>2157</v>
      </c>
      <c r="E22" s="134" t="s">
        <v>0</v>
      </c>
      <c r="F22" s="142">
        <f>SUM(F20:F21)</f>
        <v>-428</v>
      </c>
      <c r="G22" s="150">
        <f>SUM(G20:G21)</f>
        <v>1006</v>
      </c>
      <c r="H22" s="134" t="s">
        <v>0</v>
      </c>
      <c r="I22" s="41"/>
    </row>
    <row r="23" spans="1:9" s="9" customFormat="1" ht="15" customHeight="1" thickBot="1" x14ac:dyDescent="0.25">
      <c r="A23" s="12"/>
      <c r="B23" s="135" t="s">
        <v>76</v>
      </c>
      <c r="C23" s="144">
        <f>+C22+C19</f>
        <v>62670</v>
      </c>
      <c r="D23" s="152">
        <f>+D22+D19</f>
        <v>60329</v>
      </c>
      <c r="E23" s="136">
        <f t="shared" si="0"/>
        <v>3.8803891992242538E-2</v>
      </c>
      <c r="F23" s="144">
        <f>+F22+F19</f>
        <v>48684</v>
      </c>
      <c r="G23" s="152">
        <f>+G22+G19</f>
        <v>31614</v>
      </c>
      <c r="H23" s="136">
        <f t="shared" si="1"/>
        <v>0.5399506547732017</v>
      </c>
      <c r="I23" s="41"/>
    </row>
    <row r="24" spans="1:9" s="9" customFormat="1" ht="15" customHeight="1" x14ac:dyDescent="0.2">
      <c r="A24" s="12"/>
      <c r="B24" s="125" t="s">
        <v>28</v>
      </c>
      <c r="C24" s="140">
        <v>-19281</v>
      </c>
      <c r="D24" s="148">
        <v>-18434</v>
      </c>
      <c r="E24" s="68">
        <f t="shared" si="0"/>
        <v>4.5947705327112946E-2</v>
      </c>
      <c r="F24" s="140">
        <v>-15534</v>
      </c>
      <c r="G24" s="148">
        <f>-10564+654</f>
        <v>-9910</v>
      </c>
      <c r="H24" s="68">
        <f t="shared" si="1"/>
        <v>0.56750756811301717</v>
      </c>
      <c r="I24" s="41"/>
    </row>
    <row r="25" spans="1:9" s="9" customFormat="1" ht="15" customHeight="1" thickBot="1" x14ac:dyDescent="0.25">
      <c r="A25" s="12"/>
      <c r="B25" s="133" t="s">
        <v>15</v>
      </c>
      <c r="C25" s="142">
        <f>SUM(C23:C24)</f>
        <v>43389</v>
      </c>
      <c r="D25" s="150">
        <f>SUM(D23:D24)</f>
        <v>41895</v>
      </c>
      <c r="E25" s="134">
        <f t="shared" si="0"/>
        <v>3.5660580021482279E-2</v>
      </c>
      <c r="F25" s="142">
        <f>SUM(F23:F24)</f>
        <v>33150</v>
      </c>
      <c r="G25" s="150">
        <f>SUM(G23:G24)</f>
        <v>21704</v>
      </c>
      <c r="H25" s="134">
        <f t="shared" si="1"/>
        <v>0.5273682270549207</v>
      </c>
      <c r="I25" s="41"/>
    </row>
    <row r="26" spans="1:9" s="9" customFormat="1" ht="15" customHeight="1" x14ac:dyDescent="0.2">
      <c r="A26" s="12"/>
      <c r="B26" s="137" t="s">
        <v>158</v>
      </c>
      <c r="C26" s="140">
        <f>+C25-C27</f>
        <v>43229</v>
      </c>
      <c r="D26" s="148">
        <f>+D25-D27</f>
        <v>41785</v>
      </c>
      <c r="E26" s="68">
        <f>(C26-D26)/D26</f>
        <v>3.455785568984085E-2</v>
      </c>
      <c r="F26" s="140">
        <f>+F25-F27</f>
        <v>33061</v>
      </c>
      <c r="G26" s="148">
        <f>+G25-G27</f>
        <v>21628</v>
      </c>
      <c r="H26" s="68">
        <f>(F26-G26)/G26</f>
        <v>0.52862030700943219</v>
      </c>
      <c r="I26" s="41"/>
    </row>
    <row r="27" spans="1:9" s="9" customFormat="1" ht="15" customHeight="1" x14ac:dyDescent="0.2">
      <c r="A27" s="12"/>
      <c r="B27" s="138" t="s">
        <v>159</v>
      </c>
      <c r="C27" s="145">
        <v>160</v>
      </c>
      <c r="D27" s="153">
        <v>110</v>
      </c>
      <c r="E27" s="68">
        <f>(C27-D27)/D27</f>
        <v>0.45454545454545453</v>
      </c>
      <c r="F27" s="145">
        <v>89</v>
      </c>
      <c r="G27" s="153">
        <v>76</v>
      </c>
      <c r="H27" s="68">
        <f>(F27-G27)/G27</f>
        <v>0.17105263157894737</v>
      </c>
      <c r="I27" s="41"/>
    </row>
    <row r="28" spans="1:9" s="9" customFormat="1" ht="25.15" customHeight="1" x14ac:dyDescent="0.2">
      <c r="A28" s="12"/>
      <c r="B28" s="125" t="s">
        <v>160</v>
      </c>
      <c r="C28" s="146">
        <f>ROUND((C26/C30*1000),2)</f>
        <v>0.57999999999999996</v>
      </c>
      <c r="D28" s="154">
        <v>0.56000000000000005</v>
      </c>
      <c r="E28" s="68">
        <f>(C28-D28)/D28</f>
        <v>3.5714285714285546E-2</v>
      </c>
      <c r="F28" s="146">
        <f>ROUND((F26/F30*1000),2)</f>
        <v>0.45</v>
      </c>
      <c r="G28" s="154">
        <f>ROUND((G26/G30*1000),2)</f>
        <v>0.28999999999999998</v>
      </c>
      <c r="H28" s="68">
        <f>(F28-G28)/G28</f>
        <v>0.55172413793103459</v>
      </c>
      <c r="I28" s="41"/>
    </row>
    <row r="29" spans="1:9" s="9" customFormat="1" ht="15" customHeight="1" x14ac:dyDescent="0.2">
      <c r="A29" s="12"/>
      <c r="B29" s="126" t="s">
        <v>161</v>
      </c>
      <c r="C29" s="147">
        <f>ROUND((C26/C31*1000),2)</f>
        <v>0.57999999999999996</v>
      </c>
      <c r="D29" s="155">
        <v>0.56000000000000005</v>
      </c>
      <c r="E29" s="127">
        <f>(C29-D29)/D29</f>
        <v>3.5714285714285546E-2</v>
      </c>
      <c r="F29" s="147">
        <f>ROUND((F26/F31*1000),2)</f>
        <v>0.45</v>
      </c>
      <c r="G29" s="155">
        <f>ROUND((G26/G31*1000),2)</f>
        <v>0.28999999999999998</v>
      </c>
      <c r="H29" s="127">
        <f>(F29-G29)/G29</f>
        <v>0.55172413793103459</v>
      </c>
      <c r="I29" s="41"/>
    </row>
    <row r="30" spans="1:9" s="9" customFormat="1" ht="25.15" customHeight="1" x14ac:dyDescent="0.2">
      <c r="A30" s="12"/>
      <c r="B30" s="126" t="s">
        <v>29</v>
      </c>
      <c r="C30" s="141">
        <v>73979889</v>
      </c>
      <c r="D30" s="149">
        <v>73979889</v>
      </c>
      <c r="E30" s="127" t="s">
        <v>0</v>
      </c>
      <c r="F30" s="141">
        <v>73979889</v>
      </c>
      <c r="G30" s="149">
        <v>73979889</v>
      </c>
      <c r="H30" s="127" t="s">
        <v>0</v>
      </c>
      <c r="I30" s="41"/>
    </row>
    <row r="31" spans="1:9" s="9" customFormat="1" ht="15" customHeight="1" x14ac:dyDescent="0.2">
      <c r="A31" s="12"/>
      <c r="B31" s="126" t="s">
        <v>30</v>
      </c>
      <c r="C31" s="141">
        <v>73979889</v>
      </c>
      <c r="D31" s="149">
        <v>73979889</v>
      </c>
      <c r="E31" s="127" t="s">
        <v>0</v>
      </c>
      <c r="F31" s="141">
        <v>73979889</v>
      </c>
      <c r="G31" s="149">
        <v>73979889</v>
      </c>
      <c r="H31" s="127" t="s">
        <v>0</v>
      </c>
      <c r="I31" s="41"/>
    </row>
    <row r="32" spans="1:9" x14ac:dyDescent="0.25">
      <c r="A32" s="10"/>
      <c r="B32" s="128"/>
      <c r="C32" s="129"/>
      <c r="D32" s="128"/>
      <c r="E32" s="128"/>
      <c r="F32" s="129"/>
      <c r="G32" s="128"/>
      <c r="H32" s="128"/>
    </row>
    <row r="47" spans="4:7" x14ac:dyDescent="0.25">
      <c r="D47" s="2" t="s">
        <v>109</v>
      </c>
      <c r="G47" s="2" t="s">
        <v>109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3"/>
  <sheetViews>
    <sheetView showGridLines="0" zoomScaleNormal="100" workbookViewId="0"/>
  </sheetViews>
  <sheetFormatPr defaultColWidth="9.140625" defaultRowHeight="14.25" x14ac:dyDescent="0.25"/>
  <cols>
    <col min="1" max="1" width="3.5703125" style="6" customWidth="1"/>
    <col min="2" max="2" width="57.5703125" style="6" customWidth="1"/>
    <col min="3" max="4" width="15.5703125" style="313" customWidth="1"/>
    <col min="5" max="5" width="7" style="6" customWidth="1"/>
    <col min="6" max="16384" width="9.140625" style="6"/>
  </cols>
  <sheetData>
    <row r="1" spans="1:7" s="17" customFormat="1" ht="15" customHeight="1" x14ac:dyDescent="0.25">
      <c r="B1" s="156" t="str">
        <f>+'Table of contents'!C13</f>
        <v>Consolidated Balance Sheet as of June 30, 2021 and December 31, 2020</v>
      </c>
      <c r="C1" s="309"/>
      <c r="D1" s="309"/>
    </row>
    <row r="2" spans="1:7" ht="15" customHeight="1" x14ac:dyDescent="0.25">
      <c r="B2" s="347" t="s">
        <v>89</v>
      </c>
      <c r="C2" s="347"/>
      <c r="D2" s="310"/>
    </row>
    <row r="3" spans="1:7" s="213" customFormat="1" ht="35.1" customHeight="1" thickBot="1" x14ac:dyDescent="0.25">
      <c r="A3" s="214"/>
      <c r="B3" s="215" t="s">
        <v>91</v>
      </c>
      <c r="C3" s="221" t="s">
        <v>185</v>
      </c>
      <c r="D3" s="221" t="s">
        <v>190</v>
      </c>
      <c r="E3" s="211"/>
    </row>
    <row r="4" spans="1:7" s="18" customFormat="1" ht="15" customHeight="1" thickTop="1" thickBot="1" x14ac:dyDescent="0.3">
      <c r="A4" s="22"/>
      <c r="B4" s="314" t="s">
        <v>31</v>
      </c>
      <c r="C4" s="315"/>
      <c r="D4" s="316"/>
      <c r="E4" s="22"/>
    </row>
    <row r="5" spans="1:7" s="18" customFormat="1" ht="15" customHeight="1" x14ac:dyDescent="0.25">
      <c r="A5" s="22"/>
      <c r="B5" s="157" t="s">
        <v>18</v>
      </c>
      <c r="C5" s="194">
        <v>542268</v>
      </c>
      <c r="D5" s="200">
        <v>479982</v>
      </c>
      <c r="E5" s="20"/>
      <c r="F5" s="20"/>
      <c r="G5" s="20"/>
    </row>
    <row r="6" spans="1:7" s="18" customFormat="1" ht="15" customHeight="1" x14ac:dyDescent="0.25">
      <c r="A6" s="22"/>
      <c r="B6" s="158" t="s">
        <v>67</v>
      </c>
      <c r="C6" s="195">
        <v>15850</v>
      </c>
      <c r="D6" s="322">
        <v>7368</v>
      </c>
      <c r="E6" s="22"/>
    </row>
    <row r="7" spans="1:7" s="18" customFormat="1" ht="15" customHeight="1" x14ac:dyDescent="0.25">
      <c r="A7" s="22"/>
      <c r="B7" s="158" t="s">
        <v>165</v>
      </c>
      <c r="C7" s="195">
        <v>179617</v>
      </c>
      <c r="D7" s="322">
        <v>211790</v>
      </c>
      <c r="E7" s="22"/>
    </row>
    <row r="8" spans="1:7" s="18" customFormat="1" ht="15" customHeight="1" x14ac:dyDescent="0.25">
      <c r="A8" s="22"/>
      <c r="B8" s="158" t="s">
        <v>68</v>
      </c>
      <c r="C8" s="195">
        <v>34831</v>
      </c>
      <c r="D8" s="322">
        <v>28692</v>
      </c>
      <c r="E8" s="22"/>
    </row>
    <row r="9" spans="1:7" s="18" customFormat="1" ht="15" customHeight="1" x14ac:dyDescent="0.25">
      <c r="A9" s="22"/>
      <c r="B9" s="158" t="s">
        <v>77</v>
      </c>
      <c r="C9" s="195">
        <v>24412</v>
      </c>
      <c r="D9" s="322">
        <v>30207</v>
      </c>
      <c r="E9" s="22"/>
    </row>
    <row r="10" spans="1:7" s="18" customFormat="1" ht="15" customHeight="1" x14ac:dyDescent="0.25">
      <c r="A10" s="22"/>
      <c r="B10" s="159"/>
      <c r="C10" s="196">
        <f>SUM(C5:C9)</f>
        <v>796978</v>
      </c>
      <c r="D10" s="202">
        <f>SUM(D5:D9)</f>
        <v>758039</v>
      </c>
      <c r="E10" s="22"/>
    </row>
    <row r="11" spans="1:7" s="18" customFormat="1" ht="15" customHeight="1" thickBot="1" x14ac:dyDescent="0.3">
      <c r="A11" s="22"/>
      <c r="B11" s="160" t="s">
        <v>32</v>
      </c>
      <c r="C11" s="197"/>
      <c r="D11" s="203"/>
      <c r="E11" s="22"/>
    </row>
    <row r="12" spans="1:7" s="18" customFormat="1" ht="15" customHeight="1" x14ac:dyDescent="0.25">
      <c r="A12" s="22"/>
      <c r="B12" s="157" t="s">
        <v>33</v>
      </c>
      <c r="C12" s="194">
        <v>92138</v>
      </c>
      <c r="D12" s="200">
        <v>99282</v>
      </c>
      <c r="E12" s="22"/>
    </row>
    <row r="13" spans="1:7" s="18" customFormat="1" ht="15" customHeight="1" x14ac:dyDescent="0.25">
      <c r="A13" s="22"/>
      <c r="B13" s="158" t="s">
        <v>34</v>
      </c>
      <c r="C13" s="195">
        <v>960553</v>
      </c>
      <c r="D13" s="322">
        <v>947370</v>
      </c>
      <c r="E13" s="22"/>
    </row>
    <row r="14" spans="1:7" s="18" customFormat="1" ht="15" customHeight="1" x14ac:dyDescent="0.25">
      <c r="A14" s="22"/>
      <c r="B14" s="158" t="s">
        <v>35</v>
      </c>
      <c r="C14" s="195">
        <v>76197</v>
      </c>
      <c r="D14" s="322">
        <v>82349</v>
      </c>
      <c r="E14" s="22"/>
    </row>
    <row r="15" spans="1:7" s="18" customFormat="1" ht="15" customHeight="1" x14ac:dyDescent="0.25">
      <c r="A15" s="22"/>
      <c r="B15" s="320" t="s">
        <v>192</v>
      </c>
      <c r="C15" s="321">
        <v>6363</v>
      </c>
      <c r="D15" s="322">
        <v>6917</v>
      </c>
      <c r="E15" s="22"/>
    </row>
    <row r="16" spans="1:7" s="18" customFormat="1" ht="15" customHeight="1" x14ac:dyDescent="0.25">
      <c r="A16" s="22"/>
      <c r="B16" s="158" t="s">
        <v>67</v>
      </c>
      <c r="C16" s="195">
        <v>23377</v>
      </c>
      <c r="D16" s="322">
        <v>17742</v>
      </c>
      <c r="E16" s="22"/>
    </row>
    <row r="17" spans="1:5" s="18" customFormat="1" ht="15" customHeight="1" x14ac:dyDescent="0.25">
      <c r="A17" s="22"/>
      <c r="B17" s="158" t="s">
        <v>165</v>
      </c>
      <c r="C17" s="195">
        <v>102529</v>
      </c>
      <c r="D17" s="322">
        <v>95500</v>
      </c>
      <c r="E17" s="22"/>
    </row>
    <row r="18" spans="1:5" s="18" customFormat="1" ht="15" customHeight="1" x14ac:dyDescent="0.25">
      <c r="A18" s="22"/>
      <c r="B18" s="158" t="s">
        <v>68</v>
      </c>
      <c r="C18" s="195">
        <v>7497</v>
      </c>
      <c r="D18" s="322">
        <v>7136</v>
      </c>
      <c r="E18" s="22"/>
    </row>
    <row r="19" spans="1:5" s="18" customFormat="1" ht="15" customHeight="1" x14ac:dyDescent="0.25">
      <c r="A19" s="22"/>
      <c r="B19" s="158" t="s">
        <v>77</v>
      </c>
      <c r="C19" s="195">
        <v>12250</v>
      </c>
      <c r="D19" s="322">
        <v>11114</v>
      </c>
      <c r="E19" s="22"/>
    </row>
    <row r="20" spans="1:5" s="18" customFormat="1" ht="15" customHeight="1" x14ac:dyDescent="0.25">
      <c r="A20" s="22"/>
      <c r="B20" s="158" t="s">
        <v>78</v>
      </c>
      <c r="C20" s="195">
        <v>10672</v>
      </c>
      <c r="D20" s="322">
        <v>14458</v>
      </c>
      <c r="E20" s="22"/>
    </row>
    <row r="21" spans="1:5" s="18" customFormat="1" ht="15" customHeight="1" x14ac:dyDescent="0.25">
      <c r="A21" s="22"/>
      <c r="B21" s="159"/>
      <c r="C21" s="196">
        <f>SUM(C12:C20)</f>
        <v>1291576</v>
      </c>
      <c r="D21" s="202">
        <f>SUM(D12:D20)</f>
        <v>1281868</v>
      </c>
      <c r="E21" s="22"/>
    </row>
    <row r="22" spans="1:5" s="18" customFormat="1" ht="15" customHeight="1" thickBot="1" x14ac:dyDescent="0.3">
      <c r="A22" s="22"/>
      <c r="B22" s="205" t="s">
        <v>92</v>
      </c>
      <c r="C22" s="206">
        <f>+C10+C21</f>
        <v>2088554</v>
      </c>
      <c r="D22" s="207">
        <f>+D10+D21</f>
        <v>2039907</v>
      </c>
      <c r="E22" s="22"/>
    </row>
    <row r="23" spans="1:5" s="213" customFormat="1" ht="35.1" customHeight="1" thickBot="1" x14ac:dyDescent="0.25">
      <c r="A23" s="211"/>
      <c r="B23" s="212" t="s">
        <v>104</v>
      </c>
      <c r="C23" s="221" t="s">
        <v>185</v>
      </c>
      <c r="D23" s="221" t="s">
        <v>190</v>
      </c>
      <c r="E23" s="211"/>
    </row>
    <row r="24" spans="1:5" s="18" customFormat="1" ht="15" customHeight="1" thickTop="1" thickBot="1" x14ac:dyDescent="0.3">
      <c r="A24" s="22"/>
      <c r="B24" s="314" t="s">
        <v>36</v>
      </c>
      <c r="C24" s="315"/>
      <c r="D24" s="316"/>
      <c r="E24" s="22"/>
    </row>
    <row r="25" spans="1:5" s="18" customFormat="1" ht="15" customHeight="1" x14ac:dyDescent="0.25">
      <c r="A25" s="22"/>
      <c r="B25" s="157" t="s">
        <v>37</v>
      </c>
      <c r="C25" s="198">
        <v>82179</v>
      </c>
      <c r="D25" s="204">
        <v>16415</v>
      </c>
      <c r="E25" s="22"/>
    </row>
    <row r="26" spans="1:5" s="18" customFormat="1" ht="15" customHeight="1" x14ac:dyDescent="0.25">
      <c r="A26" s="22"/>
      <c r="B26" s="158" t="s">
        <v>120</v>
      </c>
      <c r="C26" s="195">
        <v>39784</v>
      </c>
      <c r="D26" s="201">
        <v>47050</v>
      </c>
      <c r="E26" s="22"/>
    </row>
    <row r="27" spans="1:5" s="18" customFormat="1" ht="15" customHeight="1" x14ac:dyDescent="0.25">
      <c r="A27" s="22"/>
      <c r="B27" s="158" t="s">
        <v>79</v>
      </c>
      <c r="C27" s="195">
        <v>102828</v>
      </c>
      <c r="D27" s="201">
        <v>138172</v>
      </c>
      <c r="E27" s="22"/>
    </row>
    <row r="28" spans="1:5" s="18" customFormat="1" ht="15" customHeight="1" x14ac:dyDescent="0.25">
      <c r="A28" s="22"/>
      <c r="B28" s="158" t="s">
        <v>38</v>
      </c>
      <c r="C28" s="195">
        <v>39910</v>
      </c>
      <c r="D28" s="201">
        <v>38825</v>
      </c>
      <c r="E28" s="22"/>
    </row>
    <row r="29" spans="1:5" s="18" customFormat="1" ht="15" customHeight="1" x14ac:dyDescent="0.25">
      <c r="A29" s="22"/>
      <c r="B29" s="158" t="s">
        <v>80</v>
      </c>
      <c r="C29" s="195">
        <v>30306</v>
      </c>
      <c r="D29" s="201">
        <v>33293</v>
      </c>
      <c r="E29" s="22"/>
    </row>
    <row r="30" spans="1:5" s="18" customFormat="1" ht="15" customHeight="1" x14ac:dyDescent="0.25">
      <c r="A30" s="22"/>
      <c r="B30" s="158" t="s">
        <v>166</v>
      </c>
      <c r="C30" s="195">
        <v>149541</v>
      </c>
      <c r="D30" s="201">
        <v>118295</v>
      </c>
      <c r="E30" s="22"/>
    </row>
    <row r="31" spans="1:5" s="18" customFormat="1" ht="15" customHeight="1" x14ac:dyDescent="0.25">
      <c r="A31" s="22"/>
      <c r="B31" s="159"/>
      <c r="C31" s="196">
        <f>SUM(C25:C30)</f>
        <v>444548</v>
      </c>
      <c r="D31" s="202">
        <f>SUM(D25:D30)</f>
        <v>392050</v>
      </c>
      <c r="E31" s="22"/>
    </row>
    <row r="32" spans="1:5" s="18" customFormat="1" ht="15" customHeight="1" thickBot="1" x14ac:dyDescent="0.3">
      <c r="A32" s="22"/>
      <c r="B32" s="160" t="s">
        <v>39</v>
      </c>
      <c r="C32" s="197"/>
      <c r="D32" s="203"/>
      <c r="E32" s="22"/>
    </row>
    <row r="33" spans="1:5" s="18" customFormat="1" ht="15" customHeight="1" x14ac:dyDescent="0.25">
      <c r="A33" s="22"/>
      <c r="B33" s="157" t="s">
        <v>37</v>
      </c>
      <c r="C33" s="198">
        <v>227227</v>
      </c>
      <c r="D33" s="204">
        <v>243519</v>
      </c>
      <c r="E33" s="22"/>
    </row>
    <row r="34" spans="1:5" s="18" customFormat="1" ht="15" customHeight="1" x14ac:dyDescent="0.25">
      <c r="A34" s="22"/>
      <c r="B34" s="158" t="s">
        <v>120</v>
      </c>
      <c r="C34" s="195">
        <v>181</v>
      </c>
      <c r="D34" s="201">
        <v>139</v>
      </c>
      <c r="E34" s="22"/>
    </row>
    <row r="35" spans="1:5" s="18" customFormat="1" ht="15" customHeight="1" x14ac:dyDescent="0.25">
      <c r="A35" s="22"/>
      <c r="B35" s="158" t="s">
        <v>79</v>
      </c>
      <c r="C35" s="195">
        <v>1132</v>
      </c>
      <c r="D35" s="201">
        <v>1209</v>
      </c>
      <c r="E35" s="22"/>
    </row>
    <row r="36" spans="1:5" s="18" customFormat="1" ht="15" customHeight="1" x14ac:dyDescent="0.25">
      <c r="A36" s="22"/>
      <c r="B36" s="158" t="s">
        <v>38</v>
      </c>
      <c r="C36" s="195">
        <v>9120</v>
      </c>
      <c r="D36" s="201">
        <v>11077</v>
      </c>
      <c r="E36" s="22"/>
    </row>
    <row r="37" spans="1:5" s="18" customFormat="1" ht="15" customHeight="1" x14ac:dyDescent="0.25">
      <c r="A37" s="22"/>
      <c r="B37" s="158" t="s">
        <v>81</v>
      </c>
      <c r="C37" s="195">
        <v>56227</v>
      </c>
      <c r="D37" s="201">
        <v>55439</v>
      </c>
      <c r="E37" s="22"/>
    </row>
    <row r="38" spans="1:5" s="18" customFormat="1" ht="15" customHeight="1" x14ac:dyDescent="0.25">
      <c r="A38" s="22"/>
      <c r="B38" s="158" t="s">
        <v>80</v>
      </c>
      <c r="C38" s="195">
        <v>2204</v>
      </c>
      <c r="D38" s="201">
        <v>2135</v>
      </c>
      <c r="E38" s="22"/>
    </row>
    <row r="39" spans="1:5" s="18" customFormat="1" ht="15" customHeight="1" x14ac:dyDescent="0.25">
      <c r="A39" s="22"/>
      <c r="B39" s="158" t="s">
        <v>69</v>
      </c>
      <c r="C39" s="195">
        <v>3839</v>
      </c>
      <c r="D39" s="201">
        <v>8049</v>
      </c>
      <c r="E39" s="22"/>
    </row>
    <row r="40" spans="1:5" s="18" customFormat="1" ht="15" customHeight="1" x14ac:dyDescent="0.25">
      <c r="A40" s="22"/>
      <c r="B40" s="158" t="s">
        <v>166</v>
      </c>
      <c r="C40" s="195">
        <v>14378</v>
      </c>
      <c r="D40" s="201">
        <v>13765</v>
      </c>
      <c r="E40" s="22"/>
    </row>
    <row r="41" spans="1:5" s="18" customFormat="1" ht="15" customHeight="1" x14ac:dyDescent="0.25">
      <c r="A41" s="22"/>
      <c r="B41" s="159"/>
      <c r="C41" s="196">
        <f>SUM(C33:C40)</f>
        <v>314308</v>
      </c>
      <c r="D41" s="202">
        <f>SUM(D33:D40)</f>
        <v>335332</v>
      </c>
      <c r="E41" s="22"/>
    </row>
    <row r="42" spans="1:5" s="18" customFormat="1" ht="15" customHeight="1" thickBot="1" x14ac:dyDescent="0.3">
      <c r="A42" s="22"/>
      <c r="B42" s="160" t="s">
        <v>40</v>
      </c>
      <c r="C42" s="197"/>
      <c r="D42" s="203"/>
      <c r="E42" s="22"/>
    </row>
    <row r="43" spans="1:5" s="18" customFormat="1" ht="15" customHeight="1" x14ac:dyDescent="0.25">
      <c r="A43" s="22"/>
      <c r="B43" s="157" t="s">
        <v>41</v>
      </c>
      <c r="C43" s="194">
        <v>74000</v>
      </c>
      <c r="D43" s="200">
        <v>74000</v>
      </c>
      <c r="E43" s="22"/>
    </row>
    <row r="44" spans="1:5" s="18" customFormat="1" ht="15" customHeight="1" x14ac:dyDescent="0.25">
      <c r="A44" s="22"/>
      <c r="B44" s="158" t="s">
        <v>70</v>
      </c>
      <c r="C44" s="195">
        <v>22580</v>
      </c>
      <c r="D44" s="201">
        <v>22580</v>
      </c>
      <c r="E44" s="22"/>
    </row>
    <row r="45" spans="1:5" s="18" customFormat="1" ht="15" customHeight="1" x14ac:dyDescent="0.25">
      <c r="A45" s="22"/>
      <c r="B45" s="158" t="s">
        <v>42</v>
      </c>
      <c r="C45" s="195">
        <v>1328742</v>
      </c>
      <c r="D45" s="201">
        <v>1341738</v>
      </c>
      <c r="E45" s="22"/>
    </row>
    <row r="46" spans="1:5" s="18" customFormat="1" ht="15" customHeight="1" x14ac:dyDescent="0.25">
      <c r="A46" s="22"/>
      <c r="B46" s="158" t="s">
        <v>43</v>
      </c>
      <c r="C46" s="195">
        <v>-95359</v>
      </c>
      <c r="D46" s="201">
        <v>-125772</v>
      </c>
      <c r="E46" s="22"/>
    </row>
    <row r="47" spans="1:5" s="18" customFormat="1" ht="15" customHeight="1" x14ac:dyDescent="0.25">
      <c r="A47" s="22"/>
      <c r="B47" s="158" t="s">
        <v>44</v>
      </c>
      <c r="C47" s="195">
        <v>-757</v>
      </c>
      <c r="D47" s="201">
        <v>-757</v>
      </c>
      <c r="E47" s="22"/>
    </row>
    <row r="48" spans="1:5" s="18" customFormat="1" ht="15" customHeight="1" thickBot="1" x14ac:dyDescent="0.3">
      <c r="A48" s="22"/>
      <c r="B48" s="160" t="s">
        <v>55</v>
      </c>
      <c r="C48" s="197">
        <f>SUM(C43:C47)</f>
        <v>1329206</v>
      </c>
      <c r="D48" s="203">
        <f>SUM(D43:D47)</f>
        <v>1311789</v>
      </c>
      <c r="E48" s="22"/>
    </row>
    <row r="49" spans="1:5" s="18" customFormat="1" ht="15" customHeight="1" thickBot="1" x14ac:dyDescent="0.3">
      <c r="A49" s="22"/>
      <c r="B49" s="317" t="s">
        <v>56</v>
      </c>
      <c r="C49" s="318">
        <v>492</v>
      </c>
      <c r="D49" s="319">
        <v>736</v>
      </c>
      <c r="E49" s="22"/>
    </row>
    <row r="50" spans="1:5" s="18" customFormat="1" ht="15" customHeight="1" thickBot="1" x14ac:dyDescent="0.3">
      <c r="A50" s="22"/>
      <c r="B50" s="161"/>
      <c r="C50" s="193">
        <f>SUM(C48:C49)</f>
        <v>1329698</v>
      </c>
      <c r="D50" s="199">
        <f>SUM(D48:D49)</f>
        <v>1312525</v>
      </c>
      <c r="E50" s="22"/>
    </row>
    <row r="51" spans="1:5" s="18" customFormat="1" ht="15" customHeight="1" thickBot="1" x14ac:dyDescent="0.3">
      <c r="B51" s="208" t="s">
        <v>93</v>
      </c>
      <c r="C51" s="209">
        <f>+C31+C41+C50</f>
        <v>2088554</v>
      </c>
      <c r="D51" s="210">
        <f>+D31+D41+D50</f>
        <v>2039907</v>
      </c>
    </row>
    <row r="52" spans="1:5" s="18" customFormat="1" ht="14.25" customHeight="1" x14ac:dyDescent="0.25">
      <c r="B52" s="21"/>
      <c r="C52" s="19"/>
      <c r="D52" s="19"/>
    </row>
    <row r="53" spans="1:5" s="18" customFormat="1" ht="14.25" customHeight="1" x14ac:dyDescent="0.25">
      <c r="C53" s="311"/>
      <c r="D53" s="311"/>
    </row>
    <row r="54" spans="1:5" s="18" customFormat="1" ht="11.25" x14ac:dyDescent="0.25">
      <c r="B54" s="21"/>
      <c r="C54" s="19"/>
      <c r="D54" s="19"/>
    </row>
    <row r="55" spans="1:5" s="18" customFormat="1" ht="11.25" x14ac:dyDescent="0.25">
      <c r="B55" s="21"/>
      <c r="C55" s="312"/>
      <c r="D55" s="312"/>
    </row>
    <row r="56" spans="1:5" s="18" customFormat="1" ht="11.25" x14ac:dyDescent="0.25">
      <c r="C56" s="311"/>
      <c r="D56" s="311"/>
    </row>
    <row r="57" spans="1:5" s="18" customFormat="1" ht="11.25" x14ac:dyDescent="0.25">
      <c r="C57" s="311"/>
      <c r="D57" s="311"/>
    </row>
    <row r="58" spans="1:5" s="18" customFormat="1" ht="11.25" x14ac:dyDescent="0.25">
      <c r="C58" s="311"/>
      <c r="D58" s="311"/>
    </row>
    <row r="59" spans="1:5" s="18" customFormat="1" ht="11.25" x14ac:dyDescent="0.25">
      <c r="C59" s="311"/>
      <c r="D59" s="311"/>
    </row>
    <row r="60" spans="1:5" s="18" customFormat="1" ht="11.25" x14ac:dyDescent="0.25">
      <c r="C60" s="311"/>
      <c r="D60" s="311"/>
    </row>
    <row r="61" spans="1:5" s="18" customFormat="1" ht="11.25" x14ac:dyDescent="0.25">
      <c r="C61" s="311"/>
      <c r="D61" s="311"/>
    </row>
    <row r="62" spans="1:5" s="18" customFormat="1" ht="11.25" x14ac:dyDescent="0.25">
      <c r="C62" s="311"/>
      <c r="D62" s="311"/>
    </row>
    <row r="63" spans="1:5" s="18" customFormat="1" ht="11.25" x14ac:dyDescent="0.25">
      <c r="C63" s="311"/>
      <c r="D63" s="311"/>
    </row>
    <row r="64" spans="1:5" s="18" customFormat="1" ht="11.25" x14ac:dyDescent="0.25">
      <c r="C64" s="311"/>
      <c r="D64" s="311"/>
    </row>
    <row r="65" spans="2:4" s="18" customFormat="1" ht="11.25" x14ac:dyDescent="0.25">
      <c r="C65" s="311"/>
      <c r="D65" s="311"/>
    </row>
    <row r="66" spans="2:4" s="18" customFormat="1" ht="11.25" x14ac:dyDescent="0.25">
      <c r="C66" s="311"/>
      <c r="D66" s="311"/>
    </row>
    <row r="67" spans="2:4" s="18" customFormat="1" ht="11.25" x14ac:dyDescent="0.25">
      <c r="C67" s="311"/>
      <c r="D67" s="311"/>
    </row>
    <row r="68" spans="2:4" s="18" customFormat="1" ht="11.25" x14ac:dyDescent="0.25">
      <c r="C68" s="311"/>
      <c r="D68" s="311"/>
    </row>
    <row r="69" spans="2:4" s="18" customFormat="1" ht="11.25" x14ac:dyDescent="0.25">
      <c r="C69" s="311"/>
      <c r="D69" s="311"/>
    </row>
    <row r="70" spans="2:4" s="18" customFormat="1" ht="11.25" x14ac:dyDescent="0.25">
      <c r="C70" s="311"/>
      <c r="D70" s="311"/>
    </row>
    <row r="71" spans="2:4" s="18" customFormat="1" ht="11.25" x14ac:dyDescent="0.25">
      <c r="C71" s="311"/>
      <c r="D71" s="311"/>
    </row>
    <row r="72" spans="2:4" s="18" customFormat="1" ht="11.25" x14ac:dyDescent="0.25">
      <c r="C72" s="311"/>
      <c r="D72" s="311"/>
    </row>
    <row r="73" spans="2:4" x14ac:dyDescent="0.25">
      <c r="B73" s="18"/>
      <c r="C73" s="311"/>
      <c r="D73" s="311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H40"/>
  <sheetViews>
    <sheetView showGridLines="0" zoomScale="144" zoomScaleNormal="144" workbookViewId="0"/>
  </sheetViews>
  <sheetFormatPr defaultColWidth="9.140625" defaultRowHeight="14.25" x14ac:dyDescent="0.2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 x14ac:dyDescent="0.25">
      <c r="B1" s="349" t="str">
        <f>+'Table of contents'!C15</f>
        <v>Consolidated Statement of Cash Flows for the Six Months Ended June 30, 2021 and 2020</v>
      </c>
      <c r="C1" s="349"/>
      <c r="D1" s="349"/>
      <c r="E1" s="349"/>
      <c r="F1" s="349"/>
    </row>
    <row r="2" spans="1:6" x14ac:dyDescent="0.2">
      <c r="B2" s="348" t="s">
        <v>89</v>
      </c>
      <c r="C2" s="348"/>
      <c r="D2" s="348"/>
      <c r="E2" s="348"/>
      <c r="F2" s="348"/>
    </row>
    <row r="3" spans="1:6" ht="14.25" customHeight="1" x14ac:dyDescent="0.2">
      <c r="B3" s="219"/>
      <c r="C3" s="37"/>
      <c r="D3" s="37"/>
      <c r="E3" s="37"/>
      <c r="F3" s="37"/>
    </row>
    <row r="4" spans="1:6" s="9" customFormat="1" ht="14.25" customHeight="1" thickBot="1" x14ac:dyDescent="0.25">
      <c r="A4" s="12"/>
      <c r="B4" s="220" t="s">
        <v>90</v>
      </c>
      <c r="C4" s="221" t="s">
        <v>188</v>
      </c>
      <c r="D4" s="221" t="s">
        <v>136</v>
      </c>
      <c r="E4" s="221" t="s">
        <v>189</v>
      </c>
      <c r="F4" s="221" t="s">
        <v>135</v>
      </c>
    </row>
    <row r="5" spans="1:6" s="18" customFormat="1" ht="15" customHeight="1" thickTop="1" x14ac:dyDescent="0.2">
      <c r="A5" s="22"/>
      <c r="B5" s="125" t="s">
        <v>15</v>
      </c>
      <c r="C5" s="140">
        <v>43389</v>
      </c>
      <c r="D5" s="148">
        <v>41895</v>
      </c>
      <c r="E5" s="140">
        <v>33150</v>
      </c>
      <c r="F5" s="148">
        <v>21704</v>
      </c>
    </row>
    <row r="6" spans="1:6" s="18" customFormat="1" ht="15" customHeight="1" x14ac:dyDescent="0.2">
      <c r="A6" s="22"/>
      <c r="B6" s="126" t="s">
        <v>28</v>
      </c>
      <c r="C6" s="141">
        <v>19281</v>
      </c>
      <c r="D6" s="149">
        <v>18434</v>
      </c>
      <c r="E6" s="141">
        <v>15534</v>
      </c>
      <c r="F6" s="149">
        <v>9910</v>
      </c>
    </row>
    <row r="7" spans="1:6" s="18" customFormat="1" ht="15" customHeight="1" x14ac:dyDescent="0.2">
      <c r="A7" s="22"/>
      <c r="B7" s="126" t="s">
        <v>82</v>
      </c>
      <c r="C7" s="141">
        <v>689</v>
      </c>
      <c r="D7" s="149">
        <v>-2157</v>
      </c>
      <c r="E7" s="141">
        <v>428</v>
      </c>
      <c r="F7" s="149">
        <v>-1006</v>
      </c>
    </row>
    <row r="8" spans="1:6" s="18" customFormat="1" ht="15" customHeight="1" x14ac:dyDescent="0.2">
      <c r="A8" s="22"/>
      <c r="B8" s="126" t="s">
        <v>45</v>
      </c>
      <c r="C8" s="141">
        <v>20370</v>
      </c>
      <c r="D8" s="149">
        <v>20337</v>
      </c>
      <c r="E8" s="141">
        <v>10474</v>
      </c>
      <c r="F8" s="149">
        <v>10028</v>
      </c>
    </row>
    <row r="9" spans="1:6" s="5" customFormat="1" ht="15" customHeight="1" x14ac:dyDescent="0.2">
      <c r="A9" s="24"/>
      <c r="B9" s="126" t="s">
        <v>83</v>
      </c>
      <c r="C9" s="141">
        <v>-198</v>
      </c>
      <c r="D9" s="149">
        <v>2054</v>
      </c>
      <c r="E9" s="141">
        <v>-312</v>
      </c>
      <c r="F9" s="149">
        <v>1950</v>
      </c>
    </row>
    <row r="10" spans="1:6" s="18" customFormat="1" ht="15" customHeight="1" x14ac:dyDescent="0.2">
      <c r="A10" s="22"/>
      <c r="B10" s="125" t="s">
        <v>84</v>
      </c>
      <c r="C10" s="140">
        <v>17337</v>
      </c>
      <c r="D10" s="148">
        <v>30957</v>
      </c>
      <c r="E10" s="140">
        <v>-11299</v>
      </c>
      <c r="F10" s="148">
        <v>13282</v>
      </c>
    </row>
    <row r="11" spans="1:6" s="18" customFormat="1" ht="15" customHeight="1" x14ac:dyDescent="0.2">
      <c r="A11" s="22"/>
      <c r="B11" s="126" t="s">
        <v>46</v>
      </c>
      <c r="C11" s="141">
        <v>-11634</v>
      </c>
      <c r="D11" s="149">
        <v>-3432</v>
      </c>
      <c r="E11" s="141">
        <v>-9484</v>
      </c>
      <c r="F11" s="149">
        <v>-15480</v>
      </c>
    </row>
    <row r="12" spans="1:6" s="18" customFormat="1" ht="15" customHeight="1" x14ac:dyDescent="0.2">
      <c r="A12" s="22"/>
      <c r="B12" s="126" t="s">
        <v>167</v>
      </c>
      <c r="C12" s="141">
        <v>-17761</v>
      </c>
      <c r="D12" s="149">
        <v>-22599</v>
      </c>
      <c r="E12" s="141">
        <v>-14460</v>
      </c>
      <c r="F12" s="149">
        <v>-15128</v>
      </c>
    </row>
    <row r="13" spans="1:6" s="18" customFormat="1" ht="15" customHeight="1" x14ac:dyDescent="0.2">
      <c r="A13" s="22"/>
      <c r="B13" s="126" t="s">
        <v>47</v>
      </c>
      <c r="C13" s="141">
        <v>-3694</v>
      </c>
      <c r="D13" s="149">
        <v>-2682</v>
      </c>
      <c r="E13" s="141">
        <v>-1893</v>
      </c>
      <c r="F13" s="149">
        <v>-1377</v>
      </c>
    </row>
    <row r="14" spans="1:6" s="18" customFormat="1" ht="15" customHeight="1" x14ac:dyDescent="0.2">
      <c r="A14" s="22"/>
      <c r="B14" s="126" t="s">
        <v>48</v>
      </c>
      <c r="C14" s="141">
        <v>2676</v>
      </c>
      <c r="D14" s="149">
        <v>4888</v>
      </c>
      <c r="E14" s="141">
        <v>1320</v>
      </c>
      <c r="F14" s="149">
        <v>2353</v>
      </c>
    </row>
    <row r="15" spans="1:6" ht="15" customHeight="1" thickBot="1" x14ac:dyDescent="0.25">
      <c r="B15" s="133" t="s">
        <v>121</v>
      </c>
      <c r="C15" s="142">
        <f>SUM(C5:C14)</f>
        <v>70455</v>
      </c>
      <c r="D15" s="150">
        <f>SUM(D5:D14)</f>
        <v>87695</v>
      </c>
      <c r="E15" s="142">
        <f>SUM(E5:E14)</f>
        <v>23458</v>
      </c>
      <c r="F15" s="150">
        <f>SUM(F5:F14)</f>
        <v>26236</v>
      </c>
    </row>
    <row r="16" spans="1:6" s="18" customFormat="1" ht="15" customHeight="1" x14ac:dyDescent="0.2">
      <c r="A16" s="22"/>
      <c r="B16" s="125" t="s">
        <v>49</v>
      </c>
      <c r="C16" s="140">
        <v>120</v>
      </c>
      <c r="D16" s="148">
        <v>1170</v>
      </c>
      <c r="E16" s="140">
        <v>66</v>
      </c>
      <c r="F16" s="148">
        <v>559</v>
      </c>
    </row>
    <row r="17" spans="1:8" s="18" customFormat="1" ht="15" customHeight="1" x14ac:dyDescent="0.2">
      <c r="A17" s="22"/>
      <c r="B17" s="126" t="s">
        <v>50</v>
      </c>
      <c r="C17" s="141">
        <v>-2330</v>
      </c>
      <c r="D17" s="149">
        <v>-6246</v>
      </c>
      <c r="E17" s="141">
        <v>-1070</v>
      </c>
      <c r="F17" s="149">
        <v>-2810</v>
      </c>
    </row>
    <row r="18" spans="1:8" s="18" customFormat="1" ht="15" customHeight="1" x14ac:dyDescent="0.2">
      <c r="A18" s="22"/>
      <c r="B18" s="126" t="s">
        <v>85</v>
      </c>
      <c r="C18" s="141">
        <v>118</v>
      </c>
      <c r="D18" s="149">
        <v>0</v>
      </c>
      <c r="E18" s="141">
        <v>11</v>
      </c>
      <c r="F18" s="149">
        <v>0</v>
      </c>
    </row>
    <row r="19" spans="1:8" s="18" customFormat="1" ht="15" customHeight="1" x14ac:dyDescent="0.2">
      <c r="A19" s="22"/>
      <c r="B19" s="126" t="s">
        <v>86</v>
      </c>
      <c r="C19" s="141">
        <v>-3432</v>
      </c>
      <c r="D19" s="149">
        <v>-3297</v>
      </c>
      <c r="E19" s="141">
        <v>-601</v>
      </c>
      <c r="F19" s="149">
        <v>-639</v>
      </c>
    </row>
    <row r="20" spans="1:8" s="18" customFormat="1" ht="15" customHeight="1" x14ac:dyDescent="0.2">
      <c r="A20" s="22"/>
      <c r="B20" s="126" t="s">
        <v>87</v>
      </c>
      <c r="C20" s="141">
        <v>8698</v>
      </c>
      <c r="D20" s="149">
        <v>276</v>
      </c>
      <c r="E20" s="141">
        <v>8695</v>
      </c>
      <c r="F20" s="149">
        <v>104</v>
      </c>
    </row>
    <row r="21" spans="1:8" s="18" customFormat="1" ht="15" customHeight="1" x14ac:dyDescent="0.2">
      <c r="A21" s="22"/>
      <c r="B21" s="126" t="s">
        <v>88</v>
      </c>
      <c r="C21" s="141">
        <v>-17857</v>
      </c>
      <c r="D21" s="149">
        <v>-523</v>
      </c>
      <c r="E21" s="141">
        <v>-41</v>
      </c>
      <c r="F21" s="149">
        <v>-255</v>
      </c>
    </row>
    <row r="22" spans="1:8" s="18" customFormat="1" ht="15" customHeight="1" x14ac:dyDescent="0.2">
      <c r="A22" s="22"/>
      <c r="B22" s="126" t="s">
        <v>138</v>
      </c>
      <c r="C22" s="141">
        <v>2132</v>
      </c>
      <c r="D22" s="149">
        <v>128</v>
      </c>
      <c r="E22" s="141">
        <v>0</v>
      </c>
      <c r="F22" s="149">
        <v>128</v>
      </c>
    </row>
    <row r="23" spans="1:8" ht="15" customHeight="1" thickBot="1" x14ac:dyDescent="0.25">
      <c r="B23" s="133" t="s">
        <v>124</v>
      </c>
      <c r="C23" s="142">
        <f>SUM(C16:C22)</f>
        <v>-12551</v>
      </c>
      <c r="D23" s="150">
        <f>SUM(D16:D22)</f>
        <v>-8492</v>
      </c>
      <c r="E23" s="142">
        <f>SUM(E16:E22)</f>
        <v>7060</v>
      </c>
      <c r="F23" s="150">
        <f>SUM(F16:F22)</f>
        <v>-2913</v>
      </c>
    </row>
    <row r="24" spans="1:8" s="18" customFormat="1" ht="15" customHeight="1" x14ac:dyDescent="0.2">
      <c r="A24" s="22"/>
      <c r="B24" s="125" t="s">
        <v>108</v>
      </c>
      <c r="C24" s="140">
        <v>-56629</v>
      </c>
      <c r="D24" s="148">
        <v>-342</v>
      </c>
      <c r="E24" s="140">
        <v>-56225</v>
      </c>
      <c r="F24" s="148">
        <v>0</v>
      </c>
    </row>
    <row r="25" spans="1:8" s="18" customFormat="1" ht="15" customHeight="1" x14ac:dyDescent="0.2">
      <c r="A25" s="22"/>
      <c r="B25" s="126" t="s">
        <v>132</v>
      </c>
      <c r="C25" s="141">
        <v>-5987</v>
      </c>
      <c r="D25" s="148">
        <v>-44750</v>
      </c>
      <c r="E25" s="141">
        <v>-12841</v>
      </c>
      <c r="F25" s="148">
        <v>7413</v>
      </c>
    </row>
    <row r="26" spans="1:8" s="18" customFormat="1" ht="15" customHeight="1" x14ac:dyDescent="0.2">
      <c r="A26" s="22"/>
      <c r="B26" s="126" t="s">
        <v>128</v>
      </c>
      <c r="C26" s="141">
        <v>-6699</v>
      </c>
      <c r="D26" s="148">
        <v>-7946</v>
      </c>
      <c r="E26" s="141">
        <v>-3389</v>
      </c>
      <c r="F26" s="148">
        <v>-3935</v>
      </c>
    </row>
    <row r="27" spans="1:8" s="18" customFormat="1" ht="15" customHeight="1" x14ac:dyDescent="0.2">
      <c r="A27" s="22"/>
      <c r="B27" s="126" t="s">
        <v>133</v>
      </c>
      <c r="C27" s="141">
        <v>60000</v>
      </c>
      <c r="D27" s="149">
        <v>0</v>
      </c>
      <c r="E27" s="141">
        <v>60000</v>
      </c>
      <c r="F27" s="149">
        <v>0</v>
      </c>
    </row>
    <row r="28" spans="1:8" s="18" customFormat="1" ht="15" customHeight="1" x14ac:dyDescent="0.2">
      <c r="A28" s="22"/>
      <c r="B28" s="217" t="s">
        <v>105</v>
      </c>
      <c r="C28" s="141">
        <v>-3</v>
      </c>
      <c r="D28" s="149">
        <v>-25001</v>
      </c>
      <c r="E28" s="141">
        <v>-3</v>
      </c>
      <c r="F28" s="149">
        <v>-25000</v>
      </c>
    </row>
    <row r="29" spans="1:8" ht="15" customHeight="1" thickBot="1" x14ac:dyDescent="0.25">
      <c r="B29" s="133" t="s">
        <v>125</v>
      </c>
      <c r="C29" s="142">
        <f>SUM(C24:C28)</f>
        <v>-9318</v>
      </c>
      <c r="D29" s="150">
        <f>SUM(D24:D28)</f>
        <v>-78039</v>
      </c>
      <c r="E29" s="142">
        <f>SUM(E24:E28)</f>
        <v>-12458</v>
      </c>
      <c r="F29" s="150">
        <f>SUM(F24:F28)</f>
        <v>-21522</v>
      </c>
      <c r="H29" s="18"/>
    </row>
    <row r="30" spans="1:8" s="18" customFormat="1" ht="15" customHeight="1" x14ac:dyDescent="0.2">
      <c r="A30" s="22"/>
      <c r="B30" s="125" t="s">
        <v>134</v>
      </c>
      <c r="C30" s="140">
        <v>48586</v>
      </c>
      <c r="D30" s="148">
        <v>1164</v>
      </c>
      <c r="E30" s="140">
        <v>18060</v>
      </c>
      <c r="F30" s="148">
        <v>1801</v>
      </c>
      <c r="H30" s="2"/>
    </row>
    <row r="31" spans="1:8" s="18" customFormat="1" ht="15" customHeight="1" x14ac:dyDescent="0.2">
      <c r="A31" s="22"/>
      <c r="B31" s="218" t="s">
        <v>114</v>
      </c>
      <c r="C31" s="141">
        <v>13700</v>
      </c>
      <c r="D31" s="149">
        <v>-6938</v>
      </c>
      <c r="E31" s="141">
        <v>-3830</v>
      </c>
      <c r="F31" s="149">
        <v>-3934</v>
      </c>
    </row>
    <row r="32" spans="1:8" ht="15" customHeight="1" thickBot="1" x14ac:dyDescent="0.25">
      <c r="B32" s="133" t="s">
        <v>51</v>
      </c>
      <c r="C32" s="142">
        <f>SUM(C30:C31)</f>
        <v>62286</v>
      </c>
      <c r="D32" s="150">
        <f>SUM(D30:D31)</f>
        <v>-5774</v>
      </c>
      <c r="E32" s="142">
        <f>SUM(E30:E31)</f>
        <v>14230</v>
      </c>
      <c r="F32" s="150">
        <f>SUM(F30:F31)</f>
        <v>-2133</v>
      </c>
    </row>
    <row r="33" spans="1:8" s="18" customFormat="1" ht="15" customHeight="1" x14ac:dyDescent="0.2">
      <c r="A33" s="22"/>
      <c r="B33" s="125" t="s">
        <v>115</v>
      </c>
      <c r="C33" s="140">
        <v>479982</v>
      </c>
      <c r="D33" s="148">
        <v>513632</v>
      </c>
      <c r="E33" s="140">
        <v>528038</v>
      </c>
      <c r="F33" s="148">
        <v>509991</v>
      </c>
      <c r="H33" s="2"/>
    </row>
    <row r="34" spans="1:8" ht="15" customHeight="1" thickBot="1" x14ac:dyDescent="0.25">
      <c r="B34" s="133" t="s">
        <v>126</v>
      </c>
      <c r="C34" s="142">
        <f>SUM(C32:C33)</f>
        <v>542268</v>
      </c>
      <c r="D34" s="150">
        <f>SUM(D32:D33)</f>
        <v>507858</v>
      </c>
      <c r="E34" s="142">
        <f>SUM(E32:E33)</f>
        <v>542268</v>
      </c>
      <c r="F34" s="150">
        <f>SUM(F32:F33)</f>
        <v>507858</v>
      </c>
      <c r="H34" s="5"/>
    </row>
    <row r="35" spans="1:8" ht="15" customHeight="1" thickBot="1" x14ac:dyDescent="0.25">
      <c r="B35" s="133" t="s">
        <v>118</v>
      </c>
      <c r="C35" s="142">
        <f>C15+C16+C17+C18+C19+C26</f>
        <v>58232</v>
      </c>
      <c r="D35" s="150">
        <f>D15+D16+D17+D18+D19+D26</f>
        <v>71376</v>
      </c>
      <c r="E35" s="142">
        <f>E15+E16+E17+E18+E19+E26</f>
        <v>18475</v>
      </c>
      <c r="F35" s="150">
        <f>F15+F16+F17+F18+F19+F26</f>
        <v>19411</v>
      </c>
      <c r="H35" s="5"/>
    </row>
    <row r="36" spans="1:8" s="5" customFormat="1" ht="14.25" customHeight="1" x14ac:dyDescent="0.2">
      <c r="A36" s="24"/>
      <c r="B36" s="22"/>
      <c r="C36" s="22"/>
      <c r="D36" s="22"/>
      <c r="E36" s="22"/>
      <c r="F36" s="22"/>
      <c r="H36" s="2"/>
    </row>
    <row r="37" spans="1:8" s="5" customFormat="1" ht="14.25" customHeight="1" x14ac:dyDescent="0.2">
      <c r="A37" s="24"/>
      <c r="B37" s="2"/>
      <c r="C37" s="47"/>
      <c r="D37" s="2"/>
      <c r="E37" s="2"/>
      <c r="F37" s="2"/>
      <c r="H37" s="2"/>
    </row>
    <row r="39" spans="1:8" x14ac:dyDescent="0.2">
      <c r="B39" s="34"/>
    </row>
    <row r="40" spans="1:8" x14ac:dyDescent="0.2">
      <c r="B40" s="34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V35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7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27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0" customWidth="1"/>
    <col min="22" max="16384" width="9.140625" style="2"/>
  </cols>
  <sheetData>
    <row r="1" spans="1:22" s="14" customFormat="1" ht="15" customHeight="1" x14ac:dyDescent="0.25">
      <c r="A1" s="29"/>
      <c r="B1" s="352" t="str">
        <f>+'Table of contents'!C17</f>
        <v>Segment Report for the Six Months Ended June 30, 2021 and 2020</v>
      </c>
      <c r="C1" s="352"/>
      <c r="D1" s="352"/>
      <c r="E1" s="352"/>
      <c r="F1" s="352"/>
      <c r="G1" s="352"/>
      <c r="H1" s="352"/>
      <c r="I1" s="352"/>
      <c r="J1" s="352"/>
      <c r="K1" s="352"/>
      <c r="L1" s="52"/>
      <c r="M1" s="50"/>
      <c r="N1" s="253"/>
      <c r="O1" s="50"/>
      <c r="P1" s="50"/>
      <c r="Q1" s="253"/>
      <c r="R1" s="50"/>
      <c r="S1" s="50"/>
      <c r="T1" s="50"/>
      <c r="U1" s="42"/>
    </row>
    <row r="2" spans="1:22" ht="15" customHeight="1" x14ac:dyDescent="0.25">
      <c r="A2" s="27"/>
      <c r="B2" s="323" t="s">
        <v>89</v>
      </c>
      <c r="C2" s="51"/>
      <c r="D2" s="51"/>
      <c r="E2" s="51"/>
      <c r="F2" s="28"/>
      <c r="G2" s="51"/>
      <c r="H2" s="51"/>
      <c r="I2" s="51"/>
      <c r="J2" s="28"/>
      <c r="K2" s="51"/>
      <c r="L2" s="51"/>
      <c r="M2" s="31"/>
      <c r="N2" s="254"/>
      <c r="O2" s="31"/>
      <c r="P2" s="31"/>
      <c r="Q2" s="254"/>
      <c r="R2" s="31"/>
      <c r="S2" s="31"/>
      <c r="T2" s="31"/>
      <c r="U2" s="43"/>
    </row>
    <row r="3" spans="1:22" ht="15" customHeight="1" x14ac:dyDescent="0.25">
      <c r="A3" s="10"/>
      <c r="B3" s="16"/>
      <c r="C3" s="11"/>
      <c r="D3" s="11"/>
      <c r="E3" s="35"/>
      <c r="F3" s="37"/>
      <c r="G3" s="36"/>
      <c r="H3" s="11"/>
      <c r="I3" s="35"/>
      <c r="J3" s="37"/>
      <c r="K3" s="36"/>
      <c r="L3" s="11"/>
      <c r="M3" s="35"/>
      <c r="N3" s="37"/>
      <c r="O3" s="36"/>
      <c r="P3" s="35"/>
      <c r="Q3" s="37"/>
      <c r="R3" s="36"/>
      <c r="S3" s="11"/>
      <c r="T3" s="11"/>
      <c r="U3" s="44"/>
    </row>
    <row r="4" spans="1:22" s="213" customFormat="1" ht="15" customHeight="1" thickBot="1" x14ac:dyDescent="0.25">
      <c r="A4" s="211"/>
      <c r="B4" s="353" t="s">
        <v>90</v>
      </c>
      <c r="C4" s="355" t="s">
        <v>168</v>
      </c>
      <c r="D4" s="356"/>
      <c r="E4" s="351"/>
      <c r="F4" s="247"/>
      <c r="G4" s="350" t="s">
        <v>94</v>
      </c>
      <c r="H4" s="351"/>
      <c r="I4" s="357"/>
      <c r="J4" s="247"/>
      <c r="K4" s="350" t="s">
        <v>129</v>
      </c>
      <c r="L4" s="351"/>
      <c r="M4" s="357"/>
      <c r="N4" s="247"/>
      <c r="O4" s="358" t="s">
        <v>52</v>
      </c>
      <c r="P4" s="358"/>
      <c r="Q4" s="247"/>
      <c r="R4" s="350" t="s">
        <v>10</v>
      </c>
      <c r="S4" s="351"/>
      <c r="T4" s="351"/>
      <c r="U4" s="226"/>
    </row>
    <row r="5" spans="1:22" s="9" customFormat="1" ht="14.25" customHeight="1" thickTop="1" x14ac:dyDescent="0.2">
      <c r="A5" s="12"/>
      <c r="B5" s="353"/>
      <c r="C5" s="233" t="s">
        <v>188</v>
      </c>
      <c r="D5" s="260" t="s">
        <v>188</v>
      </c>
      <c r="E5" s="240" t="s">
        <v>136</v>
      </c>
      <c r="F5" s="248"/>
      <c r="G5" s="233" t="s">
        <v>188</v>
      </c>
      <c r="H5" s="260" t="s">
        <v>188</v>
      </c>
      <c r="I5" s="240" t="s">
        <v>136</v>
      </c>
      <c r="J5" s="248"/>
      <c r="K5" s="233" t="s">
        <v>188</v>
      </c>
      <c r="L5" s="260" t="s">
        <v>188</v>
      </c>
      <c r="M5" s="240" t="s">
        <v>136</v>
      </c>
      <c r="N5" s="248"/>
      <c r="O5" s="260" t="s">
        <v>188</v>
      </c>
      <c r="P5" s="240" t="s">
        <v>136</v>
      </c>
      <c r="Q5" s="248"/>
      <c r="R5" s="233" t="s">
        <v>188</v>
      </c>
      <c r="S5" s="260" t="s">
        <v>188</v>
      </c>
      <c r="T5" s="240" t="s">
        <v>136</v>
      </c>
      <c r="U5" s="45"/>
    </row>
    <row r="6" spans="1:22" s="9" customFormat="1" ht="25.15" customHeight="1" thickBot="1" x14ac:dyDescent="0.25">
      <c r="A6" s="12"/>
      <c r="B6" s="354"/>
      <c r="C6" s="267" t="s">
        <v>111</v>
      </c>
      <c r="D6" s="265" t="s">
        <v>113</v>
      </c>
      <c r="E6" s="269" t="s">
        <v>127</v>
      </c>
      <c r="F6" s="248"/>
      <c r="G6" s="267" t="s">
        <v>111</v>
      </c>
      <c r="H6" s="265" t="s">
        <v>113</v>
      </c>
      <c r="I6" s="269" t="s">
        <v>127</v>
      </c>
      <c r="J6" s="248"/>
      <c r="K6" s="270" t="s">
        <v>111</v>
      </c>
      <c r="L6" s="265" t="s">
        <v>113</v>
      </c>
      <c r="M6" s="269" t="s">
        <v>111</v>
      </c>
      <c r="N6" s="248"/>
      <c r="O6" s="267" t="s">
        <v>111</v>
      </c>
      <c r="P6" s="266" t="s">
        <v>111</v>
      </c>
      <c r="Q6" s="248"/>
      <c r="R6" s="267" t="s">
        <v>111</v>
      </c>
      <c r="S6" s="265" t="s">
        <v>113</v>
      </c>
      <c r="T6" s="268" t="s">
        <v>127</v>
      </c>
      <c r="U6" s="45"/>
      <c r="V6" s="288"/>
    </row>
    <row r="7" spans="1:22" s="9" customFormat="1" ht="15" customHeight="1" thickTop="1" x14ac:dyDescent="0.2">
      <c r="A7" s="12"/>
      <c r="B7" s="125" t="s">
        <v>194</v>
      </c>
      <c r="C7" s="140">
        <v>51964</v>
      </c>
      <c r="D7" s="262">
        <v>52928</v>
      </c>
      <c r="E7" s="242">
        <v>34856</v>
      </c>
      <c r="F7" s="303"/>
      <c r="G7" s="236">
        <v>28510</v>
      </c>
      <c r="H7" s="262">
        <v>29806</v>
      </c>
      <c r="I7" s="242">
        <v>11406</v>
      </c>
      <c r="J7" s="324"/>
      <c r="K7" s="236">
        <v>0</v>
      </c>
      <c r="L7" s="262">
        <v>0</v>
      </c>
      <c r="M7" s="242">
        <v>0</v>
      </c>
      <c r="N7" s="303"/>
      <c r="O7" s="236">
        <v>0</v>
      </c>
      <c r="P7" s="242">
        <v>0</v>
      </c>
      <c r="Q7" s="324"/>
      <c r="R7" s="264">
        <f>C7+G7+K7+O7</f>
        <v>80474</v>
      </c>
      <c r="S7" s="262">
        <f>+D7+H7+L7</f>
        <v>82734</v>
      </c>
      <c r="T7" s="148">
        <f>E7+I7+M7+P7</f>
        <v>46262</v>
      </c>
      <c r="U7" s="45"/>
    </row>
    <row r="8" spans="1:22" s="9" customFormat="1" ht="15" customHeight="1" x14ac:dyDescent="0.2">
      <c r="A8" s="12"/>
      <c r="B8" s="125" t="s">
        <v>195</v>
      </c>
      <c r="C8" s="140">
        <v>23115</v>
      </c>
      <c r="D8" s="262">
        <v>23927</v>
      </c>
      <c r="E8" s="242">
        <v>11341</v>
      </c>
      <c r="F8" s="303"/>
      <c r="G8" s="236">
        <v>4457</v>
      </c>
      <c r="H8" s="262">
        <v>4659</v>
      </c>
      <c r="I8" s="242">
        <v>1332</v>
      </c>
      <c r="J8" s="324"/>
      <c r="K8" s="236">
        <v>0</v>
      </c>
      <c r="L8" s="262">
        <v>0</v>
      </c>
      <c r="M8" s="242">
        <v>0</v>
      </c>
      <c r="N8" s="303"/>
      <c r="O8" s="236">
        <v>0</v>
      </c>
      <c r="P8" s="242">
        <v>0</v>
      </c>
      <c r="Q8" s="324"/>
      <c r="R8" s="264">
        <f>C8+G8+K8+O8</f>
        <v>27572</v>
      </c>
      <c r="S8" s="262">
        <f>+D8+H8+L8</f>
        <v>28586</v>
      </c>
      <c r="T8" s="148">
        <f>E8+I8+M8+P8</f>
        <v>12673</v>
      </c>
      <c r="U8" s="45"/>
    </row>
    <row r="9" spans="1:22" s="9" customFormat="1" ht="15" customHeight="1" x14ac:dyDescent="0.2">
      <c r="A9" s="12"/>
      <c r="B9" s="335" t="s">
        <v>196</v>
      </c>
      <c r="C9" s="336">
        <v>106525</v>
      </c>
      <c r="D9" s="326">
        <v>111171</v>
      </c>
      <c r="E9" s="325">
        <v>131728</v>
      </c>
      <c r="F9" s="303"/>
      <c r="G9" s="234">
        <v>64187</v>
      </c>
      <c r="H9" s="326">
        <v>67514</v>
      </c>
      <c r="I9" s="325">
        <v>70135</v>
      </c>
      <c r="J9" s="324"/>
      <c r="K9" s="234">
        <v>0</v>
      </c>
      <c r="L9" s="326">
        <v>0</v>
      </c>
      <c r="M9" s="325">
        <v>0</v>
      </c>
      <c r="N9" s="303"/>
      <c r="O9" s="234">
        <v>0</v>
      </c>
      <c r="P9" s="325">
        <v>0</v>
      </c>
      <c r="Q9" s="324"/>
      <c r="R9" s="251">
        <f>C9+G9+K9+O9</f>
        <v>170712</v>
      </c>
      <c r="S9" s="326">
        <f>+D9+H9+L9</f>
        <v>178685</v>
      </c>
      <c r="T9" s="327">
        <f>E9+I9+M9+P9</f>
        <v>201863</v>
      </c>
      <c r="U9" s="45"/>
    </row>
    <row r="10" spans="1:22" s="9" customFormat="1" ht="15" customHeight="1" x14ac:dyDescent="0.2">
      <c r="A10" s="12"/>
      <c r="B10" s="223" t="s">
        <v>112</v>
      </c>
      <c r="C10" s="227">
        <v>20008</v>
      </c>
      <c r="D10" s="239">
        <v>20555</v>
      </c>
      <c r="E10" s="241">
        <v>14204</v>
      </c>
      <c r="F10" s="303"/>
      <c r="G10" s="235">
        <v>2</v>
      </c>
      <c r="H10" s="239">
        <v>2</v>
      </c>
      <c r="I10" s="241">
        <v>28</v>
      </c>
      <c r="J10" s="324"/>
      <c r="K10" s="235">
        <v>0</v>
      </c>
      <c r="L10" s="239">
        <v>0</v>
      </c>
      <c r="M10" s="241">
        <v>0</v>
      </c>
      <c r="N10" s="303"/>
      <c r="O10" s="235">
        <v>0</v>
      </c>
      <c r="P10" s="241">
        <v>0</v>
      </c>
      <c r="Q10" s="324"/>
      <c r="R10" s="252">
        <f>G10+C10+K10+O10</f>
        <v>20010</v>
      </c>
      <c r="S10" s="239">
        <f>+D10+H10+L10</f>
        <v>20557</v>
      </c>
      <c r="T10" s="327">
        <f>I10+E10+M10+Q10</f>
        <v>14232</v>
      </c>
      <c r="U10" s="45"/>
    </row>
    <row r="11" spans="1:22" s="9" customFormat="1" ht="15" customHeight="1" thickBot="1" x14ac:dyDescent="0.25">
      <c r="A11" s="12"/>
      <c r="B11" s="328" t="s">
        <v>197</v>
      </c>
      <c r="C11" s="329">
        <f>SUM(C7:C10)</f>
        <v>201612</v>
      </c>
      <c r="D11" s="330">
        <f t="shared" ref="D11:E11" si="0">SUM(D7:D10)</f>
        <v>208581</v>
      </c>
      <c r="E11" s="331">
        <f t="shared" si="0"/>
        <v>192129</v>
      </c>
      <c r="F11" s="304"/>
      <c r="G11" s="332">
        <f t="shared" ref="G11:I11" si="1">SUM(G7:G10)</f>
        <v>97156</v>
      </c>
      <c r="H11" s="330">
        <f t="shared" si="1"/>
        <v>101981</v>
      </c>
      <c r="I11" s="331">
        <f t="shared" si="1"/>
        <v>82901</v>
      </c>
      <c r="J11" s="333"/>
      <c r="K11" s="332">
        <f t="shared" ref="K11:M11" si="2">SUM(K7:K10)</f>
        <v>0</v>
      </c>
      <c r="L11" s="330">
        <f t="shared" si="2"/>
        <v>0</v>
      </c>
      <c r="M11" s="331">
        <f t="shared" si="2"/>
        <v>0</v>
      </c>
      <c r="N11" s="304"/>
      <c r="O11" s="332">
        <f t="shared" ref="O11:P11" si="3">SUM(O7:O10)</f>
        <v>0</v>
      </c>
      <c r="P11" s="331">
        <f t="shared" si="3"/>
        <v>0</v>
      </c>
      <c r="Q11" s="333"/>
      <c r="R11" s="332">
        <f t="shared" ref="R11:T11" si="4">SUM(R7:R10)</f>
        <v>298768</v>
      </c>
      <c r="S11" s="330">
        <f t="shared" si="4"/>
        <v>310562</v>
      </c>
      <c r="T11" s="334">
        <f t="shared" si="4"/>
        <v>275030</v>
      </c>
      <c r="U11" s="45"/>
    </row>
    <row r="12" spans="1:22" s="9" customFormat="1" ht="15" customHeight="1" x14ac:dyDescent="0.2">
      <c r="A12" s="12"/>
      <c r="B12" s="223" t="s">
        <v>198</v>
      </c>
      <c r="C12" s="227">
        <v>11048</v>
      </c>
      <c r="D12" s="239">
        <v>11609</v>
      </c>
      <c r="E12" s="241">
        <v>17968</v>
      </c>
      <c r="F12" s="303"/>
      <c r="G12" s="235">
        <v>17545</v>
      </c>
      <c r="H12" s="239">
        <v>18067</v>
      </c>
      <c r="I12" s="241">
        <v>26871</v>
      </c>
      <c r="J12" s="324"/>
      <c r="K12" s="235">
        <v>0</v>
      </c>
      <c r="L12" s="239">
        <v>0</v>
      </c>
      <c r="M12" s="241">
        <v>0</v>
      </c>
      <c r="N12" s="303"/>
      <c r="O12" s="235">
        <v>0</v>
      </c>
      <c r="P12" s="241">
        <v>0</v>
      </c>
      <c r="Q12" s="324"/>
      <c r="R12" s="252">
        <f>G12+C12+K12+O12</f>
        <v>28593</v>
      </c>
      <c r="S12" s="239">
        <f>+D12+H12+L12</f>
        <v>29676</v>
      </c>
      <c r="T12" s="327">
        <f>I12+E12+M12+Q12</f>
        <v>44839</v>
      </c>
      <c r="U12" s="45"/>
    </row>
    <row r="13" spans="1:22" s="9" customFormat="1" ht="15" customHeight="1" thickBot="1" x14ac:dyDescent="0.25">
      <c r="A13" s="12"/>
      <c r="B13" s="224" t="s">
        <v>12</v>
      </c>
      <c r="C13" s="329">
        <f>SUM(C11:C12)</f>
        <v>212660</v>
      </c>
      <c r="D13" s="330">
        <f>SUM(D11:D12)</f>
        <v>220190</v>
      </c>
      <c r="E13" s="331">
        <f>SUM(E11:E12)</f>
        <v>210097</v>
      </c>
      <c r="F13" s="304"/>
      <c r="G13" s="332">
        <f>SUM(G11:G12)</f>
        <v>114701</v>
      </c>
      <c r="H13" s="330">
        <f>SUM(H11:H12)</f>
        <v>120048</v>
      </c>
      <c r="I13" s="331">
        <f>SUM(I11:I12)</f>
        <v>109772</v>
      </c>
      <c r="J13" s="333"/>
      <c r="K13" s="332">
        <f>SUM(K11:K12)</f>
        <v>0</v>
      </c>
      <c r="L13" s="330">
        <f>SUM(L11:L12)</f>
        <v>0</v>
      </c>
      <c r="M13" s="331">
        <f>SUM(M11:M12)</f>
        <v>0</v>
      </c>
      <c r="N13" s="304"/>
      <c r="O13" s="332">
        <f>SUM(O11:O12)</f>
        <v>0</v>
      </c>
      <c r="P13" s="331">
        <f>SUM(P11:P12)</f>
        <v>0</v>
      </c>
      <c r="Q13" s="333"/>
      <c r="R13" s="332">
        <f>SUM(R11:R12)</f>
        <v>327361</v>
      </c>
      <c r="S13" s="330">
        <f>SUM(S11:S12)</f>
        <v>340238</v>
      </c>
      <c r="T13" s="334">
        <f>SUM(T11:T12)</f>
        <v>319869</v>
      </c>
      <c r="U13" s="45"/>
    </row>
    <row r="14" spans="1:22" s="9" customFormat="1" ht="15" customHeight="1" x14ac:dyDescent="0.2">
      <c r="A14" s="12"/>
      <c r="B14" s="125" t="s">
        <v>153</v>
      </c>
      <c r="C14" s="140">
        <v>0</v>
      </c>
      <c r="D14" s="262">
        <v>0</v>
      </c>
      <c r="E14" s="242">
        <v>88</v>
      </c>
      <c r="F14" s="249"/>
      <c r="G14" s="236">
        <v>0</v>
      </c>
      <c r="H14" s="262">
        <v>0</v>
      </c>
      <c r="I14" s="242">
        <v>0</v>
      </c>
      <c r="J14" s="249"/>
      <c r="K14" s="258">
        <v>73930</v>
      </c>
      <c r="L14" s="262">
        <v>76266</v>
      </c>
      <c r="M14" s="242">
        <v>91489</v>
      </c>
      <c r="N14" s="249"/>
      <c r="O14" s="236"/>
      <c r="P14" s="242"/>
      <c r="Q14" s="249"/>
      <c r="R14" s="236">
        <f>C14+G14+K14+O14</f>
        <v>73930</v>
      </c>
      <c r="S14" s="236">
        <f>+D14+H14+L14</f>
        <v>76266</v>
      </c>
      <c r="T14" s="148">
        <f>E14+I14+M14+P14</f>
        <v>91577</v>
      </c>
      <c r="U14" s="45"/>
    </row>
    <row r="15" spans="1:22" s="9" customFormat="1" ht="15" customHeight="1" x14ac:dyDescent="0.2">
      <c r="A15" s="12"/>
      <c r="B15" s="126" t="s">
        <v>13</v>
      </c>
      <c r="C15" s="141">
        <v>0</v>
      </c>
      <c r="D15" s="238">
        <v>0</v>
      </c>
      <c r="E15" s="289">
        <v>0</v>
      </c>
      <c r="F15" s="249"/>
      <c r="G15" s="234">
        <v>0</v>
      </c>
      <c r="H15" s="238">
        <v>0</v>
      </c>
      <c r="I15" s="289">
        <v>209</v>
      </c>
      <c r="J15" s="249"/>
      <c r="K15" s="234">
        <v>3</v>
      </c>
      <c r="L15" s="238">
        <v>3</v>
      </c>
      <c r="M15" s="289">
        <v>0</v>
      </c>
      <c r="N15" s="249"/>
      <c r="O15" s="234"/>
      <c r="P15" s="289"/>
      <c r="Q15" s="249"/>
      <c r="R15" s="234">
        <f>C15+G15+K15+O15</f>
        <v>3</v>
      </c>
      <c r="S15" s="238">
        <f>+D15+H15+L15</f>
        <v>3</v>
      </c>
      <c r="T15" s="149">
        <f>E15+I15+M15+P15</f>
        <v>209</v>
      </c>
      <c r="U15" s="45"/>
    </row>
    <row r="16" spans="1:22" s="9" customFormat="1" ht="15" customHeight="1" thickBot="1" x14ac:dyDescent="0.25">
      <c r="A16" s="12"/>
      <c r="B16" s="224" t="s">
        <v>21</v>
      </c>
      <c r="C16" s="228">
        <f t="shared" ref="C16" si="5">SUM(C13:C15)</f>
        <v>212660</v>
      </c>
      <c r="D16" s="261">
        <f t="shared" ref="D16:E16" si="6">SUM(D13:D15)</f>
        <v>220190</v>
      </c>
      <c r="E16" s="290">
        <f t="shared" si="6"/>
        <v>210185</v>
      </c>
      <c r="F16" s="250"/>
      <c r="G16" s="292">
        <f t="shared" ref="G16:I16" si="7">SUM(G13:G15)</f>
        <v>114701</v>
      </c>
      <c r="H16" s="261">
        <f t="shared" si="7"/>
        <v>120048</v>
      </c>
      <c r="I16" s="290">
        <f t="shared" si="7"/>
        <v>109981</v>
      </c>
      <c r="J16" s="250"/>
      <c r="K16" s="292">
        <f t="shared" ref="K16:M16" si="8">SUM(K13:K15)</f>
        <v>73933</v>
      </c>
      <c r="L16" s="261">
        <f t="shared" si="8"/>
        <v>76269</v>
      </c>
      <c r="M16" s="290">
        <f t="shared" si="8"/>
        <v>91489</v>
      </c>
      <c r="N16" s="250"/>
      <c r="O16" s="292">
        <f t="shared" ref="O16:P16" si="9">SUM(O13:O15)</f>
        <v>0</v>
      </c>
      <c r="P16" s="290">
        <f t="shared" si="9"/>
        <v>0</v>
      </c>
      <c r="Q16" s="250"/>
      <c r="R16" s="292">
        <f>SUM(R13:R15)</f>
        <v>401294</v>
      </c>
      <c r="S16" s="261">
        <f t="shared" ref="S16" si="10">SUM(S13:S15)</f>
        <v>416507</v>
      </c>
      <c r="T16" s="231">
        <f>SUM(T13:T15)</f>
        <v>411655</v>
      </c>
      <c r="U16" s="45"/>
    </row>
    <row r="17" spans="1:21" s="9" customFormat="1" ht="15" customHeight="1" x14ac:dyDescent="0.2">
      <c r="A17" s="12"/>
      <c r="B17" s="125" t="s">
        <v>53</v>
      </c>
      <c r="C17" s="140">
        <v>-28677</v>
      </c>
      <c r="D17" s="140">
        <v>-29161</v>
      </c>
      <c r="E17" s="242">
        <v>-23711</v>
      </c>
      <c r="F17" s="249"/>
      <c r="G17" s="236">
        <v>-4339</v>
      </c>
      <c r="H17" s="140">
        <v>-4530</v>
      </c>
      <c r="I17" s="255">
        <v>-4728</v>
      </c>
      <c r="J17" s="249"/>
      <c r="K17" s="236">
        <v>-53706</v>
      </c>
      <c r="L17" s="140">
        <v>-55307</v>
      </c>
      <c r="M17" s="242">
        <v>-74354</v>
      </c>
      <c r="N17" s="249"/>
      <c r="O17" s="236">
        <v>-5003</v>
      </c>
      <c r="P17" s="242">
        <v>-4026</v>
      </c>
      <c r="Q17" s="249"/>
      <c r="R17" s="236">
        <f>C17+G17+K17+O17</f>
        <v>-91725</v>
      </c>
      <c r="S17" s="140"/>
      <c r="T17" s="148">
        <f>E17+I17+M17+P17</f>
        <v>-106819</v>
      </c>
      <c r="U17" s="45"/>
    </row>
    <row r="18" spans="1:21" s="9" customFormat="1" ht="15" customHeight="1" thickBot="1" x14ac:dyDescent="0.25">
      <c r="A18" s="12"/>
      <c r="B18" s="224" t="s">
        <v>23</v>
      </c>
      <c r="C18" s="228">
        <f t="shared" ref="C18" si="11">SUM(C16:C17)</f>
        <v>183983</v>
      </c>
      <c r="D18" s="228">
        <f t="shared" ref="D18:E18" si="12">SUM(D16:D17)</f>
        <v>191029</v>
      </c>
      <c r="E18" s="290">
        <f t="shared" si="12"/>
        <v>186474</v>
      </c>
      <c r="F18" s="250"/>
      <c r="G18" s="292">
        <f t="shared" ref="G18:I18" si="13">SUM(G16:G17)</f>
        <v>110362</v>
      </c>
      <c r="H18" s="228">
        <f t="shared" si="13"/>
        <v>115518</v>
      </c>
      <c r="I18" s="290">
        <f t="shared" si="13"/>
        <v>105253</v>
      </c>
      <c r="J18" s="250"/>
      <c r="K18" s="292">
        <f t="shared" ref="K18:M18" si="14">SUM(K16:K17)</f>
        <v>20227</v>
      </c>
      <c r="L18" s="228">
        <f t="shared" si="14"/>
        <v>20962</v>
      </c>
      <c r="M18" s="290">
        <f t="shared" si="14"/>
        <v>17135</v>
      </c>
      <c r="N18" s="250"/>
      <c r="O18" s="292">
        <f t="shared" ref="O18:P18" si="15">SUM(O16:O17)</f>
        <v>-5003</v>
      </c>
      <c r="P18" s="290">
        <f t="shared" si="15"/>
        <v>-4026</v>
      </c>
      <c r="Q18" s="250"/>
      <c r="R18" s="292">
        <f t="shared" ref="R18" si="16">SUM(R16:R17)</f>
        <v>309569</v>
      </c>
      <c r="S18" s="228"/>
      <c r="T18" s="231">
        <f t="shared" ref="T18" si="17">SUM(T16:T17)</f>
        <v>304836</v>
      </c>
      <c r="U18" s="45"/>
    </row>
    <row r="19" spans="1:21" s="9" customFormat="1" ht="15" customHeight="1" x14ac:dyDescent="0.2">
      <c r="A19" s="12"/>
      <c r="B19" s="225"/>
      <c r="C19" s="229"/>
      <c r="D19" s="229"/>
      <c r="E19" s="243"/>
      <c r="F19" s="250"/>
      <c r="G19" s="237"/>
      <c r="H19" s="229"/>
      <c r="I19" s="256"/>
      <c r="J19" s="250"/>
      <c r="K19" s="259"/>
      <c r="L19" s="229"/>
      <c r="M19" s="243"/>
      <c r="N19" s="250"/>
      <c r="O19" s="237"/>
      <c r="P19" s="243"/>
      <c r="Q19" s="250"/>
      <c r="R19" s="237"/>
      <c r="S19" s="229"/>
      <c r="T19" s="232"/>
      <c r="U19" s="45"/>
    </row>
    <row r="20" spans="1:21" s="9" customFormat="1" ht="15" customHeight="1" x14ac:dyDescent="0.2">
      <c r="A20" s="12"/>
      <c r="B20" s="126" t="s">
        <v>25</v>
      </c>
      <c r="C20" s="141">
        <v>-102888</v>
      </c>
      <c r="D20" s="141">
        <v>-106571</v>
      </c>
      <c r="E20" s="289">
        <v>-100594</v>
      </c>
      <c r="F20" s="249"/>
      <c r="G20" s="234">
        <v>-15186</v>
      </c>
      <c r="H20" s="141">
        <v>-15844</v>
      </c>
      <c r="I20" s="289">
        <v>-18201</v>
      </c>
      <c r="J20" s="249"/>
      <c r="K20" s="234">
        <v>-6332</v>
      </c>
      <c r="L20" s="141">
        <v>-6499</v>
      </c>
      <c r="M20" s="289">
        <v>-8462</v>
      </c>
      <c r="N20" s="249"/>
      <c r="O20" s="234">
        <v>-2890</v>
      </c>
      <c r="P20" s="289">
        <v>-3233</v>
      </c>
      <c r="Q20" s="249"/>
      <c r="R20" s="236">
        <f>C20+G20+K20+O20</f>
        <v>-127296</v>
      </c>
      <c r="S20" s="141"/>
      <c r="T20" s="149">
        <f>E20+I20+M20+P20</f>
        <v>-130490</v>
      </c>
      <c r="U20" s="45"/>
    </row>
    <row r="21" spans="1:21" s="9" customFormat="1" ht="15" customHeight="1" thickBot="1" x14ac:dyDescent="0.25">
      <c r="A21" s="12"/>
      <c r="B21" s="224" t="s">
        <v>54</v>
      </c>
      <c r="C21" s="228">
        <f t="shared" ref="C21" si="18">SUM(C18:C20)</f>
        <v>81095</v>
      </c>
      <c r="D21" s="228">
        <f t="shared" ref="D21:E21" si="19">SUM(D18:D20)</f>
        <v>84458</v>
      </c>
      <c r="E21" s="290">
        <f t="shared" si="19"/>
        <v>85880</v>
      </c>
      <c r="F21" s="250"/>
      <c r="G21" s="292">
        <f t="shared" ref="G21:I21" si="20">SUM(G18:G20)</f>
        <v>95176</v>
      </c>
      <c r="H21" s="228">
        <f t="shared" si="20"/>
        <v>99674</v>
      </c>
      <c r="I21" s="290">
        <f t="shared" si="20"/>
        <v>87052</v>
      </c>
      <c r="J21" s="250"/>
      <c r="K21" s="292">
        <f t="shared" ref="K21:M21" si="21">SUM(K18:K20)</f>
        <v>13895</v>
      </c>
      <c r="L21" s="228">
        <f t="shared" si="21"/>
        <v>14463</v>
      </c>
      <c r="M21" s="290">
        <f t="shared" si="21"/>
        <v>8673</v>
      </c>
      <c r="N21" s="250"/>
      <c r="O21" s="292">
        <f t="shared" ref="O21:P21" si="22">SUM(O18:O20)</f>
        <v>-7893</v>
      </c>
      <c r="P21" s="290">
        <f t="shared" si="22"/>
        <v>-7259</v>
      </c>
      <c r="Q21" s="250"/>
      <c r="R21" s="292">
        <f t="shared" ref="R21" si="23">SUM(R18:R20)</f>
        <v>182273</v>
      </c>
      <c r="S21" s="228"/>
      <c r="T21" s="231">
        <f t="shared" ref="T21" si="24">SUM(T18:T20)</f>
        <v>174346</v>
      </c>
      <c r="U21" s="45"/>
    </row>
    <row r="22" spans="1:21" s="23" customFormat="1" ht="15" customHeight="1" x14ac:dyDescent="0.2">
      <c r="A22" s="12"/>
      <c r="B22" s="225"/>
      <c r="C22" s="229"/>
      <c r="D22" s="229"/>
      <c r="E22" s="243"/>
      <c r="F22" s="250"/>
      <c r="G22" s="237"/>
      <c r="H22" s="229"/>
      <c r="I22" s="243"/>
      <c r="J22" s="250"/>
      <c r="K22" s="259"/>
      <c r="L22" s="229"/>
      <c r="M22" s="243"/>
      <c r="N22" s="250"/>
      <c r="O22" s="237"/>
      <c r="P22" s="243"/>
      <c r="Q22" s="250"/>
      <c r="R22" s="237"/>
      <c r="S22" s="229"/>
      <c r="T22" s="232"/>
      <c r="U22" s="45"/>
    </row>
    <row r="23" spans="1:21" s="9" customFormat="1" ht="15" customHeight="1" x14ac:dyDescent="0.2">
      <c r="A23" s="12"/>
      <c r="B23" s="125" t="s">
        <v>24</v>
      </c>
      <c r="C23" s="140">
        <v>-58411</v>
      </c>
      <c r="D23" s="140">
        <v>-58000</v>
      </c>
      <c r="E23" s="242">
        <v>-57539</v>
      </c>
      <c r="F23" s="249"/>
      <c r="G23" s="236">
        <v>-15611</v>
      </c>
      <c r="H23" s="140">
        <v>-15600</v>
      </c>
      <c r="I23" s="242">
        <v>-16238</v>
      </c>
      <c r="J23" s="249"/>
      <c r="K23" s="236">
        <v>0</v>
      </c>
      <c r="L23" s="140">
        <v>0</v>
      </c>
      <c r="M23" s="242">
        <v>0</v>
      </c>
      <c r="N23" s="249"/>
      <c r="O23" s="236">
        <v>0</v>
      </c>
      <c r="P23" s="242">
        <v>0</v>
      </c>
      <c r="Q23" s="249"/>
      <c r="R23" s="236">
        <f>C23+G23+K23+O23</f>
        <v>-74022</v>
      </c>
      <c r="S23" s="140"/>
      <c r="T23" s="148">
        <f>E23+I23+M23+P23</f>
        <v>-73777</v>
      </c>
      <c r="U23" s="45"/>
    </row>
    <row r="24" spans="1:21" s="9" customFormat="1" ht="15" customHeight="1" thickBot="1" x14ac:dyDescent="0.25">
      <c r="A24" s="12"/>
      <c r="B24" s="224" t="s">
        <v>106</v>
      </c>
      <c r="C24" s="228">
        <f t="shared" ref="C24" si="25">SUM(C21:C23)</f>
        <v>22684</v>
      </c>
      <c r="D24" s="228">
        <f t="shared" ref="D24:E24" si="26">SUM(D21:D23)</f>
        <v>26458</v>
      </c>
      <c r="E24" s="290">
        <f t="shared" si="26"/>
        <v>28341</v>
      </c>
      <c r="F24" s="250"/>
      <c r="G24" s="292">
        <f t="shared" ref="G24:I24" si="27">SUM(G21:G23)</f>
        <v>79565</v>
      </c>
      <c r="H24" s="228">
        <f t="shared" si="27"/>
        <v>84074</v>
      </c>
      <c r="I24" s="290">
        <f t="shared" si="27"/>
        <v>70814</v>
      </c>
      <c r="J24" s="250"/>
      <c r="K24" s="292">
        <f t="shared" ref="K24:M24" si="28">SUM(K21:K23)</f>
        <v>13895</v>
      </c>
      <c r="L24" s="228">
        <f t="shared" si="28"/>
        <v>14463</v>
      </c>
      <c r="M24" s="290">
        <f t="shared" si="28"/>
        <v>8673</v>
      </c>
      <c r="N24" s="250"/>
      <c r="O24" s="292">
        <f t="shared" ref="O24:P24" si="29">SUM(O21:O23)</f>
        <v>-7893</v>
      </c>
      <c r="P24" s="290">
        <f t="shared" si="29"/>
        <v>-7259</v>
      </c>
      <c r="Q24" s="250"/>
      <c r="R24" s="292">
        <f>SUM(R21:R23)</f>
        <v>108251</v>
      </c>
      <c r="S24" s="228"/>
      <c r="T24" s="231">
        <f>SUM(T21:T23)</f>
        <v>100569</v>
      </c>
      <c r="U24" s="45"/>
    </row>
    <row r="25" spans="1:21" s="9" customFormat="1" ht="15" customHeight="1" x14ac:dyDescent="0.2">
      <c r="A25" s="12"/>
      <c r="B25" s="125" t="s">
        <v>26</v>
      </c>
      <c r="C25" s="140"/>
      <c r="D25" s="140"/>
      <c r="E25" s="242"/>
      <c r="F25" s="249"/>
      <c r="G25" s="236"/>
      <c r="H25" s="140"/>
      <c r="I25" s="255"/>
      <c r="J25" s="249"/>
      <c r="K25" s="258"/>
      <c r="L25" s="140"/>
      <c r="M25" s="242"/>
      <c r="N25" s="249"/>
      <c r="O25" s="236"/>
      <c r="P25" s="242"/>
      <c r="Q25" s="249"/>
      <c r="R25" s="236">
        <v>-40189</v>
      </c>
      <c r="S25" s="140"/>
      <c r="T25" s="148">
        <v>-38765</v>
      </c>
      <c r="U25" s="45"/>
    </row>
    <row r="26" spans="1:21" s="9" customFormat="1" ht="15" customHeight="1" x14ac:dyDescent="0.2">
      <c r="A26" s="12"/>
      <c r="B26" s="125" t="s">
        <v>130</v>
      </c>
      <c r="C26" s="140"/>
      <c r="D26" s="140"/>
      <c r="E26" s="242"/>
      <c r="F26" s="249"/>
      <c r="G26" s="236"/>
      <c r="H26" s="140"/>
      <c r="I26" s="242"/>
      <c r="J26" s="249"/>
      <c r="K26" s="236"/>
      <c r="L26" s="140"/>
      <c r="M26" s="242"/>
      <c r="N26" s="249"/>
      <c r="O26" s="236"/>
      <c r="P26" s="242"/>
      <c r="Q26" s="249"/>
      <c r="R26" s="236">
        <v>9106</v>
      </c>
      <c r="S26" s="140"/>
      <c r="T26" s="148">
        <v>13367</v>
      </c>
      <c r="U26" s="45"/>
    </row>
    <row r="27" spans="1:21" s="9" customFormat="1" ht="15" customHeight="1" x14ac:dyDescent="0.2">
      <c r="A27" s="12"/>
      <c r="B27" s="125" t="s">
        <v>131</v>
      </c>
      <c r="C27" s="140"/>
      <c r="D27" s="140"/>
      <c r="E27" s="242"/>
      <c r="F27" s="249"/>
      <c r="G27" s="236"/>
      <c r="H27" s="140"/>
      <c r="I27" s="242"/>
      <c r="J27" s="249"/>
      <c r="K27" s="234"/>
      <c r="L27" s="140"/>
      <c r="M27" s="242"/>
      <c r="N27" s="249"/>
      <c r="O27" s="236"/>
      <c r="P27" s="242"/>
      <c r="Q27" s="249"/>
      <c r="R27" s="236">
        <v>-11758</v>
      </c>
      <c r="S27" s="140"/>
      <c r="T27" s="148">
        <v>-14492</v>
      </c>
      <c r="U27" s="45"/>
    </row>
    <row r="28" spans="1:21" s="9" customFormat="1" ht="15" customHeight="1" x14ac:dyDescent="0.2">
      <c r="A28" s="12"/>
      <c r="B28" s="126" t="s">
        <v>27</v>
      </c>
      <c r="C28" s="141"/>
      <c r="D28" s="141"/>
      <c r="E28" s="289"/>
      <c r="F28" s="249"/>
      <c r="G28" s="234"/>
      <c r="H28" s="141"/>
      <c r="I28" s="289"/>
      <c r="J28" s="249"/>
      <c r="K28" s="234"/>
      <c r="L28" s="141"/>
      <c r="M28" s="289"/>
      <c r="N28" s="249"/>
      <c r="O28" s="234"/>
      <c r="P28" s="289"/>
      <c r="Q28" s="249"/>
      <c r="R28" s="234">
        <v>-2051</v>
      </c>
      <c r="S28" s="141"/>
      <c r="T28" s="149">
        <v>-2507</v>
      </c>
      <c r="U28" s="45"/>
    </row>
    <row r="29" spans="1:21" s="9" customFormat="1" ht="15" customHeight="1" thickBot="1" x14ac:dyDescent="0.25">
      <c r="A29" s="12"/>
      <c r="B29" s="224" t="s">
        <v>154</v>
      </c>
      <c r="C29" s="230"/>
      <c r="D29" s="230"/>
      <c r="E29" s="291"/>
      <c r="F29" s="249"/>
      <c r="G29" s="293"/>
      <c r="H29" s="230"/>
      <c r="I29" s="291"/>
      <c r="J29" s="249"/>
      <c r="K29" s="293"/>
      <c r="L29" s="230"/>
      <c r="M29" s="291"/>
      <c r="N29" s="249"/>
      <c r="O29" s="293"/>
      <c r="P29" s="291"/>
      <c r="Q29" s="249"/>
      <c r="R29" s="292">
        <f>SUM(R24:R28)</f>
        <v>63359</v>
      </c>
      <c r="S29" s="230"/>
      <c r="T29" s="231">
        <f>SUM(T24:T28)</f>
        <v>58172</v>
      </c>
      <c r="U29" s="45"/>
    </row>
    <row r="30" spans="1:21" s="9" customFormat="1" ht="15" customHeight="1" x14ac:dyDescent="0.2">
      <c r="A30" s="12"/>
      <c r="B30" s="125" t="s">
        <v>155</v>
      </c>
      <c r="C30" s="140"/>
      <c r="D30" s="140"/>
      <c r="E30" s="242"/>
      <c r="F30" s="249"/>
      <c r="G30" s="236"/>
      <c r="H30" s="140"/>
      <c r="I30" s="242"/>
      <c r="J30" s="249"/>
      <c r="K30" s="258"/>
      <c r="L30" s="140"/>
      <c r="M30" s="242"/>
      <c r="N30" s="249"/>
      <c r="O30" s="236"/>
      <c r="P30" s="242"/>
      <c r="Q30" s="249"/>
      <c r="R30" s="236">
        <v>2606</v>
      </c>
      <c r="S30" s="140"/>
      <c r="T30" s="148">
        <v>4836</v>
      </c>
      <c r="U30" s="45"/>
    </row>
    <row r="31" spans="1:21" s="9" customFormat="1" ht="15" customHeight="1" x14ac:dyDescent="0.2">
      <c r="A31" s="12"/>
      <c r="B31" s="126" t="s">
        <v>156</v>
      </c>
      <c r="C31" s="141"/>
      <c r="D31" s="141"/>
      <c r="E31" s="289"/>
      <c r="F31" s="249"/>
      <c r="G31" s="234"/>
      <c r="H31" s="141"/>
      <c r="I31" s="289"/>
      <c r="J31" s="249"/>
      <c r="K31" s="234"/>
      <c r="L31" s="141"/>
      <c r="M31" s="289"/>
      <c r="N31" s="249"/>
      <c r="O31" s="234"/>
      <c r="P31" s="289"/>
      <c r="Q31" s="249"/>
      <c r="R31" s="234">
        <v>-3295</v>
      </c>
      <c r="S31" s="141"/>
      <c r="T31" s="149">
        <v>-2679</v>
      </c>
      <c r="U31" s="45"/>
    </row>
    <row r="32" spans="1:21" s="9" customFormat="1" ht="15" customHeight="1" thickBot="1" x14ac:dyDescent="0.25">
      <c r="A32" s="12"/>
      <c r="B32" s="224" t="s">
        <v>157</v>
      </c>
      <c r="C32" s="230"/>
      <c r="D32" s="230"/>
      <c r="E32" s="291"/>
      <c r="F32" s="249"/>
      <c r="G32" s="293"/>
      <c r="H32" s="230"/>
      <c r="I32" s="291"/>
      <c r="J32" s="249"/>
      <c r="K32" s="293"/>
      <c r="L32" s="230"/>
      <c r="M32" s="291"/>
      <c r="N32" s="249"/>
      <c r="O32" s="293"/>
      <c r="P32" s="291"/>
      <c r="Q32" s="249"/>
      <c r="R32" s="292">
        <f>SUM(R30:R31)</f>
        <v>-689</v>
      </c>
      <c r="S32" s="230"/>
      <c r="T32" s="231">
        <f>SUM(T30:T31)</f>
        <v>2157</v>
      </c>
      <c r="U32" s="45"/>
    </row>
    <row r="33" spans="1:21" s="9" customFormat="1" ht="15" customHeight="1" thickBot="1" x14ac:dyDescent="0.25">
      <c r="A33" s="12"/>
      <c r="B33" s="224" t="s">
        <v>76</v>
      </c>
      <c r="C33" s="230"/>
      <c r="D33" s="230"/>
      <c r="E33" s="291"/>
      <c r="F33" s="249"/>
      <c r="G33" s="293"/>
      <c r="H33" s="230"/>
      <c r="I33" s="291"/>
      <c r="J33" s="249"/>
      <c r="K33" s="293"/>
      <c r="L33" s="230"/>
      <c r="M33" s="291"/>
      <c r="N33" s="249"/>
      <c r="O33" s="293"/>
      <c r="P33" s="291"/>
      <c r="Q33" s="249"/>
      <c r="R33" s="292">
        <f>+R29+R32</f>
        <v>62670</v>
      </c>
      <c r="S33" s="230"/>
      <c r="T33" s="231">
        <f>+T29+T32</f>
        <v>60329</v>
      </c>
      <c r="U33" s="45"/>
    </row>
    <row r="34" spans="1:21" s="9" customFormat="1" ht="15" customHeight="1" x14ac:dyDescent="0.2">
      <c r="A34" s="12"/>
      <c r="B34" s="125" t="s">
        <v>28</v>
      </c>
      <c r="C34" s="140"/>
      <c r="D34" s="140"/>
      <c r="E34" s="242"/>
      <c r="F34" s="249"/>
      <c r="G34" s="236"/>
      <c r="H34" s="140"/>
      <c r="I34" s="242"/>
      <c r="J34" s="249"/>
      <c r="K34" s="258"/>
      <c r="L34" s="140"/>
      <c r="M34" s="242"/>
      <c r="N34" s="249"/>
      <c r="O34" s="236"/>
      <c r="P34" s="242"/>
      <c r="Q34" s="249"/>
      <c r="R34" s="236">
        <v>-19281</v>
      </c>
      <c r="S34" s="140"/>
      <c r="T34" s="148">
        <v>-18434</v>
      </c>
      <c r="U34" s="45"/>
    </row>
    <row r="35" spans="1:21" s="5" customFormat="1" ht="15" customHeight="1" thickBot="1" x14ac:dyDescent="0.25">
      <c r="A35" s="24"/>
      <c r="B35" s="133" t="s">
        <v>15</v>
      </c>
      <c r="C35" s="142"/>
      <c r="D35" s="142"/>
      <c r="E35" s="244"/>
      <c r="F35" s="250"/>
      <c r="G35" s="245"/>
      <c r="H35" s="142"/>
      <c r="I35" s="244"/>
      <c r="J35" s="250"/>
      <c r="K35" s="245"/>
      <c r="L35" s="142"/>
      <c r="M35" s="244"/>
      <c r="N35" s="250"/>
      <c r="O35" s="245"/>
      <c r="P35" s="244"/>
      <c r="Q35" s="250"/>
      <c r="R35" s="245">
        <f>SUM(R33:R34)</f>
        <v>43389</v>
      </c>
      <c r="S35" s="142"/>
      <c r="T35" s="150">
        <f>SUM(T33:T34)</f>
        <v>41895</v>
      </c>
      <c r="U35" s="46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69" orientation="landscape" r:id="rId1"/>
  <headerFooter>
    <oddHeader>&amp;L       &amp;G</oddHeader>
    <oddFooter>&amp;L© 2021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6"/>
  <sheetViews>
    <sheetView showGridLines="0" zoomScaleNormal="100" workbookViewId="0"/>
  </sheetViews>
  <sheetFormatPr defaultColWidth="9.140625" defaultRowHeight="15" x14ac:dyDescent="0.2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306" customWidth="1"/>
    <col min="7" max="9" width="10.42578125" style="2" customWidth="1"/>
    <col min="10" max="10" width="2.28515625" style="27" customWidth="1"/>
    <col min="11" max="13" width="10.42578125" style="2" customWidth="1"/>
    <col min="14" max="14" width="2.28515625" style="306" customWidth="1"/>
    <col min="15" max="16" width="10.42578125" style="2" customWidth="1"/>
    <col min="17" max="17" width="2.28515625" style="27" customWidth="1"/>
    <col min="18" max="20" width="10.42578125" style="2" customWidth="1"/>
    <col min="21" max="21" width="2.7109375" style="40" customWidth="1"/>
    <col min="22" max="16384" width="9.140625" style="2"/>
  </cols>
  <sheetData>
    <row r="1" spans="1:21" s="14" customFormat="1" ht="15" customHeight="1" x14ac:dyDescent="0.25">
      <c r="A1" s="29"/>
      <c r="B1" s="352" t="str">
        <f>+'Table of contents'!C19</f>
        <v>Segment Report for the Second Quarter 2021 and 2020</v>
      </c>
      <c r="C1" s="352"/>
      <c r="D1" s="352"/>
      <c r="E1" s="352"/>
      <c r="F1" s="352"/>
      <c r="G1" s="352"/>
      <c r="H1" s="352"/>
      <c r="I1" s="352"/>
      <c r="J1" s="352"/>
      <c r="K1" s="352"/>
      <c r="L1" s="52"/>
      <c r="M1" s="50"/>
      <c r="N1" s="307"/>
      <c r="O1" s="50"/>
      <c r="P1" s="50"/>
      <c r="Q1" s="253"/>
      <c r="R1" s="50"/>
      <c r="S1" s="50"/>
      <c r="T1" s="50"/>
      <c r="U1" s="42"/>
    </row>
    <row r="2" spans="1:21" ht="15" customHeight="1" x14ac:dyDescent="0.25">
      <c r="A2" s="27"/>
      <c r="B2" s="323" t="s">
        <v>89</v>
      </c>
      <c r="C2" s="51"/>
      <c r="D2" s="51"/>
      <c r="E2" s="51"/>
      <c r="F2" s="299"/>
      <c r="G2" s="51"/>
      <c r="H2" s="51"/>
      <c r="I2" s="51"/>
      <c r="J2" s="28"/>
      <c r="K2" s="51"/>
      <c r="L2" s="51"/>
      <c r="M2" s="31"/>
      <c r="N2" s="308"/>
      <c r="O2" s="31"/>
      <c r="P2" s="31"/>
      <c r="Q2" s="254"/>
      <c r="R2" s="31"/>
      <c r="S2" s="31"/>
      <c r="T2" s="31"/>
      <c r="U2" s="43"/>
    </row>
    <row r="3" spans="1:21" ht="15" customHeight="1" x14ac:dyDescent="0.25">
      <c r="A3" s="10"/>
      <c r="B3" s="16"/>
      <c r="C3" s="11"/>
      <c r="D3" s="11"/>
      <c r="E3" s="35"/>
      <c r="F3" s="300"/>
      <c r="G3" s="36"/>
      <c r="H3" s="11"/>
      <c r="I3" s="35"/>
      <c r="J3" s="37"/>
      <c r="K3" s="36"/>
      <c r="L3" s="11"/>
      <c r="M3" s="35"/>
      <c r="N3" s="300"/>
      <c r="O3" s="36"/>
      <c r="P3" s="35"/>
      <c r="Q3" s="37"/>
      <c r="R3" s="36"/>
      <c r="S3" s="11"/>
      <c r="T3" s="11"/>
      <c r="U3" s="44"/>
    </row>
    <row r="4" spans="1:21" s="9" customFormat="1" ht="15" customHeight="1" thickBot="1" x14ac:dyDescent="0.25">
      <c r="A4" s="12"/>
      <c r="B4" s="360" t="s">
        <v>90</v>
      </c>
      <c r="C4" s="355" t="s">
        <v>168</v>
      </c>
      <c r="D4" s="356"/>
      <c r="E4" s="351"/>
      <c r="F4" s="301"/>
      <c r="G4" s="359" t="s">
        <v>94</v>
      </c>
      <c r="H4" s="359"/>
      <c r="I4" s="359"/>
      <c r="J4" s="263"/>
      <c r="K4" s="359" t="s">
        <v>129</v>
      </c>
      <c r="L4" s="359"/>
      <c r="M4" s="359"/>
      <c r="N4" s="301"/>
      <c r="O4" s="362" t="s">
        <v>52</v>
      </c>
      <c r="P4" s="363"/>
      <c r="Q4" s="263"/>
      <c r="R4" s="359" t="s">
        <v>10</v>
      </c>
      <c r="S4" s="359"/>
      <c r="T4" s="359"/>
      <c r="U4" s="45"/>
    </row>
    <row r="5" spans="1:21" s="9" customFormat="1" ht="14.25" customHeight="1" thickTop="1" x14ac:dyDescent="0.2">
      <c r="A5" s="12"/>
      <c r="B5" s="360"/>
      <c r="C5" s="257" t="s">
        <v>189</v>
      </c>
      <c r="D5" s="260" t="s">
        <v>189</v>
      </c>
      <c r="E5" s="240" t="s">
        <v>135</v>
      </c>
      <c r="F5" s="302"/>
      <c r="G5" s="257" t="s">
        <v>189</v>
      </c>
      <c r="H5" s="260" t="s">
        <v>189</v>
      </c>
      <c r="I5" s="240" t="s">
        <v>135</v>
      </c>
      <c r="J5" s="248"/>
      <c r="K5" s="257" t="s">
        <v>189</v>
      </c>
      <c r="L5" s="260" t="s">
        <v>189</v>
      </c>
      <c r="M5" s="240" t="s">
        <v>135</v>
      </c>
      <c r="N5" s="302"/>
      <c r="O5" s="260" t="s">
        <v>189</v>
      </c>
      <c r="P5" s="240" t="s">
        <v>135</v>
      </c>
      <c r="Q5" s="248"/>
      <c r="R5" s="257" t="s">
        <v>189</v>
      </c>
      <c r="S5" s="260" t="s">
        <v>189</v>
      </c>
      <c r="T5" s="240" t="s">
        <v>135</v>
      </c>
      <c r="U5" s="45"/>
    </row>
    <row r="6" spans="1:21" s="9" customFormat="1" ht="25.15" customHeight="1" thickBot="1" x14ac:dyDescent="0.25">
      <c r="A6" s="12"/>
      <c r="B6" s="361"/>
      <c r="C6" s="267" t="s">
        <v>111</v>
      </c>
      <c r="D6" s="265" t="s">
        <v>113</v>
      </c>
      <c r="E6" s="266" t="s">
        <v>127</v>
      </c>
      <c r="F6" s="302"/>
      <c r="G6" s="267" t="s">
        <v>111</v>
      </c>
      <c r="H6" s="265" t="s">
        <v>113</v>
      </c>
      <c r="I6" s="266" t="s">
        <v>127</v>
      </c>
      <c r="J6" s="248"/>
      <c r="K6" s="267" t="s">
        <v>111</v>
      </c>
      <c r="L6" s="265" t="s">
        <v>113</v>
      </c>
      <c r="M6" s="266" t="s">
        <v>111</v>
      </c>
      <c r="N6" s="302"/>
      <c r="O6" s="267" t="s">
        <v>111</v>
      </c>
      <c r="P6" s="266" t="s">
        <v>111</v>
      </c>
      <c r="Q6" s="248"/>
      <c r="R6" s="267" t="s">
        <v>111</v>
      </c>
      <c r="S6" s="265" t="s">
        <v>113</v>
      </c>
      <c r="T6" s="268" t="s">
        <v>127</v>
      </c>
      <c r="U6" s="45"/>
    </row>
    <row r="7" spans="1:21" s="9" customFormat="1" ht="15" customHeight="1" thickTop="1" x14ac:dyDescent="0.2">
      <c r="A7" s="12"/>
      <c r="B7" s="125" t="s">
        <v>194</v>
      </c>
      <c r="C7" s="140">
        <v>32993</v>
      </c>
      <c r="D7" s="262">
        <v>33520</v>
      </c>
      <c r="E7" s="242">
        <v>21117</v>
      </c>
      <c r="F7" s="303"/>
      <c r="G7" s="236">
        <v>25762</v>
      </c>
      <c r="H7" s="262">
        <v>26760</v>
      </c>
      <c r="I7" s="242">
        <v>10709</v>
      </c>
      <c r="J7" s="324"/>
      <c r="K7" s="236">
        <v>0</v>
      </c>
      <c r="L7" s="262">
        <v>0</v>
      </c>
      <c r="M7" s="242">
        <v>0</v>
      </c>
      <c r="N7" s="303"/>
      <c r="O7" s="236">
        <v>0</v>
      </c>
      <c r="P7" s="242">
        <v>0</v>
      </c>
      <c r="Q7" s="324"/>
      <c r="R7" s="264">
        <f>C7+G7+K7+O7</f>
        <v>58755</v>
      </c>
      <c r="S7" s="262">
        <f>+D7+H7+L7</f>
        <v>60280</v>
      </c>
      <c r="T7" s="148">
        <f>E7+I7+M7+P7</f>
        <v>31826</v>
      </c>
      <c r="U7" s="45"/>
    </row>
    <row r="8" spans="1:21" s="9" customFormat="1" ht="15" customHeight="1" x14ac:dyDescent="0.2">
      <c r="A8" s="12"/>
      <c r="B8" s="125" t="s">
        <v>195</v>
      </c>
      <c r="C8" s="140">
        <v>11886</v>
      </c>
      <c r="D8" s="262">
        <v>12251</v>
      </c>
      <c r="E8" s="242">
        <v>5864</v>
      </c>
      <c r="F8" s="303"/>
      <c r="G8" s="236">
        <v>2324</v>
      </c>
      <c r="H8" s="262">
        <v>2411</v>
      </c>
      <c r="I8" s="242">
        <v>700</v>
      </c>
      <c r="J8" s="324"/>
      <c r="K8" s="236">
        <v>0</v>
      </c>
      <c r="L8" s="262">
        <v>0</v>
      </c>
      <c r="M8" s="242">
        <v>0</v>
      </c>
      <c r="N8" s="303"/>
      <c r="O8" s="236">
        <v>0</v>
      </c>
      <c r="P8" s="242">
        <v>0</v>
      </c>
      <c r="Q8" s="324"/>
      <c r="R8" s="264">
        <f>C8+G8+K8+O8</f>
        <v>14210</v>
      </c>
      <c r="S8" s="262">
        <f>+D8+H8+L8</f>
        <v>14662</v>
      </c>
      <c r="T8" s="148">
        <f>E8+I8+M8+P8</f>
        <v>6564</v>
      </c>
      <c r="U8" s="45"/>
    </row>
    <row r="9" spans="1:21" s="9" customFormat="1" ht="15" customHeight="1" x14ac:dyDescent="0.2">
      <c r="A9" s="12"/>
      <c r="B9" s="335" t="s">
        <v>196</v>
      </c>
      <c r="C9" s="336">
        <v>53211</v>
      </c>
      <c r="D9" s="326">
        <v>55143</v>
      </c>
      <c r="E9" s="325">
        <v>65759</v>
      </c>
      <c r="F9" s="303"/>
      <c r="G9" s="234">
        <v>32371</v>
      </c>
      <c r="H9" s="326">
        <v>33466</v>
      </c>
      <c r="I9" s="325">
        <v>34905</v>
      </c>
      <c r="J9" s="324"/>
      <c r="K9" s="234">
        <v>0</v>
      </c>
      <c r="L9" s="326">
        <v>0</v>
      </c>
      <c r="M9" s="325">
        <v>0</v>
      </c>
      <c r="N9" s="303"/>
      <c r="O9" s="234">
        <v>0</v>
      </c>
      <c r="P9" s="325">
        <v>0</v>
      </c>
      <c r="Q9" s="324"/>
      <c r="R9" s="251">
        <f>C9+G9+K9+O9</f>
        <v>85582</v>
      </c>
      <c r="S9" s="326">
        <f>+D9+H9+L9</f>
        <v>88609</v>
      </c>
      <c r="T9" s="327">
        <f>E9+I9+M9+P9</f>
        <v>100664</v>
      </c>
      <c r="U9" s="45"/>
    </row>
    <row r="10" spans="1:21" s="9" customFormat="1" ht="15" customHeight="1" x14ac:dyDescent="0.2">
      <c r="A10" s="12"/>
      <c r="B10" s="223" t="s">
        <v>112</v>
      </c>
      <c r="C10" s="227">
        <v>10514</v>
      </c>
      <c r="D10" s="239">
        <v>10760</v>
      </c>
      <c r="E10" s="241">
        <v>7294</v>
      </c>
      <c r="F10" s="303"/>
      <c r="G10" s="235">
        <v>0</v>
      </c>
      <c r="H10" s="239">
        <v>0</v>
      </c>
      <c r="I10" s="241">
        <v>15</v>
      </c>
      <c r="J10" s="324"/>
      <c r="K10" s="235">
        <v>0</v>
      </c>
      <c r="L10" s="239">
        <v>0</v>
      </c>
      <c r="M10" s="241">
        <v>0</v>
      </c>
      <c r="N10" s="303"/>
      <c r="O10" s="235">
        <v>0</v>
      </c>
      <c r="P10" s="241">
        <v>0</v>
      </c>
      <c r="Q10" s="324"/>
      <c r="R10" s="252">
        <f>G10+C10+K10+O10</f>
        <v>10514</v>
      </c>
      <c r="S10" s="239">
        <f>+D10+H10+L10</f>
        <v>10760</v>
      </c>
      <c r="T10" s="327">
        <f>I10+E10+M10+Q10</f>
        <v>7309</v>
      </c>
      <c r="U10" s="45"/>
    </row>
    <row r="11" spans="1:21" s="9" customFormat="1" ht="15" customHeight="1" thickBot="1" x14ac:dyDescent="0.25">
      <c r="A11" s="12"/>
      <c r="B11" s="328" t="s">
        <v>197</v>
      </c>
      <c r="C11" s="329">
        <f>SUM(C7:C10)</f>
        <v>108604</v>
      </c>
      <c r="D11" s="330">
        <f t="shared" ref="D11:E11" si="0">SUM(D7:D10)</f>
        <v>111674</v>
      </c>
      <c r="E11" s="331">
        <f t="shared" si="0"/>
        <v>100034</v>
      </c>
      <c r="F11" s="304"/>
      <c r="G11" s="332">
        <f t="shared" ref="G11:I11" si="1">SUM(G7:G10)</f>
        <v>60457</v>
      </c>
      <c r="H11" s="330">
        <f t="shared" si="1"/>
        <v>62637</v>
      </c>
      <c r="I11" s="331">
        <f t="shared" si="1"/>
        <v>46329</v>
      </c>
      <c r="J11" s="333"/>
      <c r="K11" s="332">
        <f t="shared" ref="K11:M11" si="2">SUM(K7:K10)</f>
        <v>0</v>
      </c>
      <c r="L11" s="330">
        <f t="shared" si="2"/>
        <v>0</v>
      </c>
      <c r="M11" s="331">
        <f t="shared" si="2"/>
        <v>0</v>
      </c>
      <c r="N11" s="304"/>
      <c r="O11" s="332">
        <f t="shared" ref="O11:P11" si="3">SUM(O7:O10)</f>
        <v>0</v>
      </c>
      <c r="P11" s="331">
        <f t="shared" si="3"/>
        <v>0</v>
      </c>
      <c r="Q11" s="333"/>
      <c r="R11" s="332">
        <f t="shared" ref="R11:T11" si="4">SUM(R7:R10)</f>
        <v>169061</v>
      </c>
      <c r="S11" s="330">
        <f t="shared" si="4"/>
        <v>174311</v>
      </c>
      <c r="T11" s="334">
        <f t="shared" si="4"/>
        <v>146363</v>
      </c>
      <c r="U11" s="45"/>
    </row>
    <row r="12" spans="1:21" s="9" customFormat="1" ht="15" customHeight="1" x14ac:dyDescent="0.2">
      <c r="A12" s="12"/>
      <c r="B12" s="223" t="s">
        <v>198</v>
      </c>
      <c r="C12" s="227">
        <v>5131</v>
      </c>
      <c r="D12" s="239">
        <v>5283</v>
      </c>
      <c r="E12" s="241">
        <v>6563</v>
      </c>
      <c r="F12" s="303"/>
      <c r="G12" s="235">
        <v>6714</v>
      </c>
      <c r="H12" s="239">
        <v>6661</v>
      </c>
      <c r="I12" s="241">
        <v>6024</v>
      </c>
      <c r="J12" s="324"/>
      <c r="K12" s="235">
        <v>0</v>
      </c>
      <c r="L12" s="239">
        <v>0</v>
      </c>
      <c r="M12" s="241">
        <v>0</v>
      </c>
      <c r="N12" s="303"/>
      <c r="O12" s="235">
        <v>0</v>
      </c>
      <c r="P12" s="241">
        <v>0</v>
      </c>
      <c r="Q12" s="324"/>
      <c r="R12" s="252">
        <f>G12+C12+K12+O12</f>
        <v>11845</v>
      </c>
      <c r="S12" s="239">
        <f>+D12+H12+L12</f>
        <v>11944</v>
      </c>
      <c r="T12" s="327">
        <f>I12+E12+M12+Q12</f>
        <v>12587</v>
      </c>
      <c r="U12" s="45"/>
    </row>
    <row r="13" spans="1:21" s="9" customFormat="1" ht="15" customHeight="1" thickBot="1" x14ac:dyDescent="0.25">
      <c r="A13" s="12"/>
      <c r="B13" s="224" t="s">
        <v>12</v>
      </c>
      <c r="C13" s="329">
        <f>SUM(C11:C12)</f>
        <v>113735</v>
      </c>
      <c r="D13" s="330">
        <f>SUM(D11:D12)</f>
        <v>116957</v>
      </c>
      <c r="E13" s="331">
        <f>SUM(E11:E12)</f>
        <v>106597</v>
      </c>
      <c r="F13" s="304"/>
      <c r="G13" s="332">
        <f>SUM(G11:G12)</f>
        <v>67171</v>
      </c>
      <c r="H13" s="330">
        <f>SUM(H11:H12)</f>
        <v>69298</v>
      </c>
      <c r="I13" s="331">
        <f>SUM(I11:I12)</f>
        <v>52353</v>
      </c>
      <c r="J13" s="333"/>
      <c r="K13" s="332">
        <f>SUM(K11:K12)</f>
        <v>0</v>
      </c>
      <c r="L13" s="330">
        <f>SUM(L11:L12)</f>
        <v>0</v>
      </c>
      <c r="M13" s="331">
        <f>SUM(M11:M12)</f>
        <v>0</v>
      </c>
      <c r="N13" s="304"/>
      <c r="O13" s="332">
        <f>SUM(O11:O12)</f>
        <v>0</v>
      </c>
      <c r="P13" s="331">
        <f>SUM(P11:P12)</f>
        <v>0</v>
      </c>
      <c r="Q13" s="333"/>
      <c r="R13" s="332">
        <f>SUM(R11:R12)</f>
        <v>180906</v>
      </c>
      <c r="S13" s="330">
        <f>SUM(S11:S12)</f>
        <v>186255</v>
      </c>
      <c r="T13" s="334">
        <f>SUM(T11:T12)</f>
        <v>158950</v>
      </c>
      <c r="U13" s="45"/>
    </row>
    <row r="14" spans="1:21" s="9" customFormat="1" ht="15" customHeight="1" x14ac:dyDescent="0.2">
      <c r="A14" s="12"/>
      <c r="B14" s="125" t="s">
        <v>153</v>
      </c>
      <c r="C14" s="140">
        <v>0</v>
      </c>
      <c r="D14" s="262">
        <v>0</v>
      </c>
      <c r="E14" s="242">
        <v>88</v>
      </c>
      <c r="F14" s="303"/>
      <c r="G14" s="236">
        <v>0</v>
      </c>
      <c r="H14" s="262">
        <v>0</v>
      </c>
      <c r="I14" s="242">
        <v>0</v>
      </c>
      <c r="J14" s="249"/>
      <c r="K14" s="236">
        <v>37281</v>
      </c>
      <c r="L14" s="262">
        <v>38301</v>
      </c>
      <c r="M14" s="242">
        <v>45501</v>
      </c>
      <c r="N14" s="303"/>
      <c r="O14" s="236"/>
      <c r="P14" s="242"/>
      <c r="Q14" s="249"/>
      <c r="R14" s="236">
        <f>C14+G14+K14+O14</f>
        <v>37281</v>
      </c>
      <c r="S14" s="236">
        <f t="shared" ref="S14:S15" si="5">+D14+H14+L14</f>
        <v>38301</v>
      </c>
      <c r="T14" s="148">
        <f>E14+I14+M14+P14</f>
        <v>45589</v>
      </c>
      <c r="U14" s="45"/>
    </row>
    <row r="15" spans="1:21" s="9" customFormat="1" ht="15" customHeight="1" x14ac:dyDescent="0.2">
      <c r="A15" s="12"/>
      <c r="B15" s="126" t="s">
        <v>13</v>
      </c>
      <c r="C15" s="141">
        <v>0</v>
      </c>
      <c r="D15" s="238">
        <v>0</v>
      </c>
      <c r="E15" s="294">
        <v>0</v>
      </c>
      <c r="F15" s="303"/>
      <c r="G15" s="234">
        <v>0</v>
      </c>
      <c r="H15" s="238">
        <v>0</v>
      </c>
      <c r="I15" s="294">
        <v>70</v>
      </c>
      <c r="J15" s="249"/>
      <c r="K15" s="234">
        <v>1</v>
      </c>
      <c r="L15" s="238">
        <v>0</v>
      </c>
      <c r="M15" s="294">
        <v>0</v>
      </c>
      <c r="N15" s="303"/>
      <c r="O15" s="234"/>
      <c r="P15" s="294"/>
      <c r="Q15" s="249"/>
      <c r="R15" s="234">
        <f>C15+G15+K15+O15</f>
        <v>1</v>
      </c>
      <c r="S15" s="238">
        <f t="shared" si="5"/>
        <v>0</v>
      </c>
      <c r="T15" s="149">
        <f>E15+I15+M15+P15</f>
        <v>70</v>
      </c>
      <c r="U15" s="45"/>
    </row>
    <row r="16" spans="1:21" s="9" customFormat="1" ht="15" customHeight="1" thickBot="1" x14ac:dyDescent="0.25">
      <c r="A16" s="12"/>
      <c r="B16" s="224" t="s">
        <v>21</v>
      </c>
      <c r="C16" s="228">
        <f t="shared" ref="C16:D16" si="6">SUM(C13:C15)</f>
        <v>113735</v>
      </c>
      <c r="D16" s="261">
        <f t="shared" si="6"/>
        <v>116957</v>
      </c>
      <c r="E16" s="295">
        <f t="shared" ref="E16" si="7">SUM(E13:E15)</f>
        <v>106685</v>
      </c>
      <c r="F16" s="304"/>
      <c r="G16" s="297">
        <f t="shared" ref="G16:I16" si="8">SUM(G13:G15)</f>
        <v>67171</v>
      </c>
      <c r="H16" s="261">
        <f t="shared" si="8"/>
        <v>69298</v>
      </c>
      <c r="I16" s="295">
        <f t="shared" si="8"/>
        <v>52423</v>
      </c>
      <c r="J16" s="250"/>
      <c r="K16" s="297">
        <f t="shared" ref="K16:M16" si="9">SUM(K13:K15)</f>
        <v>37282</v>
      </c>
      <c r="L16" s="261">
        <f t="shared" si="9"/>
        <v>38301</v>
      </c>
      <c r="M16" s="295">
        <f t="shared" si="9"/>
        <v>45501</v>
      </c>
      <c r="N16" s="304"/>
      <c r="O16" s="297">
        <f t="shared" ref="O16:P16" si="10">SUM(O13:O15)</f>
        <v>0</v>
      </c>
      <c r="P16" s="295">
        <f t="shared" si="10"/>
        <v>0</v>
      </c>
      <c r="Q16" s="250"/>
      <c r="R16" s="297">
        <f>SUM(R13:R15)</f>
        <v>218188</v>
      </c>
      <c r="S16" s="261">
        <f t="shared" ref="S16" si="11">SUM(S13:S15)</f>
        <v>224556</v>
      </c>
      <c r="T16" s="231">
        <f>SUM(T13:T15)</f>
        <v>204609</v>
      </c>
      <c r="U16" s="45"/>
    </row>
    <row r="17" spans="1:21" s="9" customFormat="1" ht="15" customHeight="1" x14ac:dyDescent="0.2">
      <c r="A17" s="12"/>
      <c r="B17" s="125" t="s">
        <v>53</v>
      </c>
      <c r="C17" s="140">
        <v>-14206</v>
      </c>
      <c r="D17" s="140">
        <v>-14410</v>
      </c>
      <c r="E17" s="242">
        <v>-12237</v>
      </c>
      <c r="F17" s="303"/>
      <c r="G17" s="236">
        <v>-2195</v>
      </c>
      <c r="H17" s="140">
        <v>-2257</v>
      </c>
      <c r="I17" s="242">
        <v>-2162</v>
      </c>
      <c r="J17" s="249"/>
      <c r="K17" s="236">
        <v>-26554</v>
      </c>
      <c r="L17" s="140">
        <v>-27190</v>
      </c>
      <c r="M17" s="242">
        <v>-35117</v>
      </c>
      <c r="N17" s="303"/>
      <c r="O17" s="236">
        <v>-2501</v>
      </c>
      <c r="P17" s="242">
        <v>-2014</v>
      </c>
      <c r="Q17" s="249"/>
      <c r="R17" s="236">
        <f>C17+G17+K17+O17</f>
        <v>-45456</v>
      </c>
      <c r="S17" s="140"/>
      <c r="T17" s="148">
        <f>E17+I17+M17+P17</f>
        <v>-51530</v>
      </c>
      <c r="U17" s="45"/>
    </row>
    <row r="18" spans="1:21" s="9" customFormat="1" ht="15" customHeight="1" thickBot="1" x14ac:dyDescent="0.25">
      <c r="A18" s="12"/>
      <c r="B18" s="224" t="s">
        <v>23</v>
      </c>
      <c r="C18" s="228">
        <f t="shared" ref="C18:D18" si="12">SUM(C16:C17)</f>
        <v>99529</v>
      </c>
      <c r="D18" s="228">
        <f t="shared" si="12"/>
        <v>102547</v>
      </c>
      <c r="E18" s="295">
        <f t="shared" ref="E18" si="13">SUM(E16:E17)</f>
        <v>94448</v>
      </c>
      <c r="F18" s="304"/>
      <c r="G18" s="297">
        <f t="shared" ref="G18:I18" si="14">SUM(G16:G17)</f>
        <v>64976</v>
      </c>
      <c r="H18" s="228">
        <f t="shared" si="14"/>
        <v>67041</v>
      </c>
      <c r="I18" s="295">
        <f t="shared" si="14"/>
        <v>50261</v>
      </c>
      <c r="J18" s="250"/>
      <c r="K18" s="297">
        <f t="shared" ref="K18:M18" si="15">SUM(K16:K17)</f>
        <v>10728</v>
      </c>
      <c r="L18" s="228">
        <f t="shared" si="15"/>
        <v>11111</v>
      </c>
      <c r="M18" s="295">
        <f t="shared" si="15"/>
        <v>10384</v>
      </c>
      <c r="N18" s="304"/>
      <c r="O18" s="297">
        <f t="shared" ref="O18:P18" si="16">SUM(O16:O17)</f>
        <v>-2501</v>
      </c>
      <c r="P18" s="295">
        <f t="shared" si="16"/>
        <v>-2014</v>
      </c>
      <c r="Q18" s="250"/>
      <c r="R18" s="297">
        <f t="shared" ref="R18:T18" si="17">SUM(R16:R17)</f>
        <v>172732</v>
      </c>
      <c r="S18" s="228"/>
      <c r="T18" s="231">
        <f t="shared" si="17"/>
        <v>153079</v>
      </c>
      <c r="U18" s="45"/>
    </row>
    <row r="19" spans="1:21" s="9" customFormat="1" ht="15" customHeight="1" x14ac:dyDescent="0.2">
      <c r="A19" s="12"/>
      <c r="B19" s="225"/>
      <c r="C19" s="229"/>
      <c r="D19" s="229"/>
      <c r="E19" s="243"/>
      <c r="F19" s="304"/>
      <c r="G19" s="237"/>
      <c r="H19" s="229"/>
      <c r="I19" s="243"/>
      <c r="J19" s="250"/>
      <c r="K19" s="237"/>
      <c r="L19" s="229"/>
      <c r="M19" s="243"/>
      <c r="N19" s="304"/>
      <c r="O19" s="237"/>
      <c r="P19" s="243"/>
      <c r="Q19" s="250"/>
      <c r="R19" s="237"/>
      <c r="S19" s="229"/>
      <c r="T19" s="232"/>
      <c r="U19" s="45"/>
    </row>
    <row r="20" spans="1:21" s="9" customFormat="1" ht="15" customHeight="1" x14ac:dyDescent="0.2">
      <c r="A20" s="12"/>
      <c r="B20" s="126" t="s">
        <v>25</v>
      </c>
      <c r="C20" s="141">
        <v>-51119</v>
      </c>
      <c r="D20" s="141">
        <v>-52652</v>
      </c>
      <c r="E20" s="294">
        <v>-49943</v>
      </c>
      <c r="F20" s="303"/>
      <c r="G20" s="234">
        <v>-9319</v>
      </c>
      <c r="H20" s="141">
        <v>-9556</v>
      </c>
      <c r="I20" s="294">
        <v>-8921</v>
      </c>
      <c r="J20" s="249"/>
      <c r="K20" s="234">
        <v>-3211</v>
      </c>
      <c r="L20" s="141">
        <v>-3281</v>
      </c>
      <c r="M20" s="294">
        <v>-4071</v>
      </c>
      <c r="N20" s="303"/>
      <c r="O20" s="234">
        <v>-1446</v>
      </c>
      <c r="P20" s="294">
        <v>-1605</v>
      </c>
      <c r="Q20" s="249"/>
      <c r="R20" s="236">
        <f>C20+G20+K20+O20</f>
        <v>-65095</v>
      </c>
      <c r="S20" s="141"/>
      <c r="T20" s="149">
        <f>E20+I20+M20+P20</f>
        <v>-64540</v>
      </c>
      <c r="U20" s="45"/>
    </row>
    <row r="21" spans="1:21" s="9" customFormat="1" ht="15" customHeight="1" thickBot="1" x14ac:dyDescent="0.25">
      <c r="A21" s="12"/>
      <c r="B21" s="224" t="s">
        <v>54</v>
      </c>
      <c r="C21" s="228">
        <f t="shared" ref="C21:D21" si="18">SUM(C18:C20)</f>
        <v>48410</v>
      </c>
      <c r="D21" s="228">
        <f t="shared" si="18"/>
        <v>49895</v>
      </c>
      <c r="E21" s="295">
        <f t="shared" ref="E21" si="19">SUM(E18:E20)</f>
        <v>44505</v>
      </c>
      <c r="F21" s="304"/>
      <c r="G21" s="297">
        <f t="shared" ref="G21:I21" si="20">SUM(G18:G20)</f>
        <v>55657</v>
      </c>
      <c r="H21" s="228">
        <f t="shared" si="20"/>
        <v>57485</v>
      </c>
      <c r="I21" s="295">
        <f t="shared" si="20"/>
        <v>41340</v>
      </c>
      <c r="J21" s="250"/>
      <c r="K21" s="297">
        <f t="shared" ref="K21:M21" si="21">SUM(K18:K20)</f>
        <v>7517</v>
      </c>
      <c r="L21" s="228">
        <f t="shared" si="21"/>
        <v>7830</v>
      </c>
      <c r="M21" s="295">
        <f t="shared" si="21"/>
        <v>6313</v>
      </c>
      <c r="N21" s="304"/>
      <c r="O21" s="297">
        <f t="shared" ref="O21:P21" si="22">SUM(O18:O20)</f>
        <v>-3947</v>
      </c>
      <c r="P21" s="295">
        <f t="shared" si="22"/>
        <v>-3619</v>
      </c>
      <c r="Q21" s="250"/>
      <c r="R21" s="297">
        <f t="shared" ref="R21:T21" si="23">SUM(R18:R20)</f>
        <v>107637</v>
      </c>
      <c r="S21" s="228"/>
      <c r="T21" s="231">
        <f t="shared" si="23"/>
        <v>88539</v>
      </c>
      <c r="U21" s="45"/>
    </row>
    <row r="22" spans="1:21" s="23" customFormat="1" ht="15" customHeight="1" x14ac:dyDescent="0.2">
      <c r="A22" s="12"/>
      <c r="B22" s="225"/>
      <c r="C22" s="229"/>
      <c r="D22" s="229"/>
      <c r="E22" s="243"/>
      <c r="F22" s="304"/>
      <c r="G22" s="237"/>
      <c r="H22" s="229"/>
      <c r="I22" s="243"/>
      <c r="J22" s="250"/>
      <c r="K22" s="237"/>
      <c r="L22" s="229"/>
      <c r="M22" s="243"/>
      <c r="N22" s="304"/>
      <c r="O22" s="237"/>
      <c r="P22" s="243"/>
      <c r="Q22" s="250"/>
      <c r="R22" s="237"/>
      <c r="S22" s="229"/>
      <c r="T22" s="232"/>
      <c r="U22" s="45"/>
    </row>
    <row r="23" spans="1:21" s="9" customFormat="1" ht="15" customHeight="1" x14ac:dyDescent="0.2">
      <c r="A23" s="12"/>
      <c r="B23" s="125" t="s">
        <v>24</v>
      </c>
      <c r="C23" s="140">
        <v>-28324</v>
      </c>
      <c r="D23" s="140">
        <v>-27970</v>
      </c>
      <c r="E23" s="242">
        <v>-29559</v>
      </c>
      <c r="F23" s="303"/>
      <c r="G23" s="236">
        <v>-7162</v>
      </c>
      <c r="H23" s="140">
        <v>-7172</v>
      </c>
      <c r="I23" s="242">
        <v>-7697</v>
      </c>
      <c r="J23" s="249"/>
      <c r="K23" s="236">
        <v>0</v>
      </c>
      <c r="L23" s="140">
        <v>0</v>
      </c>
      <c r="M23" s="242">
        <v>0</v>
      </c>
      <c r="N23" s="303"/>
      <c r="O23" s="236">
        <v>0</v>
      </c>
      <c r="P23" s="242">
        <v>0</v>
      </c>
      <c r="Q23" s="249"/>
      <c r="R23" s="236">
        <f>C23+G23+K23+O23</f>
        <v>-35486</v>
      </c>
      <c r="S23" s="140"/>
      <c r="T23" s="148">
        <f>E23+I23+M23+P23</f>
        <v>-37256</v>
      </c>
      <c r="U23" s="45"/>
    </row>
    <row r="24" spans="1:21" s="9" customFormat="1" ht="15" customHeight="1" thickBot="1" x14ac:dyDescent="0.25">
      <c r="A24" s="12"/>
      <c r="B24" s="224" t="s">
        <v>106</v>
      </c>
      <c r="C24" s="228">
        <f t="shared" ref="C24:D24" si="24">SUM(C21:C23)</f>
        <v>20086</v>
      </c>
      <c r="D24" s="228">
        <f t="shared" si="24"/>
        <v>21925</v>
      </c>
      <c r="E24" s="295">
        <f t="shared" ref="E24" si="25">SUM(E21:E23)</f>
        <v>14946</v>
      </c>
      <c r="F24" s="304"/>
      <c r="G24" s="297">
        <f t="shared" ref="G24:I24" si="26">SUM(G21:G23)</f>
        <v>48495</v>
      </c>
      <c r="H24" s="228">
        <f t="shared" si="26"/>
        <v>50313</v>
      </c>
      <c r="I24" s="295">
        <f t="shared" si="26"/>
        <v>33643</v>
      </c>
      <c r="J24" s="250"/>
      <c r="K24" s="297">
        <f t="shared" ref="K24:M24" si="27">SUM(K21:K23)</f>
        <v>7517</v>
      </c>
      <c r="L24" s="228">
        <f t="shared" si="27"/>
        <v>7830</v>
      </c>
      <c r="M24" s="295">
        <f t="shared" si="27"/>
        <v>6313</v>
      </c>
      <c r="N24" s="304"/>
      <c r="O24" s="297">
        <f t="shared" ref="O24:P24" si="28">SUM(O21:O23)</f>
        <v>-3947</v>
      </c>
      <c r="P24" s="295">
        <f t="shared" si="28"/>
        <v>-3619</v>
      </c>
      <c r="Q24" s="250"/>
      <c r="R24" s="297">
        <f>SUM(R21:R23)</f>
        <v>72151</v>
      </c>
      <c r="S24" s="228"/>
      <c r="T24" s="231">
        <f>SUM(T21:T23)</f>
        <v>51283</v>
      </c>
      <c r="U24" s="45"/>
    </row>
    <row r="25" spans="1:21" s="9" customFormat="1" ht="15" customHeight="1" x14ac:dyDescent="0.2">
      <c r="A25" s="12"/>
      <c r="B25" s="125" t="s">
        <v>26</v>
      </c>
      <c r="C25" s="140"/>
      <c r="D25" s="140"/>
      <c r="E25" s="242"/>
      <c r="F25" s="303"/>
      <c r="G25" s="236"/>
      <c r="H25" s="140"/>
      <c r="I25" s="242"/>
      <c r="J25" s="249"/>
      <c r="K25" s="236"/>
      <c r="L25" s="140"/>
      <c r="M25" s="242"/>
      <c r="N25" s="303"/>
      <c r="O25" s="236"/>
      <c r="P25" s="242"/>
      <c r="Q25" s="249"/>
      <c r="R25" s="236">
        <v>-19666</v>
      </c>
      <c r="S25" s="140"/>
      <c r="T25" s="148">
        <v>-17350</v>
      </c>
      <c r="U25" s="45"/>
    </row>
    <row r="26" spans="1:21" s="9" customFormat="1" ht="15" customHeight="1" x14ac:dyDescent="0.2">
      <c r="A26" s="12"/>
      <c r="B26" s="125" t="s">
        <v>130</v>
      </c>
      <c r="C26" s="140"/>
      <c r="D26" s="140"/>
      <c r="E26" s="242"/>
      <c r="F26" s="303"/>
      <c r="G26" s="236"/>
      <c r="H26" s="140"/>
      <c r="I26" s="242"/>
      <c r="J26" s="249"/>
      <c r="K26" s="236"/>
      <c r="L26" s="140"/>
      <c r="M26" s="242"/>
      <c r="N26" s="303"/>
      <c r="O26" s="236"/>
      <c r="P26" s="242"/>
      <c r="Q26" s="249"/>
      <c r="R26" s="236">
        <v>4700</v>
      </c>
      <c r="S26" s="140"/>
      <c r="T26" s="148">
        <v>4162</v>
      </c>
      <c r="U26" s="45"/>
    </row>
    <row r="27" spans="1:21" s="9" customFormat="1" ht="15" customHeight="1" x14ac:dyDescent="0.2">
      <c r="A27" s="12"/>
      <c r="B27" s="125" t="s">
        <v>131</v>
      </c>
      <c r="C27" s="140"/>
      <c r="D27" s="140"/>
      <c r="E27" s="242"/>
      <c r="F27" s="303"/>
      <c r="G27" s="236"/>
      <c r="H27" s="140"/>
      <c r="I27" s="242"/>
      <c r="J27" s="249"/>
      <c r="K27" s="236"/>
      <c r="L27" s="140"/>
      <c r="M27" s="242"/>
      <c r="N27" s="303"/>
      <c r="O27" s="236"/>
      <c r="P27" s="242"/>
      <c r="Q27" s="249"/>
      <c r="R27" s="236">
        <v>-7086</v>
      </c>
      <c r="S27" s="140"/>
      <c r="T27" s="148">
        <v>-6151</v>
      </c>
      <c r="U27" s="45"/>
    </row>
    <row r="28" spans="1:21" s="9" customFormat="1" ht="15" customHeight="1" x14ac:dyDescent="0.2">
      <c r="A28" s="12"/>
      <c r="B28" s="126" t="s">
        <v>27</v>
      </c>
      <c r="C28" s="141"/>
      <c r="D28" s="141"/>
      <c r="E28" s="294"/>
      <c r="F28" s="303"/>
      <c r="G28" s="234"/>
      <c r="H28" s="141"/>
      <c r="I28" s="294"/>
      <c r="J28" s="249"/>
      <c r="K28" s="234"/>
      <c r="L28" s="141"/>
      <c r="M28" s="294"/>
      <c r="N28" s="303"/>
      <c r="O28" s="234"/>
      <c r="P28" s="294"/>
      <c r="Q28" s="249"/>
      <c r="R28" s="234">
        <v>-987</v>
      </c>
      <c r="S28" s="141"/>
      <c r="T28" s="149">
        <v>-1336</v>
      </c>
      <c r="U28" s="45"/>
    </row>
    <row r="29" spans="1:21" s="9" customFormat="1" ht="15" customHeight="1" thickBot="1" x14ac:dyDescent="0.25">
      <c r="A29" s="12"/>
      <c r="B29" s="224" t="s">
        <v>154</v>
      </c>
      <c r="C29" s="230"/>
      <c r="D29" s="230"/>
      <c r="E29" s="296"/>
      <c r="F29" s="303"/>
      <c r="G29" s="298"/>
      <c r="H29" s="230"/>
      <c r="I29" s="296"/>
      <c r="J29" s="249"/>
      <c r="K29" s="298"/>
      <c r="L29" s="230"/>
      <c r="M29" s="296"/>
      <c r="N29" s="303"/>
      <c r="O29" s="298"/>
      <c r="P29" s="296"/>
      <c r="Q29" s="249"/>
      <c r="R29" s="297">
        <f>SUM(R24:R28)</f>
        <v>49112</v>
      </c>
      <c r="S29" s="230"/>
      <c r="T29" s="231">
        <f>SUM(T24:T28)</f>
        <v>30608</v>
      </c>
      <c r="U29" s="45"/>
    </row>
    <row r="30" spans="1:21" s="9" customFormat="1" ht="15" customHeight="1" x14ac:dyDescent="0.2">
      <c r="A30" s="12"/>
      <c r="B30" s="125" t="s">
        <v>155</v>
      </c>
      <c r="C30" s="140"/>
      <c r="D30" s="140"/>
      <c r="E30" s="242"/>
      <c r="F30" s="303"/>
      <c r="G30" s="236"/>
      <c r="H30" s="140"/>
      <c r="I30" s="242"/>
      <c r="J30" s="249"/>
      <c r="K30" s="236"/>
      <c r="L30" s="140"/>
      <c r="M30" s="242"/>
      <c r="N30" s="303"/>
      <c r="O30" s="236"/>
      <c r="P30" s="242"/>
      <c r="Q30" s="249"/>
      <c r="R30" s="236">
        <v>1309</v>
      </c>
      <c r="S30" s="140"/>
      <c r="T30" s="148">
        <v>2302</v>
      </c>
      <c r="U30" s="45"/>
    </row>
    <row r="31" spans="1:21" s="9" customFormat="1" ht="15" customHeight="1" x14ac:dyDescent="0.2">
      <c r="A31" s="12"/>
      <c r="B31" s="126" t="s">
        <v>156</v>
      </c>
      <c r="C31" s="141"/>
      <c r="D31" s="141"/>
      <c r="E31" s="294"/>
      <c r="F31" s="303"/>
      <c r="G31" s="234"/>
      <c r="H31" s="141"/>
      <c r="I31" s="294"/>
      <c r="J31" s="249"/>
      <c r="K31" s="234"/>
      <c r="L31" s="141"/>
      <c r="M31" s="294"/>
      <c r="N31" s="303"/>
      <c r="O31" s="234"/>
      <c r="P31" s="294"/>
      <c r="Q31" s="249"/>
      <c r="R31" s="234">
        <v>-1737</v>
      </c>
      <c r="S31" s="141"/>
      <c r="T31" s="149">
        <v>-1296</v>
      </c>
      <c r="U31" s="45"/>
    </row>
    <row r="32" spans="1:21" s="9" customFormat="1" ht="15" customHeight="1" thickBot="1" x14ac:dyDescent="0.25">
      <c r="A32" s="12"/>
      <c r="B32" s="224" t="s">
        <v>157</v>
      </c>
      <c r="C32" s="230"/>
      <c r="D32" s="230"/>
      <c r="E32" s="296"/>
      <c r="F32" s="303"/>
      <c r="G32" s="298"/>
      <c r="H32" s="230"/>
      <c r="I32" s="296"/>
      <c r="J32" s="249"/>
      <c r="K32" s="298"/>
      <c r="L32" s="230"/>
      <c r="M32" s="296"/>
      <c r="N32" s="303"/>
      <c r="O32" s="298"/>
      <c r="P32" s="296"/>
      <c r="Q32" s="249"/>
      <c r="R32" s="297">
        <f>SUM(R30:R31)</f>
        <v>-428</v>
      </c>
      <c r="S32" s="230"/>
      <c r="T32" s="231">
        <f>SUM(T30:T31)</f>
        <v>1006</v>
      </c>
      <c r="U32" s="45"/>
    </row>
    <row r="33" spans="1:21" s="9" customFormat="1" ht="15" customHeight="1" thickBot="1" x14ac:dyDescent="0.25">
      <c r="A33" s="12"/>
      <c r="B33" s="224" t="s">
        <v>76</v>
      </c>
      <c r="C33" s="230"/>
      <c r="D33" s="230"/>
      <c r="E33" s="296"/>
      <c r="F33" s="303"/>
      <c r="G33" s="298"/>
      <c r="H33" s="230"/>
      <c r="I33" s="296"/>
      <c r="J33" s="249"/>
      <c r="K33" s="298"/>
      <c r="L33" s="230"/>
      <c r="M33" s="296"/>
      <c r="N33" s="303"/>
      <c r="O33" s="298"/>
      <c r="P33" s="296"/>
      <c r="Q33" s="249"/>
      <c r="R33" s="297">
        <f>+R29+R32</f>
        <v>48684</v>
      </c>
      <c r="S33" s="230"/>
      <c r="T33" s="231">
        <f>+T29+T32</f>
        <v>31614</v>
      </c>
      <c r="U33" s="45"/>
    </row>
    <row r="34" spans="1:21" s="9" customFormat="1" ht="15" customHeight="1" x14ac:dyDescent="0.2">
      <c r="A34" s="12"/>
      <c r="B34" s="125" t="s">
        <v>28</v>
      </c>
      <c r="C34" s="140"/>
      <c r="D34" s="140"/>
      <c r="E34" s="242"/>
      <c r="F34" s="303"/>
      <c r="G34" s="236"/>
      <c r="H34" s="140"/>
      <c r="I34" s="242"/>
      <c r="J34" s="249"/>
      <c r="K34" s="236"/>
      <c r="L34" s="140"/>
      <c r="M34" s="242"/>
      <c r="N34" s="303"/>
      <c r="O34" s="236"/>
      <c r="P34" s="242"/>
      <c r="Q34" s="249"/>
      <c r="R34" s="236">
        <v>-15534</v>
      </c>
      <c r="S34" s="140"/>
      <c r="T34" s="148">
        <v>-9910</v>
      </c>
      <c r="U34" s="45"/>
    </row>
    <row r="35" spans="1:21" s="5" customFormat="1" ht="15" customHeight="1" thickBot="1" x14ac:dyDescent="0.25">
      <c r="A35" s="24"/>
      <c r="B35" s="133" t="s">
        <v>15</v>
      </c>
      <c r="C35" s="142"/>
      <c r="D35" s="142"/>
      <c r="E35" s="244"/>
      <c r="F35" s="304"/>
      <c r="G35" s="245"/>
      <c r="H35" s="142"/>
      <c r="I35" s="244"/>
      <c r="J35" s="250"/>
      <c r="K35" s="245"/>
      <c r="L35" s="142"/>
      <c r="M35" s="244"/>
      <c r="N35" s="304"/>
      <c r="O35" s="245"/>
      <c r="P35" s="244"/>
      <c r="Q35" s="250"/>
      <c r="R35" s="245">
        <f>SUM(R33:R34)</f>
        <v>33150</v>
      </c>
      <c r="S35" s="142"/>
      <c r="T35" s="150">
        <f>SUM(T33:T34)</f>
        <v>21704</v>
      </c>
      <c r="U35" s="46"/>
    </row>
    <row r="36" spans="1:21" s="40" customFormat="1" x14ac:dyDescent="0.25">
      <c r="A36" s="2"/>
      <c r="B36" s="163"/>
      <c r="C36" s="53"/>
      <c r="D36" s="53"/>
      <c r="E36" s="53"/>
      <c r="F36" s="305"/>
      <c r="G36" s="53"/>
      <c r="H36" s="53"/>
      <c r="I36" s="53"/>
      <c r="J36" s="163"/>
      <c r="K36" s="53"/>
      <c r="L36" s="53"/>
      <c r="M36" s="53"/>
      <c r="N36" s="305"/>
      <c r="O36" s="53"/>
      <c r="P36" s="53"/>
      <c r="Q36" s="163"/>
      <c r="R36" s="53"/>
      <c r="S36" s="53"/>
      <c r="T36" s="53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2021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9"/>
  <sheetViews>
    <sheetView showGridLines="0" zoomScaleNormal="100" workbookViewId="0"/>
  </sheetViews>
  <sheetFormatPr defaultColWidth="9.140625" defaultRowHeight="14.25" x14ac:dyDescent="0.2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 x14ac:dyDescent="0.25">
      <c r="B1" s="271" t="str">
        <f>+'Table of contents'!C21</f>
        <v>Statement of Comprehensive Income for the Six Months Ended June 30, 2021 and 2020</v>
      </c>
      <c r="C1" s="30"/>
      <c r="D1" s="30"/>
      <c r="E1" s="30"/>
      <c r="F1" s="30"/>
    </row>
    <row r="2" spans="1:6" s="14" customFormat="1" ht="15.75" x14ac:dyDescent="0.25">
      <c r="B2" s="222" t="s">
        <v>89</v>
      </c>
      <c r="C2" s="30"/>
      <c r="D2" s="30"/>
      <c r="E2" s="30"/>
      <c r="F2" s="30"/>
    </row>
    <row r="3" spans="1:6" s="9" customFormat="1" ht="11.25" x14ac:dyDescent="0.2">
      <c r="A3" s="12"/>
      <c r="B3" s="26"/>
      <c r="C3" s="275"/>
      <c r="D3" s="275"/>
      <c r="E3" s="275"/>
      <c r="F3" s="275"/>
    </row>
    <row r="4" spans="1:6" s="9" customFormat="1" ht="12" thickBot="1" x14ac:dyDescent="0.25">
      <c r="A4" s="12"/>
      <c r="B4" s="130" t="s">
        <v>90</v>
      </c>
      <c r="C4" s="221" t="s">
        <v>188</v>
      </c>
      <c r="D4" s="221" t="s">
        <v>136</v>
      </c>
      <c r="E4" s="221" t="s">
        <v>189</v>
      </c>
      <c r="F4" s="221" t="s">
        <v>135</v>
      </c>
    </row>
    <row r="5" spans="1:6" s="9" customFormat="1" ht="15" customHeight="1" thickTop="1" thickBot="1" x14ac:dyDescent="0.25">
      <c r="A5" s="12"/>
      <c r="B5" s="285" t="s">
        <v>15</v>
      </c>
      <c r="C5" s="286">
        <v>43389</v>
      </c>
      <c r="D5" s="287">
        <v>41895</v>
      </c>
      <c r="E5" s="286">
        <v>33150</v>
      </c>
      <c r="F5" s="287">
        <v>21704</v>
      </c>
    </row>
    <row r="6" spans="1:6" s="9" customFormat="1" ht="15" customHeight="1" x14ac:dyDescent="0.2">
      <c r="A6" s="12"/>
      <c r="B6" s="125" t="s">
        <v>71</v>
      </c>
      <c r="C6" s="140">
        <v>30424</v>
      </c>
      <c r="D6" s="148">
        <v>-15647</v>
      </c>
      <c r="E6" s="140">
        <v>-6820</v>
      </c>
      <c r="F6" s="148">
        <v>-13683</v>
      </c>
    </row>
    <row r="7" spans="1:6" s="9" customFormat="1" ht="15" customHeight="1" x14ac:dyDescent="0.2">
      <c r="A7" s="12"/>
      <c r="B7" s="126" t="s">
        <v>162</v>
      </c>
      <c r="C7" s="140">
        <v>1523</v>
      </c>
      <c r="D7" s="149">
        <v>1359</v>
      </c>
      <c r="E7" s="140">
        <v>515</v>
      </c>
      <c r="F7" s="149">
        <v>1232</v>
      </c>
    </row>
    <row r="8" spans="1:6" s="9" customFormat="1" ht="15" customHeight="1" x14ac:dyDescent="0.2">
      <c r="A8" s="12"/>
      <c r="B8" s="126" t="s">
        <v>73</v>
      </c>
      <c r="C8" s="140">
        <v>0</v>
      </c>
      <c r="D8" s="149">
        <v>1</v>
      </c>
      <c r="E8" s="140">
        <v>-1</v>
      </c>
      <c r="F8" s="149">
        <v>1</v>
      </c>
    </row>
    <row r="9" spans="1:6" s="31" customFormat="1" ht="25.15" customHeight="1" thickBot="1" x14ac:dyDescent="0.25">
      <c r="A9" s="32"/>
      <c r="B9" s="272" t="s">
        <v>74</v>
      </c>
      <c r="C9" s="228">
        <f>SUM(C6:C8)</f>
        <v>31947</v>
      </c>
      <c r="D9" s="231">
        <f>SUM(D6:D8)</f>
        <v>-14287</v>
      </c>
      <c r="E9" s="228">
        <f>SUM(E6:E8)</f>
        <v>-6306</v>
      </c>
      <c r="F9" s="231">
        <f>SUM(F6:F8)</f>
        <v>-12450</v>
      </c>
    </row>
    <row r="10" spans="1:6" s="9" customFormat="1" ht="24" customHeight="1" x14ac:dyDescent="0.2">
      <c r="A10" s="12"/>
      <c r="B10" s="273" t="s">
        <v>163</v>
      </c>
      <c r="C10" s="140">
        <v>-44</v>
      </c>
      <c r="D10" s="148">
        <v>-72</v>
      </c>
      <c r="E10" s="140">
        <v>78</v>
      </c>
      <c r="F10" s="148">
        <v>214</v>
      </c>
    </row>
    <row r="11" spans="1:6" s="9" customFormat="1" ht="15" customHeight="1" x14ac:dyDescent="0.2">
      <c r="A11" s="12"/>
      <c r="B11" s="125" t="s">
        <v>72</v>
      </c>
      <c r="C11" s="140">
        <v>-1490</v>
      </c>
      <c r="D11" s="148">
        <v>2472</v>
      </c>
      <c r="E11" s="140">
        <v>274</v>
      </c>
      <c r="F11" s="148">
        <v>1348</v>
      </c>
    </row>
    <row r="12" spans="1:6" s="9" customFormat="1" ht="15" customHeight="1" thickBot="1" x14ac:dyDescent="0.25">
      <c r="A12" s="12"/>
      <c r="B12" s="224" t="s">
        <v>75</v>
      </c>
      <c r="C12" s="228">
        <f>SUM(C10:C11)</f>
        <v>-1534</v>
      </c>
      <c r="D12" s="231">
        <f>SUM(D10:D11)</f>
        <v>2400</v>
      </c>
      <c r="E12" s="228">
        <f>SUM(E10:E11)</f>
        <v>352</v>
      </c>
      <c r="F12" s="231">
        <f>SUM(F10:F11)</f>
        <v>1562</v>
      </c>
    </row>
    <row r="13" spans="1:6" s="9" customFormat="1" ht="15" customHeight="1" thickBot="1" x14ac:dyDescent="0.25">
      <c r="A13" s="12"/>
      <c r="B13" s="216" t="s">
        <v>164</v>
      </c>
      <c r="C13" s="246">
        <f>C9+C12</f>
        <v>30413</v>
      </c>
      <c r="D13" s="279">
        <f>D9+D12</f>
        <v>-11887</v>
      </c>
      <c r="E13" s="246">
        <f>E9+E12</f>
        <v>-5954</v>
      </c>
      <c r="F13" s="279">
        <f>F9+F12</f>
        <v>-10888</v>
      </c>
    </row>
    <row r="14" spans="1:6" s="9" customFormat="1" ht="15" customHeight="1" thickBot="1" x14ac:dyDescent="0.25">
      <c r="A14" s="12"/>
      <c r="B14" s="274" t="s">
        <v>57</v>
      </c>
      <c r="C14" s="276">
        <f>C5+C13</f>
        <v>73802</v>
      </c>
      <c r="D14" s="278">
        <f>D5+D13</f>
        <v>30008</v>
      </c>
      <c r="E14" s="276">
        <f>E5+E13</f>
        <v>27196</v>
      </c>
      <c r="F14" s="278">
        <f>F5+F13</f>
        <v>10816</v>
      </c>
    </row>
    <row r="15" spans="1:6" s="31" customFormat="1" ht="15" customHeight="1" x14ac:dyDescent="0.2">
      <c r="A15" s="32"/>
      <c r="B15" s="125" t="s">
        <v>158</v>
      </c>
      <c r="C15" s="277">
        <f>C14-C16</f>
        <v>73642</v>
      </c>
      <c r="D15" s="280">
        <f>D14-D16</f>
        <v>29898</v>
      </c>
      <c r="E15" s="277">
        <f>E14-E16</f>
        <v>27107</v>
      </c>
      <c r="F15" s="280">
        <f>F14-F16</f>
        <v>10740</v>
      </c>
    </row>
    <row r="16" spans="1:6" s="9" customFormat="1" ht="15" customHeight="1" x14ac:dyDescent="0.2">
      <c r="A16" s="12"/>
      <c r="B16" s="126" t="s">
        <v>159</v>
      </c>
      <c r="C16" s="141">
        <v>160</v>
      </c>
      <c r="D16" s="149">
        <v>110</v>
      </c>
      <c r="E16" s="141">
        <v>89</v>
      </c>
      <c r="F16" s="149">
        <v>76</v>
      </c>
    </row>
    <row r="17" spans="1:6" s="9" customFormat="1" ht="11.25" x14ac:dyDescent="0.2">
      <c r="A17" s="12"/>
      <c r="B17" s="25"/>
      <c r="C17" s="33"/>
      <c r="D17" s="33"/>
      <c r="E17" s="33"/>
      <c r="F17" s="33"/>
    </row>
    <row r="19" spans="1:6" x14ac:dyDescent="0.2">
      <c r="E19" s="47"/>
    </row>
  </sheetData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