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codeName="DieseArbeitsmappe" defaultThemeVersion="124226"/>
  <xr:revisionPtr revIDLastSave="1" documentId="8_{31D94273-B897-407F-8319-3AEE55E99886}" xr6:coauthVersionLast="45" xr6:coauthVersionMax="45" xr10:uidLastSave="{46BBD351-D1DA-4614-BEF7-E585207A05EC}"/>
  <bookViews>
    <workbookView xWindow="-120" yWindow="-120" windowWidth="29040" windowHeight="17640" tabRatio="932" xr2:uid="{00000000-000D-0000-FFFF-FFFF00000000}"/>
  </bookViews>
  <sheets>
    <sheet name="Front page" sheetId="1" r:id="rId1"/>
    <sheet name="Table of contents" sheetId="32" r:id="rId2"/>
    <sheet name="Key Figures" sheetId="31" r:id="rId3"/>
    <sheet name="Income Statement" sheetId="4" r:id="rId4"/>
    <sheet name="Balance Sheet" sheetId="26" r:id="rId5"/>
    <sheet name="Statement of Cash Flows" sheetId="10" r:id="rId6"/>
    <sheet name="Segment Report ytd" sheetId="29" r:id="rId7"/>
    <sheet name="Segment Report quarter" sheetId="17" r:id="rId8"/>
    <sheet name="Segment DBP-IoT split ytd" sheetId="30" r:id="rId9"/>
    <sheet name="Segment DBP-IoT split quarter" sheetId="24" r:id="rId10"/>
    <sheet name="Comp. Income" sheetId="14" r:id="rId11"/>
    <sheet name="IR Contact" sheetId="5" r:id="rId12"/>
    <sheet name="Back Banner" sheetId="33" r:id="rId13"/>
  </sheets>
  <definedNames>
    <definedName name="_xlnm.Print_Area" localSheetId="4">'Balance Sheet'!$A$1:$D$53</definedName>
    <definedName name="_xlnm.Print_Area" localSheetId="10">'Comp. Income'!$A$1:$F$17</definedName>
    <definedName name="_xlnm.Print_Area" localSheetId="0">'Front page'!$A$1:$H$23</definedName>
    <definedName name="_xlnm.Print_Area" localSheetId="3">'Income Statement'!$A$1:$H$31</definedName>
    <definedName name="_xlnm.Print_Area" localSheetId="9">'Segment DBP-IoT split quarter'!$A$1:$M$22</definedName>
    <definedName name="_xlnm.Print_Area" localSheetId="8">'Segment DBP-IoT split ytd'!$A$1:$M$22</definedName>
    <definedName name="_xlnm.Print_Area" localSheetId="6">'Segment Report ytd'!$A$1:$U$32</definedName>
    <definedName name="_xlnm.Print_Area" localSheetId="1">'Table of contents'!$A$1:$J$27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31" l="1"/>
  <c r="J16" i="31"/>
  <c r="E37" i="31"/>
  <c r="H37" i="31"/>
  <c r="E38" i="31"/>
  <c r="E39" i="31"/>
  <c r="H39" i="31"/>
  <c r="E40" i="31"/>
  <c r="H40" i="31"/>
  <c r="E41" i="31"/>
  <c r="H41" i="31"/>
  <c r="E43" i="31"/>
  <c r="E44" i="31"/>
  <c r="E45" i="31"/>
  <c r="F12" i="14" l="1"/>
  <c r="F9" i="14"/>
  <c r="D12" i="14"/>
  <c r="D9" i="14"/>
  <c r="D13" i="14" s="1"/>
  <c r="D14" i="14" s="1"/>
  <c r="D15" i="14" s="1"/>
  <c r="E10" i="24"/>
  <c r="E13" i="24" s="1"/>
  <c r="E10" i="30"/>
  <c r="E13" i="30" s="1"/>
  <c r="T29" i="17"/>
  <c r="P10" i="17"/>
  <c r="P13" i="17" s="1"/>
  <c r="P15" i="17" s="1"/>
  <c r="P18" i="17" s="1"/>
  <c r="P21" i="17" s="1"/>
  <c r="M10" i="17"/>
  <c r="M13" i="17" s="1"/>
  <c r="M15" i="17" s="1"/>
  <c r="M18" i="17" s="1"/>
  <c r="M21" i="17" s="1"/>
  <c r="I10" i="17"/>
  <c r="I13" i="17" s="1"/>
  <c r="I15" i="17" s="1"/>
  <c r="I18" i="17" s="1"/>
  <c r="I21" i="17" s="1"/>
  <c r="E20" i="17"/>
  <c r="E17" i="17"/>
  <c r="E14" i="17"/>
  <c r="E10" i="17"/>
  <c r="E13" i="17" s="1"/>
  <c r="T29" i="29"/>
  <c r="P10" i="29"/>
  <c r="P13" i="29" s="1"/>
  <c r="P15" i="29" s="1"/>
  <c r="P18" i="29" s="1"/>
  <c r="P21" i="29" s="1"/>
  <c r="M10" i="29"/>
  <c r="M13" i="29" s="1"/>
  <c r="M15" i="29" s="1"/>
  <c r="M18" i="29" s="1"/>
  <c r="M21" i="29" s="1"/>
  <c r="I10" i="29"/>
  <c r="I13" i="29" s="1"/>
  <c r="I15" i="29" s="1"/>
  <c r="I18" i="29" s="1"/>
  <c r="I21" i="29" s="1"/>
  <c r="E17" i="29"/>
  <c r="E14" i="29"/>
  <c r="E10" i="29"/>
  <c r="E13" i="29" s="1"/>
  <c r="E15" i="29" s="1"/>
  <c r="E18" i="29" s="1"/>
  <c r="E21" i="29" s="1"/>
  <c r="E15" i="17" l="1"/>
  <c r="E18" i="17" s="1"/>
  <c r="E21" i="17" s="1"/>
  <c r="F13" i="14"/>
  <c r="F14" i="14" s="1"/>
  <c r="F15" i="14" s="1"/>
  <c r="F34" i="10"/>
  <c r="F36" i="10" s="1"/>
  <c r="F31" i="10"/>
  <c r="F25" i="10"/>
  <c r="F16" i="10"/>
  <c r="F37" i="10" s="1"/>
  <c r="D34" i="10"/>
  <c r="D36" i="10" s="1"/>
  <c r="D31" i="10"/>
  <c r="D25" i="10"/>
  <c r="D16" i="10"/>
  <c r="D37" i="10" s="1"/>
  <c r="F21" i="4" l="1"/>
  <c r="F22" i="4" s="1"/>
  <c r="F24" i="4" l="1"/>
  <c r="H24" i="4"/>
  <c r="H22" i="4"/>
  <c r="F14" i="4"/>
  <c r="H14" i="4" s="1"/>
  <c r="E24" i="4"/>
  <c r="C21" i="4"/>
  <c r="E21" i="4" s="1"/>
  <c r="C20" i="4"/>
  <c r="R29" i="17"/>
  <c r="R20" i="17"/>
  <c r="T20" i="17"/>
  <c r="T17" i="17"/>
  <c r="R17" i="17"/>
  <c r="T14" i="17"/>
  <c r="R14" i="17"/>
  <c r="K13" i="17"/>
  <c r="K15" i="17" s="1"/>
  <c r="K18" i="17" s="1"/>
  <c r="K21" i="17" s="1"/>
  <c r="T12" i="17"/>
  <c r="S12" i="17"/>
  <c r="R12" i="17"/>
  <c r="T11" i="17"/>
  <c r="S11" i="17"/>
  <c r="R11" i="17"/>
  <c r="O10" i="17"/>
  <c r="O13" i="17" s="1"/>
  <c r="O15" i="17" s="1"/>
  <c r="O18" i="17" s="1"/>
  <c r="O21" i="17" s="1"/>
  <c r="L10" i="17"/>
  <c r="L13" i="17"/>
  <c r="L15" i="17" s="1"/>
  <c r="L18" i="17" s="1"/>
  <c r="L21" i="17" s="1"/>
  <c r="K10" i="17"/>
  <c r="H10" i="17"/>
  <c r="H13" i="17" s="1"/>
  <c r="H15" i="17" s="1"/>
  <c r="H18" i="17" s="1"/>
  <c r="H21" i="17" s="1"/>
  <c r="G10" i="17"/>
  <c r="G13" i="17" s="1"/>
  <c r="G15" i="17" s="1"/>
  <c r="G18" i="17" s="1"/>
  <c r="G21" i="17" s="1"/>
  <c r="D10" i="17"/>
  <c r="D13" i="17" s="1"/>
  <c r="D15" i="17" s="1"/>
  <c r="D18" i="17" s="1"/>
  <c r="D21" i="17" s="1"/>
  <c r="C10" i="17"/>
  <c r="C13" i="17" s="1"/>
  <c r="C15" i="17" s="1"/>
  <c r="C18" i="17" s="1"/>
  <c r="C21" i="17" s="1"/>
  <c r="T9" i="17"/>
  <c r="S9" i="17"/>
  <c r="R9" i="17"/>
  <c r="T8" i="17"/>
  <c r="S8" i="17"/>
  <c r="R8" i="17"/>
  <c r="S7" i="17"/>
  <c r="R7" i="17"/>
  <c r="T7" i="17"/>
  <c r="R29" i="29"/>
  <c r="T20" i="29"/>
  <c r="R20" i="29"/>
  <c r="R17" i="29"/>
  <c r="T17" i="29"/>
  <c r="T14" i="29"/>
  <c r="R14" i="29"/>
  <c r="K13" i="29"/>
  <c r="K15" i="29" s="1"/>
  <c r="K18" i="29" s="1"/>
  <c r="K21" i="29" s="1"/>
  <c r="T12" i="29"/>
  <c r="S12" i="29"/>
  <c r="R12" i="29"/>
  <c r="T11" i="29"/>
  <c r="S11" i="29"/>
  <c r="R11" i="29"/>
  <c r="O10" i="29"/>
  <c r="O13" i="29"/>
  <c r="O15" i="29" s="1"/>
  <c r="O18" i="29" s="1"/>
  <c r="O21" i="29" s="1"/>
  <c r="L10" i="29"/>
  <c r="L13" i="29"/>
  <c r="L15" i="29" s="1"/>
  <c r="L18" i="29" s="1"/>
  <c r="L21" i="29" s="1"/>
  <c r="K10" i="29"/>
  <c r="H10" i="29"/>
  <c r="H13" i="29" s="1"/>
  <c r="H15" i="29" s="1"/>
  <c r="H18" i="29" s="1"/>
  <c r="H21" i="29" s="1"/>
  <c r="G10" i="29"/>
  <c r="G13" i="29" s="1"/>
  <c r="G15" i="29" s="1"/>
  <c r="G18" i="29" s="1"/>
  <c r="G21" i="29" s="1"/>
  <c r="D10" i="29"/>
  <c r="D13" i="29" s="1"/>
  <c r="D15" i="29" s="1"/>
  <c r="C10" i="29"/>
  <c r="C13" i="29" s="1"/>
  <c r="C15" i="29" s="1"/>
  <c r="C18" i="29" s="1"/>
  <c r="C21" i="29" s="1"/>
  <c r="T9" i="29"/>
  <c r="S9" i="29"/>
  <c r="R9" i="29"/>
  <c r="T8" i="29"/>
  <c r="S8" i="29"/>
  <c r="R8" i="29"/>
  <c r="T7" i="29"/>
  <c r="S7" i="29"/>
  <c r="R7" i="29"/>
  <c r="E12" i="14"/>
  <c r="E9" i="14"/>
  <c r="M17" i="30"/>
  <c r="E34" i="10"/>
  <c r="E36" i="10"/>
  <c r="E31" i="10"/>
  <c r="E25" i="10"/>
  <c r="E16" i="10"/>
  <c r="E37" i="10" s="1"/>
  <c r="F10" i="4"/>
  <c r="F12" i="4" s="1"/>
  <c r="C10" i="4"/>
  <c r="C12" i="4" s="1"/>
  <c r="B1" i="14"/>
  <c r="B1" i="24"/>
  <c r="B1" i="30"/>
  <c r="B1" i="17"/>
  <c r="B1" i="29"/>
  <c r="B1" i="10"/>
  <c r="B1" i="26"/>
  <c r="B1" i="4"/>
  <c r="F1" i="10"/>
  <c r="E1" i="10"/>
  <c r="D1" i="10"/>
  <c r="C1" i="10"/>
  <c r="B1" i="31"/>
  <c r="C12" i="14"/>
  <c r="C9" i="14"/>
  <c r="D10" i="24"/>
  <c r="D13" i="24" s="1"/>
  <c r="C10" i="24"/>
  <c r="C13" i="24" s="1"/>
  <c r="D10" i="30"/>
  <c r="D13" i="30" s="1"/>
  <c r="C10" i="30"/>
  <c r="C13" i="30" s="1"/>
  <c r="K7" i="30"/>
  <c r="G7" i="30" s="1"/>
  <c r="L7" i="30"/>
  <c r="H7" i="30" s="1"/>
  <c r="M7" i="30"/>
  <c r="I7" i="30" s="1"/>
  <c r="K8" i="30"/>
  <c r="G8" i="30" s="1"/>
  <c r="L8" i="30"/>
  <c r="H8" i="30" s="1"/>
  <c r="M8" i="30"/>
  <c r="K9" i="30"/>
  <c r="G9" i="30" s="1"/>
  <c r="L9" i="30"/>
  <c r="H9" i="30" s="1"/>
  <c r="M9" i="30"/>
  <c r="I9" i="30" s="1"/>
  <c r="K11" i="30"/>
  <c r="G11" i="30" s="1"/>
  <c r="L11" i="30"/>
  <c r="H11" i="30" s="1"/>
  <c r="M11" i="30"/>
  <c r="I11" i="30" s="1"/>
  <c r="K12" i="30"/>
  <c r="G12" i="30" s="1"/>
  <c r="L12" i="30"/>
  <c r="H12" i="30"/>
  <c r="M12" i="30"/>
  <c r="I12" i="30" s="1"/>
  <c r="K14" i="30"/>
  <c r="L14" i="30"/>
  <c r="M14" i="30"/>
  <c r="K17" i="30"/>
  <c r="L17" i="30"/>
  <c r="K20" i="30"/>
  <c r="L20" i="30"/>
  <c r="C34" i="10"/>
  <c r="C36" i="10" s="1"/>
  <c r="C31" i="10"/>
  <c r="C25" i="10"/>
  <c r="C16" i="10"/>
  <c r="C37" i="10" s="1"/>
  <c r="D50" i="26"/>
  <c r="D52" i="26" s="1"/>
  <c r="C50" i="26"/>
  <c r="C52" i="26"/>
  <c r="D43" i="26"/>
  <c r="C43" i="26"/>
  <c r="D33" i="26"/>
  <c r="C33" i="26"/>
  <c r="C53" i="26" s="1"/>
  <c r="D22" i="26"/>
  <c r="D23" i="26" s="1"/>
  <c r="C22" i="26"/>
  <c r="D11" i="26"/>
  <c r="C11" i="26"/>
  <c r="C23" i="26" s="1"/>
  <c r="H20" i="4"/>
  <c r="H18" i="4"/>
  <c r="E18" i="4"/>
  <c r="H17" i="4"/>
  <c r="E17" i="4"/>
  <c r="H16" i="4"/>
  <c r="E16" i="4"/>
  <c r="H15" i="4"/>
  <c r="E15" i="4"/>
  <c r="H13" i="4"/>
  <c r="E13" i="4"/>
  <c r="H11" i="4"/>
  <c r="E11" i="4"/>
  <c r="H9" i="4"/>
  <c r="E9" i="4"/>
  <c r="H8" i="4"/>
  <c r="E8" i="4"/>
  <c r="H7" i="4"/>
  <c r="E7" i="4"/>
  <c r="H6" i="4"/>
  <c r="E6" i="4"/>
  <c r="H5" i="4"/>
  <c r="E5" i="4"/>
  <c r="M20" i="30"/>
  <c r="E14" i="4"/>
  <c r="L20" i="24"/>
  <c r="K20" i="24"/>
  <c r="L17" i="24"/>
  <c r="K17" i="24"/>
  <c r="L14" i="24"/>
  <c r="K14" i="24"/>
  <c r="L12" i="24"/>
  <c r="H12" i="24" s="1"/>
  <c r="K12" i="24"/>
  <c r="G12" i="24" s="1"/>
  <c r="L11" i="24"/>
  <c r="H11" i="24"/>
  <c r="K11" i="24"/>
  <c r="G11" i="24" s="1"/>
  <c r="L9" i="24"/>
  <c r="H9" i="24" s="1"/>
  <c r="K9" i="24"/>
  <c r="G9" i="24" s="1"/>
  <c r="L8" i="24"/>
  <c r="H8" i="24" s="1"/>
  <c r="K8" i="24"/>
  <c r="G8" i="24" s="1"/>
  <c r="L7" i="24"/>
  <c r="H7" i="24" s="1"/>
  <c r="K7" i="24"/>
  <c r="G7" i="24" s="1"/>
  <c r="M14" i="24"/>
  <c r="M12" i="24"/>
  <c r="I12" i="24"/>
  <c r="M11" i="24"/>
  <c r="I11" i="24"/>
  <c r="M8" i="24"/>
  <c r="I8" i="24" s="1"/>
  <c r="M9" i="24"/>
  <c r="I9" i="24" s="1"/>
  <c r="M7" i="24"/>
  <c r="I7" i="24" s="1"/>
  <c r="M17" i="24"/>
  <c r="M20" i="24"/>
  <c r="H21" i="4"/>
  <c r="D53" i="26" l="1"/>
  <c r="C22" i="4"/>
  <c r="E22" i="4" s="1"/>
  <c r="E10" i="4"/>
  <c r="E13" i="14"/>
  <c r="E14" i="14" s="1"/>
  <c r="E15" i="14" s="1"/>
  <c r="M10" i="24"/>
  <c r="M13" i="24" s="1"/>
  <c r="M15" i="24" s="1"/>
  <c r="M18" i="24" s="1"/>
  <c r="M21" i="24" s="1"/>
  <c r="I10" i="24"/>
  <c r="I13" i="24" s="1"/>
  <c r="T10" i="17"/>
  <c r="T13" i="17" s="1"/>
  <c r="T15" i="17" s="1"/>
  <c r="T18" i="17" s="1"/>
  <c r="T21" i="17" s="1"/>
  <c r="T26" i="17" s="1"/>
  <c r="T30" i="17" s="1"/>
  <c r="T32" i="17" s="1"/>
  <c r="S10" i="17"/>
  <c r="S13" i="17" s="1"/>
  <c r="H10" i="24"/>
  <c r="H13" i="24" s="1"/>
  <c r="R10" i="17"/>
  <c r="R13" i="17" s="1"/>
  <c r="R15" i="17" s="1"/>
  <c r="R18" i="17" s="1"/>
  <c r="R21" i="17" s="1"/>
  <c r="R26" i="17" s="1"/>
  <c r="R30" i="17" s="1"/>
  <c r="R32" i="17" s="1"/>
  <c r="K10" i="24"/>
  <c r="K13" i="24" s="1"/>
  <c r="K15" i="24" s="1"/>
  <c r="K18" i="24" s="1"/>
  <c r="K21" i="24" s="1"/>
  <c r="D18" i="29"/>
  <c r="D21" i="29" s="1"/>
  <c r="M10" i="30"/>
  <c r="M13" i="30" s="1"/>
  <c r="M15" i="30" s="1"/>
  <c r="M18" i="30" s="1"/>
  <c r="M21" i="30" s="1"/>
  <c r="I8" i="30"/>
  <c r="I10" i="30" s="1"/>
  <c r="I13" i="30" s="1"/>
  <c r="L10" i="30"/>
  <c r="L13" i="30" s="1"/>
  <c r="L15" i="30" s="1"/>
  <c r="L18" i="30" s="1"/>
  <c r="L21" i="30" s="1"/>
  <c r="K10" i="30"/>
  <c r="K13" i="30" s="1"/>
  <c r="K15" i="30" s="1"/>
  <c r="K18" i="30" s="1"/>
  <c r="K21" i="30" s="1"/>
  <c r="C13" i="14"/>
  <c r="G10" i="24"/>
  <c r="G13" i="24" s="1"/>
  <c r="L10" i="24"/>
  <c r="L13" i="24" s="1"/>
  <c r="L15" i="24" s="1"/>
  <c r="L18" i="24" s="1"/>
  <c r="L21" i="24" s="1"/>
  <c r="R10" i="29"/>
  <c r="R13" i="29" s="1"/>
  <c r="R15" i="29" s="1"/>
  <c r="R18" i="29" s="1"/>
  <c r="R21" i="29" s="1"/>
  <c r="R26" i="29" s="1"/>
  <c r="R30" i="29" s="1"/>
  <c r="R32" i="29" s="1"/>
  <c r="S10" i="29"/>
  <c r="S13" i="29" s="1"/>
  <c r="H10" i="30"/>
  <c r="H13" i="30" s="1"/>
  <c r="G10" i="30"/>
  <c r="G13" i="30" s="1"/>
  <c r="T10" i="29"/>
  <c r="T13" i="29" s="1"/>
  <c r="T15" i="29" s="1"/>
  <c r="T18" i="29" s="1"/>
  <c r="T21" i="29" s="1"/>
  <c r="T26" i="29" s="1"/>
  <c r="T30" i="29" s="1"/>
  <c r="T32" i="29" s="1"/>
  <c r="H12" i="4"/>
  <c r="F19" i="4"/>
  <c r="E12" i="4"/>
  <c r="C19" i="4"/>
  <c r="E19" i="4" s="1"/>
  <c r="H10" i="4"/>
  <c r="E20" i="4"/>
  <c r="C23" i="4" l="1"/>
  <c r="C25" i="4" s="1"/>
  <c r="C14" i="14"/>
  <c r="H19" i="4"/>
  <c r="F23" i="4"/>
  <c r="E23" i="4" l="1"/>
  <c r="C15" i="14"/>
  <c r="H23" i="4"/>
  <c r="F25" i="4"/>
  <c r="C26" i="4"/>
  <c r="E25" i="4"/>
  <c r="F26" i="4" l="1"/>
  <c r="H25" i="4"/>
  <c r="C29" i="4"/>
  <c r="E29" i="4" s="1"/>
  <c r="E26" i="4"/>
  <c r="C28" i="4"/>
  <c r="E28" i="4" s="1"/>
  <c r="F29" i="4" l="1"/>
  <c r="H29" i="4" s="1"/>
  <c r="H26" i="4"/>
  <c r="F28" i="4"/>
  <c r="H28" i="4" s="1"/>
</calcChain>
</file>

<file path=xl/sharedStrings.xml><?xml version="1.0" encoding="utf-8"?>
<sst xmlns="http://schemas.openxmlformats.org/spreadsheetml/2006/main" count="443" uniqueCount="212">
  <si>
    <t>-</t>
  </si>
  <si>
    <t>Investor Relations</t>
  </si>
  <si>
    <t>64297 Darmstadt</t>
  </si>
  <si>
    <t>Uhlandstraße 12</t>
  </si>
  <si>
    <t>www.softwareag.com</t>
  </si>
  <si>
    <t>+49 (0) 6151 / 92 1900</t>
  </si>
  <si>
    <t xml:space="preserve">Fax: </t>
  </si>
  <si>
    <t xml:space="preserve">+49 (0) 6151 / 9234 1900 </t>
  </si>
  <si>
    <t xml:space="preserve">E-Mail: </t>
  </si>
  <si>
    <t>investor.relations@softwareag.com</t>
  </si>
  <si>
    <t>TOTAL</t>
  </si>
  <si>
    <t>Financial Information</t>
  </si>
  <si>
    <t>Product revenue</t>
  </si>
  <si>
    <t>Other</t>
  </si>
  <si>
    <t>as % of revenue</t>
  </si>
  <si>
    <t>Net income</t>
  </si>
  <si>
    <t>Balance sheet</t>
  </si>
  <si>
    <t>Total assets</t>
  </si>
  <si>
    <t>Cash and cash equivalents</t>
  </si>
  <si>
    <t>Licenses</t>
  </si>
  <si>
    <t>Maintenance</t>
  </si>
  <si>
    <t>Total revenue</t>
  </si>
  <si>
    <t>Costs of sales</t>
  </si>
  <si>
    <t>Gross profit</t>
  </si>
  <si>
    <t>Research and development expenses</t>
  </si>
  <si>
    <t>Sales, marketing and distribution expenses</t>
  </si>
  <si>
    <t>General and administrative expenses</t>
  </si>
  <si>
    <t>Other taxes</t>
  </si>
  <si>
    <t>Income taxes</t>
  </si>
  <si>
    <t>Thereof attributable to shareholders of Software AG</t>
  </si>
  <si>
    <t>Weighted average number of shares outstanding (basic)</t>
  </si>
  <si>
    <t>Weighted average number of shares outstanding (diluted)</t>
  </si>
  <si>
    <t>Current assets</t>
  </si>
  <si>
    <t>Non-current assets</t>
  </si>
  <si>
    <t>Intangible assets</t>
  </si>
  <si>
    <t>Goodwill</t>
  </si>
  <si>
    <t>Property, plant and equipment</t>
  </si>
  <si>
    <t>Current liabilities</t>
  </si>
  <si>
    <t>Financial liabilities</t>
  </si>
  <si>
    <t>Other provisions</t>
  </si>
  <si>
    <t>Non-current liabilities</t>
  </si>
  <si>
    <t>Equity</t>
  </si>
  <si>
    <t>Share capital</t>
  </si>
  <si>
    <t>Retained earnings</t>
  </si>
  <si>
    <t>Other reserves</t>
  </si>
  <si>
    <t>Treasury shares</t>
  </si>
  <si>
    <t>Amortization/depreciation of non-current assets</t>
  </si>
  <si>
    <t>Changes in payables and other liabilities</t>
  </si>
  <si>
    <t>Interest paid</t>
  </si>
  <si>
    <t>Interest received</t>
  </si>
  <si>
    <t>Proceeds from the sale of property, plant and equipment/intangible assets</t>
  </si>
  <si>
    <t>Purchase of property, plant and equipment/intangible assets</t>
  </si>
  <si>
    <t>Net change in cash and cash equivalents</t>
  </si>
  <si>
    <t>Reconciliation</t>
  </si>
  <si>
    <t>Cost of sales</t>
  </si>
  <si>
    <t>Segment contribution</t>
  </si>
  <si>
    <t>Attributable to shareholders of Software AG</t>
  </si>
  <si>
    <t>Non-controlling interests</t>
  </si>
  <si>
    <t>Total comprehensive income</t>
  </si>
  <si>
    <t>Thereof attributable to non-controlling interests</t>
  </si>
  <si>
    <t xml:space="preserve">Telephone: </t>
  </si>
  <si>
    <t>Germany</t>
  </si>
  <si>
    <t>p. 3</t>
  </si>
  <si>
    <t>p. 4</t>
  </si>
  <si>
    <t>p. 5</t>
  </si>
  <si>
    <t>p. 6</t>
  </si>
  <si>
    <t>p. 8</t>
  </si>
  <si>
    <t>p. 9</t>
  </si>
  <si>
    <t>(unaudited)</t>
  </si>
  <si>
    <t>Other financial assets</t>
  </si>
  <si>
    <t>Other non-financial assets</t>
  </si>
  <si>
    <t>Deferred tax liabilities</t>
  </si>
  <si>
    <t>Capital reserves</t>
  </si>
  <si>
    <t>Currency translation differences from foreign operations</t>
  </si>
  <si>
    <t>Net actuarial gain/loss on pension obligations</t>
  </si>
  <si>
    <t>Currency translation gain/loss from net investments in foreign operations</t>
  </si>
  <si>
    <t>Items to be reclassified to the income statement if certain conditions are met</t>
  </si>
  <si>
    <t>Items not to be reclassified to the income statement</t>
  </si>
  <si>
    <t>Earnings before income taxes</t>
  </si>
  <si>
    <t>Income tax receivables</t>
  </si>
  <si>
    <t>Deferred tax receivables</t>
  </si>
  <si>
    <t>Other non-financial liabilities</t>
  </si>
  <si>
    <t>Income tax liabilities</t>
  </si>
  <si>
    <t>Provisions for pensions and similar obligations</t>
  </si>
  <si>
    <t>Net financial income/expense</t>
  </si>
  <si>
    <t>Other non-cash income/expense</t>
  </si>
  <si>
    <t>Changes in receivables and other assets</t>
  </si>
  <si>
    <t>Income taxes paid/received</t>
  </si>
  <si>
    <t>Proceeds from the sale of non-current financial assets</t>
  </si>
  <si>
    <t>Purchase of non-current financial assets</t>
  </si>
  <si>
    <t>Proceeds from the sale of current financial assets</t>
  </si>
  <si>
    <t>Purchase of current financial assets</t>
  </si>
  <si>
    <t>(IFRS, unaudited)</t>
  </si>
  <si>
    <t>in € thousands</t>
  </si>
  <si>
    <t>Earnings per share (€, basic)</t>
  </si>
  <si>
    <t>Earnings per share (€, diluted)</t>
  </si>
  <si>
    <t>Assets (in € thousands)</t>
  </si>
  <si>
    <t>Total Assets</t>
  </si>
  <si>
    <t>Total Equity and Liabilities</t>
  </si>
  <si>
    <t>A&amp;N</t>
  </si>
  <si>
    <t>Table of Contents</t>
  </si>
  <si>
    <t>in € millions</t>
  </si>
  <si>
    <t>(unless otherwise stated)</t>
  </si>
  <si>
    <t>Revenue</t>
  </si>
  <si>
    <t>Employees (FTE)</t>
  </si>
  <si>
    <t>Net income (non-IFRS)</t>
  </si>
  <si>
    <t>Operating EBITA (non-IFRS)</t>
  </si>
  <si>
    <t>DBP segment earnings</t>
  </si>
  <si>
    <t>Segment margin</t>
  </si>
  <si>
    <t>A&amp;N segment earnings</t>
  </si>
  <si>
    <t>Equity and Liabilities (in € thousands)</t>
  </si>
  <si>
    <t>Repayment of non-current financial liabilities</t>
  </si>
  <si>
    <t>Segment earnings</t>
  </si>
  <si>
    <t>p. 7</t>
  </si>
  <si>
    <t>Dividends paid</t>
  </si>
  <si>
    <t>Net cash</t>
  </si>
  <si>
    <t xml:space="preserve">as stated </t>
  </si>
  <si>
    <t>SaaS</t>
  </si>
  <si>
    <t>DBP (incl. Cloud &amp; IoT)</t>
  </si>
  <si>
    <t xml:space="preserve">   Thereof DBP (Cloud &amp; IoT)</t>
  </si>
  <si>
    <t xml:space="preserve">at constant
currency </t>
  </si>
  <si>
    <t>DBP (Cloud &amp; IoT)</t>
  </si>
  <si>
    <t>DBP (excl. Cloud &amp; IoT)</t>
  </si>
  <si>
    <t xml:space="preserve">   Thereof DBP (excl. Cloud &amp; IoT)</t>
  </si>
  <si>
    <t>Change in cash and cash equivalents from currency translation</t>
  </si>
  <si>
    <t>Cash and cash equivalents at beginning of period</t>
  </si>
  <si>
    <t>Software AG</t>
  </si>
  <si>
    <t>Operating cash flow</t>
  </si>
  <si>
    <t>Free cash flow</t>
  </si>
  <si>
    <t>Because the figures in this report are stated in accordance with commercial rounding principles, totals and percentages may not always be exact.</t>
  </si>
  <si>
    <t>Trade and other payables</t>
  </si>
  <si>
    <t>Net cash flow from operating activities</t>
  </si>
  <si>
    <t>+/- as %</t>
  </si>
  <si>
    <t xml:space="preserve">+/- as % </t>
  </si>
  <si>
    <t>Net cash flow from investing activities</t>
  </si>
  <si>
    <t>Net cash flow from financing activities</t>
  </si>
  <si>
    <t>Cash and cash equivalents at end of period</t>
  </si>
  <si>
    <t>as stated</t>
  </si>
  <si>
    <t>Repayments of lease liabilities</t>
  </si>
  <si>
    <t>Professional Services</t>
  </si>
  <si>
    <t>Dec. 31, 2019</t>
  </si>
  <si>
    <t xml:space="preserve">Other income </t>
  </si>
  <si>
    <t>Other expense</t>
  </si>
  <si>
    <t>Operating profit</t>
  </si>
  <si>
    <t>Finance income</t>
  </si>
  <si>
    <t>Finance cost</t>
  </si>
  <si>
    <t>Finance income, net</t>
  </si>
  <si>
    <t>Assets held for sale</t>
  </si>
  <si>
    <t>Liabilities from assets held for sale</t>
  </si>
  <si>
    <t>Net profit/(loss) from cash flow hedges</t>
  </si>
  <si>
    <t>Net profit/(loss) from equity instruments designated to measurement at fair value through other comprehensive income</t>
  </si>
  <si>
    <t>Proceeds/payments for current financial liabilities</t>
  </si>
  <si>
    <t>New non-current financial liabilities</t>
  </si>
  <si>
    <t>Change in cash and cash equivalents</t>
  </si>
  <si>
    <t>p. 10</t>
  </si>
  <si>
    <t>p. 11</t>
  </si>
  <si>
    <t>Net proceeds from disposal of assets held for sale</t>
  </si>
  <si>
    <r>
      <t>+/- in % acc</t>
    </r>
    <r>
      <rPr>
        <b/>
        <vertAlign val="superscript"/>
        <sz val="8"/>
        <color rgb="FF011F3D"/>
        <rFont val="Arial"/>
        <family val="2"/>
      </rPr>
      <t>1</t>
    </r>
  </si>
  <si>
    <r>
      <t>Bookings DBP (incl. Cloud &amp; IoT)</t>
    </r>
    <r>
      <rPr>
        <vertAlign val="superscript"/>
        <sz val="8"/>
        <color rgb="FF011F3D"/>
        <rFont val="Arial"/>
        <family val="2"/>
      </rPr>
      <t>5</t>
    </r>
  </si>
  <si>
    <r>
      <t xml:space="preserve">   Thereof DBP (excl. Cloud &amp; IoT)</t>
    </r>
    <r>
      <rPr>
        <vertAlign val="superscript"/>
        <sz val="8"/>
        <color rgb="FF011F3D"/>
        <rFont val="Arial"/>
        <family val="2"/>
      </rPr>
      <t>5</t>
    </r>
  </si>
  <si>
    <r>
      <t xml:space="preserve">   Thereof DBP (Cloud &amp; IoT)</t>
    </r>
    <r>
      <rPr>
        <vertAlign val="superscript"/>
        <sz val="8"/>
        <color rgb="FF011F3D"/>
        <rFont val="Arial"/>
        <family val="2"/>
      </rPr>
      <t>5</t>
    </r>
  </si>
  <si>
    <r>
      <t>Bookings A&amp;N</t>
    </r>
    <r>
      <rPr>
        <vertAlign val="superscript"/>
        <sz val="8"/>
        <color rgb="FF011F3D"/>
        <rFont val="Arial"/>
        <family val="2"/>
      </rPr>
      <t>5</t>
    </r>
  </si>
  <si>
    <r>
      <t>+/- in % acc</t>
    </r>
    <r>
      <rPr>
        <b/>
        <i/>
        <vertAlign val="superscript"/>
        <sz val="8"/>
        <color rgb="FF011F3D"/>
        <rFont val="Arial"/>
        <family val="2"/>
      </rPr>
      <t xml:space="preserve">1 </t>
    </r>
  </si>
  <si>
    <r>
      <t>Earnings per share (non-IFRS)</t>
    </r>
    <r>
      <rPr>
        <b/>
        <vertAlign val="superscript"/>
        <sz val="8"/>
        <color rgb="FF011F3D"/>
        <rFont val="Arial"/>
        <family val="2"/>
      </rPr>
      <t>2</t>
    </r>
  </si>
  <si>
    <r>
      <t>CapEx</t>
    </r>
    <r>
      <rPr>
        <vertAlign val="superscript"/>
        <sz val="8"/>
        <color rgb="FF011F3D"/>
        <rFont val="Arial"/>
        <family val="2"/>
      </rPr>
      <t>3</t>
    </r>
  </si>
  <si>
    <t xml:space="preserve">Group Bookings </t>
  </si>
  <si>
    <t>Group ARR</t>
  </si>
  <si>
    <r>
      <t>DBP (incl. Cloud &amp; IoT)</t>
    </r>
    <r>
      <rPr>
        <vertAlign val="superscript"/>
        <sz val="8"/>
        <color rgb="FF011F3D"/>
        <rFont val="Arial"/>
        <family val="2"/>
      </rPr>
      <t>4</t>
    </r>
  </si>
  <si>
    <t xml:space="preserve">⁶    Excl.438 FTE for sold Spanish Prof. Services unit  </t>
  </si>
  <si>
    <t>Free cash flow per share</t>
  </si>
  <si>
    <t xml:space="preserve">EBIT (IFRS) </t>
  </si>
  <si>
    <r>
      <rPr>
        <vertAlign val="superscript"/>
        <sz val="8"/>
        <color rgb="FF011F3D"/>
        <rFont val="Arial"/>
        <family val="2"/>
      </rPr>
      <t>1</t>
    </r>
    <r>
      <rPr>
        <sz val="8"/>
        <color rgb="FF011F3D"/>
        <rFont val="Arial"/>
        <family val="2"/>
      </rPr>
      <t xml:space="preserve">    acc = At constant currency</t>
    </r>
  </si>
  <si>
    <r>
      <rPr>
        <vertAlign val="superscript"/>
        <sz val="8"/>
        <color rgb="FF011F3D"/>
        <rFont val="Arial"/>
        <family val="2"/>
      </rPr>
      <t>3</t>
    </r>
    <r>
      <rPr>
        <sz val="8"/>
        <color rgb="FF011F3D"/>
        <rFont val="Arial"/>
        <family val="2"/>
      </rPr>
      <t xml:space="preserve">    Cash flow from investing activities adjusted for acquisitions and investments in debt instruments</t>
    </r>
  </si>
  <si>
    <r>
      <rPr>
        <vertAlign val="superscript"/>
        <sz val="8"/>
        <color rgb="FF011F3D"/>
        <rFont val="Arial"/>
        <family val="2"/>
      </rPr>
      <t>4</t>
    </r>
    <r>
      <rPr>
        <sz val="8"/>
        <color rgb="FF011F3D"/>
        <rFont val="Arial"/>
        <family val="2"/>
      </rPr>
      <t xml:space="preserve">    Annual recurring revenue </t>
    </r>
  </si>
  <si>
    <r>
      <rPr>
        <vertAlign val="superscript"/>
        <sz val="8"/>
        <color rgb="FF011F3D"/>
        <rFont val="Arial"/>
        <family val="2"/>
      </rPr>
      <t>5</t>
    </r>
    <r>
      <rPr>
        <sz val="8"/>
        <color rgb="FF011F3D"/>
        <rFont val="Arial"/>
        <family val="2"/>
      </rPr>
      <t xml:space="preserve">    Bookings according to 2020 definition</t>
    </r>
  </si>
  <si>
    <t>.</t>
  </si>
  <si>
    <t>Q4 / 2020</t>
  </si>
  <si>
    <t>Key Figures as of December 31, 2020 and 2019</t>
  </si>
  <si>
    <t>Consolidated Balance Sheet as of December 31, 2020 and December 31, 2019</t>
  </si>
  <si>
    <t>Consolidated Statement of Cash Flows for the Twelve Months Ended December 31, 2020 and 2019</t>
  </si>
  <si>
    <t>Consolidated Income Statement for the Twelve Months Ended December 31, 2020 and 2019</t>
  </si>
  <si>
    <t>Segment Report for the Twelve Months Ended December 31, 2020 and 2019</t>
  </si>
  <si>
    <t>Segment DBP with Revenue Split for the Twelve Months Ended December 31, 2020 and 2019</t>
  </si>
  <si>
    <t>Statement of Comprehensive Income for the Twelve Months Ended December 31, 2020 and 2019</t>
  </si>
  <si>
    <t>Segment Report for the Fourth Quarter 2020 and 2019</t>
  </si>
  <si>
    <t>Segment DBP with Revenue Split for the Fourth Quarter 2020 and 2019</t>
  </si>
  <si>
    <t xml:space="preserve">12M 2020
 (as stated) </t>
  </si>
  <si>
    <r>
      <t>12M 2020 
(acc</t>
    </r>
    <r>
      <rPr>
        <b/>
        <i/>
        <vertAlign val="superscript"/>
        <sz val="8"/>
        <color rgb="FF4D6277"/>
        <rFont val="Arial"/>
        <family val="2"/>
      </rPr>
      <t>1</t>
    </r>
    <r>
      <rPr>
        <b/>
        <i/>
        <sz val="8"/>
        <color rgb="FF4D6277"/>
        <rFont val="Arial"/>
        <family val="2"/>
      </rPr>
      <t>)</t>
    </r>
  </si>
  <si>
    <t>12M 2019
(as stated)</t>
  </si>
  <si>
    <t xml:space="preserve">Q4 2020
 (as stated) </t>
  </si>
  <si>
    <r>
      <t>Q4 2020 
(acc</t>
    </r>
    <r>
      <rPr>
        <b/>
        <i/>
        <vertAlign val="superscript"/>
        <sz val="8"/>
        <color rgb="FF4D6277"/>
        <rFont val="Arial"/>
        <family val="2"/>
      </rPr>
      <t>1</t>
    </r>
    <r>
      <rPr>
        <b/>
        <i/>
        <sz val="8"/>
        <color rgb="FF4D6277"/>
        <rFont val="Arial"/>
        <family val="2"/>
      </rPr>
      <t>)</t>
    </r>
  </si>
  <si>
    <t>Q4 2019
(as stated)</t>
  </si>
  <si>
    <t>12/20-12/19
+/- as %</t>
  </si>
  <si>
    <t>Dec. 31, 2020</t>
  </si>
  <si>
    <r>
      <t>Dec. 31, 2020 acc</t>
    </r>
    <r>
      <rPr>
        <b/>
        <i/>
        <vertAlign val="superscript"/>
        <sz val="8"/>
        <color rgb="FF011F3D"/>
        <rFont val="Arial"/>
        <family val="2"/>
      </rPr>
      <t>1</t>
    </r>
  </si>
  <si>
    <t>12M 2020</t>
  </si>
  <si>
    <t>12M 2019</t>
  </si>
  <si>
    <t>Q4 2020</t>
  </si>
  <si>
    <t>Q4 2019</t>
  </si>
  <si>
    <t>Investment property</t>
  </si>
  <si>
    <t>January 27, 2021</t>
  </si>
  <si>
    <t>4.700⁶</t>
  </si>
  <si>
    <r>
      <rPr>
        <vertAlign val="superscript"/>
        <sz val="8"/>
        <color rgb="FF011F3D"/>
        <rFont val="Arial"/>
        <family val="2"/>
      </rPr>
      <t>2</t>
    </r>
    <r>
      <rPr>
        <sz val="8"/>
        <color rgb="FF011F3D"/>
        <rFont val="Arial"/>
        <family val="2"/>
      </rPr>
      <t xml:space="preserve">    Based on weighted average shares outstanding (basic) 12M 2020: 74.0 mn / 12M 2019: 74.0 mn / Q4 2020 74.0 mn / Q4 2019: 74.0 mn</t>
    </r>
  </si>
  <si>
    <t>Services</t>
  </si>
  <si>
    <t>Net financial income/expenses</t>
  </si>
  <si>
    <t>Financing income</t>
  </si>
  <si>
    <t>Financing expenses</t>
  </si>
  <si>
    <t>Trade receivables, contract assets and other receivables</t>
  </si>
  <si>
    <t>Contractual obligations / deferred income</t>
  </si>
  <si>
    <t>Payments for optional cash-settled claims to share-based compensation</t>
  </si>
  <si>
    <t>Net payments for acquisitions</t>
  </si>
  <si>
    <t>Gain/loss recognized in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</si>
</sst>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%"/>
    <numFmt numFmtId="166" formatCode="0.0"/>
    <numFmt numFmtId="167" formatCode="#,##0\ ;[Red]\-#,##0\ ;\ \-\ "/>
    <numFmt numFmtId="168" formatCode="#,##0_ ;[Red]\-#,##0\ "/>
  </numFmts>
  <fonts count="6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0899CC"/>
      <name val="Arial"/>
      <family val="2"/>
    </font>
    <font>
      <sz val="11"/>
      <color rgb="FF7F7F7F"/>
      <name val="Arial"/>
      <family val="2"/>
    </font>
    <font>
      <b/>
      <sz val="12"/>
      <color rgb="FF0899CC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45"/>
      <name val="Arial"/>
      <family val="2"/>
    </font>
    <font>
      <sz val="8"/>
      <color rgb="FFFF000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sz val="11"/>
      <color rgb="FF011F3D"/>
      <name val="Arial"/>
      <family val="2"/>
    </font>
    <font>
      <b/>
      <sz val="28"/>
      <color rgb="FF9450F8"/>
      <name val="Arial"/>
      <family val="2"/>
    </font>
    <font>
      <sz val="11"/>
      <color rgb="FF9450F8"/>
      <name val="Arial"/>
      <family val="2"/>
    </font>
    <font>
      <i/>
      <sz val="14"/>
      <color rgb="FF4D6277"/>
      <name val="Arial"/>
      <family val="2"/>
    </font>
    <font>
      <sz val="11"/>
      <color rgb="FF4D6277"/>
      <name val="Arial"/>
      <family val="2"/>
    </font>
    <font>
      <sz val="14"/>
      <color rgb="FF4D6277"/>
      <name val="Arial"/>
      <family val="2"/>
    </font>
    <font>
      <b/>
      <sz val="14"/>
      <color rgb="FF9450F8"/>
      <name val="Arial"/>
      <family val="2"/>
    </font>
    <font>
      <sz val="14"/>
      <color rgb="FF011F3D"/>
      <name val="Arial"/>
      <family val="2"/>
    </font>
    <font>
      <b/>
      <sz val="12"/>
      <color rgb="FF9450F8"/>
      <name val="Arial"/>
      <family val="2"/>
    </font>
    <font>
      <b/>
      <sz val="8"/>
      <color rgb="FF011F3D"/>
      <name val="Arial"/>
      <family val="2"/>
    </font>
    <font>
      <b/>
      <i/>
      <sz val="8"/>
      <color rgb="FF011F3D"/>
      <name val="Arial"/>
      <family val="2"/>
    </font>
    <font>
      <b/>
      <i/>
      <vertAlign val="superscript"/>
      <sz val="8"/>
      <color rgb="FF011F3D"/>
      <name val="Arial"/>
      <family val="2"/>
    </font>
    <font>
      <b/>
      <vertAlign val="superscript"/>
      <sz val="8"/>
      <color rgb="FF011F3D"/>
      <name val="Arial"/>
      <family val="2"/>
    </font>
    <font>
      <sz val="8"/>
      <color rgb="FF011F3D"/>
      <name val="Arial"/>
      <family val="2"/>
    </font>
    <font>
      <i/>
      <sz val="8"/>
      <color rgb="FF011F3D"/>
      <name val="Arial"/>
      <family val="2"/>
    </font>
    <font>
      <vertAlign val="superscript"/>
      <sz val="8"/>
      <color rgb="FF011F3D"/>
      <name val="Arial"/>
      <family val="2"/>
    </font>
    <font>
      <b/>
      <i/>
      <sz val="8"/>
      <color rgb="FF4D6277"/>
      <name val="Arial"/>
      <family val="2"/>
    </font>
    <font>
      <i/>
      <sz val="8"/>
      <color rgb="FF4D6277"/>
      <name val="Arial"/>
      <family val="2"/>
    </font>
    <font>
      <sz val="8"/>
      <color rgb="FF4D6277"/>
      <name val="Arial"/>
      <family val="2"/>
    </font>
    <font>
      <b/>
      <sz val="10"/>
      <color rgb="FF011F3D"/>
      <name val="Arial"/>
      <family val="2"/>
    </font>
    <font>
      <b/>
      <sz val="8"/>
      <color rgb="FF9450F8"/>
      <name val="Arial"/>
      <family val="2"/>
    </font>
    <font>
      <sz val="10"/>
      <color theme="1"/>
      <name val="Arial"/>
      <family val="2"/>
    </font>
    <font>
      <b/>
      <i/>
      <vertAlign val="superscript"/>
      <sz val="8"/>
      <color rgb="FF4D6277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EBDCFE"/>
        <bgColor indexed="64"/>
      </patternFill>
    </fill>
    <fill>
      <patternFill patternType="solid">
        <fgColor rgb="FFF2F2EA"/>
        <bgColor indexed="64"/>
      </patternFill>
    </fill>
  </fills>
  <borders count="84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n">
        <color theme="1"/>
      </top>
      <bottom style="thin">
        <color theme="1"/>
      </bottom>
      <diagonal/>
    </border>
    <border>
      <left/>
      <right style="thick">
        <color rgb="FFFFFFFF"/>
      </right>
      <top style="thin">
        <color theme="1"/>
      </top>
      <bottom style="thin">
        <color theme="1"/>
      </bottom>
      <diagonal/>
    </border>
    <border>
      <left style="thick">
        <color rgb="FFFFFFFF"/>
      </left>
      <right style="thick">
        <color rgb="FFFFFFFF"/>
      </right>
      <top/>
      <bottom style="thin">
        <color auto="1"/>
      </bottom>
      <diagonal/>
    </border>
    <border>
      <left/>
      <right style="thick">
        <color rgb="FFFFFFFF"/>
      </right>
      <top/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 style="medium">
        <color indexed="64"/>
      </top>
      <bottom style="thin">
        <color indexed="64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indexed="64"/>
      </bottom>
      <diagonal/>
    </border>
    <border>
      <left/>
      <right style="thick">
        <color theme="0"/>
      </right>
      <top style="medium">
        <color indexed="64"/>
      </top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 style="thin">
        <color indexed="45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/>
      <bottom style="thin">
        <color theme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rgb="FFFFFFFF"/>
      </right>
      <top style="thin">
        <color auto="1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/>
      <diagonal/>
    </border>
    <border>
      <left/>
      <right style="thick">
        <color theme="0"/>
      </right>
      <top style="thin">
        <color indexed="64"/>
      </top>
      <bottom/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medium">
        <color rgb="FF9450F8"/>
      </bottom>
      <diagonal/>
    </border>
    <border>
      <left style="thick">
        <color rgb="FFFFFFFF"/>
      </left>
      <right style="thick">
        <color rgb="FFFFFFFF"/>
      </right>
      <top/>
      <bottom style="medium">
        <color rgb="FF9450F8"/>
      </bottom>
      <diagonal/>
    </border>
    <border>
      <left/>
      <right style="thick">
        <color rgb="FFFFFFFF"/>
      </right>
      <top/>
      <bottom style="medium">
        <color rgb="FF9450F8"/>
      </bottom>
      <diagonal/>
    </border>
    <border>
      <left style="thick">
        <color rgb="FFFFFFFF"/>
      </left>
      <right style="thick">
        <color rgb="FFFFFFFF"/>
      </right>
      <top/>
      <bottom style="thick">
        <color rgb="FF9450F8"/>
      </bottom>
      <diagonal/>
    </border>
    <border>
      <left style="thick">
        <color rgb="FFFFFFFF"/>
      </left>
      <right style="thick">
        <color rgb="FFFFFFFF"/>
      </right>
      <top/>
      <bottom style="thin">
        <color theme="1"/>
      </bottom>
      <diagonal/>
    </border>
    <border>
      <left/>
      <right style="thick">
        <color rgb="FFFFFFFF"/>
      </right>
      <top style="thin">
        <color auto="1"/>
      </top>
      <bottom style="medium">
        <color rgb="FF9450F8"/>
      </bottom>
      <diagonal/>
    </border>
    <border>
      <left style="thick">
        <color rgb="FFFFFFFF"/>
      </left>
      <right style="thick">
        <color rgb="FFFFFFFF"/>
      </right>
      <top style="medium">
        <color rgb="FF9450F8"/>
      </top>
      <bottom style="medium">
        <color rgb="FF9450F8"/>
      </bottom>
      <diagonal/>
    </border>
    <border>
      <left/>
      <right style="thick">
        <color rgb="FFFFFFFF"/>
      </right>
      <top style="medium">
        <color rgb="FF9450F8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/>
      <bottom style="thick">
        <color rgb="FF9450F8"/>
      </bottom>
      <diagonal/>
    </border>
    <border>
      <left style="thick">
        <color theme="0"/>
      </left>
      <right style="thick">
        <color theme="0"/>
      </right>
      <top/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medium">
        <color rgb="FF9450F8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theme="1"/>
      </bottom>
      <diagonal/>
    </border>
    <border>
      <left/>
      <right style="thick">
        <color theme="0"/>
      </right>
      <top/>
      <bottom style="thick">
        <color rgb="FF9450F8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rgb="FF9450F8"/>
      </bottom>
      <diagonal/>
    </border>
    <border>
      <left/>
      <right/>
      <top/>
      <bottom style="thick">
        <color rgb="FF9450F8"/>
      </bottom>
      <diagonal/>
    </border>
    <border>
      <left style="thick">
        <color theme="0"/>
      </left>
      <right/>
      <top style="thin">
        <color indexed="64"/>
      </top>
      <bottom style="thick">
        <color rgb="FF9450F8"/>
      </bottom>
      <diagonal/>
    </border>
    <border>
      <left/>
      <right style="thick">
        <color theme="0"/>
      </right>
      <top style="thin">
        <color indexed="64"/>
      </top>
      <bottom style="thick">
        <color rgb="FF9450F8"/>
      </bottom>
      <diagonal/>
    </border>
    <border>
      <left style="thick">
        <color theme="0"/>
      </left>
      <right/>
      <top style="thin">
        <color indexed="64"/>
      </top>
      <bottom style="medium">
        <color rgb="FF9450F8"/>
      </bottom>
      <diagonal/>
    </border>
    <border>
      <left/>
      <right style="thick">
        <color theme="0"/>
      </right>
      <top style="thin">
        <color indexed="64"/>
      </top>
      <bottom style="medium">
        <color rgb="FF9450F8"/>
      </bottom>
      <diagonal/>
    </border>
    <border>
      <left style="thick">
        <color theme="0"/>
      </left>
      <right/>
      <top/>
      <bottom style="thick">
        <color rgb="FF9450F8"/>
      </bottom>
      <diagonal/>
    </border>
    <border>
      <left style="thick">
        <color theme="0"/>
      </left>
      <right/>
      <top style="thick">
        <color rgb="FF9450F8"/>
      </top>
      <bottom style="thin">
        <color indexed="64"/>
      </bottom>
      <diagonal/>
    </border>
    <border>
      <left/>
      <right style="thick">
        <color theme="0"/>
      </right>
      <top style="thick">
        <color rgb="FF9450F8"/>
      </top>
      <bottom style="thin">
        <color indexed="64"/>
      </bottom>
      <diagonal/>
    </border>
    <border>
      <left style="thick">
        <color theme="0"/>
      </left>
      <right style="thin">
        <color theme="0"/>
      </right>
      <top/>
      <bottom style="thick">
        <color rgb="FF9450F8"/>
      </bottom>
      <diagonal/>
    </border>
    <border>
      <left style="thick">
        <color theme="0"/>
      </left>
      <right style="thin">
        <color theme="0"/>
      </right>
      <top/>
      <bottom/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rgb="FF9450F8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 style="thin">
        <color indexed="45"/>
      </right>
      <top style="thin">
        <color indexed="64"/>
      </top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2" fillId="0" borderId="0"/>
    <xf numFmtId="167" fontId="1" fillId="2" borderId="22"/>
    <xf numFmtId="49" fontId="14" fillId="3" borderId="23">
      <alignment horizontal="right"/>
    </xf>
    <xf numFmtId="0" fontId="1" fillId="0" borderId="0"/>
    <xf numFmtId="168" fontId="1" fillId="0" borderId="0">
      <alignment vertical="center"/>
    </xf>
    <xf numFmtId="0" fontId="8" fillId="4" borderId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10" borderId="0" applyNumberFormat="0" applyBorder="0" applyAlignment="0" applyProtection="0"/>
    <xf numFmtId="0" fontId="21" fillId="18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0" fillId="8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0" fillId="24" borderId="0" applyNumberFormat="0" applyBorder="0" applyAlignment="0" applyProtection="0"/>
    <xf numFmtId="0" fontId="22" fillId="22" borderId="0" applyNumberFormat="0" applyBorder="0" applyAlignment="0" applyProtection="0"/>
    <xf numFmtId="0" fontId="23" fillId="25" borderId="25" applyNumberFormat="0" applyAlignment="0" applyProtection="0"/>
    <xf numFmtId="0" fontId="24" fillId="17" borderId="26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1" fillId="15" borderId="0" applyNumberFormat="0" applyBorder="0" applyAlignment="0" applyProtection="0"/>
    <xf numFmtId="0" fontId="26" fillId="0" borderId="27" applyNumberFormat="0" applyFill="0" applyAlignment="0" applyProtection="0"/>
    <xf numFmtId="0" fontId="27" fillId="0" borderId="28" applyNumberFormat="0" applyFill="0" applyAlignment="0" applyProtection="0"/>
    <xf numFmtId="0" fontId="28" fillId="0" borderId="29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25" applyNumberFormat="0" applyAlignment="0" applyProtection="0"/>
    <xf numFmtId="0" fontId="30" fillId="0" borderId="30" applyNumberFormat="0" applyFill="0" applyAlignment="0" applyProtection="0"/>
    <xf numFmtId="0" fontId="30" fillId="23" borderId="0" applyNumberFormat="0" applyBorder="0" applyAlignment="0" applyProtection="0"/>
    <xf numFmtId="0" fontId="8" fillId="22" borderId="25" applyNumberFormat="0" applyFont="0" applyAlignment="0" applyProtection="0"/>
    <xf numFmtId="0" fontId="31" fillId="25" borderId="31" applyNumberFormat="0" applyAlignment="0" applyProtection="0"/>
    <xf numFmtId="4" fontId="8" fillId="29" borderId="25" applyNumberFormat="0" applyProtection="0">
      <alignment vertical="center"/>
    </xf>
    <xf numFmtId="4" fontId="34" fillId="30" borderId="25" applyNumberFormat="0" applyProtection="0">
      <alignment vertical="center"/>
    </xf>
    <xf numFmtId="4" fontId="8" fillId="30" borderId="25" applyNumberFormat="0" applyProtection="0">
      <alignment horizontal="left" vertical="center" indent="1"/>
    </xf>
    <xf numFmtId="0" fontId="17" fillId="29" borderId="32" applyNumberFormat="0" applyProtection="0">
      <alignment horizontal="left" vertical="top" indent="1"/>
    </xf>
    <xf numFmtId="4" fontId="8" fillId="31" borderId="25" applyNumberFormat="0" applyProtection="0">
      <alignment horizontal="left" vertical="center" indent="1"/>
    </xf>
    <xf numFmtId="4" fontId="8" fillId="32" borderId="25" applyNumberFormat="0" applyProtection="0">
      <alignment horizontal="right" vertical="center"/>
    </xf>
    <xf numFmtId="4" fontId="8" fillId="33" borderId="25" applyNumberFormat="0" applyProtection="0">
      <alignment horizontal="right" vertical="center"/>
    </xf>
    <xf numFmtId="4" fontId="8" fillId="34" borderId="33" applyNumberFormat="0" applyProtection="0">
      <alignment horizontal="right" vertical="center"/>
    </xf>
    <xf numFmtId="4" fontId="8" fillId="35" borderId="25" applyNumberFormat="0" applyProtection="0">
      <alignment horizontal="right" vertical="center"/>
    </xf>
    <xf numFmtId="4" fontId="8" fillId="36" borderId="25" applyNumberFormat="0" applyProtection="0">
      <alignment horizontal="right" vertical="center"/>
    </xf>
    <xf numFmtId="4" fontId="8" fillId="37" borderId="25" applyNumberFormat="0" applyProtection="0">
      <alignment horizontal="right" vertical="center"/>
    </xf>
    <xf numFmtId="4" fontId="8" fillId="38" borderId="25" applyNumberFormat="0" applyProtection="0">
      <alignment horizontal="right" vertical="center"/>
    </xf>
    <xf numFmtId="4" fontId="8" fillId="39" borderId="25" applyNumberFormat="0" applyProtection="0">
      <alignment horizontal="right" vertical="center"/>
    </xf>
    <xf numFmtId="4" fontId="8" fillId="40" borderId="25" applyNumberFormat="0" applyProtection="0">
      <alignment horizontal="right" vertical="center"/>
    </xf>
    <xf numFmtId="4" fontId="8" fillId="41" borderId="33" applyNumberFormat="0" applyProtection="0">
      <alignment horizontal="left" vertical="center" indent="1"/>
    </xf>
    <xf numFmtId="4" fontId="1" fillId="42" borderId="33" applyNumberFormat="0" applyProtection="0">
      <alignment horizontal="left" vertical="center" indent="1"/>
    </xf>
    <xf numFmtId="4" fontId="1" fillId="42" borderId="33" applyNumberFormat="0" applyProtection="0">
      <alignment horizontal="left" vertical="center" indent="1"/>
    </xf>
    <xf numFmtId="4" fontId="8" fillId="43" borderId="25" applyNumberFormat="0" applyProtection="0">
      <alignment horizontal="right" vertical="center"/>
    </xf>
    <xf numFmtId="4" fontId="8" fillId="44" borderId="33" applyNumberFormat="0" applyProtection="0">
      <alignment horizontal="left" vertical="center" indent="1"/>
    </xf>
    <xf numFmtId="4" fontId="8" fillId="43" borderId="33" applyNumberFormat="0" applyProtection="0">
      <alignment horizontal="left" vertical="center" indent="1"/>
    </xf>
    <xf numFmtId="0" fontId="8" fillId="45" borderId="25" applyNumberFormat="0" applyProtection="0">
      <alignment horizontal="left" vertical="center" indent="1"/>
    </xf>
    <xf numFmtId="0" fontId="8" fillId="42" borderId="32" applyNumberFormat="0" applyProtection="0">
      <alignment horizontal="left" vertical="top" indent="1"/>
    </xf>
    <xf numFmtId="0" fontId="8" fillId="46" borderId="25" applyNumberFormat="0" applyProtection="0">
      <alignment horizontal="left" vertical="center" indent="1"/>
    </xf>
    <xf numFmtId="0" fontId="8" fillId="43" borderId="32" applyNumberFormat="0" applyProtection="0">
      <alignment horizontal="left" vertical="top" indent="1"/>
    </xf>
    <xf numFmtId="0" fontId="8" fillId="47" borderId="25" applyNumberFormat="0" applyProtection="0">
      <alignment horizontal="left" vertical="center" indent="1"/>
    </xf>
    <xf numFmtId="0" fontId="8" fillId="47" borderId="32" applyNumberFormat="0" applyProtection="0">
      <alignment horizontal="left" vertical="top" indent="1"/>
    </xf>
    <xf numFmtId="0" fontId="8" fillId="44" borderId="25" applyNumberFormat="0" applyProtection="0">
      <alignment horizontal="left" vertical="center" indent="1"/>
    </xf>
    <xf numFmtId="0" fontId="8" fillId="44" borderId="32" applyNumberFormat="0" applyProtection="0">
      <alignment horizontal="left" vertical="top" indent="1"/>
    </xf>
    <xf numFmtId="0" fontId="8" fillId="48" borderId="34" applyNumberFormat="0">
      <protection locked="0"/>
    </xf>
    <xf numFmtId="0" fontId="7" fillId="42" borderId="35" applyBorder="0"/>
    <xf numFmtId="4" fontId="16" fillId="49" borderId="32" applyNumberFormat="0" applyProtection="0">
      <alignment vertical="center"/>
    </xf>
    <xf numFmtId="4" fontId="34" fillId="50" borderId="36" applyNumberFormat="0" applyProtection="0">
      <alignment vertical="center"/>
    </xf>
    <xf numFmtId="4" fontId="16" fillId="45" borderId="32" applyNumberFormat="0" applyProtection="0">
      <alignment horizontal="left" vertical="center" indent="1"/>
    </xf>
    <xf numFmtId="0" fontId="16" fillId="49" borderId="32" applyNumberFormat="0" applyProtection="0">
      <alignment horizontal="left" vertical="top" indent="1"/>
    </xf>
    <xf numFmtId="4" fontId="8" fillId="0" borderId="25" applyNumberFormat="0" applyProtection="0">
      <alignment horizontal="right" vertical="center"/>
    </xf>
    <xf numFmtId="4" fontId="34" fillId="51" borderId="25" applyNumberFormat="0" applyProtection="0">
      <alignment horizontal="right" vertical="center"/>
    </xf>
    <xf numFmtId="4" fontId="8" fillId="31" borderId="25" applyNumberFormat="0" applyProtection="0">
      <alignment horizontal="left" vertical="center" indent="1"/>
    </xf>
    <xf numFmtId="0" fontId="16" fillId="43" borderId="32" applyNumberFormat="0" applyProtection="0">
      <alignment horizontal="left" vertical="top" indent="1"/>
    </xf>
    <xf numFmtId="4" fontId="18" fillId="52" borderId="33" applyNumberFormat="0" applyProtection="0">
      <alignment horizontal="left" vertical="center" indent="1"/>
    </xf>
    <xf numFmtId="0" fontId="8" fillId="53" borderId="36"/>
    <xf numFmtId="4" fontId="19" fillId="48" borderId="25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25" fillId="0" borderId="37" applyNumberFormat="0" applyFill="0" applyAlignment="0" applyProtection="0"/>
    <xf numFmtId="0" fontId="33" fillId="0" borderId="0" applyNumberFormat="0" applyFill="0" applyBorder="0" applyAlignment="0" applyProtection="0"/>
    <xf numFmtId="0" fontId="59" fillId="0" borderId="0"/>
    <xf numFmtId="9" fontId="2" fillId="0" borderId="0" applyFont="0" applyFill="0" applyBorder="0" applyAlignment="0" applyProtection="0"/>
    <xf numFmtId="167" fontId="1" fillId="2" borderId="82"/>
    <xf numFmtId="49" fontId="14" fillId="3" borderId="83">
      <alignment horizontal="right"/>
    </xf>
  </cellStyleXfs>
  <cellXfs count="365">
    <xf numFmtId="0" fontId="0" fillId="0" borderId="0" xfId="0"/>
    <xf numFmtId="0" fontId="0" fillId="0" borderId="0" xfId="0" applyAlignment="1">
      <alignment horizontal="right" vertical="top"/>
    </xf>
    <xf numFmtId="0" fontId="4" fillId="0" borderId="0" xfId="0" applyFont="1"/>
    <xf numFmtId="0" fontId="5" fillId="0" borderId="0" xfId="0" applyFont="1"/>
    <xf numFmtId="0" fontId="1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0" fontId="10" fillId="0" borderId="0" xfId="0" applyFont="1" applyAlignment="1">
      <alignment vertical="center"/>
    </xf>
    <xf numFmtId="0" fontId="8" fillId="0" borderId="0" xfId="0" applyFont="1"/>
    <xf numFmtId="0" fontId="4" fillId="0" borderId="5" xfId="0" applyFont="1" applyBorder="1"/>
    <xf numFmtId="0" fontId="6" fillId="0" borderId="5" xfId="0" applyFont="1" applyBorder="1"/>
    <xf numFmtId="0" fontId="8" fillId="0" borderId="5" xfId="0" applyFont="1" applyBorder="1"/>
    <xf numFmtId="0" fontId="4" fillId="0" borderId="6" xfId="0" applyFont="1" applyBorder="1"/>
    <xf numFmtId="0" fontId="12" fillId="0" borderId="0" xfId="0" applyFont="1"/>
    <xf numFmtId="0" fontId="12" fillId="0" borderId="5" xfId="0" applyFont="1" applyBorder="1"/>
    <xf numFmtId="0" fontId="6" fillId="0" borderId="5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Border="1"/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4" fillId="0" borderId="0" xfId="0" applyFont="1" applyBorder="1"/>
    <xf numFmtId="0" fontId="7" fillId="0" borderId="0" xfId="0" applyFont="1" applyBorder="1" applyAlignment="1"/>
    <xf numFmtId="0" fontId="9" fillId="0" borderId="0" xfId="0" applyFont="1" applyBorder="1" applyAlignment="1">
      <alignment horizontal="left"/>
    </xf>
    <xf numFmtId="0" fontId="12" fillId="0" borderId="0" xfId="0" applyFont="1" applyBorder="1"/>
    <xf numFmtId="0" fontId="13" fillId="0" borderId="0" xfId="0" applyFont="1" applyAlignment="1"/>
    <xf numFmtId="0" fontId="7" fillId="0" borderId="0" xfId="0" applyFont="1"/>
    <xf numFmtId="0" fontId="7" fillId="0" borderId="5" xfId="0" applyFont="1" applyBorder="1"/>
    <xf numFmtId="3" fontId="8" fillId="0" borderId="5" xfId="0" applyNumberFormat="1" applyFont="1" applyBorder="1" applyAlignment="1">
      <alignment horizontal="right"/>
    </xf>
    <xf numFmtId="0" fontId="6" fillId="0" borderId="6" xfId="0" applyFont="1" applyBorder="1"/>
    <xf numFmtId="0" fontId="6" fillId="0" borderId="13" xfId="0" applyFont="1" applyBorder="1"/>
    <xf numFmtId="0" fontId="6" fillId="0" borderId="0" xfId="0" applyFont="1" applyBorder="1"/>
    <xf numFmtId="0" fontId="4" fillId="0" borderId="0" xfId="0" applyFont="1" applyFill="1" applyBorder="1"/>
    <xf numFmtId="0" fontId="15" fillId="0" borderId="0" xfId="0" applyFont="1"/>
    <xf numFmtId="4" fontId="4" fillId="0" borderId="0" xfId="0" applyNumberFormat="1" applyFont="1"/>
    <xf numFmtId="0" fontId="36" fillId="0" borderId="0" xfId="0" applyFont="1"/>
    <xf numFmtId="0" fontId="35" fillId="0" borderId="0" xfId="0" applyFont="1" applyBorder="1"/>
    <xf numFmtId="0" fontId="36" fillId="0" borderId="0" xfId="0" applyFont="1" applyBorder="1"/>
    <xf numFmtId="0" fontId="36" fillId="0" borderId="5" xfId="0" applyFont="1" applyBorder="1"/>
    <xf numFmtId="0" fontId="37" fillId="0" borderId="5" xfId="0" applyFont="1" applyBorder="1"/>
    <xf numFmtId="0" fontId="37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3" fillId="0" borderId="0" xfId="0" applyFont="1"/>
    <xf numFmtId="0" fontId="9" fillId="0" borderId="0" xfId="0" applyFont="1" applyAlignment="1">
      <alignment horizontal="left"/>
    </xf>
    <xf numFmtId="3" fontId="8" fillId="0" borderId="0" xfId="0" applyNumberFormat="1" applyFont="1"/>
    <xf numFmtId="0" fontId="11" fillId="0" borderId="0" xfId="0" applyFont="1" applyAlignment="1">
      <alignment horizontal="left"/>
    </xf>
    <xf numFmtId="0" fontId="38" fillId="0" borderId="0" xfId="0" applyFont="1"/>
    <xf numFmtId="0" fontId="40" fillId="0" borderId="0" xfId="0" applyFont="1"/>
    <xf numFmtId="14" fontId="41" fillId="0" borderId="0" xfId="0" applyNumberFormat="1" applyFont="1"/>
    <xf numFmtId="0" fontId="42" fillId="0" borderId="0" xfId="0" applyFont="1"/>
    <xf numFmtId="14" fontId="43" fillId="0" borderId="0" xfId="0" applyNumberFormat="1" applyFont="1"/>
    <xf numFmtId="0" fontId="44" fillId="0" borderId="0" xfId="0" applyFont="1"/>
    <xf numFmtId="0" fontId="45" fillId="0" borderId="0" xfId="0" applyFont="1"/>
    <xf numFmtId="0" fontId="45" fillId="0" borderId="0" xfId="3" applyFont="1"/>
    <xf numFmtId="0" fontId="46" fillId="0" borderId="6" xfId="0" applyFont="1" applyBorder="1" applyAlignment="1">
      <alignment horizontal="left"/>
    </xf>
    <xf numFmtId="0" fontId="47" fillId="0" borderId="7" xfId="0" applyFont="1" applyBorder="1" applyAlignment="1">
      <alignment horizontal="left"/>
    </xf>
    <xf numFmtId="0" fontId="51" fillId="0" borderId="9" xfId="0" applyFont="1" applyBorder="1" applyAlignment="1">
      <alignment horizontal="left"/>
    </xf>
    <xf numFmtId="9" fontId="51" fillId="0" borderId="10" xfId="0" applyNumberFormat="1" applyFont="1" applyBorder="1" applyAlignment="1">
      <alignment horizontal="right"/>
    </xf>
    <xf numFmtId="9" fontId="52" fillId="0" borderId="10" xfId="0" applyNumberFormat="1" applyFont="1" applyBorder="1" applyAlignment="1">
      <alignment horizontal="right" wrapText="1"/>
    </xf>
    <xf numFmtId="0" fontId="47" fillId="0" borderId="0" xfId="0" applyFont="1" applyAlignment="1">
      <alignment horizontal="left"/>
    </xf>
    <xf numFmtId="164" fontId="51" fillId="0" borderId="8" xfId="0" applyNumberFormat="1" applyFont="1" applyBorder="1" applyAlignment="1">
      <alignment horizontal="right"/>
    </xf>
    <xf numFmtId="9" fontId="51" fillId="0" borderId="1" xfId="0" applyNumberFormat="1" applyFont="1" applyBorder="1" applyAlignment="1">
      <alignment horizontal="right"/>
    </xf>
    <xf numFmtId="0" fontId="51" fillId="0" borderId="7" xfId="0" applyFont="1" applyBorder="1" applyAlignment="1">
      <alignment horizontal="left"/>
    </xf>
    <xf numFmtId="9" fontId="51" fillId="0" borderId="8" xfId="0" applyNumberFormat="1" applyFont="1" applyBorder="1" applyAlignment="1">
      <alignment horizontal="right"/>
    </xf>
    <xf numFmtId="9" fontId="51" fillId="0" borderId="0" xfId="0" applyNumberFormat="1" applyFont="1" applyAlignment="1">
      <alignment horizontal="right" wrapText="1"/>
    </xf>
    <xf numFmtId="0" fontId="51" fillId="0" borderId="38" xfId="0" applyFont="1" applyBorder="1" applyAlignment="1">
      <alignment horizontal="left"/>
    </xf>
    <xf numFmtId="9" fontId="51" fillId="0" borderId="39" xfId="0" applyNumberFormat="1" applyFont="1" applyBorder="1" applyAlignment="1">
      <alignment horizontal="right"/>
    </xf>
    <xf numFmtId="0" fontId="52" fillId="0" borderId="38" xfId="0" applyFont="1" applyBorder="1" applyAlignment="1">
      <alignment horizontal="left"/>
    </xf>
    <xf numFmtId="0" fontId="52" fillId="0" borderId="39" xfId="0" applyFont="1" applyBorder="1" applyAlignment="1">
      <alignment horizontal="right"/>
    </xf>
    <xf numFmtId="0" fontId="51" fillId="0" borderId="11" xfId="0" applyFont="1" applyBorder="1" applyAlignment="1">
      <alignment horizontal="left"/>
    </xf>
    <xf numFmtId="9" fontId="51" fillId="0" borderId="12" xfId="0" applyNumberFormat="1" applyFont="1" applyBorder="1" applyAlignment="1">
      <alignment horizontal="right"/>
    </xf>
    <xf numFmtId="9" fontId="47" fillId="0" borderId="12" xfId="0" applyNumberFormat="1" applyFont="1" applyBorder="1" applyAlignment="1">
      <alignment horizontal="right"/>
    </xf>
    <xf numFmtId="0" fontId="51" fillId="0" borderId="38" xfId="0" applyFont="1" applyBorder="1" applyAlignment="1">
      <alignment horizontal="left" wrapText="1"/>
    </xf>
    <xf numFmtId="9" fontId="47" fillId="0" borderId="39" xfId="0" applyNumberFormat="1" applyFont="1" applyBorder="1" applyAlignment="1">
      <alignment horizontal="right"/>
    </xf>
    <xf numFmtId="3" fontId="51" fillId="0" borderId="0" xfId="0" applyNumberFormat="1" applyFont="1" applyAlignment="1">
      <alignment vertical="center"/>
    </xf>
    <xf numFmtId="164" fontId="51" fillId="54" borderId="10" xfId="0" applyNumberFormat="1" applyFont="1" applyFill="1" applyBorder="1" applyAlignment="1">
      <alignment horizontal="right"/>
    </xf>
    <xf numFmtId="164" fontId="51" fillId="54" borderId="24" xfId="0" applyNumberFormat="1" applyFont="1" applyFill="1" applyBorder="1" applyAlignment="1">
      <alignment horizontal="right"/>
    </xf>
    <xf numFmtId="166" fontId="51" fillId="54" borderId="39" xfId="0" applyNumberFormat="1" applyFont="1" applyFill="1" applyBorder="1" applyAlignment="1">
      <alignment horizontal="right"/>
    </xf>
    <xf numFmtId="165" fontId="52" fillId="54" borderId="39" xfId="0" applyNumberFormat="1" applyFont="1" applyFill="1" applyBorder="1" applyAlignment="1">
      <alignment horizontal="right"/>
    </xf>
    <xf numFmtId="166" fontId="51" fillId="54" borderId="12" xfId="0" applyNumberFormat="1" applyFont="1" applyFill="1" applyBorder="1" applyAlignment="1">
      <alignment horizontal="right"/>
    </xf>
    <xf numFmtId="164" fontId="51" fillId="0" borderId="8" xfId="0" applyNumberFormat="1" applyFont="1" applyFill="1" applyBorder="1" applyAlignment="1">
      <alignment horizontal="right"/>
    </xf>
    <xf numFmtId="0" fontId="47" fillId="0" borderId="44" xfId="0" applyFont="1" applyBorder="1" applyAlignment="1">
      <alignment horizontal="left"/>
    </xf>
    <xf numFmtId="3" fontId="47" fillId="54" borderId="44" xfId="0" applyNumberFormat="1" applyFont="1" applyFill="1" applyBorder="1" applyAlignment="1">
      <alignment horizontal="right"/>
    </xf>
    <xf numFmtId="9" fontId="47" fillId="0" borderId="44" xfId="0" applyNumberFormat="1" applyFont="1" applyBorder="1" applyAlignment="1">
      <alignment horizontal="right"/>
    </xf>
    <xf numFmtId="0" fontId="47" fillId="0" borderId="45" xfId="0" applyFont="1" applyBorder="1" applyAlignment="1">
      <alignment horizontal="left"/>
    </xf>
    <xf numFmtId="164" fontId="47" fillId="54" borderId="46" xfId="0" applyNumberFormat="1" applyFont="1" applyFill="1" applyBorder="1" applyAlignment="1">
      <alignment horizontal="right"/>
    </xf>
    <xf numFmtId="9" fontId="47" fillId="0" borderId="46" xfId="0" applyNumberFormat="1" applyFont="1" applyBorder="1" applyAlignment="1">
      <alignment horizontal="right"/>
    </xf>
    <xf numFmtId="0" fontId="52" fillId="0" borderId="11" xfId="0" applyFont="1" applyBorder="1" applyAlignment="1">
      <alignment horizontal="left"/>
    </xf>
    <xf numFmtId="165" fontId="52" fillId="54" borderId="12" xfId="0" applyNumberFormat="1" applyFont="1" applyFill="1" applyBorder="1" applyAlignment="1">
      <alignment horizontal="right"/>
    </xf>
    <xf numFmtId="0" fontId="52" fillId="0" borderId="12" xfId="0" applyFont="1" applyBorder="1" applyAlignment="1">
      <alignment horizontal="right"/>
    </xf>
    <xf numFmtId="0" fontId="51" fillId="0" borderId="47" xfId="0" applyFont="1" applyBorder="1" applyAlignment="1">
      <alignment horizontal="left"/>
    </xf>
    <xf numFmtId="0" fontId="51" fillId="0" borderId="48" xfId="0" applyFont="1" applyBorder="1" applyAlignment="1">
      <alignment horizontal="left"/>
    </xf>
    <xf numFmtId="9" fontId="51" fillId="0" borderId="24" xfId="0" applyNumberFormat="1" applyFont="1" applyBorder="1" applyAlignment="1">
      <alignment horizontal="right"/>
    </xf>
    <xf numFmtId="9" fontId="52" fillId="0" borderId="24" xfId="0" applyNumberFormat="1" applyFont="1" applyBorder="1" applyAlignment="1">
      <alignment horizontal="right" wrapText="1"/>
    </xf>
    <xf numFmtId="164" fontId="47" fillId="54" borderId="49" xfId="0" applyNumberFormat="1" applyFont="1" applyFill="1" applyBorder="1" applyAlignment="1">
      <alignment horizontal="right"/>
    </xf>
    <xf numFmtId="9" fontId="47" fillId="0" borderId="49" xfId="0" applyNumberFormat="1" applyFont="1" applyBorder="1" applyAlignment="1">
      <alignment horizontal="right"/>
    </xf>
    <xf numFmtId="0" fontId="47" fillId="0" borderId="50" xfId="0" applyFont="1" applyBorder="1" applyAlignment="1">
      <alignment horizontal="left"/>
    </xf>
    <xf numFmtId="4" fontId="47" fillId="54" borderId="51" xfId="0" applyNumberFormat="1" applyFont="1" applyFill="1" applyBorder="1" applyAlignment="1">
      <alignment horizontal="right"/>
    </xf>
    <xf numFmtId="9" fontId="47" fillId="0" borderId="51" xfId="0" applyNumberFormat="1" applyFont="1" applyBorder="1" applyAlignment="1">
      <alignment horizontal="right"/>
    </xf>
    <xf numFmtId="166" fontId="47" fillId="54" borderId="49" xfId="0" applyNumberFormat="1" applyFont="1" applyFill="1" applyBorder="1" applyAlignment="1">
      <alignment horizontal="right"/>
    </xf>
    <xf numFmtId="9" fontId="48" fillId="0" borderId="46" xfId="0" applyNumberFormat="1" applyFont="1" applyBorder="1" applyAlignment="1">
      <alignment horizontal="right"/>
    </xf>
    <xf numFmtId="164" fontId="51" fillId="55" borderId="10" xfId="0" applyNumberFormat="1" applyFont="1" applyFill="1" applyBorder="1" applyAlignment="1">
      <alignment horizontal="right"/>
    </xf>
    <xf numFmtId="164" fontId="51" fillId="55" borderId="24" xfId="0" applyNumberFormat="1" applyFont="1" applyFill="1" applyBorder="1" applyAlignment="1">
      <alignment horizontal="right"/>
    </xf>
    <xf numFmtId="165" fontId="52" fillId="55" borderId="12" xfId="0" applyNumberFormat="1" applyFont="1" applyFill="1" applyBorder="1" applyAlignment="1">
      <alignment horizontal="right"/>
    </xf>
    <xf numFmtId="166" fontId="51" fillId="55" borderId="39" xfId="0" applyNumberFormat="1" applyFont="1" applyFill="1" applyBorder="1" applyAlignment="1">
      <alignment horizontal="right"/>
    </xf>
    <xf numFmtId="165" fontId="52" fillId="55" borderId="39" xfId="0" applyNumberFormat="1" applyFont="1" applyFill="1" applyBorder="1" applyAlignment="1">
      <alignment horizontal="right"/>
    </xf>
    <xf numFmtId="166" fontId="47" fillId="55" borderId="51" xfId="0" applyNumberFormat="1" applyFont="1" applyFill="1" applyBorder="1" applyAlignment="1">
      <alignment horizontal="right"/>
    </xf>
    <xf numFmtId="166" fontId="51" fillId="55" borderId="12" xfId="0" applyNumberFormat="1" applyFont="1" applyFill="1" applyBorder="1" applyAlignment="1">
      <alignment horizontal="right"/>
    </xf>
    <xf numFmtId="166" fontId="47" fillId="55" borderId="49" xfId="0" applyNumberFormat="1" applyFont="1" applyFill="1" applyBorder="1" applyAlignment="1">
      <alignment horizontal="right"/>
    </xf>
    <xf numFmtId="2" fontId="47" fillId="55" borderId="51" xfId="0" applyNumberFormat="1" applyFont="1" applyFill="1" applyBorder="1" applyAlignment="1">
      <alignment horizontal="right"/>
    </xf>
    <xf numFmtId="164" fontId="47" fillId="55" borderId="46" xfId="0" applyNumberFormat="1" applyFont="1" applyFill="1" applyBorder="1" applyAlignment="1">
      <alignment horizontal="right"/>
    </xf>
    <xf numFmtId="0" fontId="51" fillId="55" borderId="12" xfId="0" applyFont="1" applyFill="1" applyBorder="1" applyAlignment="1">
      <alignment horizontal="right"/>
    </xf>
    <xf numFmtId="3" fontId="47" fillId="55" borderId="44" xfId="0" applyNumberFormat="1" applyFont="1" applyFill="1" applyBorder="1" applyAlignment="1">
      <alignment horizontal="right"/>
    </xf>
    <xf numFmtId="164" fontId="55" fillId="0" borderId="24" xfId="0" applyNumberFormat="1" applyFont="1" applyFill="1" applyBorder="1" applyAlignment="1">
      <alignment horizontal="right"/>
    </xf>
    <xf numFmtId="164" fontId="55" fillId="0" borderId="10" xfId="0" applyNumberFormat="1" applyFont="1" applyFill="1" applyBorder="1" applyAlignment="1">
      <alignment horizontal="right"/>
    </xf>
    <xf numFmtId="164" fontId="56" fillId="0" borderId="8" xfId="0" applyNumberFormat="1" applyFont="1" applyFill="1" applyBorder="1" applyAlignment="1">
      <alignment horizontal="right"/>
    </xf>
    <xf numFmtId="0" fontId="42" fillId="0" borderId="6" xfId="0" applyFont="1" applyBorder="1" applyAlignment="1">
      <alignment horizontal="left" vertical="top"/>
    </xf>
    <xf numFmtId="0" fontId="51" fillId="0" borderId="1" xfId="0" applyFont="1" applyBorder="1" applyAlignment="1">
      <alignment horizontal="left"/>
    </xf>
    <xf numFmtId="0" fontId="51" fillId="0" borderId="2" xfId="0" applyFont="1" applyBorder="1" applyAlignment="1">
      <alignment horizontal="left"/>
    </xf>
    <xf numFmtId="9" fontId="51" fillId="0" borderId="2" xfId="0" applyNumberFormat="1" applyFont="1" applyBorder="1" applyAlignment="1">
      <alignment horizontal="right"/>
    </xf>
    <xf numFmtId="0" fontId="47" fillId="0" borderId="52" xfId="0" applyFont="1" applyBorder="1" applyAlignment="1">
      <alignment horizontal="left"/>
    </xf>
    <xf numFmtId="0" fontId="47" fillId="0" borderId="52" xfId="0" applyFont="1" applyBorder="1" applyAlignment="1">
      <alignment horizontal="right" wrapText="1"/>
    </xf>
    <xf numFmtId="0" fontId="47" fillId="0" borderId="52" xfId="0" quotePrefix="1" applyFont="1" applyBorder="1" applyAlignment="1">
      <alignment horizontal="right"/>
    </xf>
    <xf numFmtId="0" fontId="47" fillId="0" borderId="54" xfId="0" applyFont="1" applyBorder="1" applyAlignment="1">
      <alignment horizontal="left"/>
    </xf>
    <xf numFmtId="9" fontId="47" fillId="0" borderId="54" xfId="0" applyNumberFormat="1" applyFont="1" applyBorder="1" applyAlignment="1">
      <alignment horizontal="right"/>
    </xf>
    <xf numFmtId="0" fontId="47" fillId="0" borderId="55" xfId="0" applyFont="1" applyBorder="1" applyAlignment="1">
      <alignment horizontal="left"/>
    </xf>
    <xf numFmtId="9" fontId="47" fillId="0" borderId="55" xfId="0" applyNumberFormat="1" applyFont="1" applyBorder="1" applyAlignment="1">
      <alignment horizontal="right"/>
    </xf>
    <xf numFmtId="0" fontId="51" fillId="0" borderId="1" xfId="0" applyFont="1" applyBorder="1" applyAlignment="1">
      <alignment horizontal="left" indent="2"/>
    </xf>
    <xf numFmtId="0" fontId="51" fillId="0" borderId="56" xfId="0" applyFont="1" applyBorder="1" applyAlignment="1">
      <alignment horizontal="left" indent="2"/>
    </xf>
    <xf numFmtId="9" fontId="51" fillId="0" borderId="56" xfId="0" applyNumberFormat="1" applyFont="1" applyBorder="1" applyAlignment="1">
      <alignment horizontal="right"/>
    </xf>
    <xf numFmtId="0" fontId="47" fillId="0" borderId="52" xfId="0" applyFont="1" applyFill="1" applyBorder="1" applyAlignment="1">
      <alignment horizontal="right" wrapText="1"/>
    </xf>
    <xf numFmtId="3" fontId="51" fillId="54" borderId="1" xfId="0" applyNumberFormat="1" applyFont="1" applyFill="1" applyBorder="1" applyAlignment="1">
      <alignment horizontal="right"/>
    </xf>
    <xf numFmtId="3" fontId="51" fillId="54" borderId="2" xfId="0" applyNumberFormat="1" applyFont="1" applyFill="1" applyBorder="1" applyAlignment="1">
      <alignment horizontal="right"/>
    </xf>
    <xf numFmtId="3" fontId="47" fillId="54" borderId="54" xfId="0" applyNumberFormat="1" applyFont="1" applyFill="1" applyBorder="1" applyAlignment="1">
      <alignment horizontal="right"/>
    </xf>
    <xf numFmtId="3" fontId="51" fillId="54" borderId="2" xfId="2" applyNumberFormat="1" applyFont="1" applyFill="1" applyBorder="1" applyAlignment="1">
      <alignment horizontal="right"/>
    </xf>
    <xf numFmtId="3" fontId="47" fillId="54" borderId="55" xfId="0" applyNumberFormat="1" applyFont="1" applyFill="1" applyBorder="1" applyAlignment="1">
      <alignment horizontal="right"/>
    </xf>
    <xf numFmtId="3" fontId="51" fillId="54" borderId="56" xfId="0" applyNumberFormat="1" applyFont="1" applyFill="1" applyBorder="1" applyAlignment="1">
      <alignment horizontal="right"/>
    </xf>
    <xf numFmtId="4" fontId="51" fillId="54" borderId="1" xfId="0" applyNumberFormat="1" applyFont="1" applyFill="1" applyBorder="1" applyAlignment="1">
      <alignment horizontal="right"/>
    </xf>
    <xf numFmtId="4" fontId="51" fillId="54" borderId="2" xfId="0" applyNumberFormat="1" applyFont="1" applyFill="1" applyBorder="1" applyAlignment="1">
      <alignment horizontal="right"/>
    </xf>
    <xf numFmtId="3" fontId="51" fillId="55" borderId="1" xfId="0" applyNumberFormat="1" applyFont="1" applyFill="1" applyBorder="1" applyAlignment="1">
      <alignment horizontal="right"/>
    </xf>
    <xf numFmtId="3" fontId="51" fillId="55" borderId="2" xfId="0" applyNumberFormat="1" applyFont="1" applyFill="1" applyBorder="1" applyAlignment="1">
      <alignment horizontal="right"/>
    </xf>
    <xf numFmtId="3" fontId="47" fillId="55" borderId="54" xfId="0" applyNumberFormat="1" applyFont="1" applyFill="1" applyBorder="1" applyAlignment="1">
      <alignment horizontal="right"/>
    </xf>
    <xf numFmtId="3" fontId="51" fillId="55" borderId="2" xfId="2" applyNumberFormat="1" applyFont="1" applyFill="1" applyBorder="1" applyAlignment="1">
      <alignment horizontal="right"/>
    </xf>
    <xf numFmtId="3" fontId="47" fillId="55" borderId="55" xfId="0" applyNumberFormat="1" applyFont="1" applyFill="1" applyBorder="1" applyAlignment="1">
      <alignment horizontal="right"/>
    </xf>
    <xf numFmtId="3" fontId="51" fillId="55" borderId="56" xfId="0" applyNumberFormat="1" applyFont="1" applyFill="1" applyBorder="1" applyAlignment="1">
      <alignment horizontal="right"/>
    </xf>
    <xf numFmtId="4" fontId="51" fillId="55" borderId="1" xfId="0" applyNumberFormat="1" applyFont="1" applyFill="1" applyBorder="1" applyAlignment="1">
      <alignment horizontal="right"/>
    </xf>
    <xf numFmtId="4" fontId="51" fillId="55" borderId="2" xfId="0" applyNumberFormat="1" applyFont="1" applyFill="1" applyBorder="1" applyAlignment="1">
      <alignment horizontal="right"/>
    </xf>
    <xf numFmtId="0" fontId="51" fillId="0" borderId="1" xfId="0" applyFont="1" applyBorder="1" applyAlignment="1">
      <alignment horizontal="left" vertical="center"/>
    </xf>
    <xf numFmtId="0" fontId="51" fillId="0" borderId="2" xfId="0" applyFont="1" applyBorder="1" applyAlignment="1">
      <alignment horizontal="left" vertical="center"/>
    </xf>
    <xf numFmtId="0" fontId="51" fillId="0" borderId="40" xfId="0" applyFont="1" applyBorder="1" applyAlignment="1">
      <alignment horizontal="left" vertical="center"/>
    </xf>
    <xf numFmtId="0" fontId="47" fillId="0" borderId="4" xfId="0" applyFont="1" applyBorder="1" applyAlignment="1">
      <alignment horizontal="left" vertical="center"/>
    </xf>
    <xf numFmtId="3" fontId="47" fillId="0" borderId="3" xfId="0" applyNumberFormat="1" applyFont="1" applyBorder="1" applyAlignment="1">
      <alignment horizontal="left" vertical="center"/>
    </xf>
    <xf numFmtId="164" fontId="54" fillId="0" borderId="46" xfId="0" applyNumberFormat="1" applyFont="1" applyFill="1" applyBorder="1" applyAlignment="1">
      <alignment horizontal="right"/>
    </xf>
    <xf numFmtId="0" fontId="10" fillId="0" borderId="6" xfId="0" applyFont="1" applyBorder="1"/>
    <xf numFmtId="0" fontId="57" fillId="0" borderId="5" xfId="0" applyFont="1" applyBorder="1"/>
    <xf numFmtId="0" fontId="51" fillId="0" borderId="7" xfId="0" applyFont="1" applyBorder="1" applyAlignment="1">
      <alignment horizontal="right" vertical="center"/>
    </xf>
    <xf numFmtId="0" fontId="51" fillId="0" borderId="8" xfId="0" applyFont="1" applyBorder="1" applyAlignment="1">
      <alignment horizontal="right" vertical="center"/>
    </xf>
    <xf numFmtId="0" fontId="51" fillId="0" borderId="0" xfId="0" applyFont="1"/>
    <xf numFmtId="0" fontId="47" fillId="0" borderId="45" xfId="0" quotePrefix="1" applyFont="1" applyBorder="1" applyAlignment="1">
      <alignment horizontal="center" wrapText="1"/>
    </xf>
    <xf numFmtId="0" fontId="47" fillId="0" borderId="45" xfId="0" quotePrefix="1" applyFont="1" applyBorder="1" applyAlignment="1">
      <alignment horizontal="right"/>
    </xf>
    <xf numFmtId="0" fontId="4" fillId="0" borderId="0" xfId="0" applyFont="1" applyFill="1"/>
    <xf numFmtId="164" fontId="52" fillId="0" borderId="10" xfId="0" applyNumberFormat="1" applyFont="1" applyFill="1" applyBorder="1" applyAlignment="1">
      <alignment horizontal="right"/>
    </xf>
    <xf numFmtId="0" fontId="38" fillId="0" borderId="0" xfId="0" applyFont="1" applyFill="1"/>
    <xf numFmtId="164" fontId="48" fillId="0" borderId="46" xfId="0" applyNumberFormat="1" applyFont="1" applyFill="1" applyBorder="1" applyAlignment="1">
      <alignment horizontal="right"/>
    </xf>
    <xf numFmtId="164" fontId="52" fillId="0" borderId="24" xfId="0" applyNumberFormat="1" applyFont="1" applyFill="1" applyBorder="1" applyAlignment="1">
      <alignment horizontal="right"/>
    </xf>
    <xf numFmtId="0" fontId="47" fillId="0" borderId="46" xfId="0" applyFont="1" applyFill="1" applyBorder="1" applyAlignment="1">
      <alignment horizontal="right" wrapText="1"/>
    </xf>
    <xf numFmtId="0" fontId="48" fillId="0" borderId="45" xfId="0" applyFont="1" applyFill="1" applyBorder="1" applyAlignment="1">
      <alignment horizontal="right" wrapText="1"/>
    </xf>
    <xf numFmtId="0" fontId="47" fillId="0" borderId="45" xfId="0" quotePrefix="1" applyFont="1" applyFill="1" applyBorder="1" applyAlignment="1">
      <alignment horizontal="center" wrapText="1"/>
    </xf>
    <xf numFmtId="0" fontId="47" fillId="54" borderId="45" xfId="0" applyFont="1" applyFill="1" applyBorder="1" applyAlignment="1">
      <alignment horizontal="right"/>
    </xf>
    <xf numFmtId="0" fontId="47" fillId="55" borderId="45" xfId="0" applyFont="1" applyFill="1" applyBorder="1" applyAlignment="1">
      <alignment horizontal="right"/>
    </xf>
    <xf numFmtId="9" fontId="47" fillId="0" borderId="45" xfId="0" applyNumberFormat="1" applyFont="1" applyBorder="1" applyAlignment="1">
      <alignment horizontal="right"/>
    </xf>
    <xf numFmtId="166" fontId="47" fillId="54" borderId="46" xfId="0" applyNumberFormat="1" applyFont="1" applyFill="1" applyBorder="1" applyAlignment="1">
      <alignment horizontal="right"/>
    </xf>
    <xf numFmtId="166" fontId="47" fillId="55" borderId="46" xfId="0" applyNumberFormat="1" applyFont="1" applyFill="1" applyBorder="1" applyAlignment="1">
      <alignment horizontal="right"/>
    </xf>
    <xf numFmtId="164" fontId="47" fillId="54" borderId="51" xfId="0" applyNumberFormat="1" applyFont="1" applyFill="1" applyBorder="1" applyAlignment="1">
      <alignment horizontal="right"/>
    </xf>
    <xf numFmtId="164" fontId="47" fillId="55" borderId="51" xfId="0" applyNumberFormat="1" applyFont="1" applyFill="1" applyBorder="1" applyAlignment="1">
      <alignment horizontal="right"/>
    </xf>
    <xf numFmtId="2" fontId="47" fillId="54" borderId="51" xfId="0" applyNumberFormat="1" applyFont="1" applyFill="1" applyBorder="1" applyAlignment="1">
      <alignment horizontal="right"/>
    </xf>
    <xf numFmtId="0" fontId="47" fillId="0" borderId="0" xfId="0" applyFont="1" applyFill="1" applyAlignment="1">
      <alignment horizontal="left"/>
    </xf>
    <xf numFmtId="0" fontId="51" fillId="0" borderId="0" xfId="0" applyFont="1" applyFill="1" applyBorder="1" applyAlignment="1">
      <alignment horizontal="left"/>
    </xf>
    <xf numFmtId="164" fontId="51" fillId="0" borderId="0" xfId="0" applyNumberFormat="1" applyFont="1" applyFill="1" applyBorder="1" applyAlignment="1">
      <alignment horizontal="right"/>
    </xf>
    <xf numFmtId="164" fontId="55" fillId="0" borderId="0" xfId="0" applyNumberFormat="1" applyFont="1" applyFill="1" applyBorder="1" applyAlignment="1">
      <alignment horizontal="right"/>
    </xf>
    <xf numFmtId="9" fontId="51" fillId="0" borderId="0" xfId="0" applyNumberFormat="1" applyFont="1" applyFill="1" applyBorder="1" applyAlignment="1">
      <alignment horizontal="right"/>
    </xf>
    <xf numFmtId="9" fontId="52" fillId="0" borderId="0" xfId="0" applyNumberFormat="1" applyFont="1" applyFill="1" applyBorder="1" applyAlignment="1">
      <alignment horizontal="right" wrapText="1"/>
    </xf>
    <xf numFmtId="3" fontId="47" fillId="54" borderId="3" xfId="0" applyNumberFormat="1" applyFont="1" applyFill="1" applyBorder="1" applyAlignment="1">
      <alignment horizontal="right" vertical="center"/>
    </xf>
    <xf numFmtId="3" fontId="51" fillId="54" borderId="1" xfId="0" applyNumberFormat="1" applyFont="1" applyFill="1" applyBorder="1" applyAlignment="1">
      <alignment horizontal="right" vertical="center"/>
    </xf>
    <xf numFmtId="3" fontId="51" fillId="54" borderId="2" xfId="0" applyNumberFormat="1" applyFont="1" applyFill="1" applyBorder="1" applyAlignment="1">
      <alignment horizontal="right" vertical="center"/>
    </xf>
    <xf numFmtId="3" fontId="47" fillId="54" borderId="40" xfId="0" applyNumberFormat="1" applyFont="1" applyFill="1" applyBorder="1" applyAlignment="1">
      <alignment horizontal="right" vertical="center"/>
    </xf>
    <xf numFmtId="3" fontId="47" fillId="54" borderId="4" xfId="0" applyNumberFormat="1" applyFont="1" applyFill="1" applyBorder="1" applyAlignment="1">
      <alignment horizontal="right" vertical="center"/>
    </xf>
    <xf numFmtId="3" fontId="51" fillId="54" borderId="1" xfId="2" applyNumberFormat="1" applyFont="1" applyFill="1" applyBorder="1" applyAlignment="1">
      <alignment horizontal="right" vertical="center"/>
    </xf>
    <xf numFmtId="3" fontId="47" fillId="55" borderId="3" xfId="0" applyNumberFormat="1" applyFont="1" applyFill="1" applyBorder="1" applyAlignment="1">
      <alignment horizontal="right" vertical="center"/>
    </xf>
    <xf numFmtId="3" fontId="51" fillId="55" borderId="1" xfId="0" applyNumberFormat="1" applyFont="1" applyFill="1" applyBorder="1" applyAlignment="1">
      <alignment horizontal="right" vertical="center"/>
    </xf>
    <xf numFmtId="3" fontId="51" fillId="55" borderId="2" xfId="0" applyNumberFormat="1" applyFont="1" applyFill="1" applyBorder="1" applyAlignment="1">
      <alignment horizontal="right" vertical="center"/>
    </xf>
    <xf numFmtId="3" fontId="47" fillId="55" borderId="40" xfId="0" applyNumberFormat="1" applyFont="1" applyFill="1" applyBorder="1" applyAlignment="1">
      <alignment horizontal="right" vertical="center"/>
    </xf>
    <xf numFmtId="3" fontId="47" fillId="55" borderId="4" xfId="0" applyNumberFormat="1" applyFont="1" applyFill="1" applyBorder="1" applyAlignment="1">
      <alignment horizontal="right" vertical="center"/>
    </xf>
    <xf numFmtId="3" fontId="51" fillId="55" borderId="1" xfId="2" applyNumberFormat="1" applyFont="1" applyFill="1" applyBorder="1" applyAlignment="1">
      <alignment horizontal="right" vertical="center"/>
    </xf>
    <xf numFmtId="0" fontId="47" fillId="0" borderId="54" xfId="0" applyFont="1" applyBorder="1" applyAlignment="1">
      <alignment horizontal="left" vertical="center"/>
    </xf>
    <xf numFmtId="3" fontId="47" fillId="54" borderId="54" xfId="0" applyNumberFormat="1" applyFont="1" applyFill="1" applyBorder="1" applyAlignment="1">
      <alignment horizontal="right" vertical="center"/>
    </xf>
    <xf numFmtId="3" fontId="47" fillId="55" borderId="54" xfId="0" applyNumberFormat="1" applyFont="1" applyFill="1" applyBorder="1" applyAlignment="1">
      <alignment horizontal="right" vertical="center"/>
    </xf>
    <xf numFmtId="0" fontId="47" fillId="0" borderId="58" xfId="0" applyFont="1" applyBorder="1" applyAlignment="1">
      <alignment horizontal="left" vertical="center"/>
    </xf>
    <xf numFmtId="3" fontId="47" fillId="54" borderId="58" xfId="0" applyNumberFormat="1" applyFont="1" applyFill="1" applyBorder="1" applyAlignment="1">
      <alignment horizontal="right" vertical="center"/>
    </xf>
    <xf numFmtId="3" fontId="47" fillId="55" borderId="58" xfId="0" applyNumberFormat="1" applyFont="1" applyFill="1" applyBorder="1" applyAlignment="1">
      <alignment horizontal="right" vertical="center"/>
    </xf>
    <xf numFmtId="0" fontId="8" fillId="0" borderId="5" xfId="0" applyFont="1" applyBorder="1" applyAlignment="1"/>
    <xf numFmtId="0" fontId="58" fillId="0" borderId="52" xfId="0" applyFont="1" applyBorder="1" applyAlignment="1"/>
    <xf numFmtId="0" fontId="8" fillId="0" borderId="0" xfId="0" applyFont="1" applyAlignment="1"/>
    <xf numFmtId="0" fontId="8" fillId="0" borderId="6" xfId="0" applyFont="1" applyBorder="1" applyAlignment="1"/>
    <xf numFmtId="0" fontId="58" fillId="0" borderId="57" xfId="0" applyFont="1" applyBorder="1" applyAlignment="1"/>
    <xf numFmtId="0" fontId="47" fillId="0" borderId="3" xfId="0" applyFont="1" applyBorder="1" applyAlignment="1">
      <alignment horizontal="left"/>
    </xf>
    <xf numFmtId="0" fontId="51" fillId="0" borderId="0" xfId="0" applyFont="1" applyAlignment="1">
      <alignment vertical="center"/>
    </xf>
    <xf numFmtId="0" fontId="51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47" fillId="0" borderId="52" xfId="0" applyFont="1" applyFill="1" applyBorder="1" applyAlignment="1">
      <alignment horizontal="left"/>
    </xf>
    <xf numFmtId="49" fontId="47" fillId="0" borderId="52" xfId="0" applyNumberFormat="1" applyFont="1" applyFill="1" applyBorder="1" applyAlignment="1">
      <alignment horizontal="right"/>
    </xf>
    <xf numFmtId="0" fontId="42" fillId="0" borderId="0" xfId="0" applyFont="1" applyAlignment="1">
      <alignment horizontal="left" vertical="center"/>
    </xf>
    <xf numFmtId="0" fontId="51" fillId="0" borderId="40" xfId="0" applyFont="1" applyBorder="1" applyAlignment="1">
      <alignment horizontal="left"/>
    </xf>
    <xf numFmtId="0" fontId="47" fillId="0" borderId="4" xfId="0" applyFont="1" applyBorder="1" applyAlignment="1">
      <alignment horizontal="left"/>
    </xf>
    <xf numFmtId="0" fontId="47" fillId="0" borderId="1" xfId="0" applyFont="1" applyBorder="1" applyAlignment="1">
      <alignment horizontal="left"/>
    </xf>
    <xf numFmtId="0" fontId="37" fillId="0" borderId="5" xfId="0" applyFont="1" applyBorder="1" applyAlignment="1"/>
    <xf numFmtId="3" fontId="51" fillId="54" borderId="40" xfId="0" applyNumberFormat="1" applyFont="1" applyFill="1" applyBorder="1" applyAlignment="1">
      <alignment horizontal="right"/>
    </xf>
    <xf numFmtId="3" fontId="47" fillId="54" borderId="4" xfId="0" applyNumberFormat="1" applyFont="1" applyFill="1" applyBorder="1" applyAlignment="1">
      <alignment horizontal="right"/>
    </xf>
    <xf numFmtId="3" fontId="47" fillId="54" borderId="1" xfId="0" applyNumberFormat="1" applyFont="1" applyFill="1" applyBorder="1" applyAlignment="1">
      <alignment horizontal="right"/>
    </xf>
    <xf numFmtId="3" fontId="47" fillId="55" borderId="4" xfId="0" applyNumberFormat="1" applyFont="1" applyFill="1" applyBorder="1" applyAlignment="1">
      <alignment horizontal="right"/>
    </xf>
    <xf numFmtId="3" fontId="47" fillId="55" borderId="1" xfId="0" applyNumberFormat="1" applyFont="1" applyFill="1" applyBorder="1" applyAlignment="1">
      <alignment horizontal="right"/>
    </xf>
    <xf numFmtId="1" fontId="47" fillId="54" borderId="19" xfId="0" applyNumberFormat="1" applyFont="1" applyFill="1" applyBorder="1" applyAlignment="1">
      <alignment horizontal="center"/>
    </xf>
    <xf numFmtId="3" fontId="51" fillId="54" borderId="41" xfId="0" applyNumberFormat="1" applyFont="1" applyFill="1" applyBorder="1" applyAlignment="1">
      <alignment horizontal="right"/>
    </xf>
    <xf numFmtId="3" fontId="51" fillId="54" borderId="43" xfId="0" applyNumberFormat="1" applyFont="1" applyFill="1" applyBorder="1" applyAlignment="1">
      <alignment horizontal="right"/>
    </xf>
    <xf numFmtId="3" fontId="47" fillId="54" borderId="20" xfId="0" applyNumberFormat="1" applyFont="1" applyFill="1" applyBorder="1" applyAlignment="1">
      <alignment horizontal="right"/>
    </xf>
    <xf numFmtId="3" fontId="51" fillId="54" borderId="19" xfId="0" applyNumberFormat="1" applyFont="1" applyFill="1" applyBorder="1" applyAlignment="1">
      <alignment horizontal="right"/>
    </xf>
    <xf numFmtId="3" fontId="47" fillId="54" borderId="19" xfId="0" applyNumberFormat="1" applyFont="1" applyFill="1" applyBorder="1" applyAlignment="1">
      <alignment horizontal="right"/>
    </xf>
    <xf numFmtId="3" fontId="52" fillId="54" borderId="2" xfId="0" applyNumberFormat="1" applyFont="1" applyFill="1" applyBorder="1" applyAlignment="1">
      <alignment horizontal="right"/>
    </xf>
    <xf numFmtId="3" fontId="52" fillId="54" borderId="40" xfId="0" applyNumberFormat="1" applyFont="1" applyFill="1" applyBorder="1" applyAlignment="1">
      <alignment horizontal="right"/>
    </xf>
    <xf numFmtId="1" fontId="47" fillId="55" borderId="15" xfId="0" applyNumberFormat="1" applyFont="1" applyFill="1" applyBorder="1" applyAlignment="1">
      <alignment horizontal="center"/>
    </xf>
    <xf numFmtId="3" fontId="51" fillId="55" borderId="16" xfId="0" applyNumberFormat="1" applyFont="1" applyFill="1" applyBorder="1" applyAlignment="1">
      <alignment horizontal="right"/>
    </xf>
    <xf numFmtId="3" fontId="51" fillId="55" borderId="42" xfId="0" applyNumberFormat="1" applyFont="1" applyFill="1" applyBorder="1" applyAlignment="1">
      <alignment horizontal="right"/>
    </xf>
    <xf numFmtId="3" fontId="47" fillId="55" borderId="17" xfId="0" applyNumberFormat="1" applyFont="1" applyFill="1" applyBorder="1" applyAlignment="1">
      <alignment horizontal="right"/>
    </xf>
    <xf numFmtId="3" fontId="51" fillId="55" borderId="15" xfId="0" applyNumberFormat="1" applyFont="1" applyFill="1" applyBorder="1" applyAlignment="1">
      <alignment horizontal="right"/>
    </xf>
    <xf numFmtId="3" fontId="47" fillId="55" borderId="15" xfId="0" applyNumberFormat="1" applyFont="1" applyFill="1" applyBorder="1" applyAlignment="1">
      <alignment horizontal="right"/>
    </xf>
    <xf numFmtId="3" fontId="47" fillId="55" borderId="62" xfId="0" applyNumberFormat="1" applyFont="1" applyFill="1" applyBorder="1" applyAlignment="1">
      <alignment horizontal="right"/>
    </xf>
    <xf numFmtId="3" fontId="47" fillId="54" borderId="63" xfId="0" applyNumberFormat="1" applyFont="1" applyFill="1" applyBorder="1" applyAlignment="1">
      <alignment horizontal="right"/>
    </xf>
    <xf numFmtId="3" fontId="47" fillId="54" borderId="3" xfId="0" applyNumberFormat="1" applyFont="1" applyFill="1" applyBorder="1" applyAlignment="1">
      <alignment horizontal="right"/>
    </xf>
    <xf numFmtId="0" fontId="47" fillId="0" borderId="0" xfId="0" applyFont="1" applyBorder="1" applyAlignment="1">
      <alignment horizontal="center"/>
    </xf>
    <xf numFmtId="1" fontId="47" fillId="0" borderId="0" xfId="0" applyNumberFormat="1" applyFont="1" applyBorder="1" applyAlignment="1">
      <alignment horizontal="center"/>
    </xf>
    <xf numFmtId="3" fontId="51" fillId="0" borderId="0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/>
    </xf>
    <xf numFmtId="1" fontId="47" fillId="55" borderId="65" xfId="0" applyNumberFormat="1" applyFont="1" applyFill="1" applyBorder="1" applyAlignment="1">
      <alignment horizontal="center"/>
    </xf>
    <xf numFmtId="3" fontId="52" fillId="54" borderId="41" xfId="0" applyNumberFormat="1" applyFont="1" applyFill="1" applyBorder="1" applyAlignment="1">
      <alignment horizontal="right"/>
    </xf>
    <xf numFmtId="3" fontId="52" fillId="54" borderId="43" xfId="0" applyNumberFormat="1" applyFont="1" applyFill="1" applyBorder="1" applyAlignment="1">
      <alignment horizontal="right"/>
    </xf>
    <xf numFmtId="0" fontId="13" fillId="0" borderId="0" xfId="0" applyFont="1" applyBorder="1"/>
    <xf numFmtId="0" fontId="7" fillId="0" borderId="0" xfId="0" applyFont="1" applyBorder="1"/>
    <xf numFmtId="3" fontId="51" fillId="55" borderId="14" xfId="0" applyNumberFormat="1" applyFont="1" applyFill="1" applyBorder="1" applyAlignment="1">
      <alignment horizontal="right"/>
    </xf>
    <xf numFmtId="3" fontId="47" fillId="55" borderId="14" xfId="0" applyNumberFormat="1" applyFont="1" applyFill="1" applyBorder="1" applyAlignment="1">
      <alignment horizontal="right"/>
    </xf>
    <xf numFmtId="1" fontId="47" fillId="54" borderId="66" xfId="0" applyNumberFormat="1" applyFont="1" applyFill="1" applyBorder="1" applyAlignment="1">
      <alignment horizontal="center"/>
    </xf>
    <xf numFmtId="3" fontId="51" fillId="54" borderId="18" xfId="0" applyNumberFormat="1" applyFont="1" applyFill="1" applyBorder="1" applyAlignment="1">
      <alignment horizontal="right"/>
    </xf>
    <xf numFmtId="3" fontId="47" fillId="54" borderId="18" xfId="0" applyNumberFormat="1" applyFont="1" applyFill="1" applyBorder="1" applyAlignment="1">
      <alignment horizontal="right"/>
    </xf>
    <xf numFmtId="1" fontId="48" fillId="54" borderId="1" xfId="0" applyNumberFormat="1" applyFont="1" applyFill="1" applyBorder="1" applyAlignment="1">
      <alignment horizontal="center"/>
    </xf>
    <xf numFmtId="3" fontId="48" fillId="54" borderId="4" xfId="0" applyNumberFormat="1" applyFont="1" applyFill="1" applyBorder="1" applyAlignment="1">
      <alignment horizontal="right"/>
    </xf>
    <xf numFmtId="3" fontId="52" fillId="54" borderId="1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center"/>
    </xf>
    <xf numFmtId="3" fontId="52" fillId="54" borderId="19" xfId="0" applyNumberFormat="1" applyFont="1" applyFill="1" applyBorder="1" applyAlignment="1">
      <alignment horizontal="right"/>
    </xf>
    <xf numFmtId="1" fontId="48" fillId="54" borderId="52" xfId="0" applyNumberFormat="1" applyFont="1" applyFill="1" applyBorder="1" applyAlignment="1">
      <alignment horizontal="center" wrapText="1"/>
    </xf>
    <xf numFmtId="1" fontId="47" fillId="55" borderId="64" xfId="0" applyNumberFormat="1" applyFont="1" applyFill="1" applyBorder="1" applyAlignment="1">
      <alignment horizontal="center"/>
    </xf>
    <xf numFmtId="1" fontId="47" fillId="54" borderId="57" xfId="0" applyNumberFormat="1" applyFont="1" applyFill="1" applyBorder="1" applyAlignment="1">
      <alignment horizontal="center"/>
    </xf>
    <xf numFmtId="1" fontId="47" fillId="55" borderId="52" xfId="0" applyNumberFormat="1" applyFont="1" applyFill="1" applyBorder="1" applyAlignment="1">
      <alignment horizontal="center"/>
    </xf>
    <xf numFmtId="1" fontId="47" fillId="55" borderId="60" xfId="0" applyNumberFormat="1" applyFont="1" applyFill="1" applyBorder="1" applyAlignment="1">
      <alignment horizontal="center"/>
    </xf>
    <xf numFmtId="1" fontId="47" fillId="54" borderId="61" xfId="0" applyNumberFormat="1" applyFont="1" applyFill="1" applyBorder="1" applyAlignment="1">
      <alignment horizontal="center"/>
    </xf>
    <xf numFmtId="3" fontId="52" fillId="54" borderId="21" xfId="0" applyNumberFormat="1" applyFont="1" applyFill="1" applyBorder="1" applyAlignment="1">
      <alignment horizontal="right"/>
    </xf>
    <xf numFmtId="0" fontId="46" fillId="0" borderId="0" xfId="0" applyFont="1" applyAlignment="1"/>
    <xf numFmtId="0" fontId="47" fillId="0" borderId="4" xfId="0" applyFont="1" applyBorder="1" applyAlignment="1">
      <alignment horizontal="left" wrapText="1"/>
    </xf>
    <xf numFmtId="0" fontId="51" fillId="0" borderId="1" xfId="0" applyFont="1" applyBorder="1" applyAlignment="1">
      <alignment horizontal="left" wrapText="1"/>
    </xf>
    <xf numFmtId="0" fontId="47" fillId="0" borderId="58" xfId="0" applyFont="1" applyBorder="1" applyAlignment="1">
      <alignment horizontal="left"/>
    </xf>
    <xf numFmtId="0" fontId="7" fillId="0" borderId="5" xfId="0" applyFont="1" applyFill="1" applyBorder="1"/>
    <xf numFmtId="3" fontId="47" fillId="54" borderId="58" xfId="0" applyNumberFormat="1" applyFont="1" applyFill="1" applyBorder="1" applyAlignment="1">
      <alignment horizontal="right"/>
    </xf>
    <xf numFmtId="3" fontId="51" fillId="54" borderId="1" xfId="2" applyNumberFormat="1" applyFont="1" applyFill="1" applyBorder="1" applyAlignment="1">
      <alignment horizontal="right"/>
    </xf>
    <xf numFmtId="3" fontId="47" fillId="55" borderId="58" xfId="0" applyNumberFormat="1" applyFont="1" applyFill="1" applyBorder="1" applyAlignment="1">
      <alignment horizontal="right"/>
    </xf>
    <xf numFmtId="3" fontId="47" fillId="55" borderId="3" xfId="0" applyNumberFormat="1" applyFont="1" applyFill="1" applyBorder="1" applyAlignment="1">
      <alignment horizontal="right"/>
    </xf>
    <xf numFmtId="3" fontId="51" fillId="55" borderId="1" xfId="2" applyNumberFormat="1" applyFont="1" applyFill="1" applyBorder="1" applyAlignment="1">
      <alignment horizontal="right"/>
    </xf>
    <xf numFmtId="0" fontId="47" fillId="0" borderId="47" xfId="0" applyFont="1" applyFill="1" applyBorder="1" applyAlignment="1">
      <alignment horizontal="right"/>
    </xf>
    <xf numFmtId="0" fontId="47" fillId="0" borderId="47" xfId="0" quotePrefix="1" applyFont="1" applyFill="1" applyBorder="1" applyAlignment="1">
      <alignment horizontal="right"/>
    </xf>
    <xf numFmtId="0" fontId="47" fillId="0" borderId="47" xfId="0" applyFont="1" applyBorder="1" applyAlignment="1">
      <alignment horizontal="right"/>
    </xf>
    <xf numFmtId="0" fontId="47" fillId="0" borderId="47" xfId="0" quotePrefix="1" applyFont="1" applyBorder="1" applyAlignment="1">
      <alignment horizontal="right"/>
    </xf>
    <xf numFmtId="0" fontId="47" fillId="0" borderId="53" xfId="0" applyFont="1" applyBorder="1" applyAlignment="1">
      <alignment horizontal="left"/>
    </xf>
    <xf numFmtId="3" fontId="47" fillId="54" borderId="53" xfId="0" applyNumberFormat="1" applyFont="1" applyFill="1" applyBorder="1" applyAlignment="1">
      <alignment horizontal="right"/>
    </xf>
    <xf numFmtId="3" fontId="47" fillId="55" borderId="53" xfId="0" applyNumberFormat="1" applyFont="1" applyFill="1" applyBorder="1" applyAlignment="1">
      <alignment horizontal="right"/>
    </xf>
    <xf numFmtId="3" fontId="51" fillId="55" borderId="69" xfId="0" applyNumberFormat="1" applyFont="1" applyFill="1" applyBorder="1" applyAlignment="1">
      <alignment horizontal="right"/>
    </xf>
    <xf numFmtId="3" fontId="47" fillId="55" borderId="70" xfId="0" applyNumberFormat="1" applyFont="1" applyFill="1" applyBorder="1" applyAlignment="1">
      <alignment horizontal="right"/>
    </xf>
    <xf numFmtId="3" fontId="47" fillId="54" borderId="71" xfId="0" applyNumberFormat="1" applyFont="1" applyFill="1" applyBorder="1" applyAlignment="1">
      <alignment horizontal="right"/>
    </xf>
    <xf numFmtId="0" fontId="9" fillId="0" borderId="72" xfId="0" applyFont="1" applyBorder="1" applyAlignment="1">
      <alignment horizontal="left"/>
    </xf>
    <xf numFmtId="0" fontId="6" fillId="0" borderId="72" xfId="0" applyFont="1" applyBorder="1"/>
    <xf numFmtId="0" fontId="47" fillId="0" borderId="72" xfId="0" applyFont="1" applyFill="1" applyBorder="1" applyAlignment="1">
      <alignment horizontal="center"/>
    </xf>
    <xf numFmtId="1" fontId="47" fillId="0" borderId="72" xfId="0" applyNumberFormat="1" applyFont="1" applyBorder="1" applyAlignment="1">
      <alignment horizontal="center"/>
    </xf>
    <xf numFmtId="3" fontId="51" fillId="0" borderId="72" xfId="0" applyNumberFormat="1" applyFont="1" applyBorder="1" applyAlignment="1">
      <alignment horizontal="right"/>
    </xf>
    <xf numFmtId="3" fontId="47" fillId="0" borderId="72" xfId="0" applyNumberFormat="1" applyFont="1" applyBorder="1" applyAlignment="1">
      <alignment horizontal="right"/>
    </xf>
    <xf numFmtId="0" fontId="4" fillId="0" borderId="72" xfId="0" applyFont="1" applyBorder="1"/>
    <xf numFmtId="0" fontId="13" fillId="0" borderId="73" xfId="0" applyFont="1" applyBorder="1"/>
    <xf numFmtId="0" fontId="7" fillId="0" borderId="72" xfId="0" applyFont="1" applyBorder="1"/>
    <xf numFmtId="0" fontId="1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7" fillId="0" borderId="74" xfId="0" applyFont="1" applyBorder="1" applyAlignment="1">
      <alignment horizontal="left" vertical="center"/>
    </xf>
    <xf numFmtId="3" fontId="47" fillId="54" borderId="74" xfId="0" applyNumberFormat="1" applyFont="1" applyFill="1" applyBorder="1" applyAlignment="1">
      <alignment horizontal="right" vertical="center"/>
    </xf>
    <xf numFmtId="3" fontId="47" fillId="55" borderId="74" xfId="0" applyNumberFormat="1" applyFont="1" applyFill="1" applyBorder="1" applyAlignment="1">
      <alignment horizontal="right" vertical="center"/>
    </xf>
    <xf numFmtId="0" fontId="47" fillId="0" borderId="75" xfId="0" applyFont="1" applyBorder="1" applyAlignment="1">
      <alignment horizontal="left" vertical="center"/>
    </xf>
    <xf numFmtId="3" fontId="47" fillId="54" borderId="75" xfId="0" applyNumberFormat="1" applyFont="1" applyFill="1" applyBorder="1" applyAlignment="1">
      <alignment horizontal="right" vertical="center"/>
    </xf>
    <xf numFmtId="3" fontId="47" fillId="55" borderId="75" xfId="0" applyNumberFormat="1" applyFont="1" applyFill="1" applyBorder="1" applyAlignment="1">
      <alignment horizontal="right" vertical="center"/>
    </xf>
    <xf numFmtId="0" fontId="4" fillId="0" borderId="0" xfId="0" applyFont="1"/>
    <xf numFmtId="0" fontId="38" fillId="0" borderId="0" xfId="0" applyFont="1"/>
    <xf numFmtId="3" fontId="51" fillId="0" borderId="0" xfId="0" applyNumberFormat="1" applyFont="1" applyAlignment="1">
      <alignment horizontal="right"/>
    </xf>
    <xf numFmtId="3" fontId="51" fillId="54" borderId="76" xfId="0" applyNumberFormat="1" applyFont="1" applyFill="1" applyBorder="1" applyAlignment="1">
      <alignment horizontal="right"/>
    </xf>
    <xf numFmtId="3" fontId="52" fillId="54" borderId="76" xfId="0" applyNumberFormat="1" applyFont="1" applyFill="1" applyBorder="1" applyAlignment="1">
      <alignment horizontal="right"/>
    </xf>
    <xf numFmtId="3" fontId="51" fillId="55" borderId="77" xfId="0" applyNumberFormat="1" applyFont="1" applyFill="1" applyBorder="1" applyAlignment="1">
      <alignment horizontal="right"/>
    </xf>
    <xf numFmtId="3" fontId="51" fillId="55" borderId="76" xfId="0" applyNumberFormat="1" applyFont="1" applyFill="1" applyBorder="1" applyAlignment="1">
      <alignment horizontal="right"/>
    </xf>
    <xf numFmtId="3" fontId="47" fillId="54" borderId="78" xfId="0" applyNumberFormat="1" applyFont="1" applyFill="1" applyBorder="1" applyAlignment="1">
      <alignment horizontal="right"/>
    </xf>
    <xf numFmtId="3" fontId="48" fillId="54" borderId="78" xfId="0" applyNumberFormat="1" applyFont="1" applyFill="1" applyBorder="1" applyAlignment="1">
      <alignment horizontal="right"/>
    </xf>
    <xf numFmtId="3" fontId="47" fillId="55" borderId="79" xfId="0" applyNumberFormat="1" applyFont="1" applyFill="1" applyBorder="1" applyAlignment="1">
      <alignment horizontal="right"/>
    </xf>
    <xf numFmtId="3" fontId="47" fillId="0" borderId="0" xfId="0" applyNumberFormat="1" applyFont="1" applyAlignment="1">
      <alignment horizontal="right"/>
    </xf>
    <xf numFmtId="3" fontId="47" fillId="54" borderId="80" xfId="0" applyNumberFormat="1" applyFont="1" applyFill="1" applyBorder="1" applyAlignment="1">
      <alignment horizontal="right"/>
    </xf>
    <xf numFmtId="3" fontId="47" fillId="55" borderId="78" xfId="0" applyNumberFormat="1" applyFont="1" applyFill="1" applyBorder="1" applyAlignment="1">
      <alignment horizontal="right"/>
    </xf>
    <xf numFmtId="3" fontId="51" fillId="54" borderId="78" xfId="0" applyNumberFormat="1" applyFont="1" applyFill="1" applyBorder="1" applyAlignment="1">
      <alignment horizontal="right"/>
    </xf>
    <xf numFmtId="3" fontId="51" fillId="55" borderId="79" xfId="0" applyNumberFormat="1" applyFont="1" applyFill="1" applyBorder="1" applyAlignment="1">
      <alignment horizontal="right"/>
    </xf>
    <xf numFmtId="3" fontId="51" fillId="54" borderId="80" xfId="0" applyNumberFormat="1" applyFont="1" applyFill="1" applyBorder="1" applyAlignment="1">
      <alignment horizontal="right"/>
    </xf>
    <xf numFmtId="3" fontId="51" fillId="54" borderId="81" xfId="0" applyNumberFormat="1" applyFont="1" applyFill="1" applyBorder="1" applyAlignment="1">
      <alignment horizontal="right" vertical="center"/>
    </xf>
    <xf numFmtId="3" fontId="51" fillId="55" borderId="81" xfId="0" applyNumberFormat="1" applyFont="1" applyFill="1" applyBorder="1" applyAlignment="1">
      <alignment horizontal="right" vertical="center"/>
    </xf>
    <xf numFmtId="0" fontId="51" fillId="0" borderId="8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3" fontId="38" fillId="0" borderId="0" xfId="0" applyNumberFormat="1" applyFont="1"/>
    <xf numFmtId="166" fontId="47" fillId="54" borderId="45" xfId="0" applyNumberFormat="1" applyFont="1" applyFill="1" applyBorder="1" applyAlignment="1">
      <alignment horizontal="right"/>
    </xf>
    <xf numFmtId="3" fontId="4" fillId="0" borderId="0" xfId="0" applyNumberFormat="1" applyFont="1"/>
    <xf numFmtId="0" fontId="39" fillId="0" borderId="0" xfId="0" applyFont="1" applyAlignment="1">
      <alignment horizontal="left"/>
    </xf>
    <xf numFmtId="0" fontId="47" fillId="0" borderId="7" xfId="0" quotePrefix="1" applyFont="1" applyFill="1" applyBorder="1" applyAlignment="1">
      <alignment horizontal="right" wrapText="1"/>
    </xf>
    <xf numFmtId="0" fontId="47" fillId="0" borderId="47" xfId="0" quotePrefix="1" applyFont="1" applyFill="1" applyBorder="1" applyAlignment="1">
      <alignment horizontal="right" wrapText="1"/>
    </xf>
    <xf numFmtId="0" fontId="47" fillId="0" borderId="7" xfId="0" applyFont="1" applyFill="1" applyBorder="1" applyAlignment="1">
      <alignment horizontal="right" wrapText="1"/>
    </xf>
    <xf numFmtId="0" fontId="47" fillId="0" borderId="47" xfId="0" applyFont="1" applyFill="1" applyBorder="1" applyAlignment="1">
      <alignment horizontal="right" wrapText="1"/>
    </xf>
    <xf numFmtId="0" fontId="54" fillId="0" borderId="7" xfId="0" applyFont="1" applyFill="1" applyBorder="1" applyAlignment="1">
      <alignment horizontal="right" wrapText="1"/>
    </xf>
    <xf numFmtId="0" fontId="54" fillId="0" borderId="47" xfId="0" applyFont="1" applyFill="1" applyBorder="1" applyAlignment="1">
      <alignment horizontal="right" wrapText="1"/>
    </xf>
    <xf numFmtId="0" fontId="51" fillId="0" borderId="0" xfId="0" applyFont="1" applyAlignment="1">
      <alignment horizontal="left" wrapText="1"/>
    </xf>
    <xf numFmtId="0" fontId="48" fillId="0" borderId="7" xfId="0" quotePrefix="1" applyFont="1" applyFill="1" applyBorder="1" applyAlignment="1">
      <alignment horizontal="right" wrapText="1"/>
    </xf>
    <xf numFmtId="0" fontId="48" fillId="0" borderId="47" xfId="0" quotePrefix="1" applyFont="1" applyFill="1" applyBorder="1" applyAlignment="1">
      <alignment horizontal="right" wrapText="1"/>
    </xf>
    <xf numFmtId="0" fontId="42" fillId="0" borderId="5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6" fillId="0" borderId="0" xfId="0" applyFont="1" applyAlignment="1">
      <alignment horizontal="left" wrapText="1"/>
    </xf>
    <xf numFmtId="0" fontId="47" fillId="0" borderId="57" xfId="0" applyFont="1" applyBorder="1" applyAlignment="1">
      <alignment horizontal="center"/>
    </xf>
    <xf numFmtId="0" fontId="47" fillId="0" borderId="52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7" fillId="0" borderId="57" xfId="0" applyFont="1" applyBorder="1" applyAlignment="1">
      <alignment horizontal="center" wrapText="1"/>
    </xf>
    <xf numFmtId="0" fontId="47" fillId="0" borderId="52" xfId="0" applyFont="1" applyBorder="1" applyAlignment="1">
      <alignment horizontal="center" wrapText="1"/>
    </xf>
    <xf numFmtId="0" fontId="47" fillId="0" borderId="64" xfId="0" applyFont="1" applyBorder="1" applyAlignment="1">
      <alignment horizontal="center"/>
    </xf>
    <xf numFmtId="0" fontId="47" fillId="0" borderId="59" xfId="0" applyFont="1" applyBorder="1" applyAlignment="1">
      <alignment horizontal="center"/>
    </xf>
    <xf numFmtId="0" fontId="47" fillId="0" borderId="68" xfId="0" applyFont="1" applyBorder="1" applyAlignment="1">
      <alignment horizontal="left"/>
    </xf>
    <xf numFmtId="0" fontId="47" fillId="0" borderId="67" xfId="0" applyFont="1" applyBorder="1" applyAlignment="1">
      <alignment horizontal="left"/>
    </xf>
    <xf numFmtId="0" fontId="47" fillId="0" borderId="52" xfId="0" applyFont="1" applyFill="1" applyBorder="1" applyAlignment="1">
      <alignment horizontal="center"/>
    </xf>
    <xf numFmtId="0" fontId="47" fillId="0" borderId="64" xfId="0" applyFont="1" applyFill="1" applyBorder="1" applyAlignment="1">
      <alignment horizontal="center"/>
    </xf>
    <xf numFmtId="0" fontId="47" fillId="0" borderId="57" xfId="0" applyFont="1" applyFill="1" applyBorder="1" applyAlignment="1">
      <alignment horizontal="center"/>
    </xf>
    <xf numFmtId="0" fontId="47" fillId="0" borderId="57" xfId="0" applyFont="1" applyFill="1" applyBorder="1" applyAlignment="1">
      <alignment horizontal="center" wrapText="1"/>
    </xf>
    <xf numFmtId="0" fontId="47" fillId="0" borderId="52" xfId="0" applyFont="1" applyFill="1" applyBorder="1" applyAlignment="1">
      <alignment horizontal="center" wrapText="1"/>
    </xf>
    <xf numFmtId="0" fontId="47" fillId="0" borderId="68" xfId="0" applyFont="1" applyFill="1" applyBorder="1" applyAlignment="1">
      <alignment horizontal="left"/>
    </xf>
    <xf numFmtId="0" fontId="47" fillId="0" borderId="67" xfId="0" applyFont="1" applyFill="1" applyBorder="1" applyAlignment="1">
      <alignment horizontal="left"/>
    </xf>
    <xf numFmtId="0" fontId="46" fillId="0" borderId="0" xfId="0" applyFont="1" applyBorder="1" applyAlignment="1"/>
    <xf numFmtId="0" fontId="47" fillId="0" borderId="64" xfId="0" applyFont="1" applyBorder="1" applyAlignment="1">
      <alignment horizontal="center" wrapText="1"/>
    </xf>
    <xf numFmtId="0" fontId="47" fillId="0" borderId="59" xfId="0" applyFont="1" applyBorder="1" applyAlignment="1">
      <alignment horizontal="center" wrapText="1"/>
    </xf>
    <xf numFmtId="0" fontId="47" fillId="0" borderId="5" xfId="0" applyFont="1" applyBorder="1" applyAlignment="1">
      <alignment horizontal="left"/>
    </xf>
    <xf numFmtId="0" fontId="47" fillId="0" borderId="52" xfId="0" applyFont="1" applyBorder="1" applyAlignment="1">
      <alignment horizontal="left"/>
    </xf>
  </cellXfs>
  <cellStyles count="99">
    <cellStyle name="_Column2" xfId="7" xr:uid="{00000000-0005-0000-0000-000000000000}"/>
    <cellStyle name="_Column2 2" xfId="98" xr:uid="{63663045-368A-4D2A-A8ED-3A46166B3FA0}"/>
    <cellStyle name="_Data" xfId="6" xr:uid="{00000000-0005-0000-0000-000001000000}"/>
    <cellStyle name="_Data 2" xfId="97" xr:uid="{24722FAB-60F0-4DEC-95D7-CEDCFE0411D3}"/>
    <cellStyle name="_Data_IFRSADJUST_Q4_EBIT" xfId="9" xr:uid="{00000000-0005-0000-0000-000002000000}"/>
    <cellStyle name="_Row1_IFRSADJUST_Q4_EBIT" xfId="8" xr:uid="{00000000-0005-0000-0000-000003000000}"/>
    <cellStyle name="Accent1 - 20%" xfId="12" xr:uid="{00000000-0005-0000-0000-00003B000000}"/>
    <cellStyle name="Accent1 - 40%" xfId="13" xr:uid="{00000000-0005-0000-0000-00003C000000}"/>
    <cellStyle name="Accent1 - 60%" xfId="14" xr:uid="{00000000-0005-0000-0000-00003D000000}"/>
    <cellStyle name="Accent2 - 20%" xfId="16" xr:uid="{00000000-0005-0000-0000-00003F000000}"/>
    <cellStyle name="Accent2 - 40%" xfId="17" xr:uid="{00000000-0005-0000-0000-000040000000}"/>
    <cellStyle name="Accent2 - 60%" xfId="18" xr:uid="{00000000-0005-0000-0000-000041000000}"/>
    <cellStyle name="Accent3 - 20%" xfId="20" xr:uid="{00000000-0005-0000-0000-000043000000}"/>
    <cellStyle name="Accent3 - 40%" xfId="21" xr:uid="{00000000-0005-0000-0000-000044000000}"/>
    <cellStyle name="Accent3 - 60%" xfId="22" xr:uid="{00000000-0005-0000-0000-000045000000}"/>
    <cellStyle name="Accent4 - 20%" xfId="24" xr:uid="{00000000-0005-0000-0000-000047000000}"/>
    <cellStyle name="Accent4 - 40%" xfId="25" xr:uid="{00000000-0005-0000-0000-000048000000}"/>
    <cellStyle name="Accent4 - 60%" xfId="26" xr:uid="{00000000-0005-0000-0000-000049000000}"/>
    <cellStyle name="Accent5 - 20%" xfId="28" xr:uid="{00000000-0005-0000-0000-00004B000000}"/>
    <cellStyle name="Accent5 - 40%" xfId="29" xr:uid="{00000000-0005-0000-0000-00004C000000}"/>
    <cellStyle name="Accent5 - 60%" xfId="30" xr:uid="{00000000-0005-0000-0000-00004D000000}"/>
    <cellStyle name="Accent6 - 20%" xfId="32" xr:uid="{00000000-0005-0000-0000-00004F000000}"/>
    <cellStyle name="Accent6 - 40%" xfId="33" xr:uid="{00000000-0005-0000-0000-000050000000}"/>
    <cellStyle name="Accent6 - 60%" xfId="34" xr:uid="{00000000-0005-0000-0000-000051000000}"/>
    <cellStyle name="Akzent1 2" xfId="11" xr:uid="{00000000-0005-0000-0000-00003A000000}"/>
    <cellStyle name="Akzent2 2" xfId="15" xr:uid="{00000000-0005-0000-0000-00003E000000}"/>
    <cellStyle name="Akzent3 2" xfId="19" xr:uid="{00000000-0005-0000-0000-000042000000}"/>
    <cellStyle name="Akzent4 2" xfId="23" xr:uid="{00000000-0005-0000-0000-000046000000}"/>
    <cellStyle name="Akzent5 2" xfId="27" xr:uid="{00000000-0005-0000-0000-00004A000000}"/>
    <cellStyle name="Akzent6 2" xfId="31" xr:uid="{00000000-0005-0000-0000-00004E000000}"/>
    <cellStyle name="Ausgabe 2" xfId="50" xr:uid="{00000000-0005-0000-0000-000062000000}"/>
    <cellStyle name="Berechnung 2" xfId="36" xr:uid="{00000000-0005-0000-0000-000053000000}"/>
    <cellStyle name="Eingabe 2" xfId="46" xr:uid="{00000000-0005-0000-0000-00005D000000}"/>
    <cellStyle name="Emphasis 1" xfId="38" xr:uid="{00000000-0005-0000-0000-000055000000}"/>
    <cellStyle name="Emphasis 2" xfId="39" xr:uid="{00000000-0005-0000-0000-000056000000}"/>
    <cellStyle name="Emphasis 3" xfId="40" xr:uid="{00000000-0005-0000-0000-000057000000}"/>
    <cellStyle name="Ergebnis 2" xfId="93" xr:uid="{00000000-0005-0000-0000-00008D000000}"/>
    <cellStyle name="Gut 2" xfId="41" xr:uid="{00000000-0005-0000-0000-000058000000}"/>
    <cellStyle name="Hyperlink" xfId="3" builtinId="8"/>
    <cellStyle name="Neutral 2" xfId="48" xr:uid="{00000000-0005-0000-0000-00005F000000}"/>
    <cellStyle name="Normal" xfId="0" builtinId="0"/>
    <cellStyle name="Normal 2" xfId="5" xr:uid="{00000000-0005-0000-0000-000005000000}"/>
    <cellStyle name="Notiz 2" xfId="49" xr:uid="{00000000-0005-0000-0000-000061000000}"/>
    <cellStyle name="Percent" xfId="2" builtinId="5"/>
    <cellStyle name="Percent 2" xfId="96" xr:uid="{30E19C07-B755-4448-A784-0CCEC3ABE8C7}"/>
    <cellStyle name="SAPBEXaggData" xfId="51" xr:uid="{00000000-0005-0000-0000-000063000000}"/>
    <cellStyle name="SAPBEXaggDataEmph" xfId="52" xr:uid="{00000000-0005-0000-0000-000064000000}"/>
    <cellStyle name="SAPBEXaggItem" xfId="53" xr:uid="{00000000-0005-0000-0000-000065000000}"/>
    <cellStyle name="SAPBEXaggItemX" xfId="54" xr:uid="{00000000-0005-0000-0000-000066000000}"/>
    <cellStyle name="SAPBEXchaText" xfId="55" xr:uid="{00000000-0005-0000-0000-000067000000}"/>
    <cellStyle name="SAPBEXexcBad7" xfId="56" xr:uid="{00000000-0005-0000-0000-000068000000}"/>
    <cellStyle name="SAPBEXexcBad8" xfId="57" xr:uid="{00000000-0005-0000-0000-000069000000}"/>
    <cellStyle name="SAPBEXexcBad9" xfId="58" xr:uid="{00000000-0005-0000-0000-00006A000000}"/>
    <cellStyle name="SAPBEXexcCritical4" xfId="59" xr:uid="{00000000-0005-0000-0000-00006B000000}"/>
    <cellStyle name="SAPBEXexcCritical5" xfId="60" xr:uid="{00000000-0005-0000-0000-00006C000000}"/>
    <cellStyle name="SAPBEXexcCritical6" xfId="61" xr:uid="{00000000-0005-0000-0000-00006D000000}"/>
    <cellStyle name="SAPBEXexcGood1" xfId="62" xr:uid="{00000000-0005-0000-0000-00006E000000}"/>
    <cellStyle name="SAPBEXexcGood2" xfId="63" xr:uid="{00000000-0005-0000-0000-00006F000000}"/>
    <cellStyle name="SAPBEXexcGood3" xfId="64" xr:uid="{00000000-0005-0000-0000-000070000000}"/>
    <cellStyle name="SAPBEXfilterDrill" xfId="65" xr:uid="{00000000-0005-0000-0000-000071000000}"/>
    <cellStyle name="SAPBEXfilterItem" xfId="66" xr:uid="{00000000-0005-0000-0000-000072000000}"/>
    <cellStyle name="SAPBEXfilterText" xfId="67" xr:uid="{00000000-0005-0000-0000-000073000000}"/>
    <cellStyle name="SAPBEXformats" xfId="68" xr:uid="{00000000-0005-0000-0000-000074000000}"/>
    <cellStyle name="SAPBEXheaderItem" xfId="69" xr:uid="{00000000-0005-0000-0000-000075000000}"/>
    <cellStyle name="SAPBEXheaderText" xfId="70" xr:uid="{00000000-0005-0000-0000-000076000000}"/>
    <cellStyle name="SAPBEXHLevel0" xfId="71" xr:uid="{00000000-0005-0000-0000-000077000000}"/>
    <cellStyle name="SAPBEXHLevel0X" xfId="72" xr:uid="{00000000-0005-0000-0000-000078000000}"/>
    <cellStyle name="SAPBEXHLevel1" xfId="73" xr:uid="{00000000-0005-0000-0000-000079000000}"/>
    <cellStyle name="SAPBEXHLevel1X" xfId="74" xr:uid="{00000000-0005-0000-0000-00007A000000}"/>
    <cellStyle name="SAPBEXHLevel2" xfId="75" xr:uid="{00000000-0005-0000-0000-00007B000000}"/>
    <cellStyle name="SAPBEXHLevel2X" xfId="76" xr:uid="{00000000-0005-0000-0000-00007C000000}"/>
    <cellStyle name="SAPBEXHLevel3" xfId="77" xr:uid="{00000000-0005-0000-0000-00007D000000}"/>
    <cellStyle name="SAPBEXHLevel3X" xfId="78" xr:uid="{00000000-0005-0000-0000-00007E000000}"/>
    <cellStyle name="SAPBEXinputData" xfId="79" xr:uid="{00000000-0005-0000-0000-00007F000000}"/>
    <cellStyle name="SAPBEXItemHeader" xfId="80" xr:uid="{00000000-0005-0000-0000-000080000000}"/>
    <cellStyle name="SAPBEXresData" xfId="81" xr:uid="{00000000-0005-0000-0000-000081000000}"/>
    <cellStyle name="SAPBEXresDataEmph" xfId="82" xr:uid="{00000000-0005-0000-0000-000082000000}"/>
    <cellStyle name="SAPBEXresItem" xfId="83" xr:uid="{00000000-0005-0000-0000-000083000000}"/>
    <cellStyle name="SAPBEXresItemX" xfId="84" xr:uid="{00000000-0005-0000-0000-000084000000}"/>
    <cellStyle name="SAPBEXstdData" xfId="85" xr:uid="{00000000-0005-0000-0000-000085000000}"/>
    <cellStyle name="SAPBEXstdDataEmph" xfId="86" xr:uid="{00000000-0005-0000-0000-000086000000}"/>
    <cellStyle name="SAPBEXstdItem" xfId="87" xr:uid="{00000000-0005-0000-0000-000087000000}"/>
    <cellStyle name="SAPBEXstdItemX" xfId="88" xr:uid="{00000000-0005-0000-0000-000088000000}"/>
    <cellStyle name="SAPBEXtitle" xfId="89" xr:uid="{00000000-0005-0000-0000-000089000000}"/>
    <cellStyle name="SAPBEXunassignedItem" xfId="90" xr:uid="{00000000-0005-0000-0000-00008A000000}"/>
    <cellStyle name="SAPBEXundefined" xfId="91" xr:uid="{00000000-0005-0000-0000-00008B000000}"/>
    <cellStyle name="Schlecht 2" xfId="35" xr:uid="{00000000-0005-0000-0000-000052000000}"/>
    <cellStyle name="Sheet Title" xfId="92" xr:uid="{00000000-0005-0000-0000-00008C000000}"/>
    <cellStyle name="Standard 2" xfId="1" xr:uid="{00000000-0005-0000-0000-000009000000}"/>
    <cellStyle name="Standard 3" xfId="10" xr:uid="{00000000-0005-0000-0000-000060000000}"/>
    <cellStyle name="Standard 3 2" xfId="95" xr:uid="{F82B32F4-5316-48B1-BCFA-E713C68D97C1}"/>
    <cellStyle name="Standard 4" xfId="4" xr:uid="{00000000-0005-0000-0000-00000A000000}"/>
    <cellStyle name="Überschrift 1 2" xfId="42" xr:uid="{00000000-0005-0000-0000-000059000000}"/>
    <cellStyle name="Überschrift 2 2" xfId="43" xr:uid="{00000000-0005-0000-0000-00005A000000}"/>
    <cellStyle name="Überschrift 3 2" xfId="44" xr:uid="{00000000-0005-0000-0000-00005B000000}"/>
    <cellStyle name="Überschrift 4 2" xfId="45" xr:uid="{00000000-0005-0000-0000-00005C000000}"/>
    <cellStyle name="Verknüpfte Zelle 2" xfId="47" xr:uid="{00000000-0005-0000-0000-00005E000000}"/>
    <cellStyle name="Warnender Text 2" xfId="94" xr:uid="{00000000-0005-0000-0000-00008E000000}"/>
    <cellStyle name="Zelle überprüfen 2" xfId="37" xr:uid="{00000000-0005-0000-0000-000054000000}"/>
  </cellStyles>
  <dxfs count="0"/>
  <tableStyles count="0" defaultTableStyle="TableStyleMedium2" defaultPivotStyle="PivotStyleMedium9"/>
  <colors>
    <mruColors>
      <color rgb="FFEBDCFE"/>
      <color rgb="FF4D6277"/>
      <color rgb="FF9450F8"/>
      <color rgb="FFF2F2EA"/>
      <color rgb="FF011F3D"/>
      <color rgb="FFD7B9FC"/>
      <color rgb="FF0899CC"/>
      <color rgb="FFE7F5FB"/>
      <color rgb="FF7F7F7F"/>
      <color rgb="FF2333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investor.relations@softwareag.com" TargetMode="External"/><Relationship Id="rId4" Type="http://schemas.openxmlformats.org/officeDocument/2006/relationships/vmlDrawing" Target="../drawings/vmlDrawing2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8:G23"/>
  <sheetViews>
    <sheetView showGridLines="0" tabSelected="1" zoomScaleNormal="100" zoomScalePageLayoutView="80" workbookViewId="0"/>
  </sheetViews>
  <sheetFormatPr defaultColWidth="9.140625" defaultRowHeight="14.25" x14ac:dyDescent="0.2"/>
  <cols>
    <col min="1" max="1" width="2.7109375" style="2" customWidth="1"/>
    <col min="2" max="2" width="9.140625" style="2" customWidth="1"/>
    <col min="3" max="16384" width="9.140625" style="2"/>
  </cols>
  <sheetData>
    <row r="8" spans="2:7" ht="35.25" x14ac:dyDescent="0.5">
      <c r="B8" s="331" t="s">
        <v>126</v>
      </c>
      <c r="C8" s="331"/>
      <c r="D8" s="331"/>
      <c r="E8" s="331"/>
      <c r="F8" s="52"/>
      <c r="G8" s="52"/>
    </row>
    <row r="9" spans="2:7" ht="35.25" x14ac:dyDescent="0.5">
      <c r="B9" s="331" t="s">
        <v>11</v>
      </c>
      <c r="C9" s="331"/>
      <c r="D9" s="331"/>
      <c r="E9" s="331"/>
      <c r="F9" s="331"/>
      <c r="G9" s="331"/>
    </row>
    <row r="10" spans="2:7" ht="35.25" x14ac:dyDescent="0.5">
      <c r="B10" s="331" t="s">
        <v>176</v>
      </c>
      <c r="C10" s="331"/>
      <c r="D10" s="331"/>
      <c r="E10" s="331"/>
      <c r="F10" s="52"/>
      <c r="G10" s="52"/>
    </row>
    <row r="11" spans="2:7" ht="26.25" x14ac:dyDescent="0.4">
      <c r="B11" s="3"/>
    </row>
    <row r="20" spans="2:3" ht="18.75" x14ac:dyDescent="0.3">
      <c r="B20" s="53" t="s">
        <v>200</v>
      </c>
      <c r="C20" s="54"/>
    </row>
    <row r="21" spans="2:3" ht="18" x14ac:dyDescent="0.25">
      <c r="B21" s="55" t="s">
        <v>68</v>
      </c>
      <c r="C21" s="54"/>
    </row>
    <row r="23" spans="2:3" x14ac:dyDescent="0.2">
      <c r="B23" s="8"/>
    </row>
  </sheetData>
  <mergeCells count="3">
    <mergeCell ref="B10:E10"/>
    <mergeCell ref="B9:G9"/>
    <mergeCell ref="B8:E8"/>
  </mergeCells>
  <pageMargins left="0.43307086614173229" right="0.23622047244094491" top="0.74803149606299213" bottom="0.74803149606299213" header="0.31496062992125984" footer="0.31496062992125984"/>
  <pageSetup orientation="portrait" r:id="rId1"/>
  <headerFooter>
    <oddHeader>&amp;L       &amp;G</oddHeader>
    <oddFooter>&amp;L© 2021 Software AG. All rights reserved.&amp;C&amp;P</oddFooter>
  </headerFooter>
  <customProperties>
    <customPr name="_pios_id" r:id="rId2"/>
  </customProperties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3">
    <pageSetUpPr fitToPage="1"/>
  </sheetPr>
  <dimension ref="A1:N21"/>
  <sheetViews>
    <sheetView showGridLines="0" zoomScale="130" zoomScaleNormal="130" workbookViewId="0"/>
  </sheetViews>
  <sheetFormatPr defaultColWidth="9.140625" defaultRowHeight="14.25" x14ac:dyDescent="0.2"/>
  <cols>
    <col min="1" max="1" width="3.5703125" style="35" customWidth="1"/>
    <col min="2" max="2" width="32.28515625" style="35" customWidth="1"/>
    <col min="3" max="5" width="10.42578125" style="35" customWidth="1"/>
    <col min="6" max="6" width="2.28515625" style="35" customWidth="1"/>
    <col min="7" max="9" width="10.42578125" style="35" customWidth="1"/>
    <col min="10" max="10" width="2.28515625" style="35" customWidth="1"/>
    <col min="11" max="13" width="10.42578125" style="35" customWidth="1"/>
    <col min="14" max="16384" width="9.140625" style="35"/>
  </cols>
  <sheetData>
    <row r="1" spans="1:14" s="14" customFormat="1" ht="15" customHeight="1" x14ac:dyDescent="0.25">
      <c r="A1" s="27"/>
      <c r="B1" s="360" t="str">
        <f>'Table of contents'!C23</f>
        <v>Segment DBP with Revenue Split for the Fourth Quarter 2020 and 2019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</row>
    <row r="2" spans="1:14" s="2" customFormat="1" ht="15" customHeight="1" x14ac:dyDescent="0.2">
      <c r="A2" s="24"/>
      <c r="B2" s="216" t="s">
        <v>92</v>
      </c>
      <c r="C2" s="26"/>
      <c r="D2" s="26"/>
      <c r="E2" s="26"/>
      <c r="F2" s="26"/>
      <c r="G2" s="26"/>
      <c r="H2" s="26"/>
      <c r="I2" s="25"/>
      <c r="J2" s="25"/>
      <c r="K2" s="25"/>
      <c r="L2" s="25"/>
      <c r="M2" s="25"/>
    </row>
    <row r="3" spans="1:14" s="2" customFormat="1" ht="15" customHeight="1" x14ac:dyDescent="0.2">
      <c r="A3" s="10"/>
      <c r="B3" s="16"/>
      <c r="C3" s="33"/>
      <c r="D3" s="11"/>
      <c r="E3" s="32"/>
      <c r="F3" s="34"/>
      <c r="G3" s="33"/>
      <c r="H3" s="11"/>
      <c r="I3" s="32"/>
      <c r="J3" s="34"/>
      <c r="K3" s="33"/>
      <c r="L3" s="11"/>
      <c r="M3" s="11"/>
    </row>
    <row r="4" spans="1:14" s="9" customFormat="1" ht="15" customHeight="1" thickBot="1" x14ac:dyDescent="0.25">
      <c r="A4" s="12"/>
      <c r="B4" s="363" t="s">
        <v>93</v>
      </c>
      <c r="C4" s="348" t="s">
        <v>121</v>
      </c>
      <c r="D4" s="348"/>
      <c r="E4" s="345"/>
      <c r="F4" s="243"/>
      <c r="G4" s="348" t="s">
        <v>122</v>
      </c>
      <c r="H4" s="348"/>
      <c r="I4" s="345"/>
      <c r="J4" s="243"/>
      <c r="K4" s="348" t="s">
        <v>118</v>
      </c>
      <c r="L4" s="348"/>
      <c r="M4" s="345"/>
    </row>
    <row r="5" spans="1:14" s="9" customFormat="1" ht="14.25" customHeight="1" thickTop="1" x14ac:dyDescent="0.2">
      <c r="A5" s="12"/>
      <c r="B5" s="363"/>
      <c r="C5" s="254" t="s">
        <v>197</v>
      </c>
      <c r="D5" s="257" t="s">
        <v>197</v>
      </c>
      <c r="E5" s="234" t="s">
        <v>198</v>
      </c>
      <c r="F5" s="244"/>
      <c r="G5" s="254" t="s">
        <v>197</v>
      </c>
      <c r="H5" s="257" t="s">
        <v>197</v>
      </c>
      <c r="I5" s="234" t="s">
        <v>198</v>
      </c>
      <c r="J5" s="244"/>
      <c r="K5" s="254" t="s">
        <v>197</v>
      </c>
      <c r="L5" s="257" t="s">
        <v>197</v>
      </c>
      <c r="M5" s="234" t="s">
        <v>198</v>
      </c>
      <c r="N5" s="36"/>
    </row>
    <row r="6" spans="1:14" s="9" customFormat="1" ht="25.15" customHeight="1" thickBot="1" x14ac:dyDescent="0.25">
      <c r="A6" s="12"/>
      <c r="B6" s="364"/>
      <c r="C6" s="264" t="s">
        <v>116</v>
      </c>
      <c r="D6" s="262" t="s">
        <v>120</v>
      </c>
      <c r="E6" s="263" t="s">
        <v>137</v>
      </c>
      <c r="F6" s="244"/>
      <c r="G6" s="264" t="s">
        <v>116</v>
      </c>
      <c r="H6" s="262" t="s">
        <v>120</v>
      </c>
      <c r="I6" s="263" t="s">
        <v>137</v>
      </c>
      <c r="J6" s="244"/>
      <c r="K6" s="264" t="s">
        <v>116</v>
      </c>
      <c r="L6" s="262" t="s">
        <v>120</v>
      </c>
      <c r="M6" s="265" t="s">
        <v>137</v>
      </c>
      <c r="N6" s="36"/>
    </row>
    <row r="7" spans="1:14" s="9" customFormat="1" ht="15" customHeight="1" thickTop="1" x14ac:dyDescent="0.2">
      <c r="A7" s="12"/>
      <c r="B7" s="122" t="s">
        <v>19</v>
      </c>
      <c r="C7" s="230">
        <v>1850</v>
      </c>
      <c r="D7" s="259">
        <v>1932</v>
      </c>
      <c r="E7" s="238">
        <v>2641</v>
      </c>
      <c r="F7" s="245"/>
      <c r="G7" s="230">
        <f t="shared" ref="G7:I9" si="0">+K7-C7</f>
        <v>54656</v>
      </c>
      <c r="H7" s="259">
        <f t="shared" si="0"/>
        <v>57658</v>
      </c>
      <c r="I7" s="238">
        <f>+M7-E7</f>
        <v>63326</v>
      </c>
      <c r="J7" s="245"/>
      <c r="K7" s="230">
        <f>+'Segment Report quarter'!C7</f>
        <v>56506</v>
      </c>
      <c r="L7" s="259">
        <f>+'Segment Report quarter'!D7</f>
        <v>59590</v>
      </c>
      <c r="M7" s="144">
        <f>'Segment Report quarter'!E7</f>
        <v>65967</v>
      </c>
    </row>
    <row r="8" spans="1:14" s="9" customFormat="1" ht="15" customHeight="1" x14ac:dyDescent="0.2">
      <c r="A8" s="12"/>
      <c r="B8" s="123" t="s">
        <v>20</v>
      </c>
      <c r="C8" s="227">
        <v>2383</v>
      </c>
      <c r="D8" s="232">
        <v>2413</v>
      </c>
      <c r="E8" s="235">
        <v>2023</v>
      </c>
      <c r="F8" s="245"/>
      <c r="G8" s="227">
        <f t="shared" si="0"/>
        <v>67197</v>
      </c>
      <c r="H8" s="232">
        <f t="shared" si="0"/>
        <v>70683</v>
      </c>
      <c r="I8" s="235">
        <f t="shared" si="0"/>
        <v>72237</v>
      </c>
      <c r="J8" s="245"/>
      <c r="K8" s="227">
        <f>+'Segment Report quarter'!C8</f>
        <v>69580</v>
      </c>
      <c r="L8" s="232">
        <f>+'Segment Report quarter'!D8</f>
        <v>73096</v>
      </c>
      <c r="M8" s="145">
        <f>'Segment Report quarter'!E8</f>
        <v>74260</v>
      </c>
    </row>
    <row r="9" spans="1:14" s="9" customFormat="1" ht="15" customHeight="1" x14ac:dyDescent="0.2">
      <c r="A9" s="12"/>
      <c r="B9" s="217" t="s">
        <v>117</v>
      </c>
      <c r="C9" s="228">
        <v>9125</v>
      </c>
      <c r="D9" s="232">
        <v>9466</v>
      </c>
      <c r="E9" s="235">
        <v>6630</v>
      </c>
      <c r="F9" s="245"/>
      <c r="G9" s="227">
        <f t="shared" si="0"/>
        <v>0</v>
      </c>
      <c r="H9" s="232">
        <f t="shared" si="0"/>
        <v>0</v>
      </c>
      <c r="I9" s="235">
        <f t="shared" si="0"/>
        <v>0</v>
      </c>
      <c r="J9" s="245"/>
      <c r="K9" s="228">
        <f>+'Segment Report quarter'!C9</f>
        <v>9125</v>
      </c>
      <c r="L9" s="268">
        <f>+'Segment Report quarter'!D9</f>
        <v>9466</v>
      </c>
      <c r="M9" s="145">
        <f>'Segment Report quarter'!E9</f>
        <v>6630</v>
      </c>
    </row>
    <row r="10" spans="1:14" s="9" customFormat="1" ht="15" customHeight="1" thickBot="1" x14ac:dyDescent="0.25">
      <c r="A10" s="12"/>
      <c r="B10" s="218" t="s">
        <v>12</v>
      </c>
      <c r="C10" s="229">
        <f>SUM(C7:C9)</f>
        <v>13358</v>
      </c>
      <c r="D10" s="258">
        <f>SUM(D7:D9)</f>
        <v>13811</v>
      </c>
      <c r="E10" s="237">
        <f>SUM(E7:E9)</f>
        <v>11294</v>
      </c>
      <c r="F10" s="246"/>
      <c r="G10" s="229">
        <f t="shared" ref="G10:I10" si="1">SUM(G7:G9)</f>
        <v>121853</v>
      </c>
      <c r="H10" s="258">
        <f t="shared" si="1"/>
        <v>128341</v>
      </c>
      <c r="I10" s="237">
        <f t="shared" si="1"/>
        <v>135563</v>
      </c>
      <c r="J10" s="246"/>
      <c r="K10" s="229">
        <f>SUM(K7:K9)</f>
        <v>135211</v>
      </c>
      <c r="L10" s="258">
        <f>SUM(L7:L9)</f>
        <v>142152</v>
      </c>
      <c r="M10" s="224">
        <f t="shared" ref="M10" si="2">SUM(M7:M9)</f>
        <v>146857</v>
      </c>
    </row>
    <row r="11" spans="1:14" s="9" customFormat="1" ht="15" customHeight="1" x14ac:dyDescent="0.2">
      <c r="A11" s="12"/>
      <c r="B11" s="122" t="s">
        <v>203</v>
      </c>
      <c r="C11" s="230">
        <v>0</v>
      </c>
      <c r="D11" s="259">
        <v>0</v>
      </c>
      <c r="E11" s="238">
        <v>0</v>
      </c>
      <c r="F11" s="245"/>
      <c r="G11" s="230">
        <f t="shared" ref="G11:I12" si="3">+K11-C11</f>
        <v>0</v>
      </c>
      <c r="H11" s="259">
        <f t="shared" si="3"/>
        <v>0</v>
      </c>
      <c r="I11" s="238">
        <f t="shared" si="3"/>
        <v>0</v>
      </c>
      <c r="J11" s="245"/>
      <c r="K11" s="230">
        <f>+'Segment Report quarter'!C11</f>
        <v>0</v>
      </c>
      <c r="L11" s="259">
        <f>+'Segment Report quarter'!D11</f>
        <v>0</v>
      </c>
      <c r="M11" s="145">
        <f>'Segment Report quarter'!E11</f>
        <v>0</v>
      </c>
    </row>
    <row r="12" spans="1:14" s="9" customFormat="1" ht="15" customHeight="1" x14ac:dyDescent="0.2">
      <c r="A12" s="12"/>
      <c r="B12" s="123" t="s">
        <v>13</v>
      </c>
      <c r="C12" s="227">
        <v>0</v>
      </c>
      <c r="D12" s="232">
        <v>0</v>
      </c>
      <c r="E12" s="235">
        <v>0</v>
      </c>
      <c r="F12" s="245"/>
      <c r="G12" s="227">
        <f t="shared" si="3"/>
        <v>1</v>
      </c>
      <c r="H12" s="232">
        <f t="shared" si="3"/>
        <v>1</v>
      </c>
      <c r="I12" s="235">
        <f t="shared" si="3"/>
        <v>0</v>
      </c>
      <c r="J12" s="245"/>
      <c r="K12" s="227">
        <f>+'Segment Report quarter'!C12</f>
        <v>1</v>
      </c>
      <c r="L12" s="232">
        <f>+'Segment Report quarter'!D12</f>
        <v>1</v>
      </c>
      <c r="M12" s="145">
        <f>'Segment Report quarter'!E12</f>
        <v>0</v>
      </c>
    </row>
    <row r="13" spans="1:14" s="9" customFormat="1" ht="15" customHeight="1" thickBot="1" x14ac:dyDescent="0.25">
      <c r="A13" s="12"/>
      <c r="B13" s="218" t="s">
        <v>21</v>
      </c>
      <c r="C13" s="229">
        <f t="shared" ref="C13:E13" si="4">SUM(C10:C12)</f>
        <v>13358</v>
      </c>
      <c r="D13" s="258">
        <f t="shared" si="4"/>
        <v>13811</v>
      </c>
      <c r="E13" s="237">
        <f t="shared" si="4"/>
        <v>11294</v>
      </c>
      <c r="F13" s="246"/>
      <c r="G13" s="229">
        <f t="shared" ref="G13:I13" si="5">SUM(G10:G12)</f>
        <v>121854</v>
      </c>
      <c r="H13" s="258">
        <f t="shared" si="5"/>
        <v>128342</v>
      </c>
      <c r="I13" s="237">
        <f t="shared" si="5"/>
        <v>135563</v>
      </c>
      <c r="J13" s="246"/>
      <c r="K13" s="229">
        <f>SUM(K10:K12)</f>
        <v>135212</v>
      </c>
      <c r="L13" s="258">
        <f>SUM(L10:L12)</f>
        <v>142153</v>
      </c>
      <c r="M13" s="224">
        <f t="shared" ref="M13" si="6">SUM(M10:M12)</f>
        <v>146857</v>
      </c>
    </row>
    <row r="14" spans="1:14" s="9" customFormat="1" ht="15" customHeight="1" x14ac:dyDescent="0.2">
      <c r="A14" s="12"/>
      <c r="B14" s="122" t="s">
        <v>54</v>
      </c>
      <c r="C14" s="136"/>
      <c r="D14" s="136"/>
      <c r="E14" s="238"/>
      <c r="F14" s="245"/>
      <c r="G14" s="230"/>
      <c r="H14" s="136"/>
      <c r="I14" s="238"/>
      <c r="J14" s="245"/>
      <c r="K14" s="230">
        <f>+'Segment Report quarter'!C14</f>
        <v>-14289</v>
      </c>
      <c r="L14" s="136">
        <f>+'Segment Report quarter'!D14</f>
        <v>-14739</v>
      </c>
      <c r="M14" s="145">
        <f>'Segment Report quarter'!E14</f>
        <v>-11681</v>
      </c>
    </row>
    <row r="15" spans="1:14" s="9" customFormat="1" ht="15" customHeight="1" thickBot="1" x14ac:dyDescent="0.25">
      <c r="A15" s="12"/>
      <c r="B15" s="218" t="s">
        <v>23</v>
      </c>
      <c r="C15" s="222"/>
      <c r="D15" s="222"/>
      <c r="E15" s="237"/>
      <c r="F15" s="246"/>
      <c r="G15" s="229"/>
      <c r="H15" s="222"/>
      <c r="I15" s="237"/>
      <c r="J15" s="246"/>
      <c r="K15" s="229">
        <f>SUM(K13:K14)</f>
        <v>120923</v>
      </c>
      <c r="L15" s="222">
        <f>SUM(L13:L14)</f>
        <v>127414</v>
      </c>
      <c r="M15" s="224">
        <f t="shared" ref="M15" si="7">SUM(M13:M14)</f>
        <v>135176</v>
      </c>
    </row>
    <row r="16" spans="1:14" s="9" customFormat="1" ht="15" customHeight="1" x14ac:dyDescent="0.2">
      <c r="A16" s="12"/>
      <c r="B16" s="219"/>
      <c r="C16" s="223"/>
      <c r="D16" s="223"/>
      <c r="E16" s="239"/>
      <c r="F16" s="246"/>
      <c r="G16" s="231"/>
      <c r="H16" s="223"/>
      <c r="I16" s="239"/>
      <c r="J16" s="246"/>
      <c r="K16" s="231"/>
      <c r="L16" s="223"/>
      <c r="M16" s="145"/>
    </row>
    <row r="17" spans="1:13" s="9" customFormat="1" ht="15" customHeight="1" x14ac:dyDescent="0.2">
      <c r="A17" s="12"/>
      <c r="B17" s="123" t="s">
        <v>25</v>
      </c>
      <c r="C17" s="137"/>
      <c r="D17" s="137"/>
      <c r="E17" s="235"/>
      <c r="F17" s="245"/>
      <c r="G17" s="227"/>
      <c r="H17" s="137"/>
      <c r="I17" s="235"/>
      <c r="J17" s="245"/>
      <c r="K17" s="227">
        <f>+'Segment Report quarter'!C17</f>
        <v>-63181</v>
      </c>
      <c r="L17" s="137">
        <f>+'Segment Report quarter'!D17</f>
        <v>-66398</v>
      </c>
      <c r="M17" s="145">
        <f>'Segment Report quarter'!E17</f>
        <v>-57263</v>
      </c>
    </row>
    <row r="18" spans="1:13" s="9" customFormat="1" ht="15" customHeight="1" thickBot="1" x14ac:dyDescent="0.25">
      <c r="A18" s="12"/>
      <c r="B18" s="218" t="s">
        <v>55</v>
      </c>
      <c r="C18" s="222"/>
      <c r="D18" s="222"/>
      <c r="E18" s="237"/>
      <c r="F18" s="246"/>
      <c r="G18" s="229"/>
      <c r="H18" s="222"/>
      <c r="I18" s="237"/>
      <c r="J18" s="246"/>
      <c r="K18" s="229">
        <f>SUM(K15:K17)</f>
        <v>57742</v>
      </c>
      <c r="L18" s="222">
        <f>SUM(L15:L17)</f>
        <v>61016</v>
      </c>
      <c r="M18" s="224">
        <f t="shared" ref="M18" si="8">SUM(M15:M17)</f>
        <v>77913</v>
      </c>
    </row>
    <row r="19" spans="1:13" s="20" customFormat="1" ht="15" customHeight="1" x14ac:dyDescent="0.2">
      <c r="A19" s="12"/>
      <c r="B19" s="219"/>
      <c r="C19" s="223"/>
      <c r="D19" s="223"/>
      <c r="E19" s="239"/>
      <c r="F19" s="246"/>
      <c r="G19" s="231"/>
      <c r="H19" s="223"/>
      <c r="I19" s="239"/>
      <c r="J19" s="246"/>
      <c r="K19" s="231"/>
      <c r="L19" s="223"/>
      <c r="M19" s="225"/>
    </row>
    <row r="20" spans="1:13" s="9" customFormat="1" ht="15" customHeight="1" x14ac:dyDescent="0.2">
      <c r="A20" s="12"/>
      <c r="B20" s="122" t="s">
        <v>24</v>
      </c>
      <c r="C20" s="136"/>
      <c r="D20" s="136"/>
      <c r="E20" s="238"/>
      <c r="F20" s="245"/>
      <c r="G20" s="230"/>
      <c r="H20" s="136"/>
      <c r="I20" s="238"/>
      <c r="J20" s="245"/>
      <c r="K20" s="230">
        <f>+'Segment Report quarter'!C20</f>
        <v>-27966</v>
      </c>
      <c r="L20" s="136">
        <f>+'Segment Report quarter'!D20</f>
        <v>-28669</v>
      </c>
      <c r="M20" s="145">
        <f>'Segment Report quarter'!E20</f>
        <v>-27664</v>
      </c>
    </row>
    <row r="21" spans="1:13" s="9" customFormat="1" ht="15" customHeight="1" thickBot="1" x14ac:dyDescent="0.25">
      <c r="A21" s="12"/>
      <c r="B21" s="218" t="s">
        <v>112</v>
      </c>
      <c r="C21" s="222"/>
      <c r="D21" s="222"/>
      <c r="E21" s="237"/>
      <c r="F21" s="246"/>
      <c r="G21" s="229"/>
      <c r="H21" s="222"/>
      <c r="I21" s="237"/>
      <c r="J21" s="246"/>
      <c r="K21" s="229">
        <f>SUM(K18:K20)</f>
        <v>29776</v>
      </c>
      <c r="L21" s="222">
        <f>SUM(L18:L20)</f>
        <v>32347</v>
      </c>
      <c r="M21" s="224">
        <f t="shared" ref="M21" si="9">SUM(M18:M20)</f>
        <v>50249</v>
      </c>
    </row>
  </sheetData>
  <mergeCells count="5">
    <mergeCell ref="C4:E4"/>
    <mergeCell ref="G4:I4"/>
    <mergeCell ref="K4:M4"/>
    <mergeCell ref="B1:M1"/>
    <mergeCell ref="B4:B6"/>
  </mergeCells>
  <pageMargins left="0.43307086614173229" right="0.23622047244094491" top="0.74803149606299213" bottom="0.74803149606299213" header="0.31496062992125984" footer="0.31496062992125984"/>
  <pageSetup paperSize="9" orientation="landscape" r:id="rId1"/>
  <headerFooter>
    <oddFooter>&amp;L© 2021 Software AG. All rights reserved.&amp;C&amp;P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9">
    <pageSetUpPr fitToPage="1"/>
  </sheetPr>
  <dimension ref="A1:G21"/>
  <sheetViews>
    <sheetView showGridLines="0" zoomScale="120" zoomScaleNormal="120" workbookViewId="0"/>
  </sheetViews>
  <sheetFormatPr defaultColWidth="9.140625" defaultRowHeight="14.25" x14ac:dyDescent="0.2"/>
  <cols>
    <col min="1" max="1" width="3.5703125" style="2" customWidth="1"/>
    <col min="2" max="2" width="78.140625" style="2" customWidth="1"/>
    <col min="3" max="6" width="12.85546875" style="2" customWidth="1"/>
    <col min="7" max="16384" width="9.140625" style="2"/>
  </cols>
  <sheetData>
    <row r="1" spans="1:7" s="14" customFormat="1" ht="15.75" x14ac:dyDescent="0.25">
      <c r="B1" s="269" t="str">
        <f>'Table of contents'!C25</f>
        <v>Statement of Comprehensive Income for the Twelve Months Ended December 31, 2020 and 2019</v>
      </c>
      <c r="C1" s="28"/>
      <c r="D1" s="28"/>
      <c r="E1" s="28"/>
      <c r="F1" s="28"/>
    </row>
    <row r="2" spans="1:7" s="14" customFormat="1" ht="15.75" x14ac:dyDescent="0.25">
      <c r="B2" s="216" t="s">
        <v>92</v>
      </c>
      <c r="C2" s="28"/>
      <c r="D2" s="28"/>
      <c r="E2" s="28"/>
      <c r="F2" s="28"/>
    </row>
    <row r="3" spans="1:7" s="9" customFormat="1" ht="11.25" x14ac:dyDescent="0.2">
      <c r="A3" s="12"/>
      <c r="B3" s="23"/>
      <c r="C3" s="273"/>
      <c r="D3" s="273"/>
      <c r="E3" s="273"/>
      <c r="F3" s="273"/>
    </row>
    <row r="4" spans="1:7" s="9" customFormat="1" ht="12" thickBot="1" x14ac:dyDescent="0.25">
      <c r="A4" s="12"/>
      <c r="B4" s="125" t="s">
        <v>93</v>
      </c>
      <c r="C4" s="215" t="s">
        <v>195</v>
      </c>
      <c r="D4" s="215" t="s">
        <v>196</v>
      </c>
      <c r="E4" s="215" t="s">
        <v>197</v>
      </c>
      <c r="F4" s="215" t="s">
        <v>198</v>
      </c>
    </row>
    <row r="5" spans="1:7" s="9" customFormat="1" ht="15" customHeight="1" thickTop="1" thickBot="1" x14ac:dyDescent="0.25">
      <c r="A5" s="12"/>
      <c r="B5" s="283" t="s">
        <v>15</v>
      </c>
      <c r="C5" s="284">
        <v>96105</v>
      </c>
      <c r="D5" s="285">
        <v>155317</v>
      </c>
      <c r="E5" s="284">
        <v>40340</v>
      </c>
      <c r="F5" s="285">
        <v>48212</v>
      </c>
      <c r="G5" s="49"/>
    </row>
    <row r="6" spans="1:7" s="9" customFormat="1" ht="15" customHeight="1" x14ac:dyDescent="0.2">
      <c r="A6" s="12"/>
      <c r="B6" s="122" t="s">
        <v>73</v>
      </c>
      <c r="C6" s="136">
        <v>-78113</v>
      </c>
      <c r="D6" s="144">
        <v>32494</v>
      </c>
      <c r="E6" s="136">
        <v>-24065</v>
      </c>
      <c r="F6" s="144">
        <v>-22133</v>
      </c>
    </row>
    <row r="7" spans="1:7" s="9" customFormat="1" ht="15" customHeight="1" x14ac:dyDescent="0.2">
      <c r="A7" s="12"/>
      <c r="B7" s="123" t="s">
        <v>149</v>
      </c>
      <c r="C7" s="136">
        <v>-125</v>
      </c>
      <c r="D7" s="145">
        <v>1258</v>
      </c>
      <c r="E7" s="136">
        <v>-3403</v>
      </c>
      <c r="F7" s="145">
        <v>1960</v>
      </c>
    </row>
    <row r="8" spans="1:7" s="9" customFormat="1" ht="15" customHeight="1" x14ac:dyDescent="0.2">
      <c r="A8" s="12"/>
      <c r="B8" s="123" t="s">
        <v>75</v>
      </c>
      <c r="C8" s="136">
        <v>1</v>
      </c>
      <c r="D8" s="145">
        <v>-1736</v>
      </c>
      <c r="E8" s="136">
        <v>0</v>
      </c>
      <c r="F8" s="145">
        <v>-2582</v>
      </c>
    </row>
    <row r="9" spans="1:7" s="29" customFormat="1" ht="25.15" customHeight="1" thickBot="1" x14ac:dyDescent="0.25">
      <c r="A9" s="30"/>
      <c r="B9" s="270" t="s">
        <v>76</v>
      </c>
      <c r="C9" s="222">
        <f>SUM(C6:C8)</f>
        <v>-78237</v>
      </c>
      <c r="D9" s="224">
        <f>SUM(D6:D8)</f>
        <v>32016</v>
      </c>
      <c r="E9" s="222">
        <f>SUM(E6:E8)</f>
        <v>-27468</v>
      </c>
      <c r="F9" s="224">
        <f>SUM(F6:F8)</f>
        <v>-22755</v>
      </c>
    </row>
    <row r="10" spans="1:7" s="9" customFormat="1" ht="24" customHeight="1" x14ac:dyDescent="0.2">
      <c r="A10" s="12"/>
      <c r="B10" s="271" t="s">
        <v>150</v>
      </c>
      <c r="C10" s="136">
        <v>217</v>
      </c>
      <c r="D10" s="144">
        <v>-1514</v>
      </c>
      <c r="E10" s="136">
        <v>35</v>
      </c>
      <c r="F10" s="144">
        <v>132</v>
      </c>
    </row>
    <row r="11" spans="1:7" s="9" customFormat="1" ht="15" customHeight="1" x14ac:dyDescent="0.2">
      <c r="A11" s="12"/>
      <c r="B11" s="122" t="s">
        <v>74</v>
      </c>
      <c r="C11" s="136">
        <v>-6448</v>
      </c>
      <c r="D11" s="144">
        <v>-12668</v>
      </c>
      <c r="E11" s="136">
        <v>-8889</v>
      </c>
      <c r="F11" s="144">
        <v>-12733</v>
      </c>
    </row>
    <row r="12" spans="1:7" s="9" customFormat="1" ht="15" customHeight="1" thickBot="1" x14ac:dyDescent="0.25">
      <c r="A12" s="12"/>
      <c r="B12" s="218" t="s">
        <v>77</v>
      </c>
      <c r="C12" s="222">
        <f>SUM(C10:C11)</f>
        <v>-6231</v>
      </c>
      <c r="D12" s="224">
        <f>SUM(D10:D11)</f>
        <v>-14182</v>
      </c>
      <c r="E12" s="222">
        <f>SUM(E10:E11)</f>
        <v>-8854</v>
      </c>
      <c r="F12" s="224">
        <f>SUM(F10:F11)</f>
        <v>-12601</v>
      </c>
    </row>
    <row r="13" spans="1:7" s="9" customFormat="1" ht="15" customHeight="1" thickBot="1" x14ac:dyDescent="0.25">
      <c r="A13" s="12"/>
      <c r="B13" s="210" t="s">
        <v>211</v>
      </c>
      <c r="C13" s="242">
        <f>C9+C12</f>
        <v>-84468</v>
      </c>
      <c r="D13" s="277">
        <f>D9+D12</f>
        <v>17834</v>
      </c>
      <c r="E13" s="242">
        <f>E9+E12</f>
        <v>-36322</v>
      </c>
      <c r="F13" s="277">
        <f>F9+F12</f>
        <v>-35356</v>
      </c>
    </row>
    <row r="14" spans="1:7" s="9" customFormat="1" ht="15" customHeight="1" thickBot="1" x14ac:dyDescent="0.25">
      <c r="A14" s="12"/>
      <c r="B14" s="272" t="s">
        <v>58</v>
      </c>
      <c r="C14" s="274">
        <f>C5+C13</f>
        <v>11637</v>
      </c>
      <c r="D14" s="276">
        <f>D5+D13</f>
        <v>173151</v>
      </c>
      <c r="E14" s="274">
        <f>E5+E13</f>
        <v>4018</v>
      </c>
      <c r="F14" s="276">
        <f>F5+F13</f>
        <v>12856</v>
      </c>
    </row>
    <row r="15" spans="1:7" s="29" customFormat="1" ht="15" customHeight="1" x14ac:dyDescent="0.2">
      <c r="A15" s="30"/>
      <c r="B15" s="122" t="s">
        <v>29</v>
      </c>
      <c r="C15" s="275">
        <f>C14-C16</f>
        <v>11238</v>
      </c>
      <c r="D15" s="278">
        <f>D14-D16</f>
        <v>172808</v>
      </c>
      <c r="E15" s="275">
        <f>E14-E16</f>
        <v>3807</v>
      </c>
      <c r="F15" s="278">
        <f>F14-F16</f>
        <v>12709</v>
      </c>
    </row>
    <row r="16" spans="1:7" s="9" customFormat="1" ht="15" customHeight="1" x14ac:dyDescent="0.2">
      <c r="A16" s="12"/>
      <c r="B16" s="123" t="s">
        <v>59</v>
      </c>
      <c r="C16" s="137">
        <v>399</v>
      </c>
      <c r="D16" s="145">
        <v>343</v>
      </c>
      <c r="E16" s="137">
        <v>211</v>
      </c>
      <c r="F16" s="145">
        <v>147</v>
      </c>
    </row>
    <row r="17" spans="1:6" s="9" customFormat="1" ht="11.25" x14ac:dyDescent="0.2">
      <c r="A17" s="12"/>
      <c r="B17" s="22"/>
      <c r="C17" s="31"/>
      <c r="D17" s="31"/>
      <c r="E17" s="31"/>
      <c r="F17" s="31"/>
    </row>
    <row r="20" spans="1:6" x14ac:dyDescent="0.2">
      <c r="C20" s="330"/>
    </row>
    <row r="21" spans="1:6" x14ac:dyDescent="0.2">
      <c r="C21" s="330"/>
    </row>
  </sheetData>
  <pageMargins left="0.43307086614173229" right="0.23622047244094491" top="0.74803149606299213" bottom="0.74803149606299213" header="0.31496062992125984" footer="0.31496062992125984"/>
  <pageSetup paperSize="9" orientation="landscape" r:id="rId1"/>
  <headerFooter>
    <oddFooter>&amp;L© 2021 Software AG. All rights reserved.&amp;C&amp;P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0">
    <pageSetUpPr fitToPage="1"/>
  </sheetPr>
  <dimension ref="B1:K25"/>
  <sheetViews>
    <sheetView showGridLines="0" zoomScaleNormal="100" workbookViewId="0"/>
  </sheetViews>
  <sheetFormatPr defaultColWidth="11.42578125" defaultRowHeight="14.25" x14ac:dyDescent="0.2"/>
  <cols>
    <col min="1" max="1" width="2.7109375" style="2" customWidth="1"/>
    <col min="2" max="2" width="14.28515625" style="2" customWidth="1"/>
    <col min="3" max="16384" width="11.42578125" style="2"/>
  </cols>
  <sheetData>
    <row r="1" spans="2:11" x14ac:dyDescent="0.2">
      <c r="K1" s="7"/>
    </row>
    <row r="9" spans="2:11" ht="18" x14ac:dyDescent="0.25">
      <c r="B9" s="56" t="s">
        <v>1</v>
      </c>
    </row>
    <row r="10" spans="2:11" ht="18" x14ac:dyDescent="0.25">
      <c r="B10" s="57" t="s">
        <v>3</v>
      </c>
      <c r="C10" s="51"/>
      <c r="D10" s="51"/>
      <c r="E10" s="51"/>
      <c r="F10" s="51"/>
    </row>
    <row r="11" spans="2:11" ht="18" x14ac:dyDescent="0.25">
      <c r="B11" s="57" t="s">
        <v>2</v>
      </c>
      <c r="C11" s="51"/>
      <c r="D11" s="51"/>
      <c r="E11" s="51"/>
      <c r="F11" s="51"/>
    </row>
    <row r="12" spans="2:11" ht="18" x14ac:dyDescent="0.25">
      <c r="B12" s="57" t="s">
        <v>61</v>
      </c>
      <c r="C12" s="51"/>
      <c r="D12" s="51"/>
      <c r="E12" s="51"/>
      <c r="F12" s="51"/>
    </row>
    <row r="13" spans="2:11" x14ac:dyDescent="0.2">
      <c r="B13" s="51"/>
      <c r="C13" s="51"/>
      <c r="D13" s="51"/>
      <c r="E13" s="51"/>
      <c r="F13" s="51"/>
    </row>
    <row r="14" spans="2:11" ht="18" x14ac:dyDescent="0.25">
      <c r="B14" s="57"/>
      <c r="C14" s="51"/>
      <c r="D14" s="51"/>
      <c r="E14" s="51"/>
      <c r="F14" s="51"/>
    </row>
    <row r="15" spans="2:11" ht="18" x14ac:dyDescent="0.25">
      <c r="B15" s="57"/>
      <c r="C15" s="51"/>
      <c r="D15" s="51"/>
      <c r="E15" s="51"/>
      <c r="F15" s="51"/>
    </row>
    <row r="16" spans="2:11" ht="18" x14ac:dyDescent="0.25">
      <c r="B16" s="57" t="s">
        <v>60</v>
      </c>
      <c r="C16" s="57" t="s">
        <v>5</v>
      </c>
      <c r="D16" s="51"/>
      <c r="E16" s="51"/>
      <c r="F16" s="51"/>
    </row>
    <row r="17" spans="2:6" ht="18" x14ac:dyDescent="0.25">
      <c r="B17" s="57" t="s">
        <v>6</v>
      </c>
      <c r="C17" s="57" t="s">
        <v>7</v>
      </c>
      <c r="D17" s="51"/>
      <c r="E17" s="51"/>
      <c r="F17" s="51"/>
    </row>
    <row r="18" spans="2:6" ht="18" x14ac:dyDescent="0.25">
      <c r="B18" s="57" t="s">
        <v>8</v>
      </c>
      <c r="C18" s="58" t="s">
        <v>9</v>
      </c>
      <c r="D18" s="51"/>
      <c r="E18" s="51"/>
      <c r="F18" s="51"/>
    </row>
    <row r="19" spans="2:6" x14ac:dyDescent="0.2">
      <c r="B19" s="51"/>
      <c r="C19" s="51"/>
      <c r="D19" s="51"/>
      <c r="E19" s="51"/>
      <c r="F19" s="51"/>
    </row>
    <row r="20" spans="2:6" ht="18" x14ac:dyDescent="0.25">
      <c r="B20" s="57" t="s">
        <v>4</v>
      </c>
      <c r="C20" s="51"/>
      <c r="D20" s="51"/>
      <c r="E20" s="51"/>
      <c r="F20" s="51"/>
    </row>
    <row r="21" spans="2:6" x14ac:dyDescent="0.2">
      <c r="B21" s="51"/>
      <c r="C21" s="51"/>
      <c r="D21" s="51"/>
      <c r="E21" s="51"/>
      <c r="F21" s="51"/>
    </row>
    <row r="22" spans="2:6" x14ac:dyDescent="0.2">
      <c r="B22" s="51"/>
      <c r="C22" s="51"/>
      <c r="D22" s="51"/>
      <c r="E22" s="51"/>
      <c r="F22" s="51"/>
    </row>
    <row r="23" spans="2:6" x14ac:dyDescent="0.2">
      <c r="B23" s="51"/>
      <c r="C23" s="51"/>
      <c r="D23" s="51"/>
      <c r="E23" s="51"/>
      <c r="F23" s="51"/>
    </row>
    <row r="24" spans="2:6" x14ac:dyDescent="0.2">
      <c r="B24" s="51"/>
      <c r="C24" s="51"/>
      <c r="D24" s="51"/>
      <c r="E24" s="51"/>
      <c r="F24" s="51"/>
    </row>
    <row r="25" spans="2:6" x14ac:dyDescent="0.2">
      <c r="B25" s="51"/>
      <c r="C25" s="51"/>
      <c r="D25" s="51"/>
      <c r="E25" s="51"/>
      <c r="F25" s="51"/>
    </row>
  </sheetData>
  <hyperlinks>
    <hyperlink ref="C18" r:id="rId1" xr:uid="{00000000-0004-0000-0B00-000000000000}"/>
  </hyperlinks>
  <pageMargins left="0.43307086614173229" right="0.23622047244094491" top="0.74803149606299213" bottom="0.74803149606299213" header="0.31496062992125984" footer="0.31496062992125984"/>
  <pageSetup paperSize="9" orientation="portrait" r:id="rId2"/>
  <headerFooter>
    <oddHeader>&amp;L&amp;O     &amp;G</oddHeader>
    <oddFooter>&amp;L&amp;"Arial,Standard"&amp;K011F3D© 2021 Software AG. All rights reserved.&amp;C&amp;"Arial,Standard"&amp;K011F3D&amp;P</oddFooter>
  </headerFooter>
  <customProperties>
    <customPr name="_pios_id" r:id="rId3"/>
  </customProperties>
  <legacyDrawingHF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6F5E6-F2AF-4894-B891-D69010342DD4}">
  <sheetPr>
    <pageSetUpPr fitToPage="1"/>
  </sheetPr>
  <dimension ref="K1"/>
  <sheetViews>
    <sheetView showGridLines="0" showRuler="0" zoomScaleNormal="100" zoomScalePageLayoutView="55" workbookViewId="0"/>
  </sheetViews>
  <sheetFormatPr defaultColWidth="11.42578125" defaultRowHeight="15" x14ac:dyDescent="0.25"/>
  <sheetData>
    <row r="1" spans="11:11" x14ac:dyDescent="0.25">
      <c r="K1" s="1" t="s">
        <v>175</v>
      </c>
    </row>
  </sheetData>
  <pageMargins left="0.23622047244094491" right="0.23622047244094491" top="0.74803149606299213" bottom="0.74803149606299213" header="0.31496062992125984" footer="0.31496062992125984"/>
  <pageSetup paperSize="9" scale="79" orientation="portrait" r:id="rId1"/>
  <headerFooter>
    <oddHeader>&amp;C
&amp;G</oddHeader>
    <oddFooter>&amp;L© 2021 Software AG. All rights reserved.&amp;C&amp;P</oddFooter>
  </headerFooter>
  <customProperties>
    <customPr name="_pios_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90B69-8598-3E49-A663-D757BEC8B48C}">
  <sheetPr>
    <pageSetUpPr fitToPage="1"/>
  </sheetPr>
  <dimension ref="B6:M33"/>
  <sheetViews>
    <sheetView showGridLines="0" zoomScaleNormal="100" workbookViewId="0"/>
  </sheetViews>
  <sheetFormatPr defaultColWidth="11.42578125" defaultRowHeight="14.25" x14ac:dyDescent="0.2"/>
  <cols>
    <col min="1" max="1" width="2.7109375" style="2" customWidth="1"/>
    <col min="2" max="2" width="7.140625" style="2" customWidth="1"/>
    <col min="3" max="12" width="11.42578125" style="2"/>
    <col min="13" max="13" width="13" style="2" bestFit="1" customWidth="1"/>
    <col min="14" max="16384" width="11.42578125" style="2"/>
  </cols>
  <sheetData>
    <row r="6" spans="2:13" ht="18" x14ac:dyDescent="0.25">
      <c r="B6" s="56" t="s">
        <v>100</v>
      </c>
      <c r="C6" s="52"/>
      <c r="M6" s="37"/>
    </row>
    <row r="8" spans="2:13" x14ac:dyDescent="0.2">
      <c r="M8" s="37"/>
    </row>
    <row r="9" spans="2:13" x14ac:dyDescent="0.2">
      <c r="B9" s="4" t="s">
        <v>62</v>
      </c>
      <c r="C9" s="4" t="s">
        <v>177</v>
      </c>
    </row>
    <row r="10" spans="2:13" x14ac:dyDescent="0.2">
      <c r="B10" s="4"/>
      <c r="C10" s="4"/>
    </row>
    <row r="11" spans="2:13" x14ac:dyDescent="0.2">
      <c r="B11" s="4" t="s">
        <v>63</v>
      </c>
      <c r="C11" s="4" t="s">
        <v>180</v>
      </c>
    </row>
    <row r="12" spans="2:13" x14ac:dyDescent="0.2">
      <c r="B12" s="4"/>
      <c r="C12" s="4"/>
    </row>
    <row r="13" spans="2:13" x14ac:dyDescent="0.2">
      <c r="B13" s="4" t="s">
        <v>64</v>
      </c>
      <c r="C13" s="4" t="s">
        <v>178</v>
      </c>
    </row>
    <row r="14" spans="2:13" x14ac:dyDescent="0.2">
      <c r="B14" s="4"/>
      <c r="C14" s="4"/>
    </row>
    <row r="15" spans="2:13" x14ac:dyDescent="0.2">
      <c r="B15" s="4" t="s">
        <v>65</v>
      </c>
      <c r="C15" s="4" t="s">
        <v>179</v>
      </c>
    </row>
    <row r="16" spans="2:13" x14ac:dyDescent="0.2">
      <c r="B16" s="4"/>
      <c r="C16" s="4"/>
    </row>
    <row r="17" spans="2:5" x14ac:dyDescent="0.2">
      <c r="B17" s="4" t="s">
        <v>113</v>
      </c>
      <c r="C17" s="4" t="s">
        <v>181</v>
      </c>
    </row>
    <row r="18" spans="2:5" x14ac:dyDescent="0.2">
      <c r="B18" s="4"/>
      <c r="C18" s="4"/>
    </row>
    <row r="19" spans="2:5" x14ac:dyDescent="0.2">
      <c r="B19" s="4" t="s">
        <v>66</v>
      </c>
      <c r="C19" s="4" t="s">
        <v>184</v>
      </c>
    </row>
    <row r="20" spans="2:5" x14ac:dyDescent="0.2">
      <c r="B20" s="4"/>
      <c r="C20" s="4"/>
    </row>
    <row r="21" spans="2:5" x14ac:dyDescent="0.2">
      <c r="B21" s="4" t="s">
        <v>67</v>
      </c>
      <c r="C21" s="4" t="s">
        <v>182</v>
      </c>
    </row>
    <row r="22" spans="2:5" x14ac:dyDescent="0.2">
      <c r="B22" s="4"/>
      <c r="C22" s="4"/>
    </row>
    <row r="23" spans="2:5" x14ac:dyDescent="0.2">
      <c r="B23" s="4" t="s">
        <v>154</v>
      </c>
      <c r="C23" s="4" t="s">
        <v>185</v>
      </c>
    </row>
    <row r="24" spans="2:5" x14ac:dyDescent="0.2">
      <c r="B24" s="4"/>
      <c r="C24" s="4"/>
    </row>
    <row r="25" spans="2:5" x14ac:dyDescent="0.2">
      <c r="B25" s="4" t="s">
        <v>155</v>
      </c>
      <c r="C25" s="4" t="s">
        <v>183</v>
      </c>
      <c r="D25" s="4"/>
      <c r="E25" s="4"/>
    </row>
    <row r="26" spans="2:5" x14ac:dyDescent="0.2">
      <c r="B26" s="4"/>
      <c r="C26" s="4"/>
    </row>
    <row r="28" spans="2:5" x14ac:dyDescent="0.2">
      <c r="B28" s="4"/>
      <c r="C28" s="4"/>
      <c r="D28" s="4"/>
      <c r="E28" s="4"/>
    </row>
    <row r="29" spans="2:5" x14ac:dyDescent="0.2">
      <c r="B29" s="4"/>
      <c r="D29" s="4"/>
      <c r="E29" s="4"/>
    </row>
    <row r="30" spans="2:5" x14ac:dyDescent="0.2">
      <c r="B30" s="4"/>
      <c r="C30" s="4"/>
      <c r="D30" s="4"/>
      <c r="E30" s="4"/>
    </row>
    <row r="31" spans="2:5" x14ac:dyDescent="0.2">
      <c r="B31" s="4"/>
      <c r="C31" s="4"/>
      <c r="D31" s="4"/>
      <c r="E31" s="4"/>
    </row>
    <row r="32" spans="2:5" x14ac:dyDescent="0.2">
      <c r="B32" s="4"/>
      <c r="D32" s="4"/>
      <c r="E32" s="4"/>
    </row>
    <row r="33" spans="2:5" x14ac:dyDescent="0.2">
      <c r="B33" s="4"/>
      <c r="C33" s="4"/>
      <c r="D33" s="4"/>
      <c r="E33" s="4"/>
    </row>
  </sheetData>
  <pageMargins left="0.43307086614173229" right="0.23622047244094491" top="0.74803149606299213" bottom="0.74803149606299213" header="0.31496062992125984" footer="0.31496062992125984"/>
  <pageSetup paperSize="9" scale="95" orientation="portrait" r:id="rId1"/>
  <headerFooter>
    <oddFooter>&amp;L© 2021 Software AG. All rights reserved.&amp;C&amp;P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89532-3B2D-DF46-BC20-C96A351BB87C}">
  <sheetPr>
    <pageSetUpPr fitToPage="1"/>
  </sheetPr>
  <dimension ref="A1:O56"/>
  <sheetViews>
    <sheetView showGridLines="0" zoomScaleNormal="100" workbookViewId="0"/>
  </sheetViews>
  <sheetFormatPr defaultColWidth="9.140625" defaultRowHeight="14.25" x14ac:dyDescent="0.2"/>
  <cols>
    <col min="1" max="1" width="3.5703125" style="2" customWidth="1"/>
    <col min="2" max="2" width="33.5703125" style="2" customWidth="1"/>
    <col min="3" max="6" width="9.7109375" style="2" customWidth="1"/>
    <col min="7" max="7" width="9.140625" style="2"/>
    <col min="8" max="11" width="9.7109375" style="2" customWidth="1"/>
    <col min="12" max="16384" width="9.140625" style="2"/>
  </cols>
  <sheetData>
    <row r="1" spans="1:13" ht="15.75" x14ac:dyDescent="0.25">
      <c r="B1" s="59" t="str">
        <f>'Table of contents'!C9</f>
        <v>Key Figures as of December 31, 2020 and 2019</v>
      </c>
      <c r="C1" s="50"/>
      <c r="D1" s="50"/>
      <c r="E1" s="50"/>
      <c r="F1" s="50"/>
    </row>
    <row r="2" spans="1:13" x14ac:dyDescent="0.2">
      <c r="B2" s="158" t="s">
        <v>92</v>
      </c>
      <c r="C2" s="45"/>
      <c r="D2" s="45"/>
      <c r="E2" s="45"/>
      <c r="F2" s="45"/>
    </row>
    <row r="3" spans="1:13" x14ac:dyDescent="0.2">
      <c r="A3" s="13"/>
      <c r="B3" s="159"/>
      <c r="C3" s="159"/>
      <c r="D3" s="159"/>
      <c r="E3" s="159"/>
      <c r="F3" s="159"/>
      <c r="G3" s="51"/>
      <c r="H3" s="51"/>
      <c r="I3" s="51"/>
      <c r="J3" s="51"/>
      <c r="K3" s="51"/>
      <c r="L3" s="51"/>
      <c r="M3" s="51"/>
    </row>
    <row r="4" spans="1:13" ht="14.25" customHeight="1" x14ac:dyDescent="0.2">
      <c r="B4" s="60" t="s">
        <v>101</v>
      </c>
      <c r="C4" s="334" t="s">
        <v>186</v>
      </c>
      <c r="D4" s="336" t="s">
        <v>187</v>
      </c>
      <c r="E4" s="334" t="s">
        <v>188</v>
      </c>
      <c r="F4" s="339" t="s">
        <v>133</v>
      </c>
      <c r="G4" s="332" t="s">
        <v>157</v>
      </c>
      <c r="H4" s="334" t="s">
        <v>189</v>
      </c>
      <c r="I4" s="336" t="s">
        <v>190</v>
      </c>
      <c r="J4" s="334" t="s">
        <v>191</v>
      </c>
      <c r="K4" s="339" t="s">
        <v>133</v>
      </c>
      <c r="L4" s="332" t="s">
        <v>157</v>
      </c>
      <c r="M4" s="51"/>
    </row>
    <row r="5" spans="1:13" ht="20.100000000000001" customHeight="1" thickBot="1" x14ac:dyDescent="0.25">
      <c r="B5" s="95" t="s">
        <v>102</v>
      </c>
      <c r="C5" s="335"/>
      <c r="D5" s="337"/>
      <c r="E5" s="335"/>
      <c r="F5" s="340"/>
      <c r="G5" s="333"/>
      <c r="H5" s="335"/>
      <c r="I5" s="337"/>
      <c r="J5" s="335"/>
      <c r="K5" s="340"/>
      <c r="L5" s="333"/>
      <c r="M5" s="51"/>
    </row>
    <row r="6" spans="1:13" ht="15" customHeight="1" thickTop="1" thickBot="1" x14ac:dyDescent="0.25">
      <c r="B6" s="89" t="s">
        <v>103</v>
      </c>
      <c r="C6" s="90">
        <v>834.8</v>
      </c>
      <c r="D6" s="157">
        <v>857.1</v>
      </c>
      <c r="E6" s="115">
        <v>890.6</v>
      </c>
      <c r="F6" s="91">
        <v>-0.06</v>
      </c>
      <c r="G6" s="105">
        <v>-0.04</v>
      </c>
      <c r="H6" s="90">
        <v>237.8</v>
      </c>
      <c r="I6" s="157">
        <v>250.8</v>
      </c>
      <c r="J6" s="115">
        <v>255</v>
      </c>
      <c r="K6" s="91">
        <v>-7.0000000000000007E-2</v>
      </c>
      <c r="L6" s="105">
        <v>-0.02</v>
      </c>
      <c r="M6" s="51"/>
    </row>
    <row r="7" spans="1:13" ht="15" customHeight="1" x14ac:dyDescent="0.2">
      <c r="B7" s="96" t="s">
        <v>118</v>
      </c>
      <c r="C7" s="81">
        <v>448.5</v>
      </c>
      <c r="D7" s="118">
        <v>459.7</v>
      </c>
      <c r="E7" s="107">
        <v>474.5</v>
      </c>
      <c r="F7" s="97">
        <v>-0.05</v>
      </c>
      <c r="G7" s="98">
        <v>-0.03</v>
      </c>
      <c r="H7" s="81">
        <v>135.19999999999999</v>
      </c>
      <c r="I7" s="118">
        <v>142.19999999999999</v>
      </c>
      <c r="J7" s="107">
        <v>146.9</v>
      </c>
      <c r="K7" s="97">
        <v>-0.08</v>
      </c>
      <c r="L7" s="98">
        <v>-0.03</v>
      </c>
      <c r="M7" s="51"/>
    </row>
    <row r="8" spans="1:13" ht="15" customHeight="1" x14ac:dyDescent="0.2">
      <c r="B8" s="61" t="s">
        <v>123</v>
      </c>
      <c r="C8" s="80">
        <v>397.5</v>
      </c>
      <c r="D8" s="119">
        <v>408.1</v>
      </c>
      <c r="E8" s="106">
        <v>432.2</v>
      </c>
      <c r="F8" s="62">
        <v>-0.08</v>
      </c>
      <c r="G8" s="63">
        <v>-0.06</v>
      </c>
      <c r="H8" s="80">
        <v>121.9</v>
      </c>
      <c r="I8" s="119">
        <v>128.30000000000001</v>
      </c>
      <c r="J8" s="106">
        <v>135.6</v>
      </c>
      <c r="K8" s="62">
        <v>-0.1</v>
      </c>
      <c r="L8" s="63">
        <v>-0.05</v>
      </c>
      <c r="M8" s="51"/>
    </row>
    <row r="9" spans="1:13" ht="15" customHeight="1" x14ac:dyDescent="0.2">
      <c r="B9" s="61" t="s">
        <v>119</v>
      </c>
      <c r="C9" s="80">
        <v>51</v>
      </c>
      <c r="D9" s="119">
        <v>51.5</v>
      </c>
      <c r="E9" s="106">
        <v>42.3</v>
      </c>
      <c r="F9" s="62">
        <v>0.21</v>
      </c>
      <c r="G9" s="63">
        <v>0.22</v>
      </c>
      <c r="H9" s="80">
        <v>13.4</v>
      </c>
      <c r="I9" s="119">
        <v>13.8</v>
      </c>
      <c r="J9" s="106">
        <v>11.3</v>
      </c>
      <c r="K9" s="62">
        <v>0.18</v>
      </c>
      <c r="L9" s="63">
        <v>0.22</v>
      </c>
      <c r="M9" s="51"/>
    </row>
    <row r="10" spans="1:13" ht="15" customHeight="1" x14ac:dyDescent="0.2">
      <c r="B10" s="61" t="s">
        <v>99</v>
      </c>
      <c r="C10" s="80">
        <v>222.8</v>
      </c>
      <c r="D10" s="119">
        <v>231.9</v>
      </c>
      <c r="E10" s="106">
        <v>228.9</v>
      </c>
      <c r="F10" s="62">
        <v>-0.03</v>
      </c>
      <c r="G10" s="63">
        <v>0.01</v>
      </c>
      <c r="H10" s="80">
        <v>65.8</v>
      </c>
      <c r="I10" s="119">
        <v>70.400000000000006</v>
      </c>
      <c r="J10" s="106">
        <v>59.2</v>
      </c>
      <c r="K10" s="62">
        <v>0.11</v>
      </c>
      <c r="L10" s="63">
        <v>0.19</v>
      </c>
      <c r="M10" s="51"/>
    </row>
    <row r="11" spans="1:13" s="165" customFormat="1" ht="12" customHeight="1" x14ac:dyDescent="0.2">
      <c r="B11" s="182"/>
      <c r="C11" s="183"/>
      <c r="D11" s="184"/>
      <c r="E11" s="183"/>
      <c r="F11" s="185"/>
      <c r="G11" s="186"/>
      <c r="H11" s="183"/>
      <c r="I11" s="184"/>
      <c r="J11" s="183"/>
      <c r="K11" s="185"/>
      <c r="L11" s="186"/>
      <c r="M11" s="167"/>
    </row>
    <row r="12" spans="1:13" ht="15" customHeight="1" x14ac:dyDescent="0.2">
      <c r="B12" s="96" t="s">
        <v>19</v>
      </c>
      <c r="C12" s="81">
        <v>217.2</v>
      </c>
      <c r="D12" s="118">
        <v>224.9</v>
      </c>
      <c r="E12" s="107">
        <v>245.1</v>
      </c>
      <c r="F12" s="97">
        <v>-0.11</v>
      </c>
      <c r="G12" s="98">
        <v>-0.08</v>
      </c>
      <c r="H12" s="81">
        <v>87.2</v>
      </c>
      <c r="I12" s="118">
        <v>92.4</v>
      </c>
      <c r="J12" s="107">
        <v>88.2</v>
      </c>
      <c r="K12" s="97">
        <v>-0.01</v>
      </c>
      <c r="L12" s="98">
        <v>0.05</v>
      </c>
      <c r="M12" s="51"/>
    </row>
    <row r="13" spans="1:13" ht="15" customHeight="1" x14ac:dyDescent="0.2">
      <c r="B13" s="61" t="s">
        <v>20</v>
      </c>
      <c r="C13" s="80">
        <v>422.6</v>
      </c>
      <c r="D13" s="119">
        <v>434.5</v>
      </c>
      <c r="E13" s="106">
        <v>435</v>
      </c>
      <c r="F13" s="62">
        <v>-0.03</v>
      </c>
      <c r="G13" s="63">
        <v>0</v>
      </c>
      <c r="H13" s="80">
        <v>104.6</v>
      </c>
      <c r="I13" s="119">
        <v>110.7</v>
      </c>
      <c r="J13" s="106">
        <v>111</v>
      </c>
      <c r="K13" s="62">
        <v>-0.06</v>
      </c>
      <c r="L13" s="63">
        <v>0</v>
      </c>
      <c r="M13" s="51"/>
    </row>
    <row r="14" spans="1:13" ht="15" customHeight="1" x14ac:dyDescent="0.2">
      <c r="B14" s="61" t="s">
        <v>117</v>
      </c>
      <c r="C14" s="80">
        <v>31.3</v>
      </c>
      <c r="D14" s="119">
        <v>31.9</v>
      </c>
      <c r="E14" s="106">
        <v>22.7</v>
      </c>
      <c r="F14" s="62">
        <v>0.38</v>
      </c>
      <c r="G14" s="63">
        <v>0.41</v>
      </c>
      <c r="H14" s="80">
        <v>9.1</v>
      </c>
      <c r="I14" s="119">
        <v>9.5</v>
      </c>
      <c r="J14" s="106">
        <v>6.6</v>
      </c>
      <c r="K14" s="62">
        <v>0.38</v>
      </c>
      <c r="L14" s="63">
        <v>0.43</v>
      </c>
      <c r="M14" s="51"/>
    </row>
    <row r="15" spans="1:13" s="165" customFormat="1" ht="5.0999999999999996" customHeight="1" x14ac:dyDescent="0.2">
      <c r="B15" s="181"/>
      <c r="C15" s="85"/>
      <c r="D15" s="120"/>
      <c r="E15" s="85"/>
      <c r="F15" s="167"/>
      <c r="G15" s="167"/>
      <c r="H15" s="85"/>
      <c r="I15" s="120"/>
      <c r="J15" s="85"/>
      <c r="K15" s="167"/>
      <c r="L15" s="167"/>
      <c r="M15" s="167"/>
    </row>
    <row r="16" spans="1:13" ht="15" customHeight="1" thickBot="1" x14ac:dyDescent="0.25">
      <c r="B16" s="89" t="s">
        <v>165</v>
      </c>
      <c r="C16" s="90">
        <v>489.7</v>
      </c>
      <c r="D16" s="157">
        <v>506.8</v>
      </c>
      <c r="E16" s="115">
        <f>+E18+E19+E20</f>
        <v>407.8</v>
      </c>
      <c r="F16" s="91">
        <v>0.2</v>
      </c>
      <c r="G16" s="105">
        <v>0.24</v>
      </c>
      <c r="H16" s="90">
        <v>188.2</v>
      </c>
      <c r="I16" s="157">
        <v>199.2</v>
      </c>
      <c r="J16" s="115">
        <f>+J18+J19+J20</f>
        <v>152</v>
      </c>
      <c r="K16" s="91">
        <v>0.24</v>
      </c>
      <c r="L16" s="105">
        <v>0.31</v>
      </c>
      <c r="M16" s="51"/>
    </row>
    <row r="17" spans="2:13" ht="15" customHeight="1" x14ac:dyDescent="0.2">
      <c r="B17" s="96" t="s">
        <v>158</v>
      </c>
      <c r="C17" s="81">
        <v>360.7</v>
      </c>
      <c r="D17" s="118">
        <v>372.8</v>
      </c>
      <c r="E17" s="107">
        <v>307</v>
      </c>
      <c r="F17" s="97">
        <v>0.17</v>
      </c>
      <c r="G17" s="97">
        <v>0.21</v>
      </c>
      <c r="H17" s="81">
        <v>138.4</v>
      </c>
      <c r="I17" s="118">
        <v>146.30000000000001</v>
      </c>
      <c r="J17" s="107">
        <v>122.8</v>
      </c>
      <c r="K17" s="97">
        <v>0.13</v>
      </c>
      <c r="L17" s="97">
        <v>0.19</v>
      </c>
      <c r="M17" s="51"/>
    </row>
    <row r="18" spans="2:13" ht="15" customHeight="1" x14ac:dyDescent="0.2">
      <c r="B18" s="61" t="s">
        <v>159</v>
      </c>
      <c r="C18" s="80">
        <v>261.5</v>
      </c>
      <c r="D18" s="119">
        <v>272.10000000000002</v>
      </c>
      <c r="E18" s="106">
        <v>241.1</v>
      </c>
      <c r="F18" s="62">
        <v>0.08</v>
      </c>
      <c r="G18" s="62">
        <v>0.13</v>
      </c>
      <c r="H18" s="80">
        <v>112.5</v>
      </c>
      <c r="I18" s="119">
        <v>119.4</v>
      </c>
      <c r="J18" s="106">
        <v>103.7</v>
      </c>
      <c r="K18" s="62">
        <v>0.09</v>
      </c>
      <c r="L18" s="62">
        <v>0.15</v>
      </c>
      <c r="M18" s="51"/>
    </row>
    <row r="19" spans="2:13" ht="15" customHeight="1" x14ac:dyDescent="0.2">
      <c r="B19" s="61" t="s">
        <v>160</v>
      </c>
      <c r="C19" s="80">
        <v>99.2</v>
      </c>
      <c r="D19" s="119">
        <v>100.7</v>
      </c>
      <c r="E19" s="106">
        <v>65.900000000000006</v>
      </c>
      <c r="F19" s="62">
        <v>0.5</v>
      </c>
      <c r="G19" s="62">
        <v>0.53</v>
      </c>
      <c r="H19" s="80">
        <v>25.9</v>
      </c>
      <c r="I19" s="119">
        <v>26.9</v>
      </c>
      <c r="J19" s="106">
        <v>19.100000000000001</v>
      </c>
      <c r="K19" s="62">
        <v>0.35</v>
      </c>
      <c r="L19" s="62">
        <v>0.41</v>
      </c>
      <c r="M19" s="51"/>
    </row>
    <row r="20" spans="2:13" ht="15" customHeight="1" x14ac:dyDescent="0.2">
      <c r="B20" s="61" t="s">
        <v>161</v>
      </c>
      <c r="C20" s="80">
        <v>129</v>
      </c>
      <c r="D20" s="119">
        <v>134</v>
      </c>
      <c r="E20" s="106">
        <v>100.8</v>
      </c>
      <c r="F20" s="62">
        <v>0.28000000000000003</v>
      </c>
      <c r="G20" s="62">
        <v>0.33</v>
      </c>
      <c r="H20" s="80">
        <v>49.8</v>
      </c>
      <c r="I20" s="119">
        <v>52.9</v>
      </c>
      <c r="J20" s="106">
        <v>29.2</v>
      </c>
      <c r="K20" s="62">
        <v>0.71</v>
      </c>
      <c r="L20" s="62">
        <v>0.81</v>
      </c>
      <c r="M20" s="51"/>
    </row>
    <row r="21" spans="2:13" ht="12" customHeight="1" x14ac:dyDescent="0.2">
      <c r="B21" s="64"/>
      <c r="C21" s="65"/>
      <c r="D21" s="65"/>
      <c r="E21" s="65"/>
      <c r="F21" s="51"/>
      <c r="G21" s="51"/>
      <c r="H21" s="51"/>
      <c r="I21" s="51"/>
      <c r="J21" s="51"/>
      <c r="K21" s="51"/>
      <c r="L21" s="51"/>
      <c r="M21" s="51"/>
    </row>
    <row r="22" spans="2:13" ht="35.1" customHeight="1" thickBot="1" x14ac:dyDescent="0.25">
      <c r="B22" s="64"/>
      <c r="C22" s="170" t="s">
        <v>193</v>
      </c>
      <c r="D22" s="171" t="s">
        <v>194</v>
      </c>
      <c r="E22" s="170" t="s">
        <v>140</v>
      </c>
      <c r="F22" s="172" t="s">
        <v>192</v>
      </c>
      <c r="G22" s="163" t="s">
        <v>162</v>
      </c>
      <c r="H22" s="51"/>
      <c r="I22" s="51"/>
      <c r="J22" s="51"/>
      <c r="K22" s="51"/>
      <c r="L22" s="51"/>
      <c r="M22" s="51"/>
    </row>
    <row r="23" spans="2:13" ht="15" customHeight="1" thickBot="1" x14ac:dyDescent="0.25">
      <c r="B23" s="89" t="s">
        <v>166</v>
      </c>
      <c r="C23" s="90">
        <v>508.1</v>
      </c>
      <c r="D23" s="168">
        <v>539.6</v>
      </c>
      <c r="E23" s="115">
        <v>491.3</v>
      </c>
      <c r="F23" s="91">
        <v>0.03</v>
      </c>
      <c r="G23" s="105">
        <v>0.1</v>
      </c>
      <c r="H23" s="51"/>
      <c r="I23" s="51"/>
      <c r="J23" s="51"/>
      <c r="K23" s="51"/>
      <c r="L23" s="51"/>
      <c r="M23" s="51"/>
    </row>
    <row r="24" spans="2:13" ht="15" customHeight="1" x14ac:dyDescent="0.2">
      <c r="B24" s="96" t="s">
        <v>167</v>
      </c>
      <c r="C24" s="81">
        <v>358.8</v>
      </c>
      <c r="D24" s="169">
        <v>379</v>
      </c>
      <c r="E24" s="107">
        <v>340</v>
      </c>
      <c r="F24" s="66">
        <v>0.06</v>
      </c>
      <c r="G24" s="66">
        <v>0.11</v>
      </c>
      <c r="H24" s="51"/>
      <c r="I24" s="51"/>
      <c r="J24" s="51"/>
      <c r="K24" s="51"/>
      <c r="L24" s="51"/>
      <c r="M24" s="51"/>
    </row>
    <row r="25" spans="2:13" ht="15" customHeight="1" x14ac:dyDescent="0.2">
      <c r="B25" s="61" t="s">
        <v>99</v>
      </c>
      <c r="C25" s="81">
        <v>149.30000000000001</v>
      </c>
      <c r="D25" s="166">
        <v>160.6</v>
      </c>
      <c r="E25" s="107">
        <v>151.30000000000001</v>
      </c>
      <c r="F25" s="66">
        <v>-0.01</v>
      </c>
      <c r="G25" s="66">
        <v>0.06</v>
      </c>
      <c r="H25" s="51"/>
      <c r="I25" s="51"/>
      <c r="J25" s="51"/>
      <c r="K25" s="51"/>
      <c r="L25" s="51"/>
      <c r="M25" s="51"/>
    </row>
    <row r="26" spans="2:13" ht="12" customHeight="1" x14ac:dyDescent="0.2">
      <c r="B26" s="67"/>
      <c r="C26" s="65"/>
      <c r="D26" s="68"/>
      <c r="E26" s="69"/>
      <c r="F26" s="51"/>
      <c r="G26" s="51"/>
      <c r="H26" s="51"/>
      <c r="I26" s="51"/>
      <c r="J26" s="51"/>
      <c r="K26" s="51"/>
      <c r="L26" s="51"/>
      <c r="M26" s="51"/>
    </row>
    <row r="27" spans="2:13" ht="35.1" customHeight="1" thickBot="1" x14ac:dyDescent="0.25">
      <c r="B27" s="67"/>
      <c r="C27" s="279" t="s">
        <v>195</v>
      </c>
      <c r="D27" s="279" t="s">
        <v>196</v>
      </c>
      <c r="E27" s="280" t="s">
        <v>132</v>
      </c>
      <c r="F27" s="279" t="s">
        <v>197</v>
      </c>
      <c r="G27" s="281" t="s">
        <v>198</v>
      </c>
      <c r="H27" s="282" t="s">
        <v>132</v>
      </c>
      <c r="I27" s="51"/>
      <c r="J27" s="51"/>
      <c r="K27" s="51"/>
      <c r="L27" s="51"/>
      <c r="M27" s="51"/>
    </row>
    <row r="28" spans="2:13" ht="25.15" customHeight="1" thickTop="1" thickBot="1" x14ac:dyDescent="0.25">
      <c r="B28" s="89" t="s">
        <v>106</v>
      </c>
      <c r="C28" s="329">
        <v>177</v>
      </c>
      <c r="D28" s="174">
        <v>260.3</v>
      </c>
      <c r="E28" s="175">
        <v>-0.32</v>
      </c>
      <c r="F28" s="173">
        <v>62.5</v>
      </c>
      <c r="G28" s="174">
        <v>84.2</v>
      </c>
      <c r="H28" s="175">
        <v>-0.26</v>
      </c>
      <c r="I28" s="51"/>
      <c r="J28" s="51"/>
      <c r="K28" s="51"/>
      <c r="L28" s="51"/>
      <c r="M28" s="51"/>
    </row>
    <row r="29" spans="2:13" ht="15" customHeight="1" x14ac:dyDescent="0.2">
      <c r="B29" s="92" t="s">
        <v>14</v>
      </c>
      <c r="C29" s="93">
        <v>0.21199999999999999</v>
      </c>
      <c r="D29" s="108">
        <v>0.29199999999999998</v>
      </c>
      <c r="E29" s="94"/>
      <c r="F29" s="93">
        <v>0.26300000000000001</v>
      </c>
      <c r="G29" s="108">
        <v>0.33</v>
      </c>
      <c r="H29" s="94"/>
      <c r="I29" s="51"/>
      <c r="J29" s="51"/>
      <c r="K29" s="51"/>
      <c r="L29" s="51"/>
      <c r="M29" s="51"/>
    </row>
    <row r="30" spans="2:13" ht="15" customHeight="1" x14ac:dyDescent="0.2">
      <c r="B30" s="70" t="s">
        <v>107</v>
      </c>
      <c r="C30" s="82">
        <v>68.900000000000006</v>
      </c>
      <c r="D30" s="109">
        <v>130.6</v>
      </c>
      <c r="E30" s="71">
        <v>-0.47</v>
      </c>
      <c r="F30" s="82">
        <v>29.8</v>
      </c>
      <c r="G30" s="109">
        <v>50.2</v>
      </c>
      <c r="H30" s="71">
        <v>-0.41</v>
      </c>
      <c r="I30" s="51"/>
      <c r="J30" s="51"/>
      <c r="K30" s="51"/>
      <c r="L30" s="51"/>
      <c r="M30" s="51"/>
    </row>
    <row r="31" spans="2:13" ht="15" customHeight="1" x14ac:dyDescent="0.2">
      <c r="B31" s="72" t="s">
        <v>108</v>
      </c>
      <c r="C31" s="83">
        <v>0.154</v>
      </c>
      <c r="D31" s="110">
        <v>0.27500000000000002</v>
      </c>
      <c r="E31" s="73"/>
      <c r="F31" s="83">
        <v>0.22</v>
      </c>
      <c r="G31" s="110">
        <v>0.34200000000000003</v>
      </c>
      <c r="H31" s="73"/>
      <c r="I31" s="51"/>
      <c r="J31" s="51"/>
      <c r="K31" s="51"/>
      <c r="L31" s="51"/>
      <c r="M31" s="51"/>
    </row>
    <row r="32" spans="2:13" ht="15" customHeight="1" x14ac:dyDescent="0.2">
      <c r="B32" s="70" t="s">
        <v>109</v>
      </c>
      <c r="C32" s="82">
        <v>148.69999999999999</v>
      </c>
      <c r="D32" s="109">
        <v>159.80000000000001</v>
      </c>
      <c r="E32" s="71">
        <v>-7.0000000000000007E-2</v>
      </c>
      <c r="F32" s="82">
        <v>46.9</v>
      </c>
      <c r="G32" s="109">
        <v>40.200000000000003</v>
      </c>
      <c r="H32" s="71">
        <v>0.17</v>
      </c>
      <c r="I32" s="51"/>
      <c r="J32" s="51"/>
      <c r="K32" s="51"/>
      <c r="L32" s="51"/>
      <c r="M32" s="51"/>
    </row>
    <row r="33" spans="2:15" ht="15" customHeight="1" x14ac:dyDescent="0.2">
      <c r="B33" s="72" t="s">
        <v>108</v>
      </c>
      <c r="C33" s="83">
        <v>0.66700000000000004</v>
      </c>
      <c r="D33" s="110">
        <v>0.69799999999999995</v>
      </c>
      <c r="E33" s="73"/>
      <c r="F33" s="83">
        <v>0.71299999999999997</v>
      </c>
      <c r="G33" s="110">
        <v>0.68</v>
      </c>
      <c r="H33" s="73"/>
      <c r="I33" s="51"/>
      <c r="J33" s="51"/>
      <c r="K33" s="51"/>
      <c r="L33" s="51"/>
      <c r="M33" s="51"/>
    </row>
    <row r="34" spans="2:15" ht="15" customHeight="1" thickBot="1" x14ac:dyDescent="0.25">
      <c r="B34" s="86" t="s">
        <v>170</v>
      </c>
      <c r="C34" s="99">
        <v>136.4</v>
      </c>
      <c r="D34" s="113">
        <v>214.8</v>
      </c>
      <c r="E34" s="100">
        <v>-0.37</v>
      </c>
      <c r="F34" s="99">
        <v>50.8</v>
      </c>
      <c r="G34" s="113">
        <v>65.900000000000006</v>
      </c>
      <c r="H34" s="100">
        <v>-0.23</v>
      </c>
      <c r="I34" s="51"/>
      <c r="J34" s="51"/>
      <c r="K34" s="51"/>
      <c r="L34" s="51"/>
      <c r="M34" s="51"/>
    </row>
    <row r="35" spans="2:15" ht="15" customHeight="1" thickBot="1" x14ac:dyDescent="0.25">
      <c r="B35" s="101" t="s">
        <v>105</v>
      </c>
      <c r="C35" s="178">
        <v>125.4</v>
      </c>
      <c r="D35" s="111">
        <v>188.1</v>
      </c>
      <c r="E35" s="103">
        <v>-0.33</v>
      </c>
      <c r="F35" s="178">
        <v>50</v>
      </c>
      <c r="G35" s="111">
        <v>61.6</v>
      </c>
      <c r="H35" s="103">
        <v>-0.19</v>
      </c>
      <c r="I35" s="51"/>
      <c r="J35" s="51"/>
      <c r="K35" s="51"/>
      <c r="L35" s="51"/>
      <c r="M35" s="51"/>
    </row>
    <row r="36" spans="2:15" ht="15" customHeight="1" thickBot="1" x14ac:dyDescent="0.25">
      <c r="B36" s="101" t="s">
        <v>163</v>
      </c>
      <c r="C36" s="102">
        <v>1.69</v>
      </c>
      <c r="D36" s="114">
        <v>2.54</v>
      </c>
      <c r="E36" s="103">
        <v>-0.33</v>
      </c>
      <c r="F36" s="102">
        <v>0.68</v>
      </c>
      <c r="G36" s="114">
        <v>0.83</v>
      </c>
      <c r="H36" s="103">
        <v>-0.19</v>
      </c>
      <c r="I36" s="51"/>
      <c r="J36" s="51"/>
      <c r="K36" s="51"/>
      <c r="L36" s="51"/>
      <c r="M36" s="51"/>
    </row>
    <row r="37" spans="2:15" ht="15" customHeight="1" thickBot="1" x14ac:dyDescent="0.25">
      <c r="B37" s="89" t="s">
        <v>127</v>
      </c>
      <c r="C37" s="176">
        <v>112.5</v>
      </c>
      <c r="D37" s="177">
        <v>172</v>
      </c>
      <c r="E37" s="91">
        <f>(C37-D37)/D37</f>
        <v>-0.34593023255813954</v>
      </c>
      <c r="F37" s="176">
        <v>13.5</v>
      </c>
      <c r="G37" s="177">
        <v>48</v>
      </c>
      <c r="H37" s="91">
        <f>(F37-G37)/G37</f>
        <v>-0.71875</v>
      </c>
      <c r="I37" s="51"/>
      <c r="J37" s="308"/>
      <c r="K37" s="308"/>
      <c r="L37" s="308"/>
      <c r="M37" s="308"/>
      <c r="N37" s="307"/>
    </row>
    <row r="38" spans="2:15" ht="15" customHeight="1" x14ac:dyDescent="0.2">
      <c r="B38" s="74" t="s">
        <v>164</v>
      </c>
      <c r="C38" s="84">
        <v>-9.3000000000000007</v>
      </c>
      <c r="D38" s="112">
        <v>-10</v>
      </c>
      <c r="E38" s="75">
        <f>(C38-D38)/D38</f>
        <v>-6.9999999999999923E-2</v>
      </c>
      <c r="F38" s="84">
        <v>2.4</v>
      </c>
      <c r="G38" s="112">
        <v>-0.5</v>
      </c>
      <c r="H38" s="75"/>
      <c r="I38" s="51"/>
      <c r="J38" s="308"/>
      <c r="K38" s="308"/>
      <c r="L38" s="308"/>
      <c r="M38" s="308"/>
    </row>
    <row r="39" spans="2:15" ht="15" customHeight="1" x14ac:dyDescent="0.2">
      <c r="B39" s="74" t="s">
        <v>138</v>
      </c>
      <c r="C39" s="84">
        <v>-15.6</v>
      </c>
      <c r="D39" s="112">
        <v>-16.2</v>
      </c>
      <c r="E39" s="75">
        <f>(C39-D39)/D39</f>
        <v>-3.7037037037037014E-2</v>
      </c>
      <c r="F39" s="84">
        <v>-3.9</v>
      </c>
      <c r="G39" s="112">
        <v>-4.5999999999999996</v>
      </c>
      <c r="H39" s="75">
        <f>(F39-G39)/G39</f>
        <v>-0.15217391304347822</v>
      </c>
      <c r="I39" s="51"/>
      <c r="J39" s="308"/>
      <c r="K39" s="308"/>
      <c r="L39" s="308"/>
      <c r="M39" s="308"/>
    </row>
    <row r="40" spans="2:15" ht="15" customHeight="1" thickBot="1" x14ac:dyDescent="0.25">
      <c r="B40" s="86" t="s">
        <v>128</v>
      </c>
      <c r="C40" s="104">
        <v>87.6</v>
      </c>
      <c r="D40" s="113">
        <v>145.80000000000001</v>
      </c>
      <c r="E40" s="100">
        <f>(C40-D40)/D40</f>
        <v>-0.39917695473251036</v>
      </c>
      <c r="F40" s="104">
        <v>12.1</v>
      </c>
      <c r="G40" s="113">
        <v>42.9</v>
      </c>
      <c r="H40" s="100">
        <f>(F40-G40)/G40</f>
        <v>-0.71794871794871795</v>
      </c>
      <c r="I40" s="51"/>
      <c r="J40" s="308"/>
      <c r="K40" s="308"/>
      <c r="L40" s="308"/>
      <c r="M40" s="308"/>
      <c r="N40" s="307"/>
      <c r="O40" s="307"/>
    </row>
    <row r="41" spans="2:15" ht="15" customHeight="1" thickBot="1" x14ac:dyDescent="0.25">
      <c r="B41" s="101" t="s">
        <v>169</v>
      </c>
      <c r="C41" s="180">
        <v>1.18</v>
      </c>
      <c r="D41" s="114">
        <v>1.97</v>
      </c>
      <c r="E41" s="103">
        <f>(C41-D41)/D41</f>
        <v>-0.40101522842639598</v>
      </c>
      <c r="F41" s="180">
        <v>0.16</v>
      </c>
      <c r="G41" s="114">
        <v>0.57999999999999996</v>
      </c>
      <c r="H41" s="103">
        <f>(F41-G41)/G41</f>
        <v>-0.72413793103448265</v>
      </c>
      <c r="I41" s="51"/>
      <c r="J41" s="308"/>
      <c r="K41" s="308"/>
      <c r="L41" s="308"/>
      <c r="M41" s="308"/>
      <c r="N41" s="307"/>
      <c r="O41" s="307"/>
    </row>
    <row r="42" spans="2:15" ht="35.1" customHeight="1" thickBot="1" x14ac:dyDescent="0.25">
      <c r="B42" s="89" t="s">
        <v>16</v>
      </c>
      <c r="C42" s="170" t="s">
        <v>193</v>
      </c>
      <c r="D42" s="170" t="s">
        <v>140</v>
      </c>
      <c r="E42" s="164" t="s">
        <v>132</v>
      </c>
      <c r="F42" s="51"/>
      <c r="G42" s="51"/>
      <c r="H42" s="51"/>
      <c r="I42" s="51"/>
      <c r="J42" s="308"/>
      <c r="K42" s="308"/>
      <c r="L42" s="308"/>
      <c r="M42" s="308"/>
      <c r="N42" s="307"/>
      <c r="O42" s="307"/>
    </row>
    <row r="43" spans="2:15" ht="15" customHeight="1" thickBot="1" x14ac:dyDescent="0.25">
      <c r="B43" s="101" t="s">
        <v>17</v>
      </c>
      <c r="C43" s="178">
        <v>2039.9</v>
      </c>
      <c r="D43" s="179">
        <v>2116.1</v>
      </c>
      <c r="E43" s="103">
        <f>(C43-D43)/D43</f>
        <v>-3.600964037616361E-2</v>
      </c>
      <c r="F43" s="51"/>
      <c r="G43" s="51"/>
      <c r="H43" s="51"/>
      <c r="I43" s="51"/>
      <c r="J43" s="51"/>
      <c r="K43" s="51"/>
      <c r="L43" s="51"/>
      <c r="M43" s="51"/>
    </row>
    <row r="44" spans="2:15" ht="15" customHeight="1" x14ac:dyDescent="0.2">
      <c r="B44" s="74" t="s">
        <v>18</v>
      </c>
      <c r="C44" s="84">
        <v>480</v>
      </c>
      <c r="D44" s="116">
        <v>513.6</v>
      </c>
      <c r="E44" s="76">
        <f>(C44-D44)/D44</f>
        <v>-6.5420560747663586E-2</v>
      </c>
      <c r="F44" s="51"/>
      <c r="G44" s="51"/>
      <c r="H44" s="51"/>
      <c r="I44" s="51"/>
      <c r="J44" s="51"/>
      <c r="K44" s="51"/>
      <c r="L44" s="51"/>
      <c r="M44" s="51"/>
    </row>
    <row r="45" spans="2:15" ht="15" customHeight="1" x14ac:dyDescent="0.2">
      <c r="B45" s="77" t="s">
        <v>115</v>
      </c>
      <c r="C45" s="82">
        <v>220.1</v>
      </c>
      <c r="D45" s="109">
        <v>217</v>
      </c>
      <c r="E45" s="78">
        <f>(C45-D45)/D45</f>
        <v>1.4285714285714259E-2</v>
      </c>
      <c r="F45" s="51"/>
      <c r="G45" s="328"/>
      <c r="H45" s="51"/>
      <c r="I45" s="79"/>
      <c r="J45" s="79"/>
      <c r="K45" s="51"/>
      <c r="L45" s="51"/>
      <c r="M45" s="51"/>
    </row>
    <row r="46" spans="2:15" ht="15" customHeight="1" thickBot="1" x14ac:dyDescent="0.25">
      <c r="B46" s="86" t="s">
        <v>104</v>
      </c>
      <c r="C46" s="87" t="s">
        <v>201</v>
      </c>
      <c r="D46" s="117">
        <v>4948</v>
      </c>
      <c r="E46" s="88">
        <v>-0.05</v>
      </c>
      <c r="F46" s="51"/>
      <c r="G46" s="51"/>
      <c r="H46" s="51"/>
      <c r="I46" s="51"/>
      <c r="J46" s="51"/>
      <c r="K46" s="51"/>
      <c r="L46" s="51"/>
      <c r="M46" s="51"/>
    </row>
    <row r="47" spans="2:15" x14ac:dyDescent="0.2">
      <c r="B47" s="160"/>
      <c r="C47" s="161"/>
      <c r="D47" s="161"/>
      <c r="E47" s="161"/>
      <c r="F47" s="161"/>
      <c r="G47" s="51"/>
      <c r="H47" s="51"/>
      <c r="I47" s="51"/>
      <c r="J47" s="51"/>
      <c r="K47" s="51"/>
      <c r="L47" s="51"/>
      <c r="M47" s="51"/>
    </row>
    <row r="48" spans="2:15" ht="12" customHeight="1" x14ac:dyDescent="0.2">
      <c r="B48" s="162" t="s">
        <v>171</v>
      </c>
      <c r="C48" s="162"/>
      <c r="D48" s="162"/>
      <c r="E48" s="162"/>
      <c r="F48" s="162"/>
      <c r="G48" s="51"/>
      <c r="H48" s="51"/>
      <c r="I48" s="51"/>
      <c r="J48" s="51"/>
      <c r="K48" s="51"/>
      <c r="L48" s="51"/>
      <c r="M48" s="51"/>
    </row>
    <row r="49" spans="2:13" ht="12" customHeight="1" x14ac:dyDescent="0.2">
      <c r="B49" s="162" t="s">
        <v>202</v>
      </c>
      <c r="C49" s="162"/>
      <c r="D49" s="162"/>
      <c r="E49" s="162"/>
      <c r="F49" s="162"/>
      <c r="G49" s="51"/>
      <c r="H49" s="51"/>
      <c r="I49" s="51"/>
      <c r="J49" s="51"/>
      <c r="K49" s="51"/>
      <c r="L49" s="51"/>
      <c r="M49" s="51"/>
    </row>
    <row r="50" spans="2:13" s="9" customFormat="1" ht="12" customHeight="1" x14ac:dyDescent="0.2">
      <c r="B50" s="162" t="s">
        <v>172</v>
      </c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</row>
    <row r="51" spans="2:13" s="9" customFormat="1" ht="12" customHeight="1" x14ac:dyDescent="0.2">
      <c r="B51" s="162" t="s">
        <v>173</v>
      </c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</row>
    <row r="52" spans="2:13" s="9" customFormat="1" ht="12" customHeight="1" x14ac:dyDescent="0.2">
      <c r="B52" s="162" t="s">
        <v>174</v>
      </c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</row>
    <row r="53" spans="2:13" s="9" customFormat="1" ht="12" customHeight="1" x14ac:dyDescent="0.2">
      <c r="B53" s="162" t="s">
        <v>168</v>
      </c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</row>
    <row r="54" spans="2:13" s="9" customFormat="1" ht="10.5" customHeight="1" x14ac:dyDescent="0.2"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</row>
    <row r="55" spans="2:13" ht="25.5" customHeight="1" x14ac:dyDescent="0.2">
      <c r="B55" s="338" t="s">
        <v>129</v>
      </c>
      <c r="C55" s="338"/>
      <c r="D55" s="338"/>
      <c r="E55" s="338"/>
      <c r="F55" s="338"/>
      <c r="G55" s="51"/>
      <c r="H55" s="51"/>
      <c r="I55" s="51"/>
      <c r="J55" s="51"/>
      <c r="K55" s="51"/>
      <c r="L55" s="51"/>
      <c r="M55" s="51"/>
    </row>
    <row r="56" spans="2:13" x14ac:dyDescent="0.2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</row>
  </sheetData>
  <mergeCells count="11">
    <mergeCell ref="L4:L5"/>
    <mergeCell ref="H4:H5"/>
    <mergeCell ref="J4:J5"/>
    <mergeCell ref="I4:I5"/>
    <mergeCell ref="B55:F55"/>
    <mergeCell ref="K4:K5"/>
    <mergeCell ref="C4:C5"/>
    <mergeCell ref="D4:D5"/>
    <mergeCell ref="E4:E5"/>
    <mergeCell ref="F4:F5"/>
    <mergeCell ref="G4:G5"/>
  </mergeCells>
  <pageMargins left="0.43307086614173229" right="0.23622047244094491" top="0.74803149606299213" bottom="0.74803149606299213" header="0.31496062992125984" footer="0.31496062992125984"/>
  <pageSetup paperSize="9" scale="72" orientation="portrait" r:id="rId1"/>
  <headerFooter>
    <oddFooter>&amp;L© 2021 Software AG. All rights reserved.&amp;C&amp;P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H31"/>
  <sheetViews>
    <sheetView showGridLines="0" zoomScale="120" zoomScaleNormal="120" workbookViewId="0"/>
  </sheetViews>
  <sheetFormatPr defaultColWidth="9.140625" defaultRowHeight="14.25" x14ac:dyDescent="0.2"/>
  <cols>
    <col min="1" max="1" width="3.5703125" style="2" customWidth="1"/>
    <col min="2" max="2" width="44.5703125" style="2" customWidth="1"/>
    <col min="3" max="8" width="12.5703125" style="2" customWidth="1"/>
    <col min="9" max="16384" width="9.140625" style="2"/>
  </cols>
  <sheetData>
    <row r="1" spans="1:8" s="14" customFormat="1" ht="15.75" customHeight="1" x14ac:dyDescent="0.25">
      <c r="A1" s="15"/>
      <c r="B1" s="59" t="str">
        <f>'Table of contents'!C11</f>
        <v>Consolidated Income Statement for the Twelve Months Ended December 31, 2020 and 2019</v>
      </c>
      <c r="C1" s="46"/>
      <c r="D1" s="46"/>
      <c r="E1" s="46"/>
      <c r="F1" s="46"/>
      <c r="G1" s="46"/>
      <c r="H1" s="46"/>
    </row>
    <row r="2" spans="1:8" ht="15" customHeight="1" x14ac:dyDescent="0.2">
      <c r="A2" s="10"/>
      <c r="B2" s="121" t="s">
        <v>92</v>
      </c>
      <c r="C2" s="8"/>
      <c r="D2" s="8"/>
      <c r="E2" s="8"/>
      <c r="F2" s="8"/>
      <c r="G2" s="8"/>
      <c r="H2" s="8"/>
    </row>
    <row r="3" spans="1:8" x14ac:dyDescent="0.2">
      <c r="A3" s="10"/>
      <c r="B3" s="16"/>
      <c r="C3" s="11"/>
      <c r="D3" s="11"/>
      <c r="E3" s="11"/>
      <c r="F3" s="11"/>
      <c r="G3" s="11"/>
      <c r="H3" s="11"/>
    </row>
    <row r="4" spans="1:8" s="9" customFormat="1" ht="20.25" customHeight="1" thickBot="1" x14ac:dyDescent="0.25">
      <c r="A4" s="12"/>
      <c r="B4" s="125" t="s">
        <v>93</v>
      </c>
      <c r="C4" s="135" t="s">
        <v>195</v>
      </c>
      <c r="D4" s="135" t="s">
        <v>196</v>
      </c>
      <c r="E4" s="127" t="s">
        <v>132</v>
      </c>
      <c r="F4" s="135" t="s">
        <v>197</v>
      </c>
      <c r="G4" s="126" t="s">
        <v>198</v>
      </c>
      <c r="H4" s="127" t="s">
        <v>132</v>
      </c>
    </row>
    <row r="5" spans="1:8" s="9" customFormat="1" ht="15" customHeight="1" thickTop="1" x14ac:dyDescent="0.2">
      <c r="A5" s="12"/>
      <c r="B5" s="122" t="s">
        <v>19</v>
      </c>
      <c r="C5" s="136">
        <v>217217</v>
      </c>
      <c r="D5" s="144">
        <v>245100</v>
      </c>
      <c r="E5" s="66">
        <f t="shared" ref="E5:E25" si="0">(C5-D5)/D5</f>
        <v>-0.11376172990616075</v>
      </c>
      <c r="F5" s="136">
        <v>87247</v>
      </c>
      <c r="G5" s="144">
        <v>88204</v>
      </c>
      <c r="H5" s="66">
        <f t="shared" ref="H5:H25" si="1">(F5-G5)/G5</f>
        <v>-1.084984807945218E-2</v>
      </c>
    </row>
    <row r="6" spans="1:8" s="9" customFormat="1" ht="15" customHeight="1" x14ac:dyDescent="0.2">
      <c r="A6" s="12"/>
      <c r="B6" s="123" t="s">
        <v>20</v>
      </c>
      <c r="C6" s="137">
        <v>422552</v>
      </c>
      <c r="D6" s="145">
        <v>434959</v>
      </c>
      <c r="E6" s="124">
        <f t="shared" si="0"/>
        <v>-2.8524527599153023E-2</v>
      </c>
      <c r="F6" s="137">
        <v>104629</v>
      </c>
      <c r="G6" s="145">
        <v>111022</v>
      </c>
      <c r="H6" s="124">
        <f t="shared" si="1"/>
        <v>-5.7583181711732809E-2</v>
      </c>
    </row>
    <row r="7" spans="1:8" s="9" customFormat="1" ht="15" customHeight="1" x14ac:dyDescent="0.2">
      <c r="A7" s="12"/>
      <c r="B7" s="123" t="s">
        <v>117</v>
      </c>
      <c r="C7" s="137">
        <v>31300</v>
      </c>
      <c r="D7" s="145">
        <v>22651</v>
      </c>
      <c r="E7" s="124">
        <f t="shared" si="0"/>
        <v>0.3818374464703545</v>
      </c>
      <c r="F7" s="137">
        <v>9125</v>
      </c>
      <c r="G7" s="145">
        <v>6630</v>
      </c>
      <c r="H7" s="124">
        <f t="shared" si="1"/>
        <v>0.37631975867269984</v>
      </c>
    </row>
    <row r="8" spans="1:8" s="9" customFormat="1" ht="15" customHeight="1" x14ac:dyDescent="0.2">
      <c r="A8" s="12"/>
      <c r="B8" s="123" t="s">
        <v>203</v>
      </c>
      <c r="C8" s="137">
        <v>163561</v>
      </c>
      <c r="D8" s="145">
        <v>187196</v>
      </c>
      <c r="E8" s="124">
        <f t="shared" si="0"/>
        <v>-0.12625803970170302</v>
      </c>
      <c r="F8" s="137">
        <v>36831</v>
      </c>
      <c r="G8" s="145">
        <v>48955</v>
      </c>
      <c r="H8" s="124">
        <f t="shared" si="1"/>
        <v>-0.24765601062199979</v>
      </c>
    </row>
    <row r="9" spans="1:8" s="9" customFormat="1" ht="15" customHeight="1" x14ac:dyDescent="0.2">
      <c r="A9" s="12"/>
      <c r="B9" s="123" t="s">
        <v>13</v>
      </c>
      <c r="C9" s="137">
        <v>216</v>
      </c>
      <c r="D9" s="145">
        <v>701</v>
      </c>
      <c r="E9" s="124">
        <f t="shared" si="0"/>
        <v>-0.69186875891583455</v>
      </c>
      <c r="F9" s="137">
        <v>1</v>
      </c>
      <c r="G9" s="145">
        <v>205</v>
      </c>
      <c r="H9" s="124">
        <f t="shared" si="1"/>
        <v>-0.99512195121951219</v>
      </c>
    </row>
    <row r="10" spans="1:8" s="9" customFormat="1" ht="15" customHeight="1" thickBot="1" x14ac:dyDescent="0.25">
      <c r="A10" s="12"/>
      <c r="B10" s="128" t="s">
        <v>21</v>
      </c>
      <c r="C10" s="138">
        <f>SUM(C5:C9)</f>
        <v>834846</v>
      </c>
      <c r="D10" s="146">
        <v>890607</v>
      </c>
      <c r="E10" s="129">
        <f t="shared" si="0"/>
        <v>-6.2610107488488193E-2</v>
      </c>
      <c r="F10" s="138">
        <f>SUM(F5:F9)</f>
        <v>237833</v>
      </c>
      <c r="G10" s="146">
        <v>255016</v>
      </c>
      <c r="H10" s="129">
        <f t="shared" si="1"/>
        <v>-6.7380085955391036E-2</v>
      </c>
    </row>
    <row r="11" spans="1:8" s="9" customFormat="1" ht="25.15" customHeight="1" x14ac:dyDescent="0.2">
      <c r="A11" s="12"/>
      <c r="B11" s="122" t="s">
        <v>22</v>
      </c>
      <c r="C11" s="136">
        <v>-197221</v>
      </c>
      <c r="D11" s="144">
        <v>-203095</v>
      </c>
      <c r="E11" s="66">
        <f t="shared" si="0"/>
        <v>-2.8922425465914964E-2</v>
      </c>
      <c r="F11" s="136">
        <v>-47245</v>
      </c>
      <c r="G11" s="144">
        <v>-55037</v>
      </c>
      <c r="H11" s="66">
        <f t="shared" si="1"/>
        <v>-0.14157748423787633</v>
      </c>
    </row>
    <row r="12" spans="1:8" s="9" customFormat="1" ht="15" customHeight="1" thickBot="1" x14ac:dyDescent="0.25">
      <c r="A12" s="12"/>
      <c r="B12" s="128" t="s">
        <v>23</v>
      </c>
      <c r="C12" s="138">
        <f>+C10+C11</f>
        <v>637625</v>
      </c>
      <c r="D12" s="146">
        <v>687512</v>
      </c>
      <c r="E12" s="129">
        <f t="shared" si="0"/>
        <v>-7.2561642560420761E-2</v>
      </c>
      <c r="F12" s="138">
        <f>+F10+F11</f>
        <v>190588</v>
      </c>
      <c r="G12" s="146">
        <v>199979</v>
      </c>
      <c r="H12" s="129">
        <f t="shared" si="1"/>
        <v>-4.6959930792733237E-2</v>
      </c>
    </row>
    <row r="13" spans="1:8" s="9" customFormat="1" ht="25.15" customHeight="1" x14ac:dyDescent="0.2">
      <c r="A13" s="12"/>
      <c r="B13" s="122" t="s">
        <v>24</v>
      </c>
      <c r="C13" s="136">
        <v>-143926</v>
      </c>
      <c r="D13" s="144">
        <v>-131269</v>
      </c>
      <c r="E13" s="66">
        <f t="shared" si="0"/>
        <v>9.6420327723986621E-2</v>
      </c>
      <c r="F13" s="136">
        <v>-35202</v>
      </c>
      <c r="G13" s="144">
        <v>-34825</v>
      </c>
      <c r="H13" s="66">
        <f t="shared" si="1"/>
        <v>1.0825556353194545E-2</v>
      </c>
    </row>
    <row r="14" spans="1:8" s="9" customFormat="1" ht="15" customHeight="1" x14ac:dyDescent="0.2">
      <c r="A14" s="12"/>
      <c r="B14" s="123" t="s">
        <v>25</v>
      </c>
      <c r="C14" s="137">
        <v>-272600</v>
      </c>
      <c r="D14" s="145">
        <v>-265012</v>
      </c>
      <c r="E14" s="124">
        <f t="shared" si="0"/>
        <v>2.8632665690610237E-2</v>
      </c>
      <c r="F14" s="137">
        <f>-63513-3554-11184</f>
        <v>-78251</v>
      </c>
      <c r="G14" s="145">
        <v>-75510</v>
      </c>
      <c r="H14" s="124">
        <f t="shared" si="1"/>
        <v>3.6299827837372532E-2</v>
      </c>
    </row>
    <row r="15" spans="1:8" s="9" customFormat="1" ht="15" customHeight="1" x14ac:dyDescent="0.2">
      <c r="A15" s="12"/>
      <c r="B15" s="123" t="s">
        <v>26</v>
      </c>
      <c r="C15" s="139">
        <v>-76794</v>
      </c>
      <c r="D15" s="147">
        <v>-74767</v>
      </c>
      <c r="E15" s="124">
        <f t="shared" si="0"/>
        <v>2.7110891168563672E-2</v>
      </c>
      <c r="F15" s="139">
        <v>-20129</v>
      </c>
      <c r="G15" s="147">
        <v>-20430</v>
      </c>
      <c r="H15" s="124">
        <f t="shared" si="1"/>
        <v>-1.4733235438081253E-2</v>
      </c>
    </row>
    <row r="16" spans="1:8" s="9" customFormat="1" ht="15" customHeight="1" x14ac:dyDescent="0.2">
      <c r="A16" s="12"/>
      <c r="B16" s="123" t="s">
        <v>141</v>
      </c>
      <c r="C16" s="139">
        <v>30805</v>
      </c>
      <c r="D16" s="147">
        <v>15100</v>
      </c>
      <c r="E16" s="124">
        <f t="shared" si="0"/>
        <v>1.040066225165563</v>
      </c>
      <c r="F16" s="139">
        <v>7707</v>
      </c>
      <c r="G16" s="147">
        <v>2930</v>
      </c>
      <c r="H16" s="124">
        <f t="shared" si="1"/>
        <v>1.6303754266211603</v>
      </c>
    </row>
    <row r="17" spans="1:8" s="9" customFormat="1" ht="15" customHeight="1" x14ac:dyDescent="0.2">
      <c r="A17" s="12"/>
      <c r="B17" s="123" t="s">
        <v>142</v>
      </c>
      <c r="C17" s="139">
        <v>-38732</v>
      </c>
      <c r="D17" s="147">
        <v>-16721</v>
      </c>
      <c r="E17" s="124">
        <f t="shared" si="0"/>
        <v>1.3163686382393398</v>
      </c>
      <c r="F17" s="139">
        <v>-13933</v>
      </c>
      <c r="G17" s="147">
        <v>-6195</v>
      </c>
      <c r="H17" s="124">
        <f t="shared" si="1"/>
        <v>1.2490718321226795</v>
      </c>
    </row>
    <row r="18" spans="1:8" s="9" customFormat="1" ht="15" customHeight="1" x14ac:dyDescent="0.2">
      <c r="A18" s="12"/>
      <c r="B18" s="123" t="s">
        <v>27</v>
      </c>
      <c r="C18" s="137">
        <v>-5932</v>
      </c>
      <c r="D18" s="145">
        <v>-6805</v>
      </c>
      <c r="E18" s="124">
        <f t="shared" si="0"/>
        <v>-0.12828802351212343</v>
      </c>
      <c r="F18" s="137">
        <v>-2277</v>
      </c>
      <c r="G18" s="145">
        <v>-2705</v>
      </c>
      <c r="H18" s="124">
        <f t="shared" si="1"/>
        <v>-0.15822550831792975</v>
      </c>
    </row>
    <row r="19" spans="1:8" s="9" customFormat="1" ht="15" customHeight="1" thickBot="1" x14ac:dyDescent="0.25">
      <c r="A19" s="12"/>
      <c r="B19" s="128" t="s">
        <v>143</v>
      </c>
      <c r="C19" s="138">
        <f>SUM(C12:C18)</f>
        <v>130446</v>
      </c>
      <c r="D19" s="146">
        <v>208038</v>
      </c>
      <c r="E19" s="129">
        <f t="shared" si="0"/>
        <v>-0.37297032272950131</v>
      </c>
      <c r="F19" s="138">
        <f>SUM(F12:F18)</f>
        <v>48503</v>
      </c>
      <c r="G19" s="146">
        <v>63244</v>
      </c>
      <c r="H19" s="129">
        <f t="shared" si="1"/>
        <v>-0.23308139902599456</v>
      </c>
    </row>
    <row r="20" spans="1:8" s="9" customFormat="1" ht="15" customHeight="1" x14ac:dyDescent="0.2">
      <c r="A20" s="12"/>
      <c r="B20" s="122" t="s">
        <v>205</v>
      </c>
      <c r="C20" s="136">
        <f>7911+490</f>
        <v>8401</v>
      </c>
      <c r="D20" s="144">
        <v>13299</v>
      </c>
      <c r="E20" s="66">
        <f t="shared" si="0"/>
        <v>-0.36829836829836832</v>
      </c>
      <c r="F20" s="136">
        <v>1977</v>
      </c>
      <c r="G20" s="144">
        <v>3662</v>
      </c>
      <c r="H20" s="66">
        <f t="shared" si="1"/>
        <v>-0.46013107591480068</v>
      </c>
    </row>
    <row r="21" spans="1:8" s="9" customFormat="1" ht="15" customHeight="1" x14ac:dyDescent="0.2">
      <c r="A21" s="12"/>
      <c r="B21" s="123" t="s">
        <v>206</v>
      </c>
      <c r="C21" s="137">
        <f>-5172-91</f>
        <v>-5263</v>
      </c>
      <c r="D21" s="145">
        <v>-6218</v>
      </c>
      <c r="E21" s="124">
        <f t="shared" si="0"/>
        <v>-0.15358636217433258</v>
      </c>
      <c r="F21" s="137">
        <f>-1659-3</f>
        <v>-1662</v>
      </c>
      <c r="G21" s="145">
        <v>-1493</v>
      </c>
      <c r="H21" s="124">
        <f t="shared" si="1"/>
        <v>0.11319490957803081</v>
      </c>
    </row>
    <row r="22" spans="1:8" s="9" customFormat="1" ht="15" customHeight="1" thickBot="1" x14ac:dyDescent="0.25">
      <c r="A22" s="12"/>
      <c r="B22" s="128" t="s">
        <v>204</v>
      </c>
      <c r="C22" s="138">
        <f>SUM(C20:C21)</f>
        <v>3138</v>
      </c>
      <c r="D22" s="146">
        <v>7081</v>
      </c>
      <c r="E22" s="129">
        <f t="shared" si="0"/>
        <v>-0.55684225391893805</v>
      </c>
      <c r="F22" s="138">
        <f>SUM(F20:F21)</f>
        <v>315</v>
      </c>
      <c r="G22" s="146">
        <v>2169</v>
      </c>
      <c r="H22" s="129">
        <f t="shared" si="1"/>
        <v>-0.85477178423236511</v>
      </c>
    </row>
    <row r="23" spans="1:8" s="9" customFormat="1" ht="15" customHeight="1" thickBot="1" x14ac:dyDescent="0.25">
      <c r="A23" s="12"/>
      <c r="B23" s="130" t="s">
        <v>78</v>
      </c>
      <c r="C23" s="140">
        <f>+C22+C19</f>
        <v>133584</v>
      </c>
      <c r="D23" s="148">
        <v>215119</v>
      </c>
      <c r="E23" s="131">
        <f t="shared" si="0"/>
        <v>-0.37902277344167645</v>
      </c>
      <c r="F23" s="140">
        <f>+F22+F19</f>
        <v>48818</v>
      </c>
      <c r="G23" s="148">
        <v>65413</v>
      </c>
      <c r="H23" s="131">
        <f t="shared" si="1"/>
        <v>-0.25369574855151117</v>
      </c>
    </row>
    <row r="24" spans="1:8" s="9" customFormat="1" ht="15" customHeight="1" x14ac:dyDescent="0.2">
      <c r="A24" s="12"/>
      <c r="B24" s="122" t="s">
        <v>28</v>
      </c>
      <c r="C24" s="136">
        <v>-37479</v>
      </c>
      <c r="D24" s="144">
        <v>-59802</v>
      </c>
      <c r="E24" s="66">
        <f t="shared" si="0"/>
        <v>-0.37328183003912913</v>
      </c>
      <c r="F24" s="136">
        <f>-3401-5077</f>
        <v>-8478</v>
      </c>
      <c r="G24" s="144">
        <v>-17201</v>
      </c>
      <c r="H24" s="66">
        <f t="shared" si="1"/>
        <v>-0.50712167897215277</v>
      </c>
    </row>
    <row r="25" spans="1:8" s="9" customFormat="1" ht="15" customHeight="1" thickBot="1" x14ac:dyDescent="0.25">
      <c r="A25" s="12"/>
      <c r="B25" s="128" t="s">
        <v>15</v>
      </c>
      <c r="C25" s="138">
        <f>SUM(C23:C24)</f>
        <v>96105</v>
      </c>
      <c r="D25" s="146">
        <v>155317</v>
      </c>
      <c r="E25" s="129">
        <f t="shared" si="0"/>
        <v>-0.38123321980208219</v>
      </c>
      <c r="F25" s="138">
        <f>SUM(F23:F24)</f>
        <v>40340</v>
      </c>
      <c r="G25" s="146">
        <v>48212</v>
      </c>
      <c r="H25" s="129">
        <f t="shared" si="1"/>
        <v>-0.16327885173815648</v>
      </c>
    </row>
    <row r="26" spans="1:8" s="9" customFormat="1" ht="15" customHeight="1" x14ac:dyDescent="0.2">
      <c r="A26" s="12"/>
      <c r="B26" s="132" t="s">
        <v>29</v>
      </c>
      <c r="C26" s="136">
        <f>+C25-C27</f>
        <v>95706</v>
      </c>
      <c r="D26" s="144">
        <v>154974</v>
      </c>
      <c r="E26" s="66">
        <f>(C26-D26)/D26</f>
        <v>-0.38243834449649616</v>
      </c>
      <c r="F26" s="136">
        <f>+F25-F27</f>
        <v>40129</v>
      </c>
      <c r="G26" s="144">
        <v>48066</v>
      </c>
      <c r="H26" s="66">
        <f>(F26-G26)/G26</f>
        <v>-0.16512711688095535</v>
      </c>
    </row>
    <row r="27" spans="1:8" s="9" customFormat="1" ht="15" customHeight="1" x14ac:dyDescent="0.2">
      <c r="A27" s="12"/>
      <c r="B27" s="133" t="s">
        <v>59</v>
      </c>
      <c r="C27" s="141">
        <v>399</v>
      </c>
      <c r="D27" s="149">
        <v>343</v>
      </c>
      <c r="E27" s="134"/>
      <c r="F27" s="141">
        <v>211</v>
      </c>
      <c r="G27" s="149">
        <v>146</v>
      </c>
      <c r="H27" s="134"/>
    </row>
    <row r="28" spans="1:8" s="9" customFormat="1" ht="25.15" customHeight="1" x14ac:dyDescent="0.2">
      <c r="A28" s="12"/>
      <c r="B28" s="122" t="s">
        <v>94</v>
      </c>
      <c r="C28" s="142">
        <f>ROUND((C26/C30*1000),2)</f>
        <v>1.29</v>
      </c>
      <c r="D28" s="150">
        <v>2.09</v>
      </c>
      <c r="E28" s="66">
        <f>(C28-D28)/D28</f>
        <v>-0.38277511961722482</v>
      </c>
      <c r="F28" s="142">
        <f>ROUND((F26/F30*1000),2)</f>
        <v>0.54</v>
      </c>
      <c r="G28" s="150">
        <v>0.65</v>
      </c>
      <c r="H28" s="66">
        <f>(F28-G28)/G28</f>
        <v>-0.16923076923076921</v>
      </c>
    </row>
    <row r="29" spans="1:8" s="9" customFormat="1" ht="15" customHeight="1" x14ac:dyDescent="0.2">
      <c r="A29" s="12"/>
      <c r="B29" s="123" t="s">
        <v>95</v>
      </c>
      <c r="C29" s="143">
        <f>ROUND((C26/C31*1000),2)</f>
        <v>1.29</v>
      </c>
      <c r="D29" s="151">
        <v>2.09</v>
      </c>
      <c r="E29" s="124">
        <f>(C29-D29)/D29</f>
        <v>-0.38277511961722482</v>
      </c>
      <c r="F29" s="143">
        <f>ROUND((F26/F31*1000),2)</f>
        <v>0.54</v>
      </c>
      <c r="G29" s="151">
        <v>0.65</v>
      </c>
      <c r="H29" s="124">
        <f>(F29-G29)/G29</f>
        <v>-0.16923076923076921</v>
      </c>
    </row>
    <row r="30" spans="1:8" s="9" customFormat="1" ht="25.15" customHeight="1" x14ac:dyDescent="0.2">
      <c r="A30" s="12"/>
      <c r="B30" s="123" t="s">
        <v>30</v>
      </c>
      <c r="C30" s="137">
        <v>73979889</v>
      </c>
      <c r="D30" s="145">
        <v>73979889</v>
      </c>
      <c r="E30" s="124" t="s">
        <v>0</v>
      </c>
      <c r="F30" s="137">
        <v>73979889</v>
      </c>
      <c r="G30" s="145">
        <v>73979889</v>
      </c>
      <c r="H30" s="124" t="s">
        <v>0</v>
      </c>
    </row>
    <row r="31" spans="1:8" s="9" customFormat="1" ht="15" customHeight="1" x14ac:dyDescent="0.2">
      <c r="A31" s="12"/>
      <c r="B31" s="123" t="s">
        <v>31</v>
      </c>
      <c r="C31" s="137">
        <v>73979889</v>
      </c>
      <c r="D31" s="145">
        <v>73979889</v>
      </c>
      <c r="E31" s="124" t="s">
        <v>0</v>
      </c>
      <c r="F31" s="137">
        <v>73979889</v>
      </c>
      <c r="G31" s="145">
        <v>73979889</v>
      </c>
      <c r="H31" s="124" t="s">
        <v>0</v>
      </c>
    </row>
  </sheetData>
  <pageMargins left="0.43307086614173229" right="0.23622047244094491" top="0.74803149606299213" bottom="0.74803149606299213" header="0.31496062992125984" footer="0.31496062992125984"/>
  <pageSetup paperSize="9" scale="78" orientation="portrait" r:id="rId1"/>
  <headerFooter>
    <oddFooter>&amp;L© 2021 Software AG. All rights reserved.&amp;C&amp;P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D53"/>
  <sheetViews>
    <sheetView showGridLines="0" zoomScaleNormal="100" workbookViewId="0"/>
  </sheetViews>
  <sheetFormatPr defaultColWidth="9.140625" defaultRowHeight="14.25" x14ac:dyDescent="0.25"/>
  <cols>
    <col min="1" max="1" width="3.5703125" style="6" customWidth="1"/>
    <col min="2" max="2" width="57.5703125" style="6" customWidth="1"/>
    <col min="3" max="4" width="15.5703125" style="300" customWidth="1"/>
    <col min="5" max="16384" width="9.140625" style="6"/>
  </cols>
  <sheetData>
    <row r="1" spans="1:4" s="17" customFormat="1" ht="15" customHeight="1" x14ac:dyDescent="0.25">
      <c r="B1" s="59" t="str">
        <f>'Table of contents'!C13</f>
        <v>Consolidated Balance Sheet as of December 31, 2020 and December 31, 2019</v>
      </c>
      <c r="C1" s="298"/>
      <c r="D1" s="298"/>
    </row>
    <row r="2" spans="1:4" ht="15" customHeight="1" x14ac:dyDescent="0.25">
      <c r="B2" s="341" t="s">
        <v>92</v>
      </c>
      <c r="C2" s="341"/>
      <c r="D2" s="299"/>
    </row>
    <row r="3" spans="1:4" s="207" customFormat="1" ht="35.1" customHeight="1" thickBot="1" x14ac:dyDescent="0.25">
      <c r="A3" s="208"/>
      <c r="B3" s="209" t="s">
        <v>96</v>
      </c>
      <c r="C3" s="215" t="s">
        <v>193</v>
      </c>
      <c r="D3" s="215" t="s">
        <v>140</v>
      </c>
    </row>
    <row r="4" spans="1:4" s="18" customFormat="1" ht="15" customHeight="1" thickTop="1" thickBot="1" x14ac:dyDescent="0.3">
      <c r="A4" s="19"/>
      <c r="B4" s="301" t="s">
        <v>32</v>
      </c>
      <c r="C4" s="302"/>
      <c r="D4" s="303"/>
    </row>
    <row r="5" spans="1:4" s="18" customFormat="1" ht="15" customHeight="1" x14ac:dyDescent="0.25">
      <c r="A5" s="19"/>
      <c r="B5" s="152" t="s">
        <v>147</v>
      </c>
      <c r="C5" s="188">
        <v>0</v>
      </c>
      <c r="D5" s="194">
        <v>4795</v>
      </c>
    </row>
    <row r="6" spans="1:4" s="18" customFormat="1" ht="15" customHeight="1" x14ac:dyDescent="0.25">
      <c r="A6" s="19"/>
      <c r="B6" s="152" t="s">
        <v>18</v>
      </c>
      <c r="C6" s="188">
        <v>479982</v>
      </c>
      <c r="D6" s="194">
        <v>513632</v>
      </c>
    </row>
    <row r="7" spans="1:4" s="18" customFormat="1" ht="15" customHeight="1" x14ac:dyDescent="0.25">
      <c r="A7" s="19"/>
      <c r="B7" s="153" t="s">
        <v>69</v>
      </c>
      <c r="C7" s="189">
        <v>7368</v>
      </c>
      <c r="D7" s="195">
        <v>5720</v>
      </c>
    </row>
    <row r="8" spans="1:4" s="18" customFormat="1" ht="15" customHeight="1" x14ac:dyDescent="0.25">
      <c r="A8" s="19"/>
      <c r="B8" s="153" t="s">
        <v>207</v>
      </c>
      <c r="C8" s="189">
        <v>211790</v>
      </c>
      <c r="D8" s="195">
        <v>206596</v>
      </c>
    </row>
    <row r="9" spans="1:4" s="18" customFormat="1" ht="15" customHeight="1" x14ac:dyDescent="0.25">
      <c r="A9" s="19"/>
      <c r="B9" s="153" t="s">
        <v>70</v>
      </c>
      <c r="C9" s="189">
        <v>28692</v>
      </c>
      <c r="D9" s="195">
        <v>26299</v>
      </c>
    </row>
    <row r="10" spans="1:4" s="18" customFormat="1" ht="15" customHeight="1" x14ac:dyDescent="0.25">
      <c r="A10" s="19"/>
      <c r="B10" s="153" t="s">
        <v>79</v>
      </c>
      <c r="C10" s="189">
        <v>30207</v>
      </c>
      <c r="D10" s="195">
        <v>18943</v>
      </c>
    </row>
    <row r="11" spans="1:4" s="18" customFormat="1" ht="15" customHeight="1" x14ac:dyDescent="0.25">
      <c r="A11" s="19"/>
      <c r="B11" s="154"/>
      <c r="C11" s="190">
        <f>SUM(C5:C10)</f>
        <v>758039</v>
      </c>
      <c r="D11" s="196">
        <f>SUM(D5:D10)</f>
        <v>775985</v>
      </c>
    </row>
    <row r="12" spans="1:4" s="18" customFormat="1" ht="15" customHeight="1" thickBot="1" x14ac:dyDescent="0.3">
      <c r="A12" s="19"/>
      <c r="B12" s="155" t="s">
        <v>33</v>
      </c>
      <c r="C12" s="191"/>
      <c r="D12" s="197"/>
    </row>
    <row r="13" spans="1:4" s="18" customFormat="1" ht="15" customHeight="1" x14ac:dyDescent="0.25">
      <c r="A13" s="19"/>
      <c r="B13" s="152" t="s">
        <v>34</v>
      </c>
      <c r="C13" s="188">
        <v>99282</v>
      </c>
      <c r="D13" s="194">
        <v>116601</v>
      </c>
    </row>
    <row r="14" spans="1:4" s="18" customFormat="1" ht="15" customHeight="1" x14ac:dyDescent="0.25">
      <c r="A14" s="19"/>
      <c r="B14" s="153" t="s">
        <v>35</v>
      </c>
      <c r="C14" s="189">
        <v>947370</v>
      </c>
      <c r="D14" s="195">
        <v>980088</v>
      </c>
    </row>
    <row r="15" spans="1:4" s="18" customFormat="1" ht="15" customHeight="1" x14ac:dyDescent="0.25">
      <c r="A15" s="19"/>
      <c r="B15" s="153" t="s">
        <v>36</v>
      </c>
      <c r="C15" s="189">
        <v>82349</v>
      </c>
      <c r="D15" s="195">
        <v>103977</v>
      </c>
    </row>
    <row r="16" spans="1:4" s="326" customFormat="1" ht="15" customHeight="1" x14ac:dyDescent="0.25">
      <c r="A16" s="327"/>
      <c r="B16" s="325" t="s">
        <v>199</v>
      </c>
      <c r="C16" s="323">
        <v>6917</v>
      </c>
      <c r="D16" s="324">
        <v>0</v>
      </c>
    </row>
    <row r="17" spans="1:4" s="18" customFormat="1" ht="15" customHeight="1" x14ac:dyDescent="0.25">
      <c r="A17" s="19"/>
      <c r="B17" s="153" t="s">
        <v>69</v>
      </c>
      <c r="C17" s="189">
        <v>17742</v>
      </c>
      <c r="D17" s="195">
        <v>17078</v>
      </c>
    </row>
    <row r="18" spans="1:4" s="18" customFormat="1" ht="15" customHeight="1" x14ac:dyDescent="0.25">
      <c r="A18" s="19"/>
      <c r="B18" s="153" t="s">
        <v>207</v>
      </c>
      <c r="C18" s="189">
        <v>95500</v>
      </c>
      <c r="D18" s="195">
        <v>96544</v>
      </c>
    </row>
    <row r="19" spans="1:4" s="18" customFormat="1" ht="15" customHeight="1" x14ac:dyDescent="0.25">
      <c r="A19" s="19"/>
      <c r="B19" s="153" t="s">
        <v>70</v>
      </c>
      <c r="C19" s="189">
        <v>7136</v>
      </c>
      <c r="D19" s="195">
        <v>3024</v>
      </c>
    </row>
    <row r="20" spans="1:4" s="18" customFormat="1" ht="15" customHeight="1" x14ac:dyDescent="0.25">
      <c r="A20" s="19"/>
      <c r="B20" s="153" t="s">
        <v>79</v>
      </c>
      <c r="C20" s="189">
        <v>11114</v>
      </c>
      <c r="D20" s="195">
        <v>10835</v>
      </c>
    </row>
    <row r="21" spans="1:4" s="18" customFormat="1" ht="15" customHeight="1" x14ac:dyDescent="0.25">
      <c r="A21" s="19"/>
      <c r="B21" s="153" t="s">
        <v>80</v>
      </c>
      <c r="C21" s="189">
        <v>14458</v>
      </c>
      <c r="D21" s="195">
        <v>11955</v>
      </c>
    </row>
    <row r="22" spans="1:4" s="18" customFormat="1" ht="15" customHeight="1" x14ac:dyDescent="0.25">
      <c r="A22" s="19"/>
      <c r="B22" s="154"/>
      <c r="C22" s="190">
        <f>SUM(C13:C21)</f>
        <v>1281868</v>
      </c>
      <c r="D22" s="196">
        <f>SUM(D13:D21)</f>
        <v>1340102</v>
      </c>
    </row>
    <row r="23" spans="1:4" s="18" customFormat="1" ht="15" customHeight="1" thickBot="1" x14ac:dyDescent="0.3">
      <c r="A23" s="19"/>
      <c r="B23" s="199" t="s">
        <v>97</v>
      </c>
      <c r="C23" s="200">
        <f>+C11+C22</f>
        <v>2039907</v>
      </c>
      <c r="D23" s="201">
        <f>+D11+D22</f>
        <v>2116087</v>
      </c>
    </row>
    <row r="24" spans="1:4" s="207" customFormat="1" ht="35.1" customHeight="1" thickBot="1" x14ac:dyDescent="0.25">
      <c r="A24" s="205"/>
      <c r="B24" s="206" t="s">
        <v>110</v>
      </c>
      <c r="C24" s="215" t="s">
        <v>193</v>
      </c>
      <c r="D24" s="215" t="s">
        <v>140</v>
      </c>
    </row>
    <row r="25" spans="1:4" s="18" customFormat="1" ht="15" customHeight="1" thickTop="1" thickBot="1" x14ac:dyDescent="0.3">
      <c r="A25" s="19"/>
      <c r="B25" s="301" t="s">
        <v>37</v>
      </c>
      <c r="C25" s="302"/>
      <c r="D25" s="303"/>
    </row>
    <row r="26" spans="1:4" s="18" customFormat="1" ht="15" customHeight="1" x14ac:dyDescent="0.25">
      <c r="A26" s="19"/>
      <c r="B26" s="152" t="s">
        <v>148</v>
      </c>
      <c r="C26" s="192">
        <v>0</v>
      </c>
      <c r="D26" s="198">
        <v>5092</v>
      </c>
    </row>
    <row r="27" spans="1:4" s="18" customFormat="1" ht="15" customHeight="1" x14ac:dyDescent="0.25">
      <c r="A27" s="19"/>
      <c r="B27" s="152" t="s">
        <v>38</v>
      </c>
      <c r="C27" s="192">
        <v>16415</v>
      </c>
      <c r="D27" s="198">
        <v>96389</v>
      </c>
    </row>
    <row r="28" spans="1:4" s="18" customFormat="1" ht="15" customHeight="1" x14ac:dyDescent="0.25">
      <c r="A28" s="19"/>
      <c r="B28" s="153" t="s">
        <v>130</v>
      </c>
      <c r="C28" s="189">
        <v>47050</v>
      </c>
      <c r="D28" s="195">
        <v>35793</v>
      </c>
    </row>
    <row r="29" spans="1:4" s="18" customFormat="1" ht="15" customHeight="1" x14ac:dyDescent="0.25">
      <c r="A29" s="19"/>
      <c r="B29" s="153" t="s">
        <v>81</v>
      </c>
      <c r="C29" s="189">
        <v>138172</v>
      </c>
      <c r="D29" s="195">
        <v>116367</v>
      </c>
    </row>
    <row r="30" spans="1:4" s="18" customFormat="1" ht="15" customHeight="1" x14ac:dyDescent="0.25">
      <c r="A30" s="19"/>
      <c r="B30" s="153" t="s">
        <v>39</v>
      </c>
      <c r="C30" s="189">
        <v>38825</v>
      </c>
      <c r="D30" s="195">
        <v>38099</v>
      </c>
    </row>
    <row r="31" spans="1:4" s="18" customFormat="1" ht="15" customHeight="1" x14ac:dyDescent="0.25">
      <c r="A31" s="19"/>
      <c r="B31" s="153" t="s">
        <v>82</v>
      </c>
      <c r="C31" s="189">
        <v>33293</v>
      </c>
      <c r="D31" s="195">
        <v>35569</v>
      </c>
    </row>
    <row r="32" spans="1:4" s="18" customFormat="1" ht="15" customHeight="1" x14ac:dyDescent="0.25">
      <c r="A32" s="19"/>
      <c r="B32" s="153" t="s">
        <v>208</v>
      </c>
      <c r="C32" s="189">
        <v>118295</v>
      </c>
      <c r="D32" s="195">
        <v>140893</v>
      </c>
    </row>
    <row r="33" spans="1:4" s="18" customFormat="1" ht="15" customHeight="1" x14ac:dyDescent="0.25">
      <c r="A33" s="19"/>
      <c r="B33" s="154"/>
      <c r="C33" s="190">
        <f>SUM(C26:C32)</f>
        <v>392050</v>
      </c>
      <c r="D33" s="196">
        <f>SUM(D26:D32)</f>
        <v>468202</v>
      </c>
    </row>
    <row r="34" spans="1:4" s="18" customFormat="1" ht="15" customHeight="1" thickBot="1" x14ac:dyDescent="0.3">
      <c r="A34" s="19"/>
      <c r="B34" s="155" t="s">
        <v>40</v>
      </c>
      <c r="C34" s="191"/>
      <c r="D34" s="197"/>
    </row>
    <row r="35" spans="1:4" s="18" customFormat="1" ht="15" customHeight="1" x14ac:dyDescent="0.25">
      <c r="A35" s="19"/>
      <c r="B35" s="152" t="s">
        <v>38</v>
      </c>
      <c r="C35" s="192">
        <v>243519</v>
      </c>
      <c r="D35" s="198">
        <v>200225</v>
      </c>
    </row>
    <row r="36" spans="1:4" s="18" customFormat="1" ht="15" customHeight="1" x14ac:dyDescent="0.25">
      <c r="A36" s="19"/>
      <c r="B36" s="153" t="s">
        <v>130</v>
      </c>
      <c r="C36" s="189">
        <v>139</v>
      </c>
      <c r="D36" s="195">
        <v>90</v>
      </c>
    </row>
    <row r="37" spans="1:4" s="18" customFormat="1" ht="15" customHeight="1" x14ac:dyDescent="0.25">
      <c r="A37" s="19"/>
      <c r="B37" s="153" t="s">
        <v>81</v>
      </c>
      <c r="C37" s="189">
        <v>1209</v>
      </c>
      <c r="D37" s="195">
        <v>1343</v>
      </c>
    </row>
    <row r="38" spans="1:4" s="18" customFormat="1" ht="15" customHeight="1" x14ac:dyDescent="0.25">
      <c r="A38" s="19"/>
      <c r="B38" s="153" t="s">
        <v>39</v>
      </c>
      <c r="C38" s="189">
        <v>11077</v>
      </c>
      <c r="D38" s="195">
        <v>7360</v>
      </c>
    </row>
    <row r="39" spans="1:4" s="18" customFormat="1" ht="15" customHeight="1" x14ac:dyDescent="0.25">
      <c r="A39" s="19"/>
      <c r="B39" s="153" t="s">
        <v>83</v>
      </c>
      <c r="C39" s="189">
        <v>55439</v>
      </c>
      <c r="D39" s="195">
        <v>47963</v>
      </c>
    </row>
    <row r="40" spans="1:4" s="18" customFormat="1" ht="15" customHeight="1" x14ac:dyDescent="0.25">
      <c r="A40" s="19"/>
      <c r="B40" s="153" t="s">
        <v>82</v>
      </c>
      <c r="C40" s="189">
        <v>2135</v>
      </c>
      <c r="D40" s="195">
        <v>2643</v>
      </c>
    </row>
    <row r="41" spans="1:4" s="18" customFormat="1" ht="15" customHeight="1" x14ac:dyDescent="0.25">
      <c r="A41" s="19"/>
      <c r="B41" s="153" t="s">
        <v>71</v>
      </c>
      <c r="C41" s="189">
        <v>8049</v>
      </c>
      <c r="D41" s="195">
        <v>10594</v>
      </c>
    </row>
    <row r="42" spans="1:4" s="18" customFormat="1" ht="15" customHeight="1" x14ac:dyDescent="0.25">
      <c r="A42" s="19"/>
      <c r="B42" s="153" t="s">
        <v>208</v>
      </c>
      <c r="C42" s="189">
        <v>13765</v>
      </c>
      <c r="D42" s="195">
        <v>20212</v>
      </c>
    </row>
    <row r="43" spans="1:4" s="18" customFormat="1" ht="15" customHeight="1" x14ac:dyDescent="0.25">
      <c r="A43" s="19"/>
      <c r="B43" s="154"/>
      <c r="C43" s="190">
        <f>SUM(C35:C42)</f>
        <v>335332</v>
      </c>
      <c r="D43" s="196">
        <f>SUM(D35:D42)</f>
        <v>290430</v>
      </c>
    </row>
    <row r="44" spans="1:4" s="18" customFormat="1" ht="15" customHeight="1" thickBot="1" x14ac:dyDescent="0.3">
      <c r="A44" s="19"/>
      <c r="B44" s="155" t="s">
        <v>41</v>
      </c>
      <c r="C44" s="191"/>
      <c r="D44" s="197"/>
    </row>
    <row r="45" spans="1:4" s="18" customFormat="1" ht="15" customHeight="1" x14ac:dyDescent="0.25">
      <c r="A45" s="19"/>
      <c r="B45" s="152" t="s">
        <v>42</v>
      </c>
      <c r="C45" s="188">
        <v>74000</v>
      </c>
      <c r="D45" s="194">
        <v>74000</v>
      </c>
    </row>
    <row r="46" spans="1:4" s="18" customFormat="1" ht="15" customHeight="1" x14ac:dyDescent="0.25">
      <c r="A46" s="19"/>
      <c r="B46" s="153" t="s">
        <v>72</v>
      </c>
      <c r="C46" s="189">
        <v>22580</v>
      </c>
      <c r="D46" s="195">
        <v>22580</v>
      </c>
    </row>
    <row r="47" spans="1:4" s="18" customFormat="1" ht="15" customHeight="1" x14ac:dyDescent="0.25">
      <c r="A47" s="19"/>
      <c r="B47" s="153" t="s">
        <v>43</v>
      </c>
      <c r="C47" s="189">
        <v>1341738</v>
      </c>
      <c r="D47" s="195">
        <v>1302257</v>
      </c>
    </row>
    <row r="48" spans="1:4" s="18" customFormat="1" ht="15" customHeight="1" x14ac:dyDescent="0.25">
      <c r="A48" s="19"/>
      <c r="B48" s="153" t="s">
        <v>44</v>
      </c>
      <c r="C48" s="189">
        <v>-125772</v>
      </c>
      <c r="D48" s="195">
        <v>-41304</v>
      </c>
    </row>
    <row r="49" spans="1:4" s="18" customFormat="1" ht="15" customHeight="1" x14ac:dyDescent="0.25">
      <c r="A49" s="19"/>
      <c r="B49" s="153" t="s">
        <v>45</v>
      </c>
      <c r="C49" s="189">
        <v>-757</v>
      </c>
      <c r="D49" s="195">
        <v>-757</v>
      </c>
    </row>
    <row r="50" spans="1:4" s="18" customFormat="1" ht="15" customHeight="1" thickBot="1" x14ac:dyDescent="0.3">
      <c r="A50" s="19"/>
      <c r="B50" s="155" t="s">
        <v>56</v>
      </c>
      <c r="C50" s="191">
        <f>SUM(C45:C49)</f>
        <v>1311789</v>
      </c>
      <c r="D50" s="197">
        <f>SUM(D45:D49)</f>
        <v>1356776</v>
      </c>
    </row>
    <row r="51" spans="1:4" s="18" customFormat="1" ht="15" customHeight="1" thickBot="1" x14ac:dyDescent="0.3">
      <c r="A51" s="19"/>
      <c r="B51" s="304" t="s">
        <v>57</v>
      </c>
      <c r="C51" s="305">
        <v>736</v>
      </c>
      <c r="D51" s="306">
        <v>679</v>
      </c>
    </row>
    <row r="52" spans="1:4" s="18" customFormat="1" ht="15" customHeight="1" thickBot="1" x14ac:dyDescent="0.3">
      <c r="A52" s="19"/>
      <c r="B52" s="156"/>
      <c r="C52" s="187">
        <f>SUM(C50:C51)</f>
        <v>1312525</v>
      </c>
      <c r="D52" s="193">
        <f>SUM(D50:D51)</f>
        <v>1357455</v>
      </c>
    </row>
    <row r="53" spans="1:4" s="18" customFormat="1" ht="15" customHeight="1" thickBot="1" x14ac:dyDescent="0.3">
      <c r="B53" s="202" t="s">
        <v>98</v>
      </c>
      <c r="C53" s="203">
        <f>+C33+C43+C52</f>
        <v>2039907</v>
      </c>
      <c r="D53" s="204">
        <f>+D33+D43+D52</f>
        <v>2116087</v>
      </c>
    </row>
  </sheetData>
  <mergeCells count="1">
    <mergeCell ref="B2:C2"/>
  </mergeCells>
  <pageMargins left="0.43307086614173229" right="0.23622047244094491" top="0.74803149606299213" bottom="0.74803149606299213" header="0.31496062992125984" footer="0.31496062992125984"/>
  <pageSetup paperSize="9" scale="90" orientation="portrait" r:id="rId1"/>
  <headerFooter>
    <oddFooter>&amp;L© 2021 Software AG. All rights reserved.&amp;C&amp;P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F38"/>
  <sheetViews>
    <sheetView showGridLines="0" zoomScale="120" zoomScaleNormal="120" workbookViewId="0"/>
  </sheetViews>
  <sheetFormatPr defaultColWidth="9.140625" defaultRowHeight="14.25" x14ac:dyDescent="0.2"/>
  <cols>
    <col min="1" max="1" width="3.5703125" style="2" customWidth="1"/>
    <col min="2" max="2" width="60.5703125" style="2" customWidth="1"/>
    <col min="3" max="6" width="12.5703125" style="2" customWidth="1"/>
    <col min="7" max="16384" width="9.140625" style="2"/>
  </cols>
  <sheetData>
    <row r="1" spans="1:6" s="14" customFormat="1" ht="15.75" customHeight="1" x14ac:dyDescent="0.25">
      <c r="B1" s="343" t="str">
        <f>'Table of contents'!C15</f>
        <v>Consolidated Statement of Cash Flows for the Twelve Months Ended December 31, 2020 and 2019</v>
      </c>
      <c r="C1" s="343">
        <f>'Table of contents'!D9</f>
        <v>0</v>
      </c>
      <c r="D1" s="343">
        <f>'Table of contents'!E9</f>
        <v>0</v>
      </c>
      <c r="E1" s="343">
        <f>'Table of contents'!F9</f>
        <v>0</v>
      </c>
      <c r="F1" s="343">
        <f>'Table of contents'!G9</f>
        <v>0</v>
      </c>
    </row>
    <row r="2" spans="1:6" x14ac:dyDescent="0.2">
      <c r="B2" s="342" t="s">
        <v>92</v>
      </c>
      <c r="C2" s="342"/>
      <c r="D2" s="342"/>
      <c r="E2" s="342"/>
      <c r="F2" s="342"/>
    </row>
    <row r="3" spans="1:6" ht="14.25" customHeight="1" x14ac:dyDescent="0.2">
      <c r="B3" s="213"/>
      <c r="C3" s="34"/>
      <c r="D3" s="34"/>
      <c r="E3" s="34"/>
      <c r="F3" s="34"/>
    </row>
    <row r="4" spans="1:6" s="9" customFormat="1" ht="14.25" customHeight="1" thickBot="1" x14ac:dyDescent="0.25">
      <c r="A4" s="12"/>
      <c r="B4" s="214" t="s">
        <v>93</v>
      </c>
      <c r="C4" s="215" t="s">
        <v>195</v>
      </c>
      <c r="D4" s="215" t="s">
        <v>196</v>
      </c>
      <c r="E4" s="215" t="s">
        <v>197</v>
      </c>
      <c r="F4" s="215" t="s">
        <v>198</v>
      </c>
    </row>
    <row r="5" spans="1:6" s="18" customFormat="1" ht="15" customHeight="1" thickTop="1" x14ac:dyDescent="0.2">
      <c r="A5" s="19"/>
      <c r="B5" s="122" t="s">
        <v>15</v>
      </c>
      <c r="C5" s="136">
        <v>96105</v>
      </c>
      <c r="D5" s="144">
        <v>155317</v>
      </c>
      <c r="E5" s="136">
        <v>40340</v>
      </c>
      <c r="F5" s="144">
        <v>48212</v>
      </c>
    </row>
    <row r="6" spans="1:6" s="18" customFormat="1" ht="15" customHeight="1" x14ac:dyDescent="0.2">
      <c r="A6" s="19"/>
      <c r="B6" s="123" t="s">
        <v>28</v>
      </c>
      <c r="C6" s="137">
        <v>37479</v>
      </c>
      <c r="D6" s="145">
        <v>59802</v>
      </c>
      <c r="E6" s="137">
        <v>8478</v>
      </c>
      <c r="F6" s="145">
        <v>17201</v>
      </c>
    </row>
    <row r="7" spans="1:6" s="18" customFormat="1" ht="15" customHeight="1" x14ac:dyDescent="0.2">
      <c r="A7" s="19"/>
      <c r="B7" s="123" t="s">
        <v>84</v>
      </c>
      <c r="C7" s="137">
        <v>-3138</v>
      </c>
      <c r="D7" s="145">
        <v>-7081</v>
      </c>
      <c r="E7" s="137">
        <v>-315</v>
      </c>
      <c r="F7" s="145">
        <v>-2169</v>
      </c>
    </row>
    <row r="8" spans="1:6" s="18" customFormat="1" ht="15" customHeight="1" x14ac:dyDescent="0.2">
      <c r="A8" s="19"/>
      <c r="B8" s="123" t="s">
        <v>46</v>
      </c>
      <c r="C8" s="137">
        <v>39927</v>
      </c>
      <c r="D8" s="145">
        <v>47451</v>
      </c>
      <c r="E8" s="137">
        <v>9758</v>
      </c>
      <c r="F8" s="145">
        <v>11925</v>
      </c>
    </row>
    <row r="9" spans="1:6" s="18" customFormat="1" ht="15" customHeight="1" x14ac:dyDescent="0.2">
      <c r="A9" s="19"/>
      <c r="B9" s="123" t="s">
        <v>209</v>
      </c>
      <c r="C9" s="137">
        <v>0</v>
      </c>
      <c r="D9" s="145">
        <v>-32</v>
      </c>
      <c r="E9" s="137">
        <v>0</v>
      </c>
      <c r="F9" s="145">
        <v>0</v>
      </c>
    </row>
    <row r="10" spans="1:6" s="5" customFormat="1" ht="15" customHeight="1" x14ac:dyDescent="0.2">
      <c r="A10" s="21"/>
      <c r="B10" s="123" t="s">
        <v>85</v>
      </c>
      <c r="C10" s="137">
        <v>235</v>
      </c>
      <c r="D10" s="145">
        <v>5304</v>
      </c>
      <c r="E10" s="137">
        <v>-1310</v>
      </c>
      <c r="F10" s="145">
        <v>5231</v>
      </c>
    </row>
    <row r="11" spans="1:6" s="18" customFormat="1" ht="15" customHeight="1" x14ac:dyDescent="0.2">
      <c r="A11" s="19"/>
      <c r="B11" s="122" t="s">
        <v>86</v>
      </c>
      <c r="C11" s="136">
        <v>-5689</v>
      </c>
      <c r="D11" s="144">
        <v>-31092</v>
      </c>
      <c r="E11" s="136">
        <v>-40573</v>
      </c>
      <c r="F11" s="144">
        <v>-51224</v>
      </c>
    </row>
    <row r="12" spans="1:6" s="18" customFormat="1" ht="15" customHeight="1" x14ac:dyDescent="0.2">
      <c r="A12" s="19"/>
      <c r="B12" s="123" t="s">
        <v>47</v>
      </c>
      <c r="C12" s="137">
        <v>1864</v>
      </c>
      <c r="D12" s="145">
        <v>973</v>
      </c>
      <c r="E12" s="137">
        <v>16899</v>
      </c>
      <c r="F12" s="145">
        <v>37708</v>
      </c>
    </row>
    <row r="13" spans="1:6" s="18" customFormat="1" ht="15" customHeight="1" x14ac:dyDescent="0.2">
      <c r="A13" s="19"/>
      <c r="B13" s="123" t="s">
        <v>87</v>
      </c>
      <c r="C13" s="137">
        <v>-57056</v>
      </c>
      <c r="D13" s="145">
        <v>-65685</v>
      </c>
      <c r="E13" s="137">
        <v>-19848</v>
      </c>
      <c r="F13" s="145">
        <v>-20891</v>
      </c>
    </row>
    <row r="14" spans="1:6" s="18" customFormat="1" ht="15" customHeight="1" x14ac:dyDescent="0.2">
      <c r="A14" s="19"/>
      <c r="B14" s="123" t="s">
        <v>48</v>
      </c>
      <c r="C14" s="137">
        <v>-5698</v>
      </c>
      <c r="D14" s="145">
        <v>-6220</v>
      </c>
      <c r="E14" s="137">
        <v>-1873</v>
      </c>
      <c r="F14" s="145">
        <v>-1584</v>
      </c>
    </row>
    <row r="15" spans="1:6" s="18" customFormat="1" ht="15" customHeight="1" x14ac:dyDescent="0.2">
      <c r="A15" s="19"/>
      <c r="B15" s="123" t="s">
        <v>49</v>
      </c>
      <c r="C15" s="137">
        <v>8419</v>
      </c>
      <c r="D15" s="145">
        <v>13299</v>
      </c>
      <c r="E15" s="137">
        <v>1964</v>
      </c>
      <c r="F15" s="145">
        <v>3658</v>
      </c>
    </row>
    <row r="16" spans="1:6" ht="15" customHeight="1" thickBot="1" x14ac:dyDescent="0.25">
      <c r="B16" s="128" t="s">
        <v>131</v>
      </c>
      <c r="C16" s="138">
        <f>SUM(C5:C15)</f>
        <v>112448</v>
      </c>
      <c r="D16" s="146">
        <f>SUM(D5:D15)</f>
        <v>172036</v>
      </c>
      <c r="E16" s="138">
        <f>SUM(E5:E15)</f>
        <v>13520</v>
      </c>
      <c r="F16" s="146">
        <f>SUM(F5:F15)</f>
        <v>48067</v>
      </c>
    </row>
    <row r="17" spans="1:6" s="18" customFormat="1" ht="15" customHeight="1" x14ac:dyDescent="0.2">
      <c r="A17" s="19"/>
      <c r="B17" s="122" t="s">
        <v>50</v>
      </c>
      <c r="C17" s="136">
        <v>1361</v>
      </c>
      <c r="D17" s="144">
        <v>1624</v>
      </c>
      <c r="E17" s="136">
        <v>0</v>
      </c>
      <c r="F17" s="144">
        <v>60</v>
      </c>
    </row>
    <row r="18" spans="1:6" s="18" customFormat="1" ht="15" customHeight="1" x14ac:dyDescent="0.2">
      <c r="A18" s="19"/>
      <c r="B18" s="123" t="s">
        <v>51</v>
      </c>
      <c r="C18" s="137">
        <v>-9475</v>
      </c>
      <c r="D18" s="145">
        <v>-11634</v>
      </c>
      <c r="E18" s="137">
        <v>0</v>
      </c>
      <c r="F18" s="145">
        <v>-2132</v>
      </c>
    </row>
    <row r="19" spans="1:6" s="18" customFormat="1" ht="15" customHeight="1" x14ac:dyDescent="0.2">
      <c r="A19" s="19"/>
      <c r="B19" s="123" t="s">
        <v>88</v>
      </c>
      <c r="C19" s="137">
        <v>2643</v>
      </c>
      <c r="D19" s="145">
        <v>2060</v>
      </c>
      <c r="E19" s="137">
        <v>2642</v>
      </c>
      <c r="F19" s="145">
        <v>1570</v>
      </c>
    </row>
    <row r="20" spans="1:6" s="18" customFormat="1" ht="15" customHeight="1" x14ac:dyDescent="0.2">
      <c r="A20" s="19"/>
      <c r="B20" s="123" t="s">
        <v>89</v>
      </c>
      <c r="C20" s="137">
        <v>-3828</v>
      </c>
      <c r="D20" s="145">
        <v>-1989</v>
      </c>
      <c r="E20" s="137">
        <v>-200</v>
      </c>
      <c r="F20" s="145">
        <v>-51</v>
      </c>
    </row>
    <row r="21" spans="1:6" s="18" customFormat="1" ht="15" customHeight="1" x14ac:dyDescent="0.2">
      <c r="A21" s="19"/>
      <c r="B21" s="123" t="s">
        <v>90</v>
      </c>
      <c r="C21" s="137">
        <v>403</v>
      </c>
      <c r="D21" s="145">
        <v>809</v>
      </c>
      <c r="E21" s="137">
        <v>97</v>
      </c>
      <c r="F21" s="145">
        <v>491</v>
      </c>
    </row>
    <row r="22" spans="1:6" s="18" customFormat="1" ht="15" customHeight="1" x14ac:dyDescent="0.2">
      <c r="A22" s="19"/>
      <c r="B22" s="123" t="s">
        <v>91</v>
      </c>
      <c r="C22" s="137">
        <v>-630</v>
      </c>
      <c r="D22" s="145">
        <v>-953</v>
      </c>
      <c r="E22" s="137">
        <v>-86</v>
      </c>
      <c r="F22" s="145">
        <v>-76</v>
      </c>
    </row>
    <row r="23" spans="1:6" s="18" customFormat="1" ht="15" customHeight="1" x14ac:dyDescent="0.2">
      <c r="A23" s="19"/>
      <c r="B23" s="123" t="s">
        <v>156</v>
      </c>
      <c r="C23" s="137">
        <v>-738</v>
      </c>
      <c r="D23" s="145">
        <v>0</v>
      </c>
      <c r="E23" s="137">
        <v>-866</v>
      </c>
      <c r="F23" s="145">
        <v>0</v>
      </c>
    </row>
    <row r="24" spans="1:6" s="18" customFormat="1" ht="15" customHeight="1" x14ac:dyDescent="0.2">
      <c r="A24" s="19"/>
      <c r="B24" s="123" t="s">
        <v>210</v>
      </c>
      <c r="C24" s="137">
        <v>0</v>
      </c>
      <c r="D24" s="145">
        <v>-5135</v>
      </c>
      <c r="E24" s="137">
        <v>0</v>
      </c>
      <c r="F24" s="145">
        <v>0</v>
      </c>
    </row>
    <row r="25" spans="1:6" ht="15" customHeight="1" thickBot="1" x14ac:dyDescent="0.25">
      <c r="B25" s="128" t="s">
        <v>134</v>
      </c>
      <c r="C25" s="138">
        <f>SUM(C17:C24)</f>
        <v>-10264</v>
      </c>
      <c r="D25" s="146">
        <f>SUM(D17:D24)</f>
        <v>-15218</v>
      </c>
      <c r="E25" s="138">
        <f>SUM(E17:E24)</f>
        <v>1587</v>
      </c>
      <c r="F25" s="146">
        <f>SUM(F17:F24)</f>
        <v>-138</v>
      </c>
    </row>
    <row r="26" spans="1:6" s="18" customFormat="1" ht="15" customHeight="1" x14ac:dyDescent="0.2">
      <c r="A26" s="19"/>
      <c r="B26" s="122" t="s">
        <v>114</v>
      </c>
      <c r="C26" s="136">
        <v>-56567</v>
      </c>
      <c r="D26" s="144">
        <v>-52846</v>
      </c>
      <c r="E26" s="136">
        <v>0</v>
      </c>
      <c r="F26" s="144">
        <v>0</v>
      </c>
    </row>
    <row r="27" spans="1:6" s="18" customFormat="1" ht="15" customHeight="1" x14ac:dyDescent="0.2">
      <c r="A27" s="19"/>
      <c r="B27" s="123" t="s">
        <v>151</v>
      </c>
      <c r="C27" s="137">
        <v>-52776</v>
      </c>
      <c r="D27" s="144">
        <v>-49353</v>
      </c>
      <c r="E27" s="137">
        <v>-50706</v>
      </c>
      <c r="F27" s="144">
        <v>-39804</v>
      </c>
    </row>
    <row r="28" spans="1:6" s="18" customFormat="1" ht="15" customHeight="1" x14ac:dyDescent="0.2">
      <c r="A28" s="19"/>
      <c r="B28" s="123" t="s">
        <v>138</v>
      </c>
      <c r="C28" s="137">
        <v>-15572</v>
      </c>
      <c r="D28" s="144">
        <v>-16249</v>
      </c>
      <c r="E28" s="137">
        <v>-3861</v>
      </c>
      <c r="F28" s="144">
        <v>-4601</v>
      </c>
    </row>
    <row r="29" spans="1:6" s="18" customFormat="1" ht="15" customHeight="1" x14ac:dyDescent="0.2">
      <c r="A29" s="19"/>
      <c r="B29" s="123" t="s">
        <v>152</v>
      </c>
      <c r="C29" s="137">
        <v>50096</v>
      </c>
      <c r="D29" s="145">
        <v>0</v>
      </c>
      <c r="E29" s="137">
        <v>0</v>
      </c>
      <c r="F29" s="145">
        <v>0</v>
      </c>
    </row>
    <row r="30" spans="1:6" s="18" customFormat="1" ht="15" customHeight="1" x14ac:dyDescent="0.2">
      <c r="A30" s="19"/>
      <c r="B30" s="211" t="s">
        <v>111</v>
      </c>
      <c r="C30" s="137">
        <v>-25004</v>
      </c>
      <c r="D30" s="145">
        <v>-5</v>
      </c>
      <c r="E30" s="137">
        <v>-3</v>
      </c>
      <c r="F30" s="145">
        <v>0</v>
      </c>
    </row>
    <row r="31" spans="1:6" ht="15" customHeight="1" thickBot="1" x14ac:dyDescent="0.25">
      <c r="B31" s="128" t="s">
        <v>135</v>
      </c>
      <c r="C31" s="138">
        <f>SUM(C26:C30)</f>
        <v>-99823</v>
      </c>
      <c r="D31" s="146">
        <f>SUM(D26:D30)</f>
        <v>-118453</v>
      </c>
      <c r="E31" s="138">
        <f>SUM(E26:E30)</f>
        <v>-54570</v>
      </c>
      <c r="F31" s="146">
        <f>SUM(F26:F30)</f>
        <v>-44405</v>
      </c>
    </row>
    <row r="32" spans="1:6" s="18" customFormat="1" ht="15" customHeight="1" x14ac:dyDescent="0.2">
      <c r="A32" s="19"/>
      <c r="B32" s="122" t="s">
        <v>153</v>
      </c>
      <c r="C32" s="136">
        <v>2361</v>
      </c>
      <c r="D32" s="144">
        <v>38365</v>
      </c>
      <c r="E32" s="136">
        <v>-39463</v>
      </c>
      <c r="F32" s="144">
        <v>3524</v>
      </c>
    </row>
    <row r="33" spans="1:6" s="18" customFormat="1" ht="15" customHeight="1" x14ac:dyDescent="0.2">
      <c r="A33" s="19"/>
      <c r="B33" s="212" t="s">
        <v>124</v>
      </c>
      <c r="C33" s="137">
        <v>-36011</v>
      </c>
      <c r="D33" s="145">
        <v>12905</v>
      </c>
      <c r="E33" s="137">
        <v>-12026</v>
      </c>
      <c r="F33" s="145">
        <v>-8814</v>
      </c>
    </row>
    <row r="34" spans="1:6" ht="15" customHeight="1" thickBot="1" x14ac:dyDescent="0.25">
      <c r="B34" s="128" t="s">
        <v>52</v>
      </c>
      <c r="C34" s="138">
        <f>SUM(C32:C33)</f>
        <v>-33650</v>
      </c>
      <c r="D34" s="146">
        <f>SUM(D32:D33)</f>
        <v>51270</v>
      </c>
      <c r="E34" s="138">
        <f>SUM(E32:E33)</f>
        <v>-51489</v>
      </c>
      <c r="F34" s="146">
        <f>SUM(F32:F33)</f>
        <v>-5290</v>
      </c>
    </row>
    <row r="35" spans="1:6" s="18" customFormat="1" ht="15" customHeight="1" x14ac:dyDescent="0.2">
      <c r="A35" s="19"/>
      <c r="B35" s="122" t="s">
        <v>125</v>
      </c>
      <c r="C35" s="136">
        <v>513632</v>
      </c>
      <c r="D35" s="144">
        <v>462362</v>
      </c>
      <c r="E35" s="136">
        <v>531471</v>
      </c>
      <c r="F35" s="144">
        <v>518922</v>
      </c>
    </row>
    <row r="36" spans="1:6" ht="15" customHeight="1" thickBot="1" x14ac:dyDescent="0.25">
      <c r="B36" s="128" t="s">
        <v>136</v>
      </c>
      <c r="C36" s="138">
        <f>SUM(C34:C35)</f>
        <v>479982</v>
      </c>
      <c r="D36" s="146">
        <f>SUM(D34:D35)</f>
        <v>513632</v>
      </c>
      <c r="E36" s="138">
        <f>SUM(E34:E35)</f>
        <v>479982</v>
      </c>
      <c r="F36" s="146">
        <f>SUM(F34:F35)</f>
        <v>513632</v>
      </c>
    </row>
    <row r="37" spans="1:6" ht="15" customHeight="1" thickBot="1" x14ac:dyDescent="0.25">
      <c r="B37" s="128" t="s">
        <v>128</v>
      </c>
      <c r="C37" s="138">
        <f>C16+C17+C18+C19+C20+C28</f>
        <v>87577</v>
      </c>
      <c r="D37" s="146">
        <f>D16+D17+D18+D19+D20+D28</f>
        <v>145848</v>
      </c>
      <c r="E37" s="138">
        <f>E16+E17+E18+E19+E20+E28</f>
        <v>12101</v>
      </c>
      <c r="F37" s="146">
        <f>F16+F17+F18+F19+F20+F28</f>
        <v>42913</v>
      </c>
    </row>
    <row r="38" spans="1:6" s="5" customFormat="1" ht="14.25" customHeight="1" x14ac:dyDescent="0.25">
      <c r="A38" s="21"/>
      <c r="B38" s="19"/>
      <c r="C38" s="19"/>
      <c r="D38" s="19"/>
      <c r="E38" s="19"/>
      <c r="F38" s="19"/>
    </row>
  </sheetData>
  <mergeCells count="2">
    <mergeCell ref="B2:F2"/>
    <mergeCell ref="B1:F1"/>
  </mergeCells>
  <pageMargins left="0.43307086614173229" right="0.23622047244094491" top="0.74803149606299213" bottom="0.74803149606299213" header="0.31496062992125984" footer="0.31496062992125984"/>
  <pageSetup paperSize="9" scale="84" orientation="portrait" r:id="rId1"/>
  <headerFooter>
    <oddFooter>&amp;L© 2021 Software AG. All rights reserved.&amp;C&amp;P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E645A-38FD-4554-A6EF-CA9A297F02AC}">
  <sheetPr>
    <pageSetUpPr fitToPage="1"/>
  </sheetPr>
  <dimension ref="A1:U32"/>
  <sheetViews>
    <sheetView showGridLines="0" zoomScale="120" zoomScaleNormal="120" workbookViewId="0"/>
  </sheetViews>
  <sheetFormatPr defaultColWidth="9.140625" defaultRowHeight="15" x14ac:dyDescent="0.25"/>
  <cols>
    <col min="1" max="1" width="3.5703125" style="2" customWidth="1"/>
    <col min="2" max="2" width="32.28515625" style="2" customWidth="1"/>
    <col min="3" max="5" width="10.42578125" style="2" customWidth="1"/>
    <col min="6" max="6" width="2.28515625" style="24" customWidth="1"/>
    <col min="7" max="9" width="10.42578125" style="2" customWidth="1"/>
    <col min="10" max="10" width="2.28515625" style="24" customWidth="1"/>
    <col min="11" max="13" width="10.42578125" style="2" customWidth="1"/>
    <col min="14" max="14" width="2.28515625" style="24" customWidth="1"/>
    <col min="15" max="16" width="10.42578125" style="2" customWidth="1"/>
    <col min="17" max="17" width="2.28515625" style="24" customWidth="1"/>
    <col min="18" max="20" width="10.42578125" style="2" customWidth="1"/>
    <col min="21" max="21" width="2.7109375" style="38" customWidth="1"/>
    <col min="22" max="16384" width="9.140625" style="2"/>
  </cols>
  <sheetData>
    <row r="1" spans="1:21" s="14" customFormat="1" ht="15" customHeight="1" x14ac:dyDescent="0.25">
      <c r="A1" s="27"/>
      <c r="B1" s="346" t="str">
        <f>'Table of contents'!C17</f>
        <v>Segment Report for the Twelve Months Ended December 31, 2020 and 2019</v>
      </c>
      <c r="C1" s="346"/>
      <c r="D1" s="346"/>
      <c r="E1" s="346"/>
      <c r="F1" s="346"/>
      <c r="G1" s="346"/>
      <c r="H1" s="346"/>
      <c r="I1" s="346"/>
      <c r="J1" s="346"/>
      <c r="K1" s="346"/>
      <c r="L1" s="44"/>
      <c r="M1" s="47"/>
      <c r="N1" s="250"/>
      <c r="O1" s="47"/>
      <c r="P1" s="47"/>
      <c r="Q1" s="250"/>
      <c r="R1" s="47"/>
      <c r="S1" s="47"/>
      <c r="T1" s="47"/>
      <c r="U1" s="39"/>
    </row>
    <row r="2" spans="1:21" ht="15" customHeight="1" x14ac:dyDescent="0.25">
      <c r="A2" s="24"/>
      <c r="B2" s="216" t="s">
        <v>92</v>
      </c>
      <c r="C2" s="48"/>
      <c r="D2" s="48"/>
      <c r="E2" s="48"/>
      <c r="F2" s="26"/>
      <c r="G2" s="48"/>
      <c r="H2" s="48"/>
      <c r="I2" s="48"/>
      <c r="J2" s="26"/>
      <c r="K2" s="48"/>
      <c r="L2" s="48"/>
      <c r="M2" s="29"/>
      <c r="N2" s="251"/>
      <c r="O2" s="29"/>
      <c r="P2" s="29"/>
      <c r="Q2" s="251"/>
      <c r="R2" s="29"/>
      <c r="S2" s="29"/>
      <c r="T2" s="29"/>
      <c r="U2" s="40"/>
    </row>
    <row r="3" spans="1:21" ht="15" customHeight="1" x14ac:dyDescent="0.25">
      <c r="A3" s="10"/>
      <c r="B3" s="16"/>
      <c r="C3" s="11"/>
      <c r="D3" s="11"/>
      <c r="E3" s="32"/>
      <c r="F3" s="34"/>
      <c r="G3" s="33"/>
      <c r="H3" s="11"/>
      <c r="I3" s="32"/>
      <c r="J3" s="34"/>
      <c r="K3" s="33"/>
      <c r="L3" s="11"/>
      <c r="M3" s="32"/>
      <c r="N3" s="34"/>
      <c r="O3" s="33"/>
      <c r="P3" s="32"/>
      <c r="Q3" s="34"/>
      <c r="R3" s="33"/>
      <c r="S3" s="11"/>
      <c r="T3" s="11"/>
      <c r="U3" s="41"/>
    </row>
    <row r="4" spans="1:21" s="207" customFormat="1" ht="15" customHeight="1" thickBot="1" x14ac:dyDescent="0.25">
      <c r="A4" s="205"/>
      <c r="B4" s="351" t="s">
        <v>93</v>
      </c>
      <c r="C4" s="347" t="s">
        <v>118</v>
      </c>
      <c r="D4" s="348"/>
      <c r="E4" s="349"/>
      <c r="F4" s="243"/>
      <c r="G4" s="344" t="s">
        <v>99</v>
      </c>
      <c r="H4" s="345"/>
      <c r="I4" s="349"/>
      <c r="J4" s="243"/>
      <c r="K4" s="344" t="s">
        <v>139</v>
      </c>
      <c r="L4" s="345"/>
      <c r="M4" s="349"/>
      <c r="N4" s="243"/>
      <c r="O4" s="350" t="s">
        <v>53</v>
      </c>
      <c r="P4" s="350"/>
      <c r="Q4" s="243"/>
      <c r="R4" s="344" t="s">
        <v>10</v>
      </c>
      <c r="S4" s="345"/>
      <c r="T4" s="345"/>
      <c r="U4" s="220"/>
    </row>
    <row r="5" spans="1:21" s="9" customFormat="1" ht="14.25" customHeight="1" thickTop="1" x14ac:dyDescent="0.2">
      <c r="A5" s="12"/>
      <c r="B5" s="351"/>
      <c r="C5" s="226" t="s">
        <v>195</v>
      </c>
      <c r="D5" s="257" t="s">
        <v>195</v>
      </c>
      <c r="E5" s="234" t="s">
        <v>196</v>
      </c>
      <c r="F5" s="244"/>
      <c r="G5" s="226" t="s">
        <v>195</v>
      </c>
      <c r="H5" s="257" t="s">
        <v>195</v>
      </c>
      <c r="I5" s="234" t="s">
        <v>196</v>
      </c>
      <c r="J5" s="244"/>
      <c r="K5" s="226" t="s">
        <v>195</v>
      </c>
      <c r="L5" s="257" t="s">
        <v>195</v>
      </c>
      <c r="M5" s="234" t="s">
        <v>196</v>
      </c>
      <c r="N5" s="244"/>
      <c r="O5" s="226" t="s">
        <v>195</v>
      </c>
      <c r="P5" s="247" t="s">
        <v>196</v>
      </c>
      <c r="Q5" s="244"/>
      <c r="R5" s="226" t="s">
        <v>195</v>
      </c>
      <c r="S5" s="257" t="s">
        <v>195</v>
      </c>
      <c r="T5" s="234" t="s">
        <v>196</v>
      </c>
      <c r="U5" s="42"/>
    </row>
    <row r="6" spans="1:21" s="9" customFormat="1" ht="25.15" customHeight="1" thickBot="1" x14ac:dyDescent="0.25">
      <c r="A6" s="12"/>
      <c r="B6" s="352"/>
      <c r="C6" s="264" t="s">
        <v>116</v>
      </c>
      <c r="D6" s="262" t="s">
        <v>120</v>
      </c>
      <c r="E6" s="266" t="s">
        <v>137</v>
      </c>
      <c r="F6" s="244"/>
      <c r="G6" s="264" t="s">
        <v>116</v>
      </c>
      <c r="H6" s="262" t="s">
        <v>120</v>
      </c>
      <c r="I6" s="266" t="s">
        <v>137</v>
      </c>
      <c r="J6" s="244"/>
      <c r="K6" s="267" t="s">
        <v>116</v>
      </c>
      <c r="L6" s="262" t="s">
        <v>120</v>
      </c>
      <c r="M6" s="266" t="s">
        <v>116</v>
      </c>
      <c r="N6" s="244"/>
      <c r="O6" s="264" t="s">
        <v>116</v>
      </c>
      <c r="P6" s="263" t="s">
        <v>116</v>
      </c>
      <c r="Q6" s="244"/>
      <c r="R6" s="264" t="s">
        <v>116</v>
      </c>
      <c r="S6" s="262" t="s">
        <v>120</v>
      </c>
      <c r="T6" s="265" t="s">
        <v>137</v>
      </c>
      <c r="U6" s="42"/>
    </row>
    <row r="7" spans="1:21" s="9" customFormat="1" ht="15" customHeight="1" thickTop="1" x14ac:dyDescent="0.2">
      <c r="A7" s="12"/>
      <c r="B7" s="122" t="s">
        <v>19</v>
      </c>
      <c r="C7" s="136">
        <v>135810</v>
      </c>
      <c r="D7" s="259">
        <v>140371</v>
      </c>
      <c r="E7" s="238">
        <v>163893</v>
      </c>
      <c r="F7" s="309"/>
      <c r="G7" s="230">
        <v>81407</v>
      </c>
      <c r="H7" s="259">
        <v>84570</v>
      </c>
      <c r="I7" s="238">
        <v>81207</v>
      </c>
      <c r="J7" s="309"/>
      <c r="K7" s="230">
        <v>0</v>
      </c>
      <c r="L7" s="259">
        <v>0</v>
      </c>
      <c r="M7" s="238">
        <v>0</v>
      </c>
      <c r="N7" s="309"/>
      <c r="O7" s="230">
        <v>0</v>
      </c>
      <c r="P7" s="238">
        <v>0</v>
      </c>
      <c r="Q7" s="309"/>
      <c r="R7" s="261">
        <f>C7+G7+K7+O7</f>
        <v>217217</v>
      </c>
      <c r="S7" s="259">
        <f>+D7+H7+L7</f>
        <v>224941</v>
      </c>
      <c r="T7" s="144">
        <f>E7+I7+M7+P7</f>
        <v>245100</v>
      </c>
      <c r="U7" s="42"/>
    </row>
    <row r="8" spans="1:21" s="9" customFormat="1" ht="15" customHeight="1" x14ac:dyDescent="0.2">
      <c r="A8" s="12"/>
      <c r="B8" s="123" t="s">
        <v>20</v>
      </c>
      <c r="C8" s="310">
        <v>281372</v>
      </c>
      <c r="D8" s="311">
        <v>287426</v>
      </c>
      <c r="E8" s="312">
        <v>287926</v>
      </c>
      <c r="F8" s="309"/>
      <c r="G8" s="227">
        <v>141180</v>
      </c>
      <c r="H8" s="311">
        <v>147097</v>
      </c>
      <c r="I8" s="312">
        <v>147033</v>
      </c>
      <c r="J8" s="309"/>
      <c r="K8" s="227">
        <v>0</v>
      </c>
      <c r="L8" s="311">
        <v>0</v>
      </c>
      <c r="M8" s="312">
        <v>0</v>
      </c>
      <c r="N8" s="309"/>
      <c r="O8" s="227">
        <v>0</v>
      </c>
      <c r="P8" s="312">
        <v>0</v>
      </c>
      <c r="Q8" s="309"/>
      <c r="R8" s="248">
        <f>C8+G8+K8+O8</f>
        <v>422552</v>
      </c>
      <c r="S8" s="311">
        <f>+D8+H8+L8</f>
        <v>434523</v>
      </c>
      <c r="T8" s="313">
        <f>E8+I8+M8+P8</f>
        <v>434959</v>
      </c>
      <c r="U8" s="42"/>
    </row>
    <row r="9" spans="1:21" s="9" customFormat="1" ht="15" customHeight="1" x14ac:dyDescent="0.2">
      <c r="A9" s="12"/>
      <c r="B9" s="217" t="s">
        <v>117</v>
      </c>
      <c r="C9" s="221">
        <v>31300</v>
      </c>
      <c r="D9" s="233">
        <v>31853</v>
      </c>
      <c r="E9" s="236">
        <v>22651</v>
      </c>
      <c r="F9" s="309"/>
      <c r="G9" s="228">
        <v>0</v>
      </c>
      <c r="H9" s="233">
        <v>0</v>
      </c>
      <c r="I9" s="236">
        <v>0</v>
      </c>
      <c r="J9" s="309"/>
      <c r="K9" s="227">
        <v>0</v>
      </c>
      <c r="L9" s="233">
        <v>0</v>
      </c>
      <c r="M9" s="236">
        <v>0</v>
      </c>
      <c r="N9" s="309"/>
      <c r="O9" s="228">
        <v>0</v>
      </c>
      <c r="P9" s="236">
        <v>0</v>
      </c>
      <c r="Q9" s="309"/>
      <c r="R9" s="249">
        <f>G9+C9+K9+O9</f>
        <v>31300</v>
      </c>
      <c r="S9" s="233">
        <f>+D9+H9+L9</f>
        <v>31853</v>
      </c>
      <c r="T9" s="313">
        <f>I9+E9+M9+Q9</f>
        <v>22651</v>
      </c>
      <c r="U9" s="42"/>
    </row>
    <row r="10" spans="1:21" s="9" customFormat="1" ht="15" customHeight="1" thickBot="1" x14ac:dyDescent="0.25">
      <c r="A10" s="12"/>
      <c r="B10" s="218" t="s">
        <v>12</v>
      </c>
      <c r="C10" s="314">
        <f>SUM(C7:C9)</f>
        <v>448482</v>
      </c>
      <c r="D10" s="315">
        <f>SUM(D7:D9)</f>
        <v>459650</v>
      </c>
      <c r="E10" s="316">
        <f>SUM(E7:E9)</f>
        <v>474470</v>
      </c>
      <c r="F10" s="317"/>
      <c r="G10" s="318">
        <f>SUM(G7:G9)</f>
        <v>222587</v>
      </c>
      <c r="H10" s="315">
        <f>SUM(H7:H9)</f>
        <v>231667</v>
      </c>
      <c r="I10" s="316">
        <f>SUM(I7:I9)</f>
        <v>228240</v>
      </c>
      <c r="J10" s="317"/>
      <c r="K10" s="318">
        <f>SUM(K7:K9)</f>
        <v>0</v>
      </c>
      <c r="L10" s="315">
        <f>SUM(L7:L9)</f>
        <v>0</v>
      </c>
      <c r="M10" s="316">
        <f>SUM(M7:M9)</f>
        <v>0</v>
      </c>
      <c r="N10" s="317"/>
      <c r="O10" s="318">
        <f>SUM(O7:O9)</f>
        <v>0</v>
      </c>
      <c r="P10" s="316">
        <f>SUM(P7:P9)</f>
        <v>0</v>
      </c>
      <c r="Q10" s="317"/>
      <c r="R10" s="318">
        <f>SUM(R7:R9)</f>
        <v>671069</v>
      </c>
      <c r="S10" s="315">
        <f>SUM(S7:S9)</f>
        <v>691317</v>
      </c>
      <c r="T10" s="319">
        <f>SUM(T7:T9)</f>
        <v>702710</v>
      </c>
      <c r="U10" s="42"/>
    </row>
    <row r="11" spans="1:21" s="9" customFormat="1" ht="15" customHeight="1" x14ac:dyDescent="0.2">
      <c r="A11" s="12"/>
      <c r="B11" s="122" t="s">
        <v>203</v>
      </c>
      <c r="C11" s="136">
        <v>0</v>
      </c>
      <c r="D11" s="259">
        <v>0</v>
      </c>
      <c r="E11" s="238">
        <v>0</v>
      </c>
      <c r="F11" s="309"/>
      <c r="G11" s="230">
        <v>0</v>
      </c>
      <c r="H11" s="259">
        <v>0</v>
      </c>
      <c r="I11" s="238">
        <v>0</v>
      </c>
      <c r="J11" s="309"/>
      <c r="K11" s="255">
        <v>163561</v>
      </c>
      <c r="L11" s="259">
        <v>165537</v>
      </c>
      <c r="M11" s="238">
        <v>187196</v>
      </c>
      <c r="N11" s="309"/>
      <c r="O11" s="230">
        <v>0</v>
      </c>
      <c r="P11" s="238">
        <v>0</v>
      </c>
      <c r="Q11" s="309"/>
      <c r="R11" s="230">
        <f>C11+G11+K11+O11</f>
        <v>163561</v>
      </c>
      <c r="S11" s="230">
        <f>+D11+H11+L11</f>
        <v>165537</v>
      </c>
      <c r="T11" s="144">
        <f>E11+I11+M11+P11</f>
        <v>187196</v>
      </c>
      <c r="U11" s="42"/>
    </row>
    <row r="12" spans="1:21" s="9" customFormat="1" ht="15" customHeight="1" x14ac:dyDescent="0.2">
      <c r="A12" s="12"/>
      <c r="B12" s="123" t="s">
        <v>13</v>
      </c>
      <c r="C12" s="310">
        <v>1</v>
      </c>
      <c r="D12" s="311">
        <v>1</v>
      </c>
      <c r="E12" s="312">
        <v>0</v>
      </c>
      <c r="F12" s="309"/>
      <c r="G12" s="227">
        <v>215</v>
      </c>
      <c r="H12" s="311">
        <v>215</v>
      </c>
      <c r="I12" s="312">
        <v>701</v>
      </c>
      <c r="J12" s="309"/>
      <c r="K12" s="227">
        <v>0</v>
      </c>
      <c r="L12" s="311">
        <v>0</v>
      </c>
      <c r="M12" s="312">
        <v>0</v>
      </c>
      <c r="N12" s="309"/>
      <c r="O12" s="227">
        <v>0</v>
      </c>
      <c r="P12" s="312">
        <v>0</v>
      </c>
      <c r="Q12" s="309"/>
      <c r="R12" s="227">
        <f>C12+G12+K12+O12</f>
        <v>216</v>
      </c>
      <c r="S12" s="311">
        <f>+D12+H12+L12</f>
        <v>216</v>
      </c>
      <c r="T12" s="313">
        <f>E12+I12+M12+P12</f>
        <v>701</v>
      </c>
      <c r="U12" s="42"/>
    </row>
    <row r="13" spans="1:21" s="9" customFormat="1" ht="15" customHeight="1" thickBot="1" x14ac:dyDescent="0.25">
      <c r="A13" s="12"/>
      <c r="B13" s="218" t="s">
        <v>21</v>
      </c>
      <c r="C13" s="314">
        <f t="shared" ref="C13:E13" si="0">SUM(C10:C12)</f>
        <v>448483</v>
      </c>
      <c r="D13" s="315">
        <f t="shared" si="0"/>
        <v>459651</v>
      </c>
      <c r="E13" s="316">
        <f t="shared" si="0"/>
        <v>474470</v>
      </c>
      <c r="F13" s="317"/>
      <c r="G13" s="318">
        <f t="shared" ref="G13:I13" si="1">SUM(G10:G12)</f>
        <v>222802</v>
      </c>
      <c r="H13" s="315">
        <f t="shared" si="1"/>
        <v>231882</v>
      </c>
      <c r="I13" s="316">
        <f t="shared" si="1"/>
        <v>228941</v>
      </c>
      <c r="J13" s="317"/>
      <c r="K13" s="318">
        <f t="shared" ref="K13:M13" si="2">SUM(K10:K12)</f>
        <v>163561</v>
      </c>
      <c r="L13" s="315">
        <f t="shared" si="2"/>
        <v>165537</v>
      </c>
      <c r="M13" s="316">
        <f t="shared" si="2"/>
        <v>187196</v>
      </c>
      <c r="N13" s="317"/>
      <c r="O13" s="318">
        <f t="shared" ref="O13:P13" si="3">SUM(O10:O12)</f>
        <v>0</v>
      </c>
      <c r="P13" s="316">
        <f t="shared" si="3"/>
        <v>0</v>
      </c>
      <c r="Q13" s="317"/>
      <c r="R13" s="318">
        <f>SUM(R10:R12)</f>
        <v>834846</v>
      </c>
      <c r="S13" s="315">
        <f t="shared" ref="S13" si="4">SUM(S10:S12)</f>
        <v>857070</v>
      </c>
      <c r="T13" s="319">
        <f>SUM(T10:T12)</f>
        <v>890607</v>
      </c>
      <c r="U13" s="42"/>
    </row>
    <row r="14" spans="1:21" s="9" customFormat="1" ht="15" customHeight="1" x14ac:dyDescent="0.2">
      <c r="A14" s="12"/>
      <c r="B14" s="122" t="s">
        <v>54</v>
      </c>
      <c r="C14" s="136">
        <v>-50481</v>
      </c>
      <c r="D14" s="136">
        <v>-51006</v>
      </c>
      <c r="E14" s="238">
        <f>-40580+1</f>
        <v>-40579</v>
      </c>
      <c r="F14" s="309"/>
      <c r="G14" s="230">
        <v>-8279</v>
      </c>
      <c r="H14" s="136">
        <v>-8529</v>
      </c>
      <c r="I14" s="252">
        <v>-8069</v>
      </c>
      <c r="J14" s="309"/>
      <c r="K14" s="230">
        <v>-130506</v>
      </c>
      <c r="L14" s="136">
        <v>-131679</v>
      </c>
      <c r="M14" s="238">
        <v>-146224</v>
      </c>
      <c r="N14" s="309"/>
      <c r="O14" s="230">
        <v>-7955</v>
      </c>
      <c r="P14" s="238">
        <v>-8223</v>
      </c>
      <c r="Q14" s="309"/>
      <c r="R14" s="230">
        <f>C14+G14+K14+O14</f>
        <v>-197221</v>
      </c>
      <c r="S14" s="136"/>
      <c r="T14" s="144">
        <f>E14+I14+M14+P14</f>
        <v>-203095</v>
      </c>
      <c r="U14" s="42"/>
    </row>
    <row r="15" spans="1:21" s="9" customFormat="1" ht="15" customHeight="1" thickBot="1" x14ac:dyDescent="0.25">
      <c r="A15" s="12"/>
      <c r="B15" s="218" t="s">
        <v>23</v>
      </c>
      <c r="C15" s="314">
        <f t="shared" ref="C15:E15" si="5">SUM(C13:C14)</f>
        <v>398002</v>
      </c>
      <c r="D15" s="314">
        <f t="shared" si="5"/>
        <v>408645</v>
      </c>
      <c r="E15" s="316">
        <f t="shared" si="5"/>
        <v>433891</v>
      </c>
      <c r="F15" s="317"/>
      <c r="G15" s="318">
        <f t="shared" ref="G15:I15" si="6">SUM(G13:G14)</f>
        <v>214523</v>
      </c>
      <c r="H15" s="314">
        <f t="shared" si="6"/>
        <v>223353</v>
      </c>
      <c r="I15" s="316">
        <f t="shared" si="6"/>
        <v>220872</v>
      </c>
      <c r="J15" s="317"/>
      <c r="K15" s="318">
        <f t="shared" ref="K15:M15" si="7">SUM(K13:K14)</f>
        <v>33055</v>
      </c>
      <c r="L15" s="314">
        <f t="shared" si="7"/>
        <v>33858</v>
      </c>
      <c r="M15" s="316">
        <f t="shared" si="7"/>
        <v>40972</v>
      </c>
      <c r="N15" s="317"/>
      <c r="O15" s="318">
        <f t="shared" ref="O15:P15" si="8">SUM(O13:O14)</f>
        <v>-7955</v>
      </c>
      <c r="P15" s="316">
        <f t="shared" si="8"/>
        <v>-8223</v>
      </c>
      <c r="Q15" s="317"/>
      <c r="R15" s="318">
        <f t="shared" ref="R15:T15" si="9">SUM(R13:R14)</f>
        <v>637625</v>
      </c>
      <c r="S15" s="314"/>
      <c r="T15" s="319">
        <f t="shared" si="9"/>
        <v>687512</v>
      </c>
      <c r="U15" s="42"/>
    </row>
    <row r="16" spans="1:21" s="9" customFormat="1" ht="15" customHeight="1" x14ac:dyDescent="0.2">
      <c r="A16" s="12"/>
      <c r="B16" s="219"/>
      <c r="C16" s="223"/>
      <c r="D16" s="223"/>
      <c r="E16" s="239"/>
      <c r="F16" s="317"/>
      <c r="G16" s="231"/>
      <c r="H16" s="223"/>
      <c r="I16" s="253"/>
      <c r="J16" s="317"/>
      <c r="K16" s="256"/>
      <c r="L16" s="223"/>
      <c r="M16" s="239"/>
      <c r="N16" s="317"/>
      <c r="O16" s="231"/>
      <c r="P16" s="239"/>
      <c r="Q16" s="317"/>
      <c r="R16" s="231"/>
      <c r="S16" s="223"/>
      <c r="T16" s="225"/>
      <c r="U16" s="42"/>
    </row>
    <row r="17" spans="1:21" s="9" customFormat="1" ht="15" customHeight="1" x14ac:dyDescent="0.2">
      <c r="A17" s="12"/>
      <c r="B17" s="123" t="s">
        <v>25</v>
      </c>
      <c r="C17" s="310">
        <v>-215980</v>
      </c>
      <c r="D17" s="310">
        <v>-221244</v>
      </c>
      <c r="E17" s="312">
        <f>-198225-1</f>
        <v>-198226</v>
      </c>
      <c r="F17" s="309"/>
      <c r="G17" s="227">
        <v>-35014</v>
      </c>
      <c r="H17" s="310">
        <v>-36141</v>
      </c>
      <c r="I17" s="312">
        <v>-34874</v>
      </c>
      <c r="J17" s="309"/>
      <c r="K17" s="227">
        <v>-15373</v>
      </c>
      <c r="L17" s="310">
        <v>-15626</v>
      </c>
      <c r="M17" s="312">
        <v>-18235</v>
      </c>
      <c r="N17" s="309"/>
      <c r="O17" s="227">
        <v>-6233</v>
      </c>
      <c r="P17" s="312">
        <v>-13677</v>
      </c>
      <c r="Q17" s="309"/>
      <c r="R17" s="230">
        <f>C17+G17+K17+O17</f>
        <v>-272600</v>
      </c>
      <c r="S17" s="310"/>
      <c r="T17" s="313">
        <f>E17+I17+M17+P17</f>
        <v>-265012</v>
      </c>
      <c r="U17" s="42"/>
    </row>
    <row r="18" spans="1:21" s="9" customFormat="1" ht="15" customHeight="1" thickBot="1" x14ac:dyDescent="0.25">
      <c r="A18" s="12"/>
      <c r="B18" s="218" t="s">
        <v>55</v>
      </c>
      <c r="C18" s="314">
        <f t="shared" ref="C18:E18" si="10">SUM(C15:C17)</f>
        <v>182022</v>
      </c>
      <c r="D18" s="314">
        <f t="shared" si="10"/>
        <v>187401</v>
      </c>
      <c r="E18" s="316">
        <f t="shared" si="10"/>
        <v>235665</v>
      </c>
      <c r="F18" s="317"/>
      <c r="G18" s="318">
        <f t="shared" ref="G18:I18" si="11">SUM(G15:G17)</f>
        <v>179509</v>
      </c>
      <c r="H18" s="314">
        <f t="shared" si="11"/>
        <v>187212</v>
      </c>
      <c r="I18" s="316">
        <f t="shared" si="11"/>
        <v>185998</v>
      </c>
      <c r="J18" s="317"/>
      <c r="K18" s="318">
        <f t="shared" ref="K18:M18" si="12">SUM(K15:K17)</f>
        <v>17682</v>
      </c>
      <c r="L18" s="314">
        <f t="shared" si="12"/>
        <v>18232</v>
      </c>
      <c r="M18" s="316">
        <f t="shared" si="12"/>
        <v>22737</v>
      </c>
      <c r="N18" s="317"/>
      <c r="O18" s="318">
        <f t="shared" ref="O18:P18" si="13">SUM(O15:O17)</f>
        <v>-14188</v>
      </c>
      <c r="P18" s="316">
        <f t="shared" si="13"/>
        <v>-21900</v>
      </c>
      <c r="Q18" s="317"/>
      <c r="R18" s="318">
        <f t="shared" ref="R18:T18" si="14">SUM(R15:R17)</f>
        <v>365025</v>
      </c>
      <c r="S18" s="314"/>
      <c r="T18" s="319">
        <f t="shared" si="14"/>
        <v>422500</v>
      </c>
      <c r="U18" s="42"/>
    </row>
    <row r="19" spans="1:21" s="20" customFormat="1" ht="15" customHeight="1" x14ac:dyDescent="0.2">
      <c r="A19" s="12"/>
      <c r="B19" s="219"/>
      <c r="C19" s="223"/>
      <c r="D19" s="223"/>
      <c r="E19" s="239"/>
      <c r="F19" s="317"/>
      <c r="G19" s="231"/>
      <c r="H19" s="223"/>
      <c r="I19" s="239"/>
      <c r="J19" s="317"/>
      <c r="K19" s="256"/>
      <c r="L19" s="223"/>
      <c r="M19" s="239"/>
      <c r="N19" s="317"/>
      <c r="O19" s="231"/>
      <c r="P19" s="239"/>
      <c r="Q19" s="317"/>
      <c r="R19" s="231"/>
      <c r="S19" s="223"/>
      <c r="T19" s="225"/>
      <c r="U19" s="42"/>
    </row>
    <row r="20" spans="1:21" s="9" customFormat="1" ht="15" customHeight="1" x14ac:dyDescent="0.2">
      <c r="A20" s="12"/>
      <c r="B20" s="122" t="s">
        <v>24</v>
      </c>
      <c r="C20" s="136">
        <v>-113071</v>
      </c>
      <c r="D20" s="136">
        <v>-113004</v>
      </c>
      <c r="E20" s="238">
        <v>-105104</v>
      </c>
      <c r="F20" s="309"/>
      <c r="G20" s="230">
        <v>-30855</v>
      </c>
      <c r="H20" s="136">
        <v>-30763</v>
      </c>
      <c r="I20" s="238">
        <v>-26165</v>
      </c>
      <c r="J20" s="309"/>
      <c r="K20" s="230">
        <v>0</v>
      </c>
      <c r="L20" s="136">
        <v>0</v>
      </c>
      <c r="M20" s="238">
        <v>0</v>
      </c>
      <c r="N20" s="309"/>
      <c r="O20" s="230">
        <v>0</v>
      </c>
      <c r="P20" s="238">
        <v>0</v>
      </c>
      <c r="Q20" s="309"/>
      <c r="R20" s="230">
        <f>C20+G20+K20+O20</f>
        <v>-143926</v>
      </c>
      <c r="S20" s="136"/>
      <c r="T20" s="144">
        <f>E20+I20+M20+P20</f>
        <v>-131269</v>
      </c>
      <c r="U20" s="42"/>
    </row>
    <row r="21" spans="1:21" s="9" customFormat="1" ht="15" customHeight="1" thickBot="1" x14ac:dyDescent="0.25">
      <c r="A21" s="12"/>
      <c r="B21" s="218" t="s">
        <v>112</v>
      </c>
      <c r="C21" s="314">
        <f t="shared" ref="C21:E21" si="15">SUM(C18:C20)</f>
        <v>68951</v>
      </c>
      <c r="D21" s="314">
        <f t="shared" si="15"/>
        <v>74397</v>
      </c>
      <c r="E21" s="316">
        <f t="shared" si="15"/>
        <v>130561</v>
      </c>
      <c r="F21" s="317"/>
      <c r="G21" s="318">
        <f t="shared" ref="G21:I21" si="16">SUM(G18:G20)</f>
        <v>148654</v>
      </c>
      <c r="H21" s="314">
        <f t="shared" si="16"/>
        <v>156449</v>
      </c>
      <c r="I21" s="316">
        <f t="shared" si="16"/>
        <v>159833</v>
      </c>
      <c r="J21" s="317"/>
      <c r="K21" s="318">
        <f t="shared" ref="K21:M21" si="17">SUM(K18:K20)</f>
        <v>17682</v>
      </c>
      <c r="L21" s="314">
        <f t="shared" si="17"/>
        <v>18232</v>
      </c>
      <c r="M21" s="316">
        <f t="shared" si="17"/>
        <v>22737</v>
      </c>
      <c r="N21" s="317"/>
      <c r="O21" s="318">
        <f t="shared" ref="O21:P21" si="18">SUM(O18:O20)</f>
        <v>-14188</v>
      </c>
      <c r="P21" s="316">
        <f t="shared" si="18"/>
        <v>-21900</v>
      </c>
      <c r="Q21" s="317"/>
      <c r="R21" s="318">
        <f>SUM(R18:R20)</f>
        <v>221099</v>
      </c>
      <c r="S21" s="314"/>
      <c r="T21" s="319">
        <f>SUM(T18:T20)</f>
        <v>291231</v>
      </c>
      <c r="U21" s="42"/>
    </row>
    <row r="22" spans="1:21" s="9" customFormat="1" ht="15" customHeight="1" x14ac:dyDescent="0.2">
      <c r="A22" s="12"/>
      <c r="B22" s="122" t="s">
        <v>26</v>
      </c>
      <c r="C22" s="136"/>
      <c r="D22" s="136"/>
      <c r="E22" s="238"/>
      <c r="F22" s="309"/>
      <c r="G22" s="230"/>
      <c r="H22" s="136"/>
      <c r="I22" s="252"/>
      <c r="J22" s="309"/>
      <c r="K22" s="255"/>
      <c r="L22" s="136"/>
      <c r="M22" s="238"/>
      <c r="N22" s="309"/>
      <c r="O22" s="230"/>
      <c r="P22" s="238"/>
      <c r="Q22" s="309"/>
      <c r="R22" s="230">
        <v>-76794</v>
      </c>
      <c r="S22" s="136"/>
      <c r="T22" s="144">
        <v>-74767</v>
      </c>
      <c r="U22" s="42"/>
    </row>
    <row r="23" spans="1:21" s="9" customFormat="1" ht="15" customHeight="1" x14ac:dyDescent="0.2">
      <c r="A23" s="12"/>
      <c r="B23" s="122" t="s">
        <v>141</v>
      </c>
      <c r="C23" s="136"/>
      <c r="D23" s="136"/>
      <c r="E23" s="238"/>
      <c r="F23" s="309"/>
      <c r="G23" s="230"/>
      <c r="H23" s="136"/>
      <c r="I23" s="238"/>
      <c r="J23" s="309"/>
      <c r="K23" s="230"/>
      <c r="L23" s="136"/>
      <c r="M23" s="238"/>
      <c r="N23" s="309"/>
      <c r="O23" s="230"/>
      <c r="P23" s="238"/>
      <c r="Q23" s="309"/>
      <c r="R23" s="230">
        <v>30805</v>
      </c>
      <c r="S23" s="136"/>
      <c r="T23" s="144">
        <v>15100</v>
      </c>
      <c r="U23" s="42"/>
    </row>
    <row r="24" spans="1:21" s="9" customFormat="1" ht="15" customHeight="1" x14ac:dyDescent="0.2">
      <c r="A24" s="12"/>
      <c r="B24" s="122" t="s">
        <v>142</v>
      </c>
      <c r="C24" s="136"/>
      <c r="D24" s="136"/>
      <c r="E24" s="238"/>
      <c r="F24" s="309"/>
      <c r="G24" s="230"/>
      <c r="H24" s="136"/>
      <c r="I24" s="238"/>
      <c r="J24" s="309"/>
      <c r="K24" s="227"/>
      <c r="L24" s="136"/>
      <c r="M24" s="238"/>
      <c r="N24" s="309"/>
      <c r="O24" s="230"/>
      <c r="P24" s="238"/>
      <c r="Q24" s="309"/>
      <c r="R24" s="230">
        <v>-38732</v>
      </c>
      <c r="S24" s="136"/>
      <c r="T24" s="144">
        <v>-16721</v>
      </c>
      <c r="U24" s="42"/>
    </row>
    <row r="25" spans="1:21" s="9" customFormat="1" ht="15" customHeight="1" x14ac:dyDescent="0.2">
      <c r="A25" s="12"/>
      <c r="B25" s="123" t="s">
        <v>27</v>
      </c>
      <c r="C25" s="310"/>
      <c r="D25" s="310"/>
      <c r="E25" s="312"/>
      <c r="F25" s="309"/>
      <c r="G25" s="227"/>
      <c r="H25" s="310"/>
      <c r="I25" s="312"/>
      <c r="J25" s="309"/>
      <c r="K25" s="227"/>
      <c r="L25" s="310"/>
      <c r="M25" s="312"/>
      <c r="N25" s="309"/>
      <c r="O25" s="227"/>
      <c r="P25" s="312"/>
      <c r="Q25" s="309"/>
      <c r="R25" s="227">
        <v>-5932</v>
      </c>
      <c r="S25" s="310"/>
      <c r="T25" s="313">
        <v>-6805</v>
      </c>
      <c r="U25" s="42"/>
    </row>
    <row r="26" spans="1:21" s="9" customFormat="1" ht="15" customHeight="1" thickBot="1" x14ac:dyDescent="0.25">
      <c r="A26" s="12"/>
      <c r="B26" s="218" t="s">
        <v>143</v>
      </c>
      <c r="C26" s="320"/>
      <c r="D26" s="320"/>
      <c r="E26" s="321"/>
      <c r="F26" s="309"/>
      <c r="G26" s="322"/>
      <c r="H26" s="320"/>
      <c r="I26" s="321"/>
      <c r="J26" s="309"/>
      <c r="K26" s="322"/>
      <c r="L26" s="320"/>
      <c r="M26" s="321"/>
      <c r="N26" s="309"/>
      <c r="O26" s="322"/>
      <c r="P26" s="321"/>
      <c r="Q26" s="309"/>
      <c r="R26" s="318">
        <f>SUM(R21:R25)</f>
        <v>130446</v>
      </c>
      <c r="S26" s="320"/>
      <c r="T26" s="319">
        <f>SUM(T21:T25)</f>
        <v>208038</v>
      </c>
      <c r="U26" s="42"/>
    </row>
    <row r="27" spans="1:21" s="9" customFormat="1" ht="15" customHeight="1" x14ac:dyDescent="0.2">
      <c r="A27" s="12"/>
      <c r="B27" s="122" t="s">
        <v>144</v>
      </c>
      <c r="C27" s="136"/>
      <c r="D27" s="136"/>
      <c r="E27" s="238"/>
      <c r="F27" s="309"/>
      <c r="G27" s="230"/>
      <c r="H27" s="136"/>
      <c r="I27" s="238"/>
      <c r="J27" s="309"/>
      <c r="K27" s="255"/>
      <c r="L27" s="136"/>
      <c r="M27" s="238"/>
      <c r="N27" s="309"/>
      <c r="O27" s="230"/>
      <c r="P27" s="238"/>
      <c r="Q27" s="309"/>
      <c r="R27" s="230">
        <v>8401</v>
      </c>
      <c r="S27" s="136"/>
      <c r="T27" s="144">
        <v>13299</v>
      </c>
      <c r="U27" s="42"/>
    </row>
    <row r="28" spans="1:21" s="9" customFormat="1" ht="15" customHeight="1" x14ac:dyDescent="0.2">
      <c r="A28" s="12"/>
      <c r="B28" s="123" t="s">
        <v>145</v>
      </c>
      <c r="C28" s="310"/>
      <c r="D28" s="310"/>
      <c r="E28" s="312"/>
      <c r="F28" s="309"/>
      <c r="G28" s="227"/>
      <c r="H28" s="310"/>
      <c r="I28" s="312"/>
      <c r="J28" s="309"/>
      <c r="K28" s="227"/>
      <c r="L28" s="310"/>
      <c r="M28" s="312"/>
      <c r="N28" s="309"/>
      <c r="O28" s="227"/>
      <c r="P28" s="312"/>
      <c r="Q28" s="309"/>
      <c r="R28" s="227">
        <v>-5263</v>
      </c>
      <c r="S28" s="310"/>
      <c r="T28" s="313">
        <v>-6218</v>
      </c>
      <c r="U28" s="42"/>
    </row>
    <row r="29" spans="1:21" s="9" customFormat="1" ht="15" customHeight="1" thickBot="1" x14ac:dyDescent="0.25">
      <c r="A29" s="12"/>
      <c r="B29" s="218" t="s">
        <v>146</v>
      </c>
      <c r="C29" s="320"/>
      <c r="D29" s="320"/>
      <c r="E29" s="321"/>
      <c r="F29" s="309"/>
      <c r="G29" s="322"/>
      <c r="H29" s="320"/>
      <c r="I29" s="321"/>
      <c r="J29" s="309"/>
      <c r="K29" s="322"/>
      <c r="L29" s="320"/>
      <c r="M29" s="321"/>
      <c r="N29" s="309"/>
      <c r="O29" s="322"/>
      <c r="P29" s="321"/>
      <c r="Q29" s="309"/>
      <c r="R29" s="318">
        <f>SUM(R27:R28)</f>
        <v>3138</v>
      </c>
      <c r="S29" s="320"/>
      <c r="T29" s="319">
        <f>SUM(T27:T28)</f>
        <v>7081</v>
      </c>
      <c r="U29" s="42"/>
    </row>
    <row r="30" spans="1:21" s="9" customFormat="1" ht="15" customHeight="1" thickBot="1" x14ac:dyDescent="0.25">
      <c r="A30" s="12"/>
      <c r="B30" s="218" t="s">
        <v>78</v>
      </c>
      <c r="C30" s="320"/>
      <c r="D30" s="320"/>
      <c r="E30" s="321"/>
      <c r="F30" s="309"/>
      <c r="G30" s="322"/>
      <c r="H30" s="320"/>
      <c r="I30" s="321"/>
      <c r="J30" s="309"/>
      <c r="K30" s="322"/>
      <c r="L30" s="320"/>
      <c r="M30" s="321"/>
      <c r="N30" s="309"/>
      <c r="O30" s="322"/>
      <c r="P30" s="321"/>
      <c r="Q30" s="309"/>
      <c r="R30" s="318">
        <f>+R26+R29</f>
        <v>133584</v>
      </c>
      <c r="S30" s="320"/>
      <c r="T30" s="319">
        <f>+T26+T29</f>
        <v>215119</v>
      </c>
      <c r="U30" s="42"/>
    </row>
    <row r="31" spans="1:21" s="9" customFormat="1" ht="15" customHeight="1" x14ac:dyDescent="0.2">
      <c r="A31" s="12"/>
      <c r="B31" s="122" t="s">
        <v>28</v>
      </c>
      <c r="C31" s="136"/>
      <c r="D31" s="136"/>
      <c r="E31" s="238"/>
      <c r="F31" s="309"/>
      <c r="G31" s="230"/>
      <c r="H31" s="136"/>
      <c r="I31" s="238"/>
      <c r="J31" s="309"/>
      <c r="K31" s="255"/>
      <c r="L31" s="136"/>
      <c r="M31" s="238"/>
      <c r="N31" s="309"/>
      <c r="O31" s="230"/>
      <c r="P31" s="238"/>
      <c r="Q31" s="309"/>
      <c r="R31" s="230">
        <v>-37479</v>
      </c>
      <c r="S31" s="136"/>
      <c r="T31" s="144">
        <v>-59802</v>
      </c>
      <c r="U31" s="42"/>
    </row>
    <row r="32" spans="1:21" s="5" customFormat="1" ht="15" customHeight="1" thickBot="1" x14ac:dyDescent="0.25">
      <c r="A32" s="21"/>
      <c r="B32" s="128" t="s">
        <v>15</v>
      </c>
      <c r="C32" s="138"/>
      <c r="D32" s="138"/>
      <c r="E32" s="240"/>
      <c r="F32" s="317"/>
      <c r="G32" s="241"/>
      <c r="H32" s="138"/>
      <c r="I32" s="240"/>
      <c r="J32" s="317"/>
      <c r="K32" s="241"/>
      <c r="L32" s="138"/>
      <c r="M32" s="240"/>
      <c r="N32" s="317"/>
      <c r="O32" s="241"/>
      <c r="P32" s="240"/>
      <c r="Q32" s="317"/>
      <c r="R32" s="241">
        <f>SUM(R30:R31)</f>
        <v>96105</v>
      </c>
      <c r="S32" s="138"/>
      <c r="T32" s="146">
        <f>SUM(T30:T31)</f>
        <v>155317</v>
      </c>
      <c r="U32" s="43"/>
    </row>
  </sheetData>
  <mergeCells count="7">
    <mergeCell ref="R4:T4"/>
    <mergeCell ref="B1:K1"/>
    <mergeCell ref="C4:E4"/>
    <mergeCell ref="G4:I4"/>
    <mergeCell ref="K4:M4"/>
    <mergeCell ref="O4:P4"/>
    <mergeCell ref="B4:B6"/>
  </mergeCells>
  <pageMargins left="0.43307086614173229" right="0.23622047244094491" top="0.74803149606299213" bottom="0.74803149606299213" header="0.31496062992125984" footer="0.31496062992125984"/>
  <pageSetup paperSize="9" scale="72" orientation="landscape" r:id="rId1"/>
  <headerFooter>
    <oddFooter>&amp;L© 2021 Software AG. All rights reserved.&amp;C&amp;P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U32"/>
  <sheetViews>
    <sheetView showGridLines="0" zoomScale="110" zoomScaleNormal="110" workbookViewId="0"/>
  </sheetViews>
  <sheetFormatPr defaultColWidth="9.140625" defaultRowHeight="15" x14ac:dyDescent="0.25"/>
  <cols>
    <col min="1" max="1" width="3.5703125" style="2" customWidth="1"/>
    <col min="2" max="2" width="32.28515625" style="2" customWidth="1"/>
    <col min="3" max="5" width="10.42578125" style="2" customWidth="1"/>
    <col min="6" max="6" width="2.28515625" style="295" customWidth="1"/>
    <col min="7" max="9" width="10.42578125" style="2" customWidth="1"/>
    <col min="10" max="10" width="2.28515625" style="24" customWidth="1"/>
    <col min="11" max="13" width="10.42578125" style="2" customWidth="1"/>
    <col min="14" max="14" width="2.28515625" style="295" customWidth="1"/>
    <col min="15" max="16" width="10.42578125" style="2" customWidth="1"/>
    <col min="17" max="17" width="2.28515625" style="24" customWidth="1"/>
    <col min="18" max="20" width="10.42578125" style="2" customWidth="1"/>
    <col min="21" max="21" width="2.7109375" style="38" customWidth="1"/>
    <col min="22" max="16384" width="9.140625" style="2"/>
  </cols>
  <sheetData>
    <row r="1" spans="1:21" s="14" customFormat="1" ht="15" customHeight="1" x14ac:dyDescent="0.25">
      <c r="A1" s="27"/>
      <c r="B1" s="346" t="str">
        <f>'Table of contents'!C19</f>
        <v>Segment Report for the Fourth Quarter 2020 and 2019</v>
      </c>
      <c r="C1" s="346"/>
      <c r="D1" s="346"/>
      <c r="E1" s="346"/>
      <c r="F1" s="346"/>
      <c r="G1" s="346"/>
      <c r="H1" s="346"/>
      <c r="I1" s="346"/>
      <c r="J1" s="346"/>
      <c r="K1" s="346"/>
      <c r="L1" s="44"/>
      <c r="M1" s="47"/>
      <c r="N1" s="296"/>
      <c r="O1" s="47"/>
      <c r="P1" s="47"/>
      <c r="Q1" s="250"/>
      <c r="R1" s="47"/>
      <c r="S1" s="47"/>
      <c r="T1" s="47"/>
      <c r="U1" s="39"/>
    </row>
    <row r="2" spans="1:21" ht="15" customHeight="1" x14ac:dyDescent="0.25">
      <c r="A2" s="24"/>
      <c r="B2" s="216" t="s">
        <v>92</v>
      </c>
      <c r="C2" s="48"/>
      <c r="D2" s="48"/>
      <c r="E2" s="48"/>
      <c r="F2" s="289"/>
      <c r="G2" s="48"/>
      <c r="H2" s="48"/>
      <c r="I2" s="48"/>
      <c r="J2" s="26"/>
      <c r="K2" s="48"/>
      <c r="L2" s="48"/>
      <c r="M2" s="29"/>
      <c r="N2" s="297"/>
      <c r="O2" s="29"/>
      <c r="P2" s="29"/>
      <c r="Q2" s="251"/>
      <c r="R2" s="29"/>
      <c r="S2" s="29"/>
      <c r="T2" s="29"/>
      <c r="U2" s="40"/>
    </row>
    <row r="3" spans="1:21" ht="15" customHeight="1" x14ac:dyDescent="0.25">
      <c r="A3" s="10"/>
      <c r="B3" s="16"/>
      <c r="C3" s="11"/>
      <c r="D3" s="11"/>
      <c r="E3" s="32"/>
      <c r="F3" s="290"/>
      <c r="G3" s="33"/>
      <c r="H3" s="11"/>
      <c r="I3" s="32"/>
      <c r="J3" s="34"/>
      <c r="K3" s="33"/>
      <c r="L3" s="11"/>
      <c r="M3" s="32"/>
      <c r="N3" s="290"/>
      <c r="O3" s="33"/>
      <c r="P3" s="32"/>
      <c r="Q3" s="34"/>
      <c r="R3" s="33"/>
      <c r="S3" s="11"/>
      <c r="T3" s="11"/>
      <c r="U3" s="41"/>
    </row>
    <row r="4" spans="1:21" s="9" customFormat="1" ht="15" customHeight="1" thickBot="1" x14ac:dyDescent="0.25">
      <c r="A4" s="12"/>
      <c r="B4" s="358" t="s">
        <v>93</v>
      </c>
      <c r="C4" s="356" t="s">
        <v>118</v>
      </c>
      <c r="D4" s="357"/>
      <c r="E4" s="353"/>
      <c r="F4" s="291"/>
      <c r="G4" s="353" t="s">
        <v>99</v>
      </c>
      <c r="H4" s="353"/>
      <c r="I4" s="353"/>
      <c r="J4" s="260"/>
      <c r="K4" s="353" t="s">
        <v>139</v>
      </c>
      <c r="L4" s="353"/>
      <c r="M4" s="353"/>
      <c r="N4" s="291"/>
      <c r="O4" s="354" t="s">
        <v>53</v>
      </c>
      <c r="P4" s="355"/>
      <c r="Q4" s="260"/>
      <c r="R4" s="353" t="s">
        <v>10</v>
      </c>
      <c r="S4" s="353"/>
      <c r="T4" s="353"/>
      <c r="U4" s="42"/>
    </row>
    <row r="5" spans="1:21" s="9" customFormat="1" ht="14.25" customHeight="1" thickTop="1" x14ac:dyDescent="0.2">
      <c r="A5" s="12"/>
      <c r="B5" s="358"/>
      <c r="C5" s="254" t="s">
        <v>197</v>
      </c>
      <c r="D5" s="257" t="s">
        <v>197</v>
      </c>
      <c r="E5" s="234" t="s">
        <v>198</v>
      </c>
      <c r="F5" s="292"/>
      <c r="G5" s="254" t="s">
        <v>197</v>
      </c>
      <c r="H5" s="257" t="s">
        <v>197</v>
      </c>
      <c r="I5" s="234" t="s">
        <v>198</v>
      </c>
      <c r="J5" s="244"/>
      <c r="K5" s="254" t="s">
        <v>197</v>
      </c>
      <c r="L5" s="257" t="s">
        <v>197</v>
      </c>
      <c r="M5" s="234" t="s">
        <v>198</v>
      </c>
      <c r="N5" s="292"/>
      <c r="O5" s="226" t="s">
        <v>197</v>
      </c>
      <c r="P5" s="234" t="s">
        <v>198</v>
      </c>
      <c r="Q5" s="244"/>
      <c r="R5" s="254" t="s">
        <v>197</v>
      </c>
      <c r="S5" s="257" t="s">
        <v>197</v>
      </c>
      <c r="T5" s="234" t="s">
        <v>198</v>
      </c>
      <c r="U5" s="42"/>
    </row>
    <row r="6" spans="1:21" s="9" customFormat="1" ht="25.15" customHeight="1" thickBot="1" x14ac:dyDescent="0.25">
      <c r="A6" s="12"/>
      <c r="B6" s="359"/>
      <c r="C6" s="264" t="s">
        <v>116</v>
      </c>
      <c r="D6" s="262" t="s">
        <v>120</v>
      </c>
      <c r="E6" s="263" t="s">
        <v>137</v>
      </c>
      <c r="F6" s="292"/>
      <c r="G6" s="264" t="s">
        <v>116</v>
      </c>
      <c r="H6" s="262" t="s">
        <v>120</v>
      </c>
      <c r="I6" s="263" t="s">
        <v>137</v>
      </c>
      <c r="J6" s="244"/>
      <c r="K6" s="264" t="s">
        <v>116</v>
      </c>
      <c r="L6" s="262" t="s">
        <v>120</v>
      </c>
      <c r="M6" s="263" t="s">
        <v>116</v>
      </c>
      <c r="N6" s="292"/>
      <c r="O6" s="264" t="s">
        <v>116</v>
      </c>
      <c r="P6" s="263" t="s">
        <v>116</v>
      </c>
      <c r="Q6" s="244"/>
      <c r="R6" s="264" t="s">
        <v>116</v>
      </c>
      <c r="S6" s="262" t="s">
        <v>120</v>
      </c>
      <c r="T6" s="265" t="s">
        <v>137</v>
      </c>
      <c r="U6" s="42"/>
    </row>
    <row r="7" spans="1:21" s="9" customFormat="1" ht="15" customHeight="1" thickTop="1" x14ac:dyDescent="0.2">
      <c r="A7" s="12"/>
      <c r="B7" s="122" t="s">
        <v>19</v>
      </c>
      <c r="C7" s="136">
        <v>56506</v>
      </c>
      <c r="D7" s="259">
        <v>59590</v>
      </c>
      <c r="E7" s="238">
        <v>65967</v>
      </c>
      <c r="F7" s="293"/>
      <c r="G7" s="230">
        <v>30741</v>
      </c>
      <c r="H7" s="259">
        <v>32781</v>
      </c>
      <c r="I7" s="238">
        <v>22237</v>
      </c>
      <c r="J7" s="309"/>
      <c r="K7" s="230">
        <v>0</v>
      </c>
      <c r="L7" s="259">
        <v>0</v>
      </c>
      <c r="M7" s="238">
        <v>0</v>
      </c>
      <c r="N7" s="293"/>
      <c r="O7" s="230">
        <v>0</v>
      </c>
      <c r="P7" s="238">
        <v>0</v>
      </c>
      <c r="Q7" s="309"/>
      <c r="R7" s="261">
        <f>C7+G7+K7+O7</f>
        <v>87247</v>
      </c>
      <c r="S7" s="259">
        <f>+D7+H7+L7</f>
        <v>92371</v>
      </c>
      <c r="T7" s="144">
        <f>E7+I7+M7+P7</f>
        <v>88204</v>
      </c>
      <c r="U7" s="42"/>
    </row>
    <row r="8" spans="1:21" s="9" customFormat="1" ht="15" customHeight="1" x14ac:dyDescent="0.2">
      <c r="A8" s="12"/>
      <c r="B8" s="123" t="s">
        <v>20</v>
      </c>
      <c r="C8" s="310">
        <v>69580</v>
      </c>
      <c r="D8" s="311">
        <v>73096</v>
      </c>
      <c r="E8" s="312">
        <v>74260</v>
      </c>
      <c r="F8" s="293"/>
      <c r="G8" s="227">
        <v>35049</v>
      </c>
      <c r="H8" s="311">
        <v>37643</v>
      </c>
      <c r="I8" s="312">
        <v>36762</v>
      </c>
      <c r="J8" s="309"/>
      <c r="K8" s="227">
        <v>0</v>
      </c>
      <c r="L8" s="311">
        <v>0</v>
      </c>
      <c r="M8" s="312">
        <v>0</v>
      </c>
      <c r="N8" s="293"/>
      <c r="O8" s="227">
        <v>0</v>
      </c>
      <c r="P8" s="312">
        <v>0</v>
      </c>
      <c r="Q8" s="309"/>
      <c r="R8" s="248">
        <f>C8+G8+K8+O8</f>
        <v>104629</v>
      </c>
      <c r="S8" s="311">
        <f>+D8+H8+L8</f>
        <v>110739</v>
      </c>
      <c r="T8" s="313">
        <f>E8+I8+M8+P8</f>
        <v>111022</v>
      </c>
      <c r="U8" s="42"/>
    </row>
    <row r="9" spans="1:21" s="9" customFormat="1" ht="15" customHeight="1" x14ac:dyDescent="0.2">
      <c r="A9" s="12"/>
      <c r="B9" s="217" t="s">
        <v>117</v>
      </c>
      <c r="C9" s="221">
        <v>9125</v>
      </c>
      <c r="D9" s="233">
        <v>9466</v>
      </c>
      <c r="E9" s="236">
        <v>6630</v>
      </c>
      <c r="F9" s="293"/>
      <c r="G9" s="228">
        <v>0</v>
      </c>
      <c r="H9" s="233">
        <v>0</v>
      </c>
      <c r="I9" s="236">
        <v>0</v>
      </c>
      <c r="J9" s="309"/>
      <c r="K9" s="228">
        <v>0</v>
      </c>
      <c r="L9" s="233">
        <v>0</v>
      </c>
      <c r="M9" s="236">
        <v>0</v>
      </c>
      <c r="N9" s="293"/>
      <c r="O9" s="228">
        <v>0</v>
      </c>
      <c r="P9" s="236">
        <v>0</v>
      </c>
      <c r="Q9" s="309"/>
      <c r="R9" s="249">
        <f>G9+C9+K9+O9</f>
        <v>9125</v>
      </c>
      <c r="S9" s="233">
        <f>+D9+H9+L9</f>
        <v>9466</v>
      </c>
      <c r="T9" s="313">
        <f>I9+E9+M9+Q9</f>
        <v>6630</v>
      </c>
      <c r="U9" s="42"/>
    </row>
    <row r="10" spans="1:21" s="9" customFormat="1" ht="15" customHeight="1" thickBot="1" x14ac:dyDescent="0.25">
      <c r="A10" s="12"/>
      <c r="B10" s="218" t="s">
        <v>12</v>
      </c>
      <c r="C10" s="314">
        <f>SUM(C7:C9)</f>
        <v>135211</v>
      </c>
      <c r="D10" s="315">
        <f>SUM(D7:D9)</f>
        <v>142152</v>
      </c>
      <c r="E10" s="316">
        <f>SUM(E7:E9)</f>
        <v>146857</v>
      </c>
      <c r="F10" s="294"/>
      <c r="G10" s="318">
        <f>SUM(G7:G9)</f>
        <v>65790</v>
      </c>
      <c r="H10" s="315">
        <f>SUM(H7:H9)</f>
        <v>70424</v>
      </c>
      <c r="I10" s="316">
        <f>SUM(I7:I9)</f>
        <v>58999</v>
      </c>
      <c r="J10" s="317"/>
      <c r="K10" s="318">
        <f>SUM(K7:K9)</f>
        <v>0</v>
      </c>
      <c r="L10" s="315">
        <f>SUM(L7:L9)</f>
        <v>0</v>
      </c>
      <c r="M10" s="316">
        <f>SUM(M7:M9)</f>
        <v>0</v>
      </c>
      <c r="N10" s="294"/>
      <c r="O10" s="318">
        <f>SUM(O7:O9)</f>
        <v>0</v>
      </c>
      <c r="P10" s="316">
        <f>SUM(P7:P9)</f>
        <v>0</v>
      </c>
      <c r="Q10" s="317"/>
      <c r="R10" s="318">
        <f>SUM(R7:R9)</f>
        <v>201001</v>
      </c>
      <c r="S10" s="315">
        <f>SUM(S7:S9)</f>
        <v>212576</v>
      </c>
      <c r="T10" s="319">
        <f>SUM(T7:T9)</f>
        <v>205856</v>
      </c>
      <c r="U10" s="42"/>
    </row>
    <row r="11" spans="1:21" s="9" customFormat="1" ht="15" customHeight="1" x14ac:dyDescent="0.2">
      <c r="A11" s="12"/>
      <c r="B11" s="122" t="s">
        <v>203</v>
      </c>
      <c r="C11" s="136">
        <v>0</v>
      </c>
      <c r="D11" s="259">
        <v>0</v>
      </c>
      <c r="E11" s="238">
        <v>0</v>
      </c>
      <c r="F11" s="293"/>
      <c r="G11" s="230">
        <v>0</v>
      </c>
      <c r="H11" s="259">
        <v>0</v>
      </c>
      <c r="I11" s="238">
        <v>0</v>
      </c>
      <c r="J11" s="309"/>
      <c r="K11" s="230">
        <v>36831</v>
      </c>
      <c r="L11" s="259">
        <v>38266</v>
      </c>
      <c r="M11" s="238">
        <v>48955</v>
      </c>
      <c r="N11" s="293"/>
      <c r="O11" s="230">
        <v>0</v>
      </c>
      <c r="P11" s="238">
        <v>0</v>
      </c>
      <c r="Q11" s="309"/>
      <c r="R11" s="230">
        <f>C11+G11+K11+O11</f>
        <v>36831</v>
      </c>
      <c r="S11" s="230">
        <f>+D11+H11+L11</f>
        <v>38266</v>
      </c>
      <c r="T11" s="144">
        <f>E11+I11+M11+P11</f>
        <v>48955</v>
      </c>
      <c r="U11" s="42"/>
    </row>
    <row r="12" spans="1:21" s="9" customFormat="1" ht="15" customHeight="1" x14ac:dyDescent="0.2">
      <c r="A12" s="12"/>
      <c r="B12" s="123" t="s">
        <v>13</v>
      </c>
      <c r="C12" s="310">
        <v>1</v>
      </c>
      <c r="D12" s="311">
        <v>1</v>
      </c>
      <c r="E12" s="312">
        <v>0</v>
      </c>
      <c r="F12" s="293"/>
      <c r="G12" s="227">
        <v>0</v>
      </c>
      <c r="H12" s="311">
        <v>0</v>
      </c>
      <c r="I12" s="312">
        <v>205</v>
      </c>
      <c r="J12" s="309"/>
      <c r="K12" s="227">
        <v>0</v>
      </c>
      <c r="L12" s="311">
        <v>0</v>
      </c>
      <c r="M12" s="312">
        <v>0</v>
      </c>
      <c r="N12" s="293"/>
      <c r="O12" s="227">
        <v>0</v>
      </c>
      <c r="P12" s="312">
        <v>0</v>
      </c>
      <c r="Q12" s="309"/>
      <c r="R12" s="227">
        <f>C12+G12+K12+O12</f>
        <v>1</v>
      </c>
      <c r="S12" s="311">
        <f>+D12+H12+L12</f>
        <v>1</v>
      </c>
      <c r="T12" s="313">
        <f>E12+I12+M12+P12</f>
        <v>205</v>
      </c>
      <c r="U12" s="42"/>
    </row>
    <row r="13" spans="1:21" s="9" customFormat="1" ht="15" customHeight="1" thickBot="1" x14ac:dyDescent="0.25">
      <c r="A13" s="12"/>
      <c r="B13" s="218" t="s">
        <v>21</v>
      </c>
      <c r="C13" s="314">
        <f t="shared" ref="C13:E13" si="0">SUM(C10:C12)</f>
        <v>135212</v>
      </c>
      <c r="D13" s="315">
        <f t="shared" si="0"/>
        <v>142153</v>
      </c>
      <c r="E13" s="316">
        <f t="shared" si="0"/>
        <v>146857</v>
      </c>
      <c r="F13" s="294"/>
      <c r="G13" s="318">
        <f t="shared" ref="G13:I13" si="1">SUM(G10:G12)</f>
        <v>65790</v>
      </c>
      <c r="H13" s="315">
        <f t="shared" si="1"/>
        <v>70424</v>
      </c>
      <c r="I13" s="316">
        <f t="shared" si="1"/>
        <v>59204</v>
      </c>
      <c r="J13" s="317"/>
      <c r="K13" s="318">
        <f t="shared" ref="K13:M13" si="2">SUM(K10:K12)</f>
        <v>36831</v>
      </c>
      <c r="L13" s="315">
        <f t="shared" si="2"/>
        <v>38266</v>
      </c>
      <c r="M13" s="316">
        <f t="shared" si="2"/>
        <v>48955</v>
      </c>
      <c r="N13" s="294"/>
      <c r="O13" s="318">
        <f t="shared" ref="O13:P13" si="3">SUM(O10:O12)</f>
        <v>0</v>
      </c>
      <c r="P13" s="316">
        <f t="shared" si="3"/>
        <v>0</v>
      </c>
      <c r="Q13" s="317"/>
      <c r="R13" s="318">
        <f>SUM(R10:R12)</f>
        <v>237833</v>
      </c>
      <c r="S13" s="315">
        <f t="shared" ref="S13" si="4">SUM(S10:S12)</f>
        <v>250843</v>
      </c>
      <c r="T13" s="319">
        <f>SUM(T10:T12)</f>
        <v>255016</v>
      </c>
      <c r="U13" s="42"/>
    </row>
    <row r="14" spans="1:21" s="9" customFormat="1" ht="15" customHeight="1" x14ac:dyDescent="0.2">
      <c r="A14" s="12"/>
      <c r="B14" s="122" t="s">
        <v>54</v>
      </c>
      <c r="C14" s="136">
        <v>-14289</v>
      </c>
      <c r="D14" s="136">
        <v>-14739</v>
      </c>
      <c r="E14" s="238">
        <f>-11682+1</f>
        <v>-11681</v>
      </c>
      <c r="F14" s="293"/>
      <c r="G14" s="230">
        <v>-1649</v>
      </c>
      <c r="H14" s="136">
        <v>-1748</v>
      </c>
      <c r="I14" s="238">
        <v>-2336</v>
      </c>
      <c r="J14" s="309"/>
      <c r="K14" s="230">
        <v>-29349</v>
      </c>
      <c r="L14" s="136">
        <v>-30430</v>
      </c>
      <c r="M14" s="238">
        <v>-39011</v>
      </c>
      <c r="N14" s="293"/>
      <c r="O14" s="230">
        <v>-1958</v>
      </c>
      <c r="P14" s="238">
        <v>-2009</v>
      </c>
      <c r="Q14" s="309"/>
      <c r="R14" s="230">
        <f>C14+G14+K14+O14</f>
        <v>-47245</v>
      </c>
      <c r="S14" s="136"/>
      <c r="T14" s="144">
        <f>E14+I14+M14+P14</f>
        <v>-55037</v>
      </c>
      <c r="U14" s="42"/>
    </row>
    <row r="15" spans="1:21" s="9" customFormat="1" ht="15" customHeight="1" thickBot="1" x14ac:dyDescent="0.25">
      <c r="A15" s="12"/>
      <c r="B15" s="218" t="s">
        <v>23</v>
      </c>
      <c r="C15" s="314">
        <f t="shared" ref="C15:E15" si="5">SUM(C13:C14)</f>
        <v>120923</v>
      </c>
      <c r="D15" s="314">
        <f t="shared" si="5"/>
        <v>127414</v>
      </c>
      <c r="E15" s="316">
        <f t="shared" si="5"/>
        <v>135176</v>
      </c>
      <c r="F15" s="294"/>
      <c r="G15" s="318">
        <f t="shared" ref="G15:I15" si="6">SUM(G13:G14)</f>
        <v>64141</v>
      </c>
      <c r="H15" s="314">
        <f t="shared" si="6"/>
        <v>68676</v>
      </c>
      <c r="I15" s="316">
        <f t="shared" si="6"/>
        <v>56868</v>
      </c>
      <c r="J15" s="317"/>
      <c r="K15" s="318">
        <f t="shared" ref="K15:M15" si="7">SUM(K13:K14)</f>
        <v>7482</v>
      </c>
      <c r="L15" s="314">
        <f t="shared" si="7"/>
        <v>7836</v>
      </c>
      <c r="M15" s="316">
        <f t="shared" si="7"/>
        <v>9944</v>
      </c>
      <c r="N15" s="294"/>
      <c r="O15" s="318">
        <f t="shared" ref="O15:P15" si="8">SUM(O13:O14)</f>
        <v>-1958</v>
      </c>
      <c r="P15" s="316">
        <f t="shared" si="8"/>
        <v>-2009</v>
      </c>
      <c r="Q15" s="317"/>
      <c r="R15" s="318">
        <f t="shared" ref="R15:T15" si="9">SUM(R13:R14)</f>
        <v>190588</v>
      </c>
      <c r="S15" s="314"/>
      <c r="T15" s="319">
        <f t="shared" si="9"/>
        <v>199979</v>
      </c>
      <c r="U15" s="42"/>
    </row>
    <row r="16" spans="1:21" s="9" customFormat="1" ht="15" customHeight="1" x14ac:dyDescent="0.2">
      <c r="A16" s="12"/>
      <c r="B16" s="219"/>
      <c r="C16" s="223"/>
      <c r="D16" s="223"/>
      <c r="E16" s="239"/>
      <c r="F16" s="294"/>
      <c r="G16" s="231"/>
      <c r="H16" s="223"/>
      <c r="I16" s="239"/>
      <c r="J16" s="317"/>
      <c r="K16" s="231"/>
      <c r="L16" s="223"/>
      <c r="M16" s="239"/>
      <c r="N16" s="294"/>
      <c r="O16" s="231"/>
      <c r="P16" s="239"/>
      <c r="Q16" s="317"/>
      <c r="R16" s="231"/>
      <c r="S16" s="223"/>
      <c r="T16" s="225"/>
      <c r="U16" s="42"/>
    </row>
    <row r="17" spans="1:21" s="9" customFormat="1" ht="15" customHeight="1" x14ac:dyDescent="0.2">
      <c r="A17" s="12"/>
      <c r="B17" s="123" t="s">
        <v>25</v>
      </c>
      <c r="C17" s="310">
        <v>-63181</v>
      </c>
      <c r="D17" s="310">
        <v>-66398</v>
      </c>
      <c r="E17" s="312">
        <f>-57262-1</f>
        <v>-57263</v>
      </c>
      <c r="F17" s="293"/>
      <c r="G17" s="227">
        <v>-10025</v>
      </c>
      <c r="H17" s="310">
        <v>-10633</v>
      </c>
      <c r="I17" s="312">
        <v>-9474</v>
      </c>
      <c r="J17" s="309"/>
      <c r="K17" s="227">
        <v>-3596</v>
      </c>
      <c r="L17" s="310">
        <v>-3744</v>
      </c>
      <c r="M17" s="312">
        <v>-5329</v>
      </c>
      <c r="N17" s="293"/>
      <c r="O17" s="227">
        <v>-1449</v>
      </c>
      <c r="P17" s="312">
        <v>-3444</v>
      </c>
      <c r="Q17" s="309"/>
      <c r="R17" s="230">
        <f>C17+G17+K17+O17</f>
        <v>-78251</v>
      </c>
      <c r="S17" s="310"/>
      <c r="T17" s="313">
        <f>E17+I17+M17+P17</f>
        <v>-75510</v>
      </c>
      <c r="U17" s="42"/>
    </row>
    <row r="18" spans="1:21" s="9" customFormat="1" ht="15" customHeight="1" thickBot="1" x14ac:dyDescent="0.25">
      <c r="A18" s="12"/>
      <c r="B18" s="218" t="s">
        <v>55</v>
      </c>
      <c r="C18" s="314">
        <f t="shared" ref="C18:E18" si="10">SUM(C15:C17)</f>
        <v>57742</v>
      </c>
      <c r="D18" s="314">
        <f t="shared" si="10"/>
        <v>61016</v>
      </c>
      <c r="E18" s="316">
        <f t="shared" si="10"/>
        <v>77913</v>
      </c>
      <c r="F18" s="294"/>
      <c r="G18" s="318">
        <f t="shared" ref="G18:I18" si="11">SUM(G15:G17)</f>
        <v>54116</v>
      </c>
      <c r="H18" s="314">
        <f t="shared" si="11"/>
        <v>58043</v>
      </c>
      <c r="I18" s="316">
        <f t="shared" si="11"/>
        <v>47394</v>
      </c>
      <c r="J18" s="317"/>
      <c r="K18" s="318">
        <f t="shared" ref="K18:M18" si="12">SUM(K15:K17)</f>
        <v>3886</v>
      </c>
      <c r="L18" s="314">
        <f t="shared" si="12"/>
        <v>4092</v>
      </c>
      <c r="M18" s="316">
        <f t="shared" si="12"/>
        <v>4615</v>
      </c>
      <c r="N18" s="294"/>
      <c r="O18" s="318">
        <f t="shared" ref="O18:P18" si="13">SUM(O15:O17)</f>
        <v>-3407</v>
      </c>
      <c r="P18" s="316">
        <f t="shared" si="13"/>
        <v>-5453</v>
      </c>
      <c r="Q18" s="317"/>
      <c r="R18" s="318">
        <f t="shared" ref="R18:T18" si="14">SUM(R15:R17)</f>
        <v>112337</v>
      </c>
      <c r="S18" s="314"/>
      <c r="T18" s="319">
        <f t="shared" si="14"/>
        <v>124469</v>
      </c>
      <c r="U18" s="42"/>
    </row>
    <row r="19" spans="1:21" s="20" customFormat="1" ht="15" customHeight="1" x14ac:dyDescent="0.2">
      <c r="A19" s="12"/>
      <c r="B19" s="219"/>
      <c r="C19" s="223"/>
      <c r="D19" s="223"/>
      <c r="E19" s="239"/>
      <c r="F19" s="294"/>
      <c r="G19" s="231"/>
      <c r="H19" s="223"/>
      <c r="I19" s="239"/>
      <c r="J19" s="317"/>
      <c r="K19" s="231"/>
      <c r="L19" s="223"/>
      <c r="M19" s="239"/>
      <c r="N19" s="294"/>
      <c r="O19" s="231"/>
      <c r="P19" s="239"/>
      <c r="Q19" s="317"/>
      <c r="R19" s="231"/>
      <c r="S19" s="223"/>
      <c r="T19" s="225"/>
      <c r="U19" s="42"/>
    </row>
    <row r="20" spans="1:21" s="9" customFormat="1" ht="15" customHeight="1" x14ac:dyDescent="0.2">
      <c r="A20" s="12"/>
      <c r="B20" s="122" t="s">
        <v>24</v>
      </c>
      <c r="C20" s="136">
        <v>-27966</v>
      </c>
      <c r="D20" s="136">
        <v>-28669</v>
      </c>
      <c r="E20" s="238">
        <f>-27665+1</f>
        <v>-27664</v>
      </c>
      <c r="F20" s="293"/>
      <c r="G20" s="230">
        <v>-7236</v>
      </c>
      <c r="H20" s="136">
        <v>-7290</v>
      </c>
      <c r="I20" s="238">
        <v>-7161</v>
      </c>
      <c r="J20" s="309"/>
      <c r="K20" s="230">
        <v>0</v>
      </c>
      <c r="L20" s="136">
        <v>0</v>
      </c>
      <c r="M20" s="238">
        <v>0</v>
      </c>
      <c r="N20" s="293"/>
      <c r="O20" s="230">
        <v>0</v>
      </c>
      <c r="P20" s="238">
        <v>0</v>
      </c>
      <c r="Q20" s="309"/>
      <c r="R20" s="230">
        <f>C20+G20+K20+O20</f>
        <v>-35202</v>
      </c>
      <c r="S20" s="136"/>
      <c r="T20" s="144">
        <f>E20+I20+M20+P20</f>
        <v>-34825</v>
      </c>
      <c r="U20" s="42"/>
    </row>
    <row r="21" spans="1:21" s="9" customFormat="1" ht="15" customHeight="1" thickBot="1" x14ac:dyDescent="0.25">
      <c r="A21" s="12"/>
      <c r="B21" s="218" t="s">
        <v>112</v>
      </c>
      <c r="C21" s="314">
        <f t="shared" ref="C21:E21" si="15">SUM(C18:C20)</f>
        <v>29776</v>
      </c>
      <c r="D21" s="314">
        <f t="shared" si="15"/>
        <v>32347</v>
      </c>
      <c r="E21" s="316">
        <f t="shared" si="15"/>
        <v>50249</v>
      </c>
      <c r="F21" s="294"/>
      <c r="G21" s="318">
        <f t="shared" ref="G21:I21" si="16">SUM(G18:G20)</f>
        <v>46880</v>
      </c>
      <c r="H21" s="314">
        <f t="shared" si="16"/>
        <v>50753</v>
      </c>
      <c r="I21" s="316">
        <f t="shared" si="16"/>
        <v>40233</v>
      </c>
      <c r="J21" s="317"/>
      <c r="K21" s="318">
        <f t="shared" ref="K21:M21" si="17">SUM(K18:K20)</f>
        <v>3886</v>
      </c>
      <c r="L21" s="314">
        <f t="shared" si="17"/>
        <v>4092</v>
      </c>
      <c r="M21" s="316">
        <f t="shared" si="17"/>
        <v>4615</v>
      </c>
      <c r="N21" s="294"/>
      <c r="O21" s="318">
        <f t="shared" ref="O21:P21" si="18">SUM(O18:O20)</f>
        <v>-3407</v>
      </c>
      <c r="P21" s="316">
        <f t="shared" si="18"/>
        <v>-5453</v>
      </c>
      <c r="Q21" s="317"/>
      <c r="R21" s="318">
        <f>SUM(R18:R20)</f>
        <v>77135</v>
      </c>
      <c r="S21" s="314"/>
      <c r="T21" s="319">
        <f>SUM(T18:T20)</f>
        <v>89644</v>
      </c>
      <c r="U21" s="42"/>
    </row>
    <row r="22" spans="1:21" s="9" customFormat="1" ht="15" customHeight="1" x14ac:dyDescent="0.2">
      <c r="A22" s="12"/>
      <c r="B22" s="122" t="s">
        <v>26</v>
      </c>
      <c r="C22" s="136"/>
      <c r="D22" s="136"/>
      <c r="E22" s="238"/>
      <c r="F22" s="293"/>
      <c r="G22" s="230"/>
      <c r="H22" s="136"/>
      <c r="I22" s="238"/>
      <c r="J22" s="309"/>
      <c r="K22" s="230"/>
      <c r="L22" s="136"/>
      <c r="M22" s="238"/>
      <c r="N22" s="293"/>
      <c r="O22" s="230"/>
      <c r="P22" s="238"/>
      <c r="Q22" s="309"/>
      <c r="R22" s="230">
        <v>-20129</v>
      </c>
      <c r="S22" s="136"/>
      <c r="T22" s="144">
        <v>-20430</v>
      </c>
      <c r="U22" s="42"/>
    </row>
    <row r="23" spans="1:21" s="9" customFormat="1" ht="15" customHeight="1" x14ac:dyDescent="0.2">
      <c r="A23" s="12"/>
      <c r="B23" s="122" t="s">
        <v>141</v>
      </c>
      <c r="C23" s="136"/>
      <c r="D23" s="136"/>
      <c r="E23" s="238"/>
      <c r="F23" s="293"/>
      <c r="G23" s="230"/>
      <c r="H23" s="136"/>
      <c r="I23" s="238"/>
      <c r="J23" s="309"/>
      <c r="K23" s="230"/>
      <c r="L23" s="136"/>
      <c r="M23" s="238"/>
      <c r="N23" s="293"/>
      <c r="O23" s="230"/>
      <c r="P23" s="238"/>
      <c r="Q23" s="309"/>
      <c r="R23" s="230">
        <v>7707</v>
      </c>
      <c r="S23" s="136"/>
      <c r="T23" s="144">
        <v>2930</v>
      </c>
      <c r="U23" s="42"/>
    </row>
    <row r="24" spans="1:21" s="9" customFormat="1" ht="15" customHeight="1" x14ac:dyDescent="0.2">
      <c r="A24" s="12"/>
      <c r="B24" s="122" t="s">
        <v>142</v>
      </c>
      <c r="C24" s="136"/>
      <c r="D24" s="136"/>
      <c r="E24" s="238"/>
      <c r="F24" s="293"/>
      <c r="G24" s="230"/>
      <c r="H24" s="136"/>
      <c r="I24" s="238"/>
      <c r="J24" s="309"/>
      <c r="K24" s="230"/>
      <c r="L24" s="136"/>
      <c r="M24" s="238"/>
      <c r="N24" s="293"/>
      <c r="O24" s="230"/>
      <c r="P24" s="238"/>
      <c r="Q24" s="309"/>
      <c r="R24" s="230">
        <v>-13933</v>
      </c>
      <c r="S24" s="136"/>
      <c r="T24" s="144">
        <v>-6195</v>
      </c>
      <c r="U24" s="42"/>
    </row>
    <row r="25" spans="1:21" s="9" customFormat="1" ht="15" customHeight="1" x14ac:dyDescent="0.2">
      <c r="A25" s="12"/>
      <c r="B25" s="123" t="s">
        <v>27</v>
      </c>
      <c r="C25" s="310"/>
      <c r="D25" s="310"/>
      <c r="E25" s="312"/>
      <c r="F25" s="293"/>
      <c r="G25" s="227"/>
      <c r="H25" s="310"/>
      <c r="I25" s="312"/>
      <c r="J25" s="309"/>
      <c r="K25" s="227"/>
      <c r="L25" s="310"/>
      <c r="M25" s="312"/>
      <c r="N25" s="293"/>
      <c r="O25" s="227"/>
      <c r="P25" s="312"/>
      <c r="Q25" s="309"/>
      <c r="R25" s="227">
        <v>-2277</v>
      </c>
      <c r="S25" s="310"/>
      <c r="T25" s="313">
        <v>-2705</v>
      </c>
      <c r="U25" s="42"/>
    </row>
    <row r="26" spans="1:21" s="9" customFormat="1" ht="15" customHeight="1" thickBot="1" x14ac:dyDescent="0.25">
      <c r="A26" s="12"/>
      <c r="B26" s="218" t="s">
        <v>143</v>
      </c>
      <c r="C26" s="320"/>
      <c r="D26" s="320"/>
      <c r="E26" s="321"/>
      <c r="F26" s="293"/>
      <c r="G26" s="322"/>
      <c r="H26" s="320"/>
      <c r="I26" s="321"/>
      <c r="J26" s="309"/>
      <c r="K26" s="322"/>
      <c r="L26" s="320"/>
      <c r="M26" s="321"/>
      <c r="N26" s="293"/>
      <c r="O26" s="322"/>
      <c r="P26" s="321"/>
      <c r="Q26" s="309"/>
      <c r="R26" s="318">
        <f>SUM(R21:R25)</f>
        <v>48503</v>
      </c>
      <c r="S26" s="320"/>
      <c r="T26" s="319">
        <f>SUM(T21:T25)</f>
        <v>63244</v>
      </c>
      <c r="U26" s="42"/>
    </row>
    <row r="27" spans="1:21" s="9" customFormat="1" ht="15" customHeight="1" x14ac:dyDescent="0.2">
      <c r="A27" s="12"/>
      <c r="B27" s="122" t="s">
        <v>144</v>
      </c>
      <c r="C27" s="136"/>
      <c r="D27" s="136"/>
      <c r="E27" s="238"/>
      <c r="F27" s="293"/>
      <c r="G27" s="230"/>
      <c r="H27" s="136"/>
      <c r="I27" s="238"/>
      <c r="J27" s="309"/>
      <c r="K27" s="230"/>
      <c r="L27" s="136"/>
      <c r="M27" s="238"/>
      <c r="N27" s="293"/>
      <c r="O27" s="230"/>
      <c r="P27" s="238"/>
      <c r="Q27" s="309"/>
      <c r="R27" s="230">
        <v>1977</v>
      </c>
      <c r="S27" s="136"/>
      <c r="T27" s="144">
        <v>3662</v>
      </c>
      <c r="U27" s="42"/>
    </row>
    <row r="28" spans="1:21" s="9" customFormat="1" ht="15" customHeight="1" x14ac:dyDescent="0.2">
      <c r="A28" s="12"/>
      <c r="B28" s="123" t="s">
        <v>145</v>
      </c>
      <c r="C28" s="310"/>
      <c r="D28" s="310"/>
      <c r="E28" s="312"/>
      <c r="F28" s="293"/>
      <c r="G28" s="227"/>
      <c r="H28" s="310"/>
      <c r="I28" s="312"/>
      <c r="J28" s="309"/>
      <c r="K28" s="227"/>
      <c r="L28" s="310"/>
      <c r="M28" s="312"/>
      <c r="N28" s="293"/>
      <c r="O28" s="227"/>
      <c r="P28" s="312"/>
      <c r="Q28" s="309"/>
      <c r="R28" s="227">
        <v>-1662</v>
      </c>
      <c r="S28" s="310"/>
      <c r="T28" s="313">
        <v>-1493</v>
      </c>
      <c r="U28" s="42"/>
    </row>
    <row r="29" spans="1:21" s="9" customFormat="1" ht="15" customHeight="1" thickBot="1" x14ac:dyDescent="0.25">
      <c r="A29" s="12"/>
      <c r="B29" s="218" t="s">
        <v>146</v>
      </c>
      <c r="C29" s="320"/>
      <c r="D29" s="320"/>
      <c r="E29" s="321"/>
      <c r="F29" s="293"/>
      <c r="G29" s="322"/>
      <c r="H29" s="320"/>
      <c r="I29" s="321"/>
      <c r="J29" s="309"/>
      <c r="K29" s="322"/>
      <c r="L29" s="320"/>
      <c r="M29" s="321"/>
      <c r="N29" s="293"/>
      <c r="O29" s="322"/>
      <c r="P29" s="321"/>
      <c r="Q29" s="309"/>
      <c r="R29" s="318">
        <f>SUM(R27:R28)</f>
        <v>315</v>
      </c>
      <c r="S29" s="320"/>
      <c r="T29" s="319">
        <f>SUM(T27:T28)</f>
        <v>2169</v>
      </c>
      <c r="U29" s="42"/>
    </row>
    <row r="30" spans="1:21" s="9" customFormat="1" ht="15" customHeight="1" thickBot="1" x14ac:dyDescent="0.25">
      <c r="A30" s="12"/>
      <c r="B30" s="218" t="s">
        <v>78</v>
      </c>
      <c r="C30" s="320"/>
      <c r="D30" s="320"/>
      <c r="E30" s="321"/>
      <c r="F30" s="293"/>
      <c r="G30" s="322"/>
      <c r="H30" s="320"/>
      <c r="I30" s="321"/>
      <c r="J30" s="309"/>
      <c r="K30" s="322"/>
      <c r="L30" s="320"/>
      <c r="M30" s="321"/>
      <c r="N30" s="293"/>
      <c r="O30" s="322"/>
      <c r="P30" s="321"/>
      <c r="Q30" s="309"/>
      <c r="R30" s="318">
        <f>+R26+R29</f>
        <v>48818</v>
      </c>
      <c r="S30" s="320"/>
      <c r="T30" s="319">
        <f>+T26+T29</f>
        <v>65413</v>
      </c>
      <c r="U30" s="42"/>
    </row>
    <row r="31" spans="1:21" s="9" customFormat="1" ht="15" customHeight="1" x14ac:dyDescent="0.2">
      <c r="A31" s="12"/>
      <c r="B31" s="122" t="s">
        <v>28</v>
      </c>
      <c r="C31" s="136"/>
      <c r="D31" s="136"/>
      <c r="E31" s="238"/>
      <c r="F31" s="293"/>
      <c r="G31" s="230"/>
      <c r="H31" s="136"/>
      <c r="I31" s="238"/>
      <c r="J31" s="309"/>
      <c r="K31" s="230"/>
      <c r="L31" s="136"/>
      <c r="M31" s="238"/>
      <c r="N31" s="293"/>
      <c r="O31" s="230"/>
      <c r="P31" s="238"/>
      <c r="Q31" s="309"/>
      <c r="R31" s="230">
        <v>-8478</v>
      </c>
      <c r="S31" s="136"/>
      <c r="T31" s="144">
        <v>-17201</v>
      </c>
      <c r="U31" s="42"/>
    </row>
    <row r="32" spans="1:21" s="5" customFormat="1" ht="15" customHeight="1" thickBot="1" x14ac:dyDescent="0.25">
      <c r="A32" s="21"/>
      <c r="B32" s="128" t="s">
        <v>15</v>
      </c>
      <c r="C32" s="138"/>
      <c r="D32" s="138"/>
      <c r="E32" s="240"/>
      <c r="F32" s="294"/>
      <c r="G32" s="241"/>
      <c r="H32" s="138"/>
      <c r="I32" s="240"/>
      <c r="J32" s="317"/>
      <c r="K32" s="241"/>
      <c r="L32" s="138"/>
      <c r="M32" s="240"/>
      <c r="N32" s="294"/>
      <c r="O32" s="241"/>
      <c r="P32" s="240"/>
      <c r="Q32" s="317"/>
      <c r="R32" s="241">
        <f>SUM(R30:R31)</f>
        <v>40340</v>
      </c>
      <c r="S32" s="138"/>
      <c r="T32" s="146">
        <f>SUM(T30:T31)</f>
        <v>48212</v>
      </c>
      <c r="U32" s="43"/>
    </row>
  </sheetData>
  <mergeCells count="7">
    <mergeCell ref="R4:T4"/>
    <mergeCell ref="B1:K1"/>
    <mergeCell ref="G4:I4"/>
    <mergeCell ref="K4:M4"/>
    <mergeCell ref="O4:P4"/>
    <mergeCell ref="C4:E4"/>
    <mergeCell ref="B4:B6"/>
  </mergeCells>
  <pageMargins left="0.43307086614173229" right="0.23622047244094491" top="0.74803149606299213" bottom="0.74803149606299213" header="0.31496062992125984" footer="0.31496062992125984"/>
  <pageSetup paperSize="9" scale="72" orientation="landscape" r:id="rId1"/>
  <headerFooter>
    <oddFooter>&amp;L© 2021 Software AG. All rights reserved.&amp;C&amp;P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AB96E-D554-4B3E-8A88-22C3E1594339}">
  <sheetPr>
    <pageSetUpPr fitToPage="1"/>
  </sheetPr>
  <dimension ref="A1:N21"/>
  <sheetViews>
    <sheetView showGridLines="0" zoomScale="130" zoomScaleNormal="130" workbookViewId="0"/>
  </sheetViews>
  <sheetFormatPr defaultColWidth="9.140625" defaultRowHeight="14.25" x14ac:dyDescent="0.2"/>
  <cols>
    <col min="1" max="1" width="3.5703125" style="35" customWidth="1"/>
    <col min="2" max="2" width="32.28515625" style="35" customWidth="1"/>
    <col min="3" max="5" width="10.42578125" style="35" customWidth="1"/>
    <col min="6" max="6" width="2.28515625" style="35" customWidth="1"/>
    <col min="7" max="9" width="10.42578125" style="35" customWidth="1"/>
    <col min="10" max="10" width="2.28515625" style="35" customWidth="1"/>
    <col min="11" max="13" width="10.42578125" style="35" customWidth="1"/>
    <col min="14" max="16384" width="9.140625" style="35"/>
  </cols>
  <sheetData>
    <row r="1" spans="1:14" s="14" customFormat="1" ht="15" customHeight="1" x14ac:dyDescent="0.25">
      <c r="A1" s="27"/>
      <c r="B1" s="360" t="str">
        <f>'Table of contents'!C21</f>
        <v>Segment DBP with Revenue Split for the Twelve Months Ended December 31, 2020 and 2019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</row>
    <row r="2" spans="1:14" s="2" customFormat="1" ht="15" customHeight="1" x14ac:dyDescent="0.2">
      <c r="A2" s="24"/>
      <c r="B2" s="216" t="s">
        <v>92</v>
      </c>
      <c r="C2" s="26"/>
      <c r="D2" s="26"/>
      <c r="E2" s="26"/>
      <c r="F2" s="26"/>
      <c r="G2" s="26"/>
      <c r="H2" s="26"/>
      <c r="I2" s="25"/>
      <c r="J2" s="25"/>
      <c r="K2" s="25"/>
      <c r="L2" s="25"/>
      <c r="M2" s="25"/>
    </row>
    <row r="3" spans="1:14" s="2" customFormat="1" ht="15" customHeight="1" x14ac:dyDescent="0.2">
      <c r="A3" s="10"/>
      <c r="B3" s="16"/>
      <c r="C3" s="33"/>
      <c r="D3" s="11"/>
      <c r="E3" s="32"/>
      <c r="F3" s="34"/>
      <c r="G3" s="33"/>
      <c r="H3" s="11"/>
      <c r="I3" s="32"/>
      <c r="J3" s="34"/>
      <c r="K3" s="33"/>
      <c r="L3" s="11"/>
      <c r="M3" s="11"/>
    </row>
    <row r="4" spans="1:14" s="9" customFormat="1" ht="15" customHeight="1" thickBot="1" x14ac:dyDescent="0.25">
      <c r="A4" s="12"/>
      <c r="B4" s="363" t="s">
        <v>93</v>
      </c>
      <c r="C4" s="348" t="s">
        <v>121</v>
      </c>
      <c r="D4" s="348"/>
      <c r="E4" s="345"/>
      <c r="F4" s="243"/>
      <c r="G4" s="348" t="s">
        <v>122</v>
      </c>
      <c r="H4" s="348"/>
      <c r="I4" s="345"/>
      <c r="J4" s="243"/>
      <c r="K4" s="361" t="s">
        <v>118</v>
      </c>
      <c r="L4" s="362"/>
      <c r="M4" s="347"/>
    </row>
    <row r="5" spans="1:14" s="9" customFormat="1" ht="14.25" customHeight="1" thickTop="1" x14ac:dyDescent="0.2">
      <c r="A5" s="12"/>
      <c r="B5" s="363"/>
      <c r="C5" s="226" t="s">
        <v>195</v>
      </c>
      <c r="D5" s="257" t="s">
        <v>195</v>
      </c>
      <c r="E5" s="234" t="s">
        <v>196</v>
      </c>
      <c r="F5" s="244"/>
      <c r="G5" s="226" t="s">
        <v>195</v>
      </c>
      <c r="H5" s="257" t="s">
        <v>195</v>
      </c>
      <c r="I5" s="234" t="s">
        <v>196</v>
      </c>
      <c r="J5" s="244"/>
      <c r="K5" s="226" t="s">
        <v>195</v>
      </c>
      <c r="L5" s="257" t="s">
        <v>195</v>
      </c>
      <c r="M5" s="234" t="s">
        <v>196</v>
      </c>
      <c r="N5" s="36"/>
    </row>
    <row r="6" spans="1:14" s="9" customFormat="1" ht="25.15" customHeight="1" thickBot="1" x14ac:dyDescent="0.25">
      <c r="A6" s="12"/>
      <c r="B6" s="364"/>
      <c r="C6" s="264" t="s">
        <v>116</v>
      </c>
      <c r="D6" s="262" t="s">
        <v>120</v>
      </c>
      <c r="E6" s="263" t="s">
        <v>137</v>
      </c>
      <c r="F6" s="244"/>
      <c r="G6" s="264" t="s">
        <v>116</v>
      </c>
      <c r="H6" s="262" t="s">
        <v>120</v>
      </c>
      <c r="I6" s="263" t="s">
        <v>137</v>
      </c>
      <c r="J6" s="244"/>
      <c r="K6" s="264" t="s">
        <v>116</v>
      </c>
      <c r="L6" s="262" t="s">
        <v>120</v>
      </c>
      <c r="M6" s="265" t="s">
        <v>137</v>
      </c>
      <c r="N6" s="36"/>
    </row>
    <row r="7" spans="1:14" s="9" customFormat="1" ht="15" customHeight="1" thickTop="1" x14ac:dyDescent="0.2">
      <c r="A7" s="12"/>
      <c r="B7" s="122" t="s">
        <v>19</v>
      </c>
      <c r="C7" s="230">
        <v>10942</v>
      </c>
      <c r="D7" s="259">
        <v>10866</v>
      </c>
      <c r="E7" s="238">
        <v>12624</v>
      </c>
      <c r="F7" s="245"/>
      <c r="G7" s="230">
        <f t="shared" ref="G7:I9" si="0">+K7-C7</f>
        <v>124868</v>
      </c>
      <c r="H7" s="259">
        <f t="shared" si="0"/>
        <v>129505</v>
      </c>
      <c r="I7" s="238">
        <f>+M7-E7</f>
        <v>151269</v>
      </c>
      <c r="J7" s="245"/>
      <c r="K7" s="230">
        <f>+'Segment Report ytd'!C7</f>
        <v>135810</v>
      </c>
      <c r="L7" s="259">
        <f>+'Segment Report ytd'!D7</f>
        <v>140371</v>
      </c>
      <c r="M7" s="144">
        <f>+'Segment Report ytd'!E7</f>
        <v>163893</v>
      </c>
    </row>
    <row r="8" spans="1:14" s="9" customFormat="1" ht="15" customHeight="1" x14ac:dyDescent="0.2">
      <c r="A8" s="12"/>
      <c r="B8" s="123" t="s">
        <v>20</v>
      </c>
      <c r="C8" s="227">
        <v>8776</v>
      </c>
      <c r="D8" s="232">
        <v>8785</v>
      </c>
      <c r="E8" s="286">
        <v>6992</v>
      </c>
      <c r="F8" s="245"/>
      <c r="G8" s="227">
        <f t="shared" si="0"/>
        <v>272596</v>
      </c>
      <c r="H8" s="232">
        <f t="shared" si="0"/>
        <v>278641</v>
      </c>
      <c r="I8" s="286">
        <f t="shared" si="0"/>
        <v>280934</v>
      </c>
      <c r="J8" s="245"/>
      <c r="K8" s="227">
        <f>+'Segment Report ytd'!C8</f>
        <v>281372</v>
      </c>
      <c r="L8" s="232">
        <f>+'Segment Report ytd'!D8</f>
        <v>287426</v>
      </c>
      <c r="M8" s="145">
        <f>+'Segment Report ytd'!E8</f>
        <v>287926</v>
      </c>
    </row>
    <row r="9" spans="1:14" s="9" customFormat="1" ht="15" customHeight="1" x14ac:dyDescent="0.2">
      <c r="A9" s="12"/>
      <c r="B9" s="217" t="s">
        <v>117</v>
      </c>
      <c r="C9" s="228">
        <v>31300</v>
      </c>
      <c r="D9" s="232">
        <v>31853</v>
      </c>
      <c r="E9" s="286">
        <v>22651</v>
      </c>
      <c r="F9" s="245"/>
      <c r="G9" s="227">
        <f t="shared" si="0"/>
        <v>0</v>
      </c>
      <c r="H9" s="232">
        <f t="shared" si="0"/>
        <v>0</v>
      </c>
      <c r="I9" s="286">
        <f t="shared" si="0"/>
        <v>0</v>
      </c>
      <c r="J9" s="245"/>
      <c r="K9" s="228">
        <f>+'Segment Report ytd'!C9</f>
        <v>31300</v>
      </c>
      <c r="L9" s="268">
        <f>+'Segment Report ytd'!D9</f>
        <v>31853</v>
      </c>
      <c r="M9" s="145">
        <f>+'Segment Report ytd'!E9</f>
        <v>22651</v>
      </c>
    </row>
    <row r="10" spans="1:14" s="9" customFormat="1" ht="15" customHeight="1" thickBot="1" x14ac:dyDescent="0.25">
      <c r="A10" s="12"/>
      <c r="B10" s="218" t="s">
        <v>12</v>
      </c>
      <c r="C10" s="229">
        <f>SUM(C7:C9)</f>
        <v>51018</v>
      </c>
      <c r="D10" s="258">
        <f>SUM(D7:D9)</f>
        <v>51504</v>
      </c>
      <c r="E10" s="287">
        <f>SUM(E7:E9)</f>
        <v>42267</v>
      </c>
      <c r="F10" s="246"/>
      <c r="G10" s="288">
        <f t="shared" ref="G10:I10" si="1">SUM(G7:G9)</f>
        <v>397464</v>
      </c>
      <c r="H10" s="258">
        <f t="shared" si="1"/>
        <v>408146</v>
      </c>
      <c r="I10" s="287">
        <f t="shared" si="1"/>
        <v>432203</v>
      </c>
      <c r="J10" s="246"/>
      <c r="K10" s="288">
        <f>SUM(K7:K9)</f>
        <v>448482</v>
      </c>
      <c r="L10" s="258">
        <f>SUM(L7:L9)</f>
        <v>459650</v>
      </c>
      <c r="M10" s="224">
        <f>SUM(M7:M9)</f>
        <v>474470</v>
      </c>
    </row>
    <row r="11" spans="1:14" s="9" customFormat="1" ht="15" customHeight="1" x14ac:dyDescent="0.2">
      <c r="A11" s="12"/>
      <c r="B11" s="122" t="s">
        <v>203</v>
      </c>
      <c r="C11" s="230">
        <v>0</v>
      </c>
      <c r="D11" s="259">
        <v>0</v>
      </c>
      <c r="E11" s="238">
        <v>0</v>
      </c>
      <c r="F11" s="245"/>
      <c r="G11" s="230">
        <f t="shared" ref="G11:I12" si="2">+K11-C11</f>
        <v>0</v>
      </c>
      <c r="H11" s="259">
        <f t="shared" si="2"/>
        <v>0</v>
      </c>
      <c r="I11" s="238">
        <f t="shared" si="2"/>
        <v>0</v>
      </c>
      <c r="J11" s="245"/>
      <c r="K11" s="230">
        <f>+'Segment Report ytd'!C11</f>
        <v>0</v>
      </c>
      <c r="L11" s="259">
        <f>+'Segment Report ytd'!D11</f>
        <v>0</v>
      </c>
      <c r="M11" s="145">
        <f>+'Segment Report ytd'!E11</f>
        <v>0</v>
      </c>
    </row>
    <row r="12" spans="1:14" s="9" customFormat="1" ht="15" customHeight="1" x14ac:dyDescent="0.2">
      <c r="A12" s="12"/>
      <c r="B12" s="123" t="s">
        <v>13</v>
      </c>
      <c r="C12" s="227">
        <v>0</v>
      </c>
      <c r="D12" s="232">
        <v>0</v>
      </c>
      <c r="E12" s="286">
        <v>0</v>
      </c>
      <c r="F12" s="245"/>
      <c r="G12" s="227">
        <f t="shared" si="2"/>
        <v>1</v>
      </c>
      <c r="H12" s="232">
        <f t="shared" si="2"/>
        <v>1</v>
      </c>
      <c r="I12" s="286">
        <f t="shared" si="2"/>
        <v>0</v>
      </c>
      <c r="J12" s="245"/>
      <c r="K12" s="227">
        <f>+'Segment Report ytd'!C12</f>
        <v>1</v>
      </c>
      <c r="L12" s="232">
        <f>+'Segment Report ytd'!D12</f>
        <v>1</v>
      </c>
      <c r="M12" s="145">
        <f>+'Segment Report ytd'!E12</f>
        <v>0</v>
      </c>
    </row>
    <row r="13" spans="1:14" s="9" customFormat="1" ht="15" customHeight="1" thickBot="1" x14ac:dyDescent="0.25">
      <c r="A13" s="12"/>
      <c r="B13" s="218" t="s">
        <v>21</v>
      </c>
      <c r="C13" s="229">
        <f t="shared" ref="C13:E13" si="3">SUM(C10:C12)</f>
        <v>51018</v>
      </c>
      <c r="D13" s="258">
        <f t="shared" si="3"/>
        <v>51504</v>
      </c>
      <c r="E13" s="287">
        <f t="shared" si="3"/>
        <v>42267</v>
      </c>
      <c r="F13" s="246"/>
      <c r="G13" s="288">
        <f t="shared" ref="G13:I13" si="4">SUM(G10:G12)</f>
        <v>397465</v>
      </c>
      <c r="H13" s="258">
        <f t="shared" si="4"/>
        <v>408147</v>
      </c>
      <c r="I13" s="287">
        <f t="shared" si="4"/>
        <v>432203</v>
      </c>
      <c r="J13" s="246"/>
      <c r="K13" s="288">
        <f>SUM(K10:K12)</f>
        <v>448483</v>
      </c>
      <c r="L13" s="258">
        <f>SUM(L10:L12)</f>
        <v>459651</v>
      </c>
      <c r="M13" s="224">
        <f>SUM(M10:M12)</f>
        <v>474470</v>
      </c>
    </row>
    <row r="14" spans="1:14" s="9" customFormat="1" ht="15" customHeight="1" x14ac:dyDescent="0.2">
      <c r="A14" s="12"/>
      <c r="B14" s="122" t="s">
        <v>54</v>
      </c>
      <c r="C14" s="136"/>
      <c r="D14" s="136"/>
      <c r="E14" s="238"/>
      <c r="F14" s="245"/>
      <c r="G14" s="230"/>
      <c r="H14" s="136"/>
      <c r="I14" s="238"/>
      <c r="J14" s="245"/>
      <c r="K14" s="230">
        <f>+'Segment Report ytd'!C14</f>
        <v>-50481</v>
      </c>
      <c r="L14" s="136">
        <f>+'Segment Report ytd'!D14</f>
        <v>-51006</v>
      </c>
      <c r="M14" s="145">
        <f>+'Segment Report ytd'!E14</f>
        <v>-40579</v>
      </c>
    </row>
    <row r="15" spans="1:14" s="9" customFormat="1" ht="15" customHeight="1" thickBot="1" x14ac:dyDescent="0.25">
      <c r="A15" s="12"/>
      <c r="B15" s="218" t="s">
        <v>23</v>
      </c>
      <c r="C15" s="222"/>
      <c r="D15" s="222"/>
      <c r="E15" s="287"/>
      <c r="F15" s="246"/>
      <c r="G15" s="288"/>
      <c r="H15" s="222"/>
      <c r="I15" s="287"/>
      <c r="J15" s="246"/>
      <c r="K15" s="288">
        <f>SUM(K13:K14)</f>
        <v>398002</v>
      </c>
      <c r="L15" s="222">
        <f>SUM(L13:L14)</f>
        <v>408645</v>
      </c>
      <c r="M15" s="224">
        <f>SUM(M13:M14)</f>
        <v>433891</v>
      </c>
    </row>
    <row r="16" spans="1:14" s="9" customFormat="1" ht="15" customHeight="1" x14ac:dyDescent="0.2">
      <c r="A16" s="12"/>
      <c r="B16" s="219"/>
      <c r="C16" s="223"/>
      <c r="D16" s="223"/>
      <c r="E16" s="239"/>
      <c r="F16" s="246"/>
      <c r="G16" s="231"/>
      <c r="H16" s="223"/>
      <c r="I16" s="239"/>
      <c r="J16" s="246"/>
      <c r="K16" s="231"/>
      <c r="L16" s="223"/>
      <c r="M16" s="145"/>
    </row>
    <row r="17" spans="1:13" s="9" customFormat="1" ht="15" customHeight="1" x14ac:dyDescent="0.2">
      <c r="A17" s="12"/>
      <c r="B17" s="123" t="s">
        <v>25</v>
      </c>
      <c r="C17" s="137"/>
      <c r="D17" s="137"/>
      <c r="E17" s="286"/>
      <c r="F17" s="245"/>
      <c r="G17" s="227"/>
      <c r="H17" s="137"/>
      <c r="I17" s="286"/>
      <c r="J17" s="245"/>
      <c r="K17" s="227">
        <f>+'Segment Report ytd'!C17</f>
        <v>-215980</v>
      </c>
      <c r="L17" s="137">
        <f>+'Segment Report ytd'!D17</f>
        <v>-221244</v>
      </c>
      <c r="M17" s="145">
        <f>+'Segment Report ytd'!E17</f>
        <v>-198226</v>
      </c>
    </row>
    <row r="18" spans="1:13" s="9" customFormat="1" ht="15" customHeight="1" thickBot="1" x14ac:dyDescent="0.25">
      <c r="A18" s="12"/>
      <c r="B18" s="218" t="s">
        <v>55</v>
      </c>
      <c r="C18" s="222"/>
      <c r="D18" s="222"/>
      <c r="E18" s="287"/>
      <c r="F18" s="246"/>
      <c r="G18" s="288"/>
      <c r="H18" s="222"/>
      <c r="I18" s="287"/>
      <c r="J18" s="246"/>
      <c r="K18" s="288">
        <f>SUM(K15:K17)</f>
        <v>182022</v>
      </c>
      <c r="L18" s="222">
        <f>SUM(L15:L17)</f>
        <v>187401</v>
      </c>
      <c r="M18" s="224">
        <f>SUM(M15:M17)</f>
        <v>235665</v>
      </c>
    </row>
    <row r="19" spans="1:13" s="20" customFormat="1" ht="15" customHeight="1" x14ac:dyDescent="0.2">
      <c r="A19" s="12"/>
      <c r="B19" s="219"/>
      <c r="C19" s="223"/>
      <c r="D19" s="223"/>
      <c r="E19" s="239"/>
      <c r="F19" s="246"/>
      <c r="G19" s="231"/>
      <c r="H19" s="223"/>
      <c r="I19" s="239"/>
      <c r="J19" s="246"/>
      <c r="K19" s="231"/>
      <c r="L19" s="223"/>
      <c r="M19" s="225"/>
    </row>
    <row r="20" spans="1:13" s="9" customFormat="1" ht="15" customHeight="1" x14ac:dyDescent="0.2">
      <c r="A20" s="12"/>
      <c r="B20" s="122" t="s">
        <v>24</v>
      </c>
      <c r="C20" s="136"/>
      <c r="D20" s="136"/>
      <c r="E20" s="238"/>
      <c r="F20" s="245"/>
      <c r="G20" s="230"/>
      <c r="H20" s="136"/>
      <c r="I20" s="238"/>
      <c r="J20" s="245"/>
      <c r="K20" s="230">
        <f>+'Segment Report ytd'!C20</f>
        <v>-113071</v>
      </c>
      <c r="L20" s="136">
        <f>+'Segment Report ytd'!D20</f>
        <v>-113004</v>
      </c>
      <c r="M20" s="145">
        <f>+'Segment Report ytd'!E20</f>
        <v>-105104</v>
      </c>
    </row>
    <row r="21" spans="1:13" s="9" customFormat="1" ht="15" customHeight="1" thickBot="1" x14ac:dyDescent="0.25">
      <c r="A21" s="12"/>
      <c r="B21" s="218" t="s">
        <v>112</v>
      </c>
      <c r="C21" s="222"/>
      <c r="D21" s="222"/>
      <c r="E21" s="287"/>
      <c r="F21" s="246"/>
      <c r="G21" s="288"/>
      <c r="H21" s="222"/>
      <c r="I21" s="287"/>
      <c r="J21" s="246"/>
      <c r="K21" s="288">
        <f>SUM(K18:K20)</f>
        <v>68951</v>
      </c>
      <c r="L21" s="222">
        <f>SUM(L18:L20)</f>
        <v>74397</v>
      </c>
      <c r="M21" s="224">
        <f>SUM(M18:M20)</f>
        <v>130561</v>
      </c>
    </row>
  </sheetData>
  <mergeCells count="5">
    <mergeCell ref="B1:M1"/>
    <mergeCell ref="C4:E4"/>
    <mergeCell ref="G4:I4"/>
    <mergeCell ref="K4:M4"/>
    <mergeCell ref="B4:B6"/>
  </mergeCells>
  <pageMargins left="0.43307086614173229" right="0.23622047244094491" top="0.74803149606299213" bottom="0.74803149606299213" header="0.31496062992125984" footer="0.31496062992125984"/>
  <pageSetup paperSize="9" orientation="landscape" r:id="rId1"/>
  <headerFooter>
    <oddFooter>&amp;L© 2021 Software AG. All rights reserved.&amp;C&amp;P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8</vt:i4>
      </vt:variant>
    </vt:vector>
  </HeadingPairs>
  <TitlesOfParts>
    <vt:vector size="21" baseType="lpstr">
      <vt:lpstr>Front page</vt:lpstr>
      <vt:lpstr>Table of contents</vt:lpstr>
      <vt:lpstr>Key Figures</vt:lpstr>
      <vt:lpstr>Income Statement</vt:lpstr>
      <vt:lpstr>Balance Sheet</vt:lpstr>
      <vt:lpstr>Statement of Cash Flows</vt:lpstr>
      <vt:lpstr>Segment Report ytd</vt:lpstr>
      <vt:lpstr>Segment Report quarter</vt:lpstr>
      <vt:lpstr>Segment DBP-IoT split ytd</vt:lpstr>
      <vt:lpstr>Segment DBP-IoT split quarter</vt:lpstr>
      <vt:lpstr>Comp. Income</vt:lpstr>
      <vt:lpstr>IR Contact</vt:lpstr>
      <vt:lpstr>Back Banner</vt:lpstr>
      <vt:lpstr>'Balance Sheet'!Print_Area</vt:lpstr>
      <vt:lpstr>'Comp. Income'!Print_Area</vt:lpstr>
      <vt:lpstr>'Front page'!Print_Area</vt:lpstr>
      <vt:lpstr>'Income Statement'!Print_Area</vt:lpstr>
      <vt:lpstr>'Segment DBP-IoT split quarter'!Print_Area</vt:lpstr>
      <vt:lpstr>'Segment DBP-IoT split ytd'!Print_Area</vt:lpstr>
      <vt:lpstr>'Segment Report ytd'!Print_Area</vt:lpstr>
      <vt:lpstr>'Table of contents'!Print_Area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2021-01-26T20:21:44Z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DRAFT_EN_Financial_Template_Software_AG_Q1_2019.xlsx</vt:lpwstr>
  </property>
</Properties>
</file>