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codeName="DieseArbeitsmappe" defaultThemeVersion="124226"/>
  <xr:revisionPtr revIDLastSave="1" documentId="13_ncr:1_{22EF3DB1-26A9-403F-8859-11C46BE62CB7}" xr6:coauthVersionLast="45" xr6:coauthVersionMax="45" xr10:uidLastSave="{4735AC26-4143-4BEC-8CA5-27B0B6F86C71}"/>
  <bookViews>
    <workbookView xWindow="-120" yWindow="-120" windowWidth="29040" windowHeight="17640" tabRatio="932" xr2:uid="{00000000-000D-0000-FFFF-FFFF00000000}"/>
  </bookViews>
  <sheets>
    <sheet name="Front page" sheetId="1" r:id="rId1"/>
    <sheet name="Table of contents" sheetId="32" r:id="rId2"/>
    <sheet name="Key Figures" sheetId="31" r:id="rId3"/>
    <sheet name="Income Statement" sheetId="4" r:id="rId4"/>
    <sheet name="Balance Sheet" sheetId="26" r:id="rId5"/>
    <sheet name="Statement of Cash Flows" sheetId="10" r:id="rId6"/>
    <sheet name="Segment Report ytd" sheetId="29" r:id="rId7"/>
    <sheet name="Segment Report quarter" sheetId="17" r:id="rId8"/>
    <sheet name="Segment DBP-IoT split ytd" sheetId="30" r:id="rId9"/>
    <sheet name="Segment DBP-IoT split quarter" sheetId="24" r:id="rId10"/>
    <sheet name="Comp. Income" sheetId="14" r:id="rId11"/>
    <sheet name="IR Contact" sheetId="5" r:id="rId12"/>
    <sheet name="Back Banner" sheetId="33" r:id="rId13"/>
  </sheets>
  <definedNames>
    <definedName name="_xlnm.Print_Area" localSheetId="4">'Balance Sheet'!$A$1:$E$52</definedName>
    <definedName name="_xlnm.Print_Area" localSheetId="10">'Comp. Income'!$A$1:$F$17</definedName>
    <definedName name="_xlnm.Print_Area" localSheetId="0">'Front page'!$A$1:$H$23</definedName>
    <definedName name="_xlnm.Print_Area" localSheetId="3">'Income Statement'!$A$1:$H$32</definedName>
    <definedName name="_xlnm.Print_Area" localSheetId="9">'Segment DBP-IoT split quarter'!$A$1:$M$22</definedName>
    <definedName name="_xlnm.Print_Area" localSheetId="8">'Segment DBP-IoT split ytd'!$A$1:$M$22</definedName>
    <definedName name="_xlnm.Print_Area" localSheetId="1">'Table of contents'!$A$1:$J$27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9" i="17" l="1"/>
  <c r="R29" i="17"/>
  <c r="G20" i="17"/>
  <c r="R20" i="17" s="1"/>
  <c r="E20" i="17"/>
  <c r="T20" i="17" s="1"/>
  <c r="C20" i="17"/>
  <c r="T17" i="17"/>
  <c r="R17" i="17"/>
  <c r="E17" i="17"/>
  <c r="T14" i="17"/>
  <c r="R14" i="17"/>
  <c r="K13" i="17"/>
  <c r="K15" i="17" s="1"/>
  <c r="K18" i="17" s="1"/>
  <c r="K21" i="17" s="1"/>
  <c r="H13" i="17"/>
  <c r="H15" i="17" s="1"/>
  <c r="H18" i="17" s="1"/>
  <c r="H21" i="17" s="1"/>
  <c r="T12" i="17"/>
  <c r="S12" i="17"/>
  <c r="R12" i="17"/>
  <c r="T11" i="17"/>
  <c r="S11" i="17"/>
  <c r="R11" i="17"/>
  <c r="P10" i="17"/>
  <c r="P13" i="17" s="1"/>
  <c r="P15" i="17" s="1"/>
  <c r="P18" i="17" s="1"/>
  <c r="P21" i="17" s="1"/>
  <c r="O10" i="17"/>
  <c r="O13" i="17" s="1"/>
  <c r="O15" i="17" s="1"/>
  <c r="O18" i="17" s="1"/>
  <c r="O21" i="17" s="1"/>
  <c r="M10" i="17"/>
  <c r="M13" i="17" s="1"/>
  <c r="M15" i="17" s="1"/>
  <c r="M18" i="17" s="1"/>
  <c r="M21" i="17" s="1"/>
  <c r="L10" i="17"/>
  <c r="L13" i="17" s="1"/>
  <c r="L15" i="17" s="1"/>
  <c r="L18" i="17" s="1"/>
  <c r="L21" i="17" s="1"/>
  <c r="K10" i="17"/>
  <c r="I10" i="17"/>
  <c r="I13" i="17" s="1"/>
  <c r="I15" i="17" s="1"/>
  <c r="I18" i="17" s="1"/>
  <c r="I21" i="17" s="1"/>
  <c r="H10" i="17"/>
  <c r="G10" i="17"/>
  <c r="G13" i="17" s="1"/>
  <c r="G15" i="17" s="1"/>
  <c r="G18" i="17" s="1"/>
  <c r="G21" i="17" s="1"/>
  <c r="E10" i="17"/>
  <c r="E13" i="17" s="1"/>
  <c r="E15" i="17" s="1"/>
  <c r="E18" i="17" s="1"/>
  <c r="E21" i="17" s="1"/>
  <c r="D10" i="17"/>
  <c r="D13" i="17" s="1"/>
  <c r="D15" i="17" s="1"/>
  <c r="D18" i="17" s="1"/>
  <c r="D21" i="17" s="1"/>
  <c r="C10" i="17"/>
  <c r="C13" i="17" s="1"/>
  <c r="C15" i="17" s="1"/>
  <c r="C18" i="17" s="1"/>
  <c r="C21" i="17" s="1"/>
  <c r="T9" i="17"/>
  <c r="S9" i="17"/>
  <c r="R9" i="17"/>
  <c r="T8" i="17"/>
  <c r="S8" i="17"/>
  <c r="R8" i="17"/>
  <c r="S7" i="17"/>
  <c r="R7" i="17"/>
  <c r="E7" i="17"/>
  <c r="T7" i="17" s="1"/>
  <c r="T10" i="17" s="1"/>
  <c r="T13" i="17" s="1"/>
  <c r="T15" i="17" s="1"/>
  <c r="T18" i="17" s="1"/>
  <c r="T21" i="17" s="1"/>
  <c r="T26" i="17" s="1"/>
  <c r="T30" i="17" s="1"/>
  <c r="T32" i="17" s="1"/>
  <c r="T29" i="29"/>
  <c r="R29" i="29"/>
  <c r="T20" i="29"/>
  <c r="G20" i="29"/>
  <c r="C20" i="29"/>
  <c r="R20" i="29" s="1"/>
  <c r="R17" i="29"/>
  <c r="E17" i="29"/>
  <c r="T17" i="29" s="1"/>
  <c r="T14" i="29"/>
  <c r="R14" i="29"/>
  <c r="K13" i="29"/>
  <c r="K15" i="29" s="1"/>
  <c r="K18" i="29" s="1"/>
  <c r="K21" i="29" s="1"/>
  <c r="I13" i="29"/>
  <c r="I15" i="29" s="1"/>
  <c r="I18" i="29" s="1"/>
  <c r="I21" i="29" s="1"/>
  <c r="T12" i="29"/>
  <c r="S12" i="29"/>
  <c r="R12" i="29"/>
  <c r="T11" i="29"/>
  <c r="S11" i="29"/>
  <c r="R11" i="29"/>
  <c r="P10" i="29"/>
  <c r="P13" i="29" s="1"/>
  <c r="P15" i="29" s="1"/>
  <c r="P18" i="29" s="1"/>
  <c r="P21" i="29" s="1"/>
  <c r="O10" i="29"/>
  <c r="O13" i="29" s="1"/>
  <c r="O15" i="29" s="1"/>
  <c r="O18" i="29" s="1"/>
  <c r="O21" i="29" s="1"/>
  <c r="M10" i="29"/>
  <c r="M13" i="29" s="1"/>
  <c r="M15" i="29" s="1"/>
  <c r="M18" i="29" s="1"/>
  <c r="M21" i="29" s="1"/>
  <c r="L10" i="29"/>
  <c r="L13" i="29" s="1"/>
  <c r="L15" i="29" s="1"/>
  <c r="L18" i="29" s="1"/>
  <c r="L21" i="29" s="1"/>
  <c r="K10" i="29"/>
  <c r="I10" i="29"/>
  <c r="H10" i="29"/>
  <c r="H13" i="29" s="1"/>
  <c r="H15" i="29" s="1"/>
  <c r="H18" i="29" s="1"/>
  <c r="H21" i="29" s="1"/>
  <c r="G10" i="29"/>
  <c r="G13" i="29" s="1"/>
  <c r="G15" i="29" s="1"/>
  <c r="G18" i="29" s="1"/>
  <c r="G21" i="29" s="1"/>
  <c r="E10" i="29"/>
  <c r="E13" i="29" s="1"/>
  <c r="E15" i="29" s="1"/>
  <c r="E18" i="29" s="1"/>
  <c r="E21" i="29" s="1"/>
  <c r="D10" i="29"/>
  <c r="D13" i="29" s="1"/>
  <c r="D15" i="29" s="1"/>
  <c r="D18" i="29" s="1"/>
  <c r="D21" i="29" s="1"/>
  <c r="C10" i="29"/>
  <c r="C13" i="29" s="1"/>
  <c r="C15" i="29" s="1"/>
  <c r="C18" i="29" s="1"/>
  <c r="C21" i="29" s="1"/>
  <c r="T9" i="29"/>
  <c r="S9" i="29"/>
  <c r="R9" i="29"/>
  <c r="T8" i="29"/>
  <c r="S8" i="29"/>
  <c r="R8" i="29"/>
  <c r="T7" i="29"/>
  <c r="T10" i="29" s="1"/>
  <c r="T13" i="29" s="1"/>
  <c r="T15" i="29" s="1"/>
  <c r="S7" i="29"/>
  <c r="S10" i="29" s="1"/>
  <c r="S13" i="29" s="1"/>
  <c r="R7" i="29"/>
  <c r="R10" i="29" l="1"/>
  <c r="R13" i="29" s="1"/>
  <c r="R15" i="29" s="1"/>
  <c r="R18" i="29" s="1"/>
  <c r="R21" i="29" s="1"/>
  <c r="R26" i="29" s="1"/>
  <c r="R30" i="29" s="1"/>
  <c r="R32" i="29" s="1"/>
  <c r="R10" i="17"/>
  <c r="R13" i="17" s="1"/>
  <c r="R15" i="17" s="1"/>
  <c r="R18" i="17" s="1"/>
  <c r="R21" i="17" s="1"/>
  <c r="R26" i="17" s="1"/>
  <c r="R30" i="17" s="1"/>
  <c r="R32" i="17" s="1"/>
  <c r="S10" i="17"/>
  <c r="S13" i="17" s="1"/>
  <c r="T18" i="29"/>
  <c r="T21" i="29" s="1"/>
  <c r="T26" i="29" s="1"/>
  <c r="T30" i="29" s="1"/>
  <c r="T32" i="29" s="1"/>
  <c r="E12" i="14" l="1"/>
  <c r="E37" i="31"/>
  <c r="E38" i="31"/>
  <c r="E39" i="31"/>
  <c r="E40" i="31"/>
  <c r="H37" i="31"/>
  <c r="H38" i="31"/>
  <c r="H39" i="31"/>
  <c r="H40" i="31"/>
  <c r="E43" i="31"/>
  <c r="E44" i="31"/>
  <c r="E45" i="31"/>
  <c r="F24" i="4"/>
  <c r="C24" i="4"/>
  <c r="C21" i="4"/>
  <c r="C20" i="4"/>
  <c r="D12" i="14"/>
  <c r="D9" i="14"/>
  <c r="D13" i="14" s="1"/>
  <c r="D14" i="14" s="1"/>
  <c r="D15" i="14" s="1"/>
  <c r="E9" i="14"/>
  <c r="E10" i="24"/>
  <c r="E13" i="24"/>
  <c r="E13" i="30"/>
  <c r="E10" i="30"/>
  <c r="M17" i="30"/>
  <c r="F16" i="10"/>
  <c r="F38" i="10" s="1"/>
  <c r="D35" i="10"/>
  <c r="D37" i="10" s="1"/>
  <c r="D16" i="10"/>
  <c r="D38" i="10"/>
  <c r="F35" i="10"/>
  <c r="F37" i="10" s="1"/>
  <c r="F32" i="10"/>
  <c r="F25" i="10"/>
  <c r="D32" i="10"/>
  <c r="D25" i="10"/>
  <c r="E35" i="10"/>
  <c r="E37" i="10"/>
  <c r="E32" i="10"/>
  <c r="E25" i="10"/>
  <c r="E16" i="10"/>
  <c r="E38" i="10" s="1"/>
  <c r="G24" i="4"/>
  <c r="D24" i="4"/>
  <c r="G14" i="4"/>
  <c r="G10" i="4"/>
  <c r="G12" i="4"/>
  <c r="D14" i="4"/>
  <c r="D10" i="4"/>
  <c r="D12" i="4"/>
  <c r="D19" i="4"/>
  <c r="G22" i="4"/>
  <c r="G23" i="4"/>
  <c r="G25" i="4"/>
  <c r="G26" i="4"/>
  <c r="F22" i="4"/>
  <c r="F10" i="4"/>
  <c r="H10" i="4"/>
  <c r="D22" i="4"/>
  <c r="C10" i="4"/>
  <c r="E10" i="4"/>
  <c r="C12" i="4"/>
  <c r="E12" i="4"/>
  <c r="C22" i="4"/>
  <c r="G19" i="4"/>
  <c r="B1" i="14"/>
  <c r="B1" i="24"/>
  <c r="B1" i="30"/>
  <c r="B1" i="17"/>
  <c r="B1" i="29"/>
  <c r="B1" i="10"/>
  <c r="B1" i="26"/>
  <c r="B1" i="4"/>
  <c r="F1" i="10"/>
  <c r="E1" i="10"/>
  <c r="D1" i="10"/>
  <c r="C1" i="10"/>
  <c r="B1" i="31"/>
  <c r="F12" i="14"/>
  <c r="C12" i="14"/>
  <c r="F9" i="14"/>
  <c r="F13" i="14" s="1"/>
  <c r="F14" i="14" s="1"/>
  <c r="F15" i="14" s="1"/>
  <c r="C9" i="14"/>
  <c r="D10" i="24"/>
  <c r="D13" i="24" s="1"/>
  <c r="C10" i="24"/>
  <c r="C13" i="24" s="1"/>
  <c r="D10" i="30"/>
  <c r="D13" i="30" s="1"/>
  <c r="C10" i="30"/>
  <c r="C13" i="30"/>
  <c r="K7" i="30"/>
  <c r="G7" i="30" s="1"/>
  <c r="L7" i="30"/>
  <c r="H7" i="30" s="1"/>
  <c r="M7" i="30"/>
  <c r="I7" i="30" s="1"/>
  <c r="K8" i="30"/>
  <c r="G8" i="30" s="1"/>
  <c r="L8" i="30"/>
  <c r="H8" i="30" s="1"/>
  <c r="M8" i="30"/>
  <c r="I8" i="30" s="1"/>
  <c r="K9" i="30"/>
  <c r="G9" i="30" s="1"/>
  <c r="L9" i="30"/>
  <c r="H9" i="30" s="1"/>
  <c r="M9" i="30"/>
  <c r="I9" i="30" s="1"/>
  <c r="K11" i="30"/>
  <c r="G11" i="30" s="1"/>
  <c r="L11" i="30"/>
  <c r="H11" i="30" s="1"/>
  <c r="M11" i="30"/>
  <c r="I11" i="30" s="1"/>
  <c r="K12" i="30"/>
  <c r="G12" i="30" s="1"/>
  <c r="L12" i="30"/>
  <c r="H12" i="30" s="1"/>
  <c r="M12" i="30"/>
  <c r="I12" i="30" s="1"/>
  <c r="K14" i="30"/>
  <c r="L14" i="30"/>
  <c r="M14" i="30"/>
  <c r="K17" i="30"/>
  <c r="L17" i="30"/>
  <c r="K20" i="30"/>
  <c r="L20" i="30"/>
  <c r="C35" i="10"/>
  <c r="C37" i="10" s="1"/>
  <c r="C32" i="10"/>
  <c r="C25" i="10"/>
  <c r="C16" i="10"/>
  <c r="C38" i="10" s="1"/>
  <c r="D49" i="26"/>
  <c r="D51" i="26"/>
  <c r="C49" i="26"/>
  <c r="C51" i="26"/>
  <c r="D42" i="26"/>
  <c r="C42" i="26"/>
  <c r="D32" i="26"/>
  <c r="C32" i="26"/>
  <c r="D21" i="26"/>
  <c r="C21" i="26"/>
  <c r="D11" i="26"/>
  <c r="D22" i="26"/>
  <c r="C11" i="26"/>
  <c r="H24" i="4"/>
  <c r="E21" i="4"/>
  <c r="H20" i="4"/>
  <c r="H18" i="4"/>
  <c r="E18" i="4"/>
  <c r="H17" i="4"/>
  <c r="E17" i="4"/>
  <c r="H16" i="4"/>
  <c r="E16" i="4"/>
  <c r="H15" i="4"/>
  <c r="E15" i="4"/>
  <c r="H14" i="4"/>
  <c r="H13" i="4"/>
  <c r="E13" i="4"/>
  <c r="H11" i="4"/>
  <c r="E11" i="4"/>
  <c r="H9" i="4"/>
  <c r="E9" i="4"/>
  <c r="H8" i="4"/>
  <c r="E8" i="4"/>
  <c r="H7" i="4"/>
  <c r="E7" i="4"/>
  <c r="H6" i="4"/>
  <c r="E6" i="4"/>
  <c r="H5" i="4"/>
  <c r="E5" i="4"/>
  <c r="E20" i="4"/>
  <c r="M20" i="30"/>
  <c r="E24" i="4"/>
  <c r="H21" i="4"/>
  <c r="E14" i="4"/>
  <c r="L20" i="24"/>
  <c r="K20" i="24"/>
  <c r="L17" i="24"/>
  <c r="K17" i="24"/>
  <c r="L14" i="24"/>
  <c r="K14" i="24"/>
  <c r="L12" i="24"/>
  <c r="H12" i="24" s="1"/>
  <c r="K12" i="24"/>
  <c r="G12" i="24" s="1"/>
  <c r="L11" i="24"/>
  <c r="H11" i="24" s="1"/>
  <c r="K11" i="24"/>
  <c r="G11" i="24" s="1"/>
  <c r="L9" i="24"/>
  <c r="H9" i="24" s="1"/>
  <c r="K9" i="24"/>
  <c r="G9" i="24" s="1"/>
  <c r="L8" i="24"/>
  <c r="H8" i="24" s="1"/>
  <c r="K8" i="24"/>
  <c r="G8" i="24" s="1"/>
  <c r="L7" i="24"/>
  <c r="K7" i="24"/>
  <c r="G7" i="24" s="1"/>
  <c r="M14" i="24"/>
  <c r="M12" i="24"/>
  <c r="I12" i="24" s="1"/>
  <c r="M11" i="24"/>
  <c r="I11" i="24" s="1"/>
  <c r="M8" i="24"/>
  <c r="I8" i="24" s="1"/>
  <c r="M9" i="24"/>
  <c r="I9" i="24"/>
  <c r="D52" i="26"/>
  <c r="C52" i="26"/>
  <c r="C22" i="26"/>
  <c r="H22" i="4"/>
  <c r="D23" i="4"/>
  <c r="D25" i="4"/>
  <c r="D26" i="4"/>
  <c r="E22" i="4"/>
  <c r="D29" i="4"/>
  <c r="D28" i="4"/>
  <c r="G29" i="4"/>
  <c r="G28" i="4"/>
  <c r="F12" i="4"/>
  <c r="F19" i="4"/>
  <c r="H19" i="4"/>
  <c r="C19" i="4"/>
  <c r="F23" i="4"/>
  <c r="H23" i="4"/>
  <c r="H12" i="4"/>
  <c r="C23" i="4"/>
  <c r="E19" i="4"/>
  <c r="F25" i="4"/>
  <c r="H25" i="4"/>
  <c r="C25" i="4"/>
  <c r="E23" i="4"/>
  <c r="F26" i="4"/>
  <c r="F29" i="4"/>
  <c r="H29" i="4"/>
  <c r="E25" i="4"/>
  <c r="C26" i="4"/>
  <c r="H26" i="4"/>
  <c r="F28" i="4"/>
  <c r="H28" i="4"/>
  <c r="C29" i="4"/>
  <c r="E29" i="4"/>
  <c r="E26" i="4"/>
  <c r="C28" i="4"/>
  <c r="E28" i="4"/>
  <c r="E13" i="14" l="1"/>
  <c r="E14" i="14" s="1"/>
  <c r="E15" i="14" s="1"/>
  <c r="C13" i="14"/>
  <c r="C14" i="14" s="1"/>
  <c r="C15" i="14" s="1"/>
  <c r="M10" i="30"/>
  <c r="M13" i="30" s="1"/>
  <c r="M15" i="30" s="1"/>
  <c r="M18" i="30" s="1"/>
  <c r="M21" i="30" s="1"/>
  <c r="H10" i="30"/>
  <c r="H13" i="30" s="1"/>
  <c r="M7" i="24"/>
  <c r="L10" i="24"/>
  <c r="L13" i="24" s="1"/>
  <c r="L15" i="24" s="1"/>
  <c r="L18" i="24" s="1"/>
  <c r="L21" i="24" s="1"/>
  <c r="I10" i="30"/>
  <c r="I13" i="30" s="1"/>
  <c r="L10" i="30"/>
  <c r="L13" i="30" s="1"/>
  <c r="L15" i="30" s="1"/>
  <c r="L18" i="30" s="1"/>
  <c r="L21" i="30" s="1"/>
  <c r="K10" i="30"/>
  <c r="K13" i="30" s="1"/>
  <c r="K15" i="30" s="1"/>
  <c r="K18" i="30" s="1"/>
  <c r="K21" i="30" s="1"/>
  <c r="G10" i="30"/>
  <c r="G13" i="30" s="1"/>
  <c r="M17" i="24"/>
  <c r="M20" i="24"/>
  <c r="H7" i="24"/>
  <c r="H10" i="24" s="1"/>
  <c r="H13" i="24" s="1"/>
  <c r="G10" i="24"/>
  <c r="G13" i="24" s="1"/>
  <c r="K10" i="24"/>
  <c r="K13" i="24" s="1"/>
  <c r="K15" i="24" s="1"/>
  <c r="K18" i="24" s="1"/>
  <c r="K21" i="24" s="1"/>
  <c r="I7" i="24" l="1"/>
  <c r="I10" i="24" s="1"/>
  <c r="I13" i="24" s="1"/>
  <c r="M10" i="24"/>
  <c r="M13" i="24" s="1"/>
  <c r="M15" i="24" s="1"/>
  <c r="M18" i="24" s="1"/>
  <c r="M21" i="24" s="1"/>
</calcChain>
</file>

<file path=xl/sharedStrings.xml><?xml version="1.0" encoding="utf-8"?>
<sst xmlns="http://schemas.openxmlformats.org/spreadsheetml/2006/main" count="445" uniqueCount="210">
  <si>
    <t>-</t>
  </si>
  <si>
    <t>Investor Relations</t>
  </si>
  <si>
    <t>64297 Darmstadt</t>
  </si>
  <si>
    <t>Uhlandstraße 12</t>
  </si>
  <si>
    <t>www.softwareag.com</t>
  </si>
  <si>
    <t>+49 (0) 6151 / 92 1900</t>
  </si>
  <si>
    <t xml:space="preserve">Fax: </t>
  </si>
  <si>
    <t xml:space="preserve">+49 (0) 6151 / 9234 1900 </t>
  </si>
  <si>
    <t xml:space="preserve">E-Mail: </t>
  </si>
  <si>
    <t>investor.relations@softwareag.com</t>
  </si>
  <si>
    <t>TOTAL</t>
  </si>
  <si>
    <t>Financial Information</t>
  </si>
  <si>
    <t>Product revenue</t>
  </si>
  <si>
    <t>Other</t>
  </si>
  <si>
    <t>as % of revenue</t>
  </si>
  <si>
    <t>Net income</t>
  </si>
  <si>
    <t>Balance sheet</t>
  </si>
  <si>
    <t>Total assets</t>
  </si>
  <si>
    <t>Cash and cash equivalents</t>
  </si>
  <si>
    <t>Licenses</t>
  </si>
  <si>
    <t>Maintenance</t>
  </si>
  <si>
    <t>Total revenue</t>
  </si>
  <si>
    <t>Costs of sales</t>
  </si>
  <si>
    <t>Gross profit</t>
  </si>
  <si>
    <t>Research and development expenses</t>
  </si>
  <si>
    <t>Sales, marketing and distribution expenses</t>
  </si>
  <si>
    <t>General and administrative expenses</t>
  </si>
  <si>
    <t>Other taxes</t>
  </si>
  <si>
    <t>Income taxes</t>
  </si>
  <si>
    <t>Thereof attributable to shareholders of Software AG</t>
  </si>
  <si>
    <t>Weighted average number of shares outstanding (basic)</t>
  </si>
  <si>
    <t>Weighted average number of shares outstanding (diluted)</t>
  </si>
  <si>
    <t>Current assets</t>
  </si>
  <si>
    <t>Non-current assets</t>
  </si>
  <si>
    <t>Intangible assets</t>
  </si>
  <si>
    <t>Goodwill</t>
  </si>
  <si>
    <t>Property, plant and equipment</t>
  </si>
  <si>
    <t>Current liabilities</t>
  </si>
  <si>
    <t>Financial liabilities</t>
  </si>
  <si>
    <t>Other provisions</t>
  </si>
  <si>
    <t>Non-current liabilities</t>
  </si>
  <si>
    <t>Equity</t>
  </si>
  <si>
    <t>Share capital</t>
  </si>
  <si>
    <t>Retained earnings</t>
  </si>
  <si>
    <t>Other reserves</t>
  </si>
  <si>
    <t>Treasury shares</t>
  </si>
  <si>
    <t>Amortization/depreciation of non-current assets</t>
  </si>
  <si>
    <t>Changes in payables and other liabilities</t>
  </si>
  <si>
    <t>Interest paid</t>
  </si>
  <si>
    <t>Interest received</t>
  </si>
  <si>
    <t>Proceeds from the sale of property, plant and equipment/intangible assets</t>
  </si>
  <si>
    <t>Purchase of property, plant and equipment/intangible assets</t>
  </si>
  <si>
    <t>Net change in cash and cash equivalents</t>
  </si>
  <si>
    <t>Reconciliation</t>
  </si>
  <si>
    <t>Cost of sales</t>
  </si>
  <si>
    <t>Segment contribution</t>
  </si>
  <si>
    <t>Attributable to shareholders of Software AG</t>
  </si>
  <si>
    <t>Non-controlling interests</t>
  </si>
  <si>
    <t>Other comprehensive income</t>
  </si>
  <si>
    <t>Total comprehensive income</t>
  </si>
  <si>
    <t>Thereof attributable to non-controlling interests</t>
  </si>
  <si>
    <t xml:space="preserve">Telephone: </t>
  </si>
  <si>
    <t>Germany</t>
  </si>
  <si>
    <t>p. 3</t>
  </si>
  <si>
    <t>p. 4</t>
  </si>
  <si>
    <t>p. 5</t>
  </si>
  <si>
    <t>p. 6</t>
  </si>
  <si>
    <t>p. 8</t>
  </si>
  <si>
    <t>p. 9</t>
  </si>
  <si>
    <t>(unaudited)</t>
  </si>
  <si>
    <t>Other financial assets</t>
  </si>
  <si>
    <t>Other non-financial assets</t>
  </si>
  <si>
    <t>Deferred tax liabilities</t>
  </si>
  <si>
    <t>Capital reserves</t>
  </si>
  <si>
    <t>Currency translation differences from foreign operations</t>
  </si>
  <si>
    <t>Net actuarial gain/loss on pension obligations</t>
  </si>
  <si>
    <t>Currency translation gain/loss from net investments in foreign operations</t>
  </si>
  <si>
    <t>Items to be reclassified to the income statement if certain conditions are met</t>
  </si>
  <si>
    <t>Items not to be reclassified to the income statement</t>
  </si>
  <si>
    <t>Earnings before income taxes</t>
  </si>
  <si>
    <t>Income tax receivables</t>
  </si>
  <si>
    <t>Deferred tax receivables</t>
  </si>
  <si>
    <t>Other non-financial liabilities</t>
  </si>
  <si>
    <t>Income tax liabilities</t>
  </si>
  <si>
    <t>Provisions for pensions and similar obligations</t>
  </si>
  <si>
    <t>Net financial income/expense</t>
  </si>
  <si>
    <t>Other non-cash income/expense</t>
  </si>
  <si>
    <t>Changes in receivables and other assets</t>
  </si>
  <si>
    <t>Income taxes paid/received</t>
  </si>
  <si>
    <t>Proceeds from the sale of non-current financial assets</t>
  </si>
  <si>
    <t>Purchase of non-current financial assets</t>
  </si>
  <si>
    <t>Proceeds from the sale of current financial assets</t>
  </si>
  <si>
    <t>Purchase of current financial assets</t>
  </si>
  <si>
    <t>(IFRS, unaudited)</t>
  </si>
  <si>
    <t>in € thousands</t>
  </si>
  <si>
    <t>Earnings per share (€, basic)</t>
  </si>
  <si>
    <t>Earnings per share (€, diluted)</t>
  </si>
  <si>
    <t>Assets (in € thousands)</t>
  </si>
  <si>
    <t>Total Assets</t>
  </si>
  <si>
    <t>Total Equity and Liabilities</t>
  </si>
  <si>
    <t>A&amp;N</t>
  </si>
  <si>
    <t>Table of Contents</t>
  </si>
  <si>
    <t>in € millions</t>
  </si>
  <si>
    <t>(unless otherwise stated)</t>
  </si>
  <si>
    <t>Revenue</t>
  </si>
  <si>
    <t>Employees (FTE)</t>
  </si>
  <si>
    <t>Net income (non-IFRS)</t>
  </si>
  <si>
    <t>Operating EBITA (non-IFRS)</t>
  </si>
  <si>
    <t>DBP segment earnings</t>
  </si>
  <si>
    <t>Segment margin</t>
  </si>
  <si>
    <t>A&amp;N segment earnings</t>
  </si>
  <si>
    <t>Equity and Liabilities (in € thousands)</t>
  </si>
  <si>
    <t>Repayment of non-current financial liabilities</t>
  </si>
  <si>
    <t>Segment earnings</t>
  </si>
  <si>
    <t>p. 7</t>
  </si>
  <si>
    <t>Dividends paid</t>
  </si>
  <si>
    <t xml:space="preserve">                                                      </t>
  </si>
  <si>
    <t>Net cash</t>
  </si>
  <si>
    <t xml:space="preserve">as stated </t>
  </si>
  <si>
    <t>SaaS</t>
  </si>
  <si>
    <t>DBP (incl. Cloud &amp; IoT)</t>
  </si>
  <si>
    <t xml:space="preserve">   Thereof DBP (Cloud &amp; IoT)</t>
  </si>
  <si>
    <t xml:space="preserve">at constant
currency </t>
  </si>
  <si>
    <t>DBP (Cloud &amp; IoT)</t>
  </si>
  <si>
    <t>DBP (excl. Cloud &amp; IoT)</t>
  </si>
  <si>
    <t xml:space="preserve">   Thereof DBP (excl. Cloud &amp; IoT)</t>
  </si>
  <si>
    <t>Change in cash and cash equivalents from currency translation</t>
  </si>
  <si>
    <t>Cash and cash equivalents at beginning of period</t>
  </si>
  <si>
    <t>Software AG</t>
  </si>
  <si>
    <t>Operating cash flow</t>
  </si>
  <si>
    <t>Free cash flow</t>
  </si>
  <si>
    <t>Because the figures in this report are stated in accordance with commercial rounding principles, totals and percentages may not always be exact.</t>
  </si>
  <si>
    <t>Trade and other receivables</t>
  </si>
  <si>
    <t>Trade and other payables</t>
  </si>
  <si>
    <t>Payments for acquisitions, net</t>
  </si>
  <si>
    <t>Net cash flow from operating activities</t>
  </si>
  <si>
    <t>+/- as %</t>
  </si>
  <si>
    <t xml:space="preserve">+/- as % </t>
  </si>
  <si>
    <t>Net cash flow from investing activities</t>
  </si>
  <si>
    <t>Net cash flow from financing activities</t>
  </si>
  <si>
    <t>Cash and cash equivalents at end of period</t>
  </si>
  <si>
    <t>as stated</t>
  </si>
  <si>
    <t>Repayments of lease liabilities</t>
  </si>
  <si>
    <t>Professional Services</t>
  </si>
  <si>
    <t>Payments for the settlement of share based payment rights with a choice of settlement</t>
  </si>
  <si>
    <t>Use of treasury shares</t>
  </si>
  <si>
    <t>Dec. 31, 2019</t>
  </si>
  <si>
    <t>Contract liabilities / Deferred income</t>
  </si>
  <si>
    <t xml:space="preserve">Other income </t>
  </si>
  <si>
    <t>Other expense</t>
  </si>
  <si>
    <t>Operating profit</t>
  </si>
  <si>
    <t>Finance income</t>
  </si>
  <si>
    <t>Finance cost</t>
  </si>
  <si>
    <t>Finance income, net</t>
  </si>
  <si>
    <t>Assets held for sale</t>
  </si>
  <si>
    <t>Liabilities from assets held for sale</t>
  </si>
  <si>
    <t>Net profit/(loss) from cash flow hedges</t>
  </si>
  <si>
    <t>Net profit/(loss) from equity instruments designated to measurement at fair value through other comprehensive income</t>
  </si>
  <si>
    <t>Proceeds/payments for current financial liabilities</t>
  </si>
  <si>
    <t>New non-current financial liabilities</t>
  </si>
  <si>
    <t>Change in cash and cash equivalents</t>
  </si>
  <si>
    <t>p. 10</t>
  </si>
  <si>
    <t>p. 11</t>
  </si>
  <si>
    <t>Net proceeds from disposal of assets held for sale</t>
  </si>
  <si>
    <r>
      <t>+/- in % acc</t>
    </r>
    <r>
      <rPr>
        <b/>
        <vertAlign val="superscript"/>
        <sz val="8"/>
        <color rgb="FF011F3D"/>
        <rFont val="Arial"/>
        <family val="2"/>
      </rPr>
      <t>1</t>
    </r>
  </si>
  <si>
    <r>
      <t>Bookings DBP (incl. Cloud &amp; IoT)</t>
    </r>
    <r>
      <rPr>
        <vertAlign val="superscript"/>
        <sz val="8"/>
        <color rgb="FF011F3D"/>
        <rFont val="Arial"/>
        <family val="2"/>
      </rPr>
      <t>5</t>
    </r>
  </si>
  <si>
    <r>
      <t xml:space="preserve">   Thereof DBP (excl. Cloud &amp; IoT)</t>
    </r>
    <r>
      <rPr>
        <vertAlign val="superscript"/>
        <sz val="8"/>
        <color rgb="FF011F3D"/>
        <rFont val="Arial"/>
        <family val="2"/>
      </rPr>
      <t>5</t>
    </r>
  </si>
  <si>
    <r>
      <t xml:space="preserve">   Thereof DBP (Cloud &amp; IoT)</t>
    </r>
    <r>
      <rPr>
        <vertAlign val="superscript"/>
        <sz val="8"/>
        <color rgb="FF011F3D"/>
        <rFont val="Arial"/>
        <family val="2"/>
      </rPr>
      <t>5</t>
    </r>
  </si>
  <si>
    <r>
      <t>Bookings A&amp;N</t>
    </r>
    <r>
      <rPr>
        <vertAlign val="superscript"/>
        <sz val="8"/>
        <color rgb="FF011F3D"/>
        <rFont val="Arial"/>
        <family val="2"/>
      </rPr>
      <t>5</t>
    </r>
  </si>
  <si>
    <r>
      <t>+/- in % acc</t>
    </r>
    <r>
      <rPr>
        <b/>
        <i/>
        <vertAlign val="superscript"/>
        <sz val="8"/>
        <color rgb="FF011F3D"/>
        <rFont val="Arial"/>
        <family val="2"/>
      </rPr>
      <t xml:space="preserve">1 </t>
    </r>
  </si>
  <si>
    <r>
      <t>Earnings per share (non-IFRS)</t>
    </r>
    <r>
      <rPr>
        <b/>
        <vertAlign val="superscript"/>
        <sz val="8"/>
        <color rgb="FF011F3D"/>
        <rFont val="Arial"/>
        <family val="2"/>
      </rPr>
      <t>2</t>
    </r>
  </si>
  <si>
    <r>
      <t>CapEx</t>
    </r>
    <r>
      <rPr>
        <vertAlign val="superscript"/>
        <sz val="8"/>
        <color rgb="FF011F3D"/>
        <rFont val="Arial"/>
        <family val="2"/>
      </rPr>
      <t>3</t>
    </r>
  </si>
  <si>
    <t xml:space="preserve">Group Bookings </t>
  </si>
  <si>
    <t>Group ARR</t>
  </si>
  <si>
    <r>
      <t>DBP (incl. Cloud &amp; IoT)</t>
    </r>
    <r>
      <rPr>
        <vertAlign val="superscript"/>
        <sz val="8"/>
        <color rgb="FF011F3D"/>
        <rFont val="Arial"/>
        <family val="2"/>
      </rPr>
      <t>4</t>
    </r>
  </si>
  <si>
    <t xml:space="preserve">⁶    Excl.438 FTE for sold Spanish Prof. Services unit  </t>
  </si>
  <si>
    <t>4642⁶</t>
  </si>
  <si>
    <t>Free cash flow per share</t>
  </si>
  <si>
    <t xml:space="preserve">EBIT (IFRS) </t>
  </si>
  <si>
    <r>
      <rPr>
        <vertAlign val="superscript"/>
        <sz val="8"/>
        <color rgb="FF011F3D"/>
        <rFont val="Arial"/>
        <family val="2"/>
      </rPr>
      <t>1</t>
    </r>
    <r>
      <rPr>
        <sz val="8"/>
        <color rgb="FF011F3D"/>
        <rFont val="Arial"/>
        <family val="2"/>
      </rPr>
      <t xml:space="preserve">    acc = At constant currency</t>
    </r>
  </si>
  <si>
    <r>
      <rPr>
        <vertAlign val="superscript"/>
        <sz val="8"/>
        <color rgb="FF011F3D"/>
        <rFont val="Arial"/>
        <family val="2"/>
      </rPr>
      <t>3</t>
    </r>
    <r>
      <rPr>
        <sz val="8"/>
        <color rgb="FF011F3D"/>
        <rFont val="Arial"/>
        <family val="2"/>
      </rPr>
      <t xml:space="preserve">    Cash flow from investing activities adjusted for acquisitions and investments in debt instruments</t>
    </r>
  </si>
  <si>
    <r>
      <rPr>
        <vertAlign val="superscript"/>
        <sz val="8"/>
        <color rgb="FF011F3D"/>
        <rFont val="Arial"/>
        <family val="2"/>
      </rPr>
      <t>4</t>
    </r>
    <r>
      <rPr>
        <sz val="8"/>
        <color rgb="FF011F3D"/>
        <rFont val="Arial"/>
        <family val="2"/>
      </rPr>
      <t xml:space="preserve">    Annual recurring revenue </t>
    </r>
  </si>
  <si>
    <r>
      <rPr>
        <vertAlign val="superscript"/>
        <sz val="8"/>
        <color rgb="FF011F3D"/>
        <rFont val="Arial"/>
        <family val="2"/>
      </rPr>
      <t>5</t>
    </r>
    <r>
      <rPr>
        <sz val="8"/>
        <color rgb="FF011F3D"/>
        <rFont val="Arial"/>
        <family val="2"/>
      </rPr>
      <t xml:space="preserve">    Bookings according to 2020 definition</t>
    </r>
  </si>
  <si>
    <t>.</t>
  </si>
  <si>
    <t>Q3 / 2020</t>
  </si>
  <si>
    <t>November 18, 2020</t>
  </si>
  <si>
    <t>Key Figures as of September 30, 2020 and 2019</t>
  </si>
  <si>
    <t>Consolidated Balance Sheet as of September 30, 2020 and December 31, 2019</t>
  </si>
  <si>
    <t>Consolidated Income Statement for the Nine Months Ended September 30, 2020 and 2019</t>
  </si>
  <si>
    <t>Consolidated Statement of Cash Flows for the Nine Months Ended September 30, 2020 and 2019</t>
  </si>
  <si>
    <t>Segment Report for the Nine Months Ended September 30, 2020 and 2019</t>
  </si>
  <si>
    <t>Segment DBP with Revenue Split for the Nine Months Ended September 30, 2020 and 2019</t>
  </si>
  <si>
    <t>Statement of Comprehensive Income for the Nine Months Ended September 30, 2020 and 2019</t>
  </si>
  <si>
    <t>Segment Report for the Third Quarter 2020 and 2019</t>
  </si>
  <si>
    <t>Segment DBP with Revenue Split for the Third Quarter 2020 and 2019</t>
  </si>
  <si>
    <t>Sep. 30, 2020</t>
  </si>
  <si>
    <t>Sep. 30, 2019</t>
  </si>
  <si>
    <t xml:space="preserve">9M 2020
 (as stated) </t>
  </si>
  <si>
    <t>9M 2019
(as stated)</t>
  </si>
  <si>
    <t>9M 2020</t>
  </si>
  <si>
    <t>9M 2019</t>
  </si>
  <si>
    <t>09/20-09/19
+/- as %</t>
  </si>
  <si>
    <t xml:space="preserve">Q3 2020
 (as stated) </t>
  </si>
  <si>
    <t>Q3 2019
(as stated)</t>
  </si>
  <si>
    <t>Q3 2020</t>
  </si>
  <si>
    <t>Q3 2019</t>
  </si>
  <si>
    <t>2    Based on weighted average shares outstanding (basic) 9M 2020: 74.0 mn / 9M 2019: 74.0 mn / Q3 2020 74.0 mn / Q3 2019: 74.0 mn</t>
  </si>
  <si>
    <r>
      <t>9M 2020 
(acc</t>
    </r>
    <r>
      <rPr>
        <b/>
        <i/>
        <vertAlign val="superscript"/>
        <sz val="8"/>
        <color rgb="FF4D6277"/>
        <rFont val="Arial"/>
        <family val="2"/>
      </rPr>
      <t>1</t>
    </r>
    <r>
      <rPr>
        <b/>
        <i/>
        <sz val="8"/>
        <color rgb="FF4D6277"/>
        <rFont val="Arial"/>
        <family val="2"/>
      </rPr>
      <t>)</t>
    </r>
  </si>
  <si>
    <r>
      <t>Q3 2020 
(acc</t>
    </r>
    <r>
      <rPr>
        <b/>
        <i/>
        <vertAlign val="superscript"/>
        <sz val="8"/>
        <color rgb="FF4D6277"/>
        <rFont val="Arial"/>
        <family val="2"/>
      </rPr>
      <t>1</t>
    </r>
    <r>
      <rPr>
        <b/>
        <i/>
        <sz val="8"/>
        <color rgb="FF4D6277"/>
        <rFont val="Arial"/>
        <family val="2"/>
      </rPr>
      <t>)</t>
    </r>
  </si>
  <si>
    <r>
      <t>Sep. 30, 2020 acc</t>
    </r>
    <r>
      <rPr>
        <b/>
        <i/>
        <vertAlign val="superscript"/>
        <sz val="8"/>
        <color rgb="FF011F3D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</si>
</sst>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%"/>
    <numFmt numFmtId="166" formatCode="0.0"/>
    <numFmt numFmtId="167" formatCode="#,##0\ ;[Red]\-#,##0\ ;\ \-\ "/>
    <numFmt numFmtId="168" formatCode="#,##0_ ;[Red]\-#,##0\ "/>
  </numFmts>
  <fonts count="6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899CC"/>
      <name val="Arial"/>
      <family val="2"/>
    </font>
    <font>
      <sz val="11"/>
      <color rgb="FF7F7F7F"/>
      <name val="Arial"/>
      <family val="2"/>
    </font>
    <font>
      <b/>
      <sz val="12"/>
      <color rgb="FF0899CC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45"/>
      <name val="Arial"/>
      <family val="2"/>
    </font>
    <font>
      <sz val="8"/>
      <color rgb="FFFF000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sz val="11"/>
      <color rgb="FF011F3D"/>
      <name val="Arial"/>
      <family val="2"/>
    </font>
    <font>
      <b/>
      <sz val="28"/>
      <color rgb="FF9450F8"/>
      <name val="Arial"/>
      <family val="2"/>
    </font>
    <font>
      <sz val="11"/>
      <color rgb="FF9450F8"/>
      <name val="Arial"/>
      <family val="2"/>
    </font>
    <font>
      <i/>
      <sz val="14"/>
      <color rgb="FF4D6277"/>
      <name val="Arial"/>
      <family val="2"/>
    </font>
    <font>
      <sz val="11"/>
      <color rgb="FF4D6277"/>
      <name val="Arial"/>
      <family val="2"/>
    </font>
    <font>
      <sz val="14"/>
      <color rgb="FF4D6277"/>
      <name val="Arial"/>
      <family val="2"/>
    </font>
    <font>
      <b/>
      <sz val="14"/>
      <color rgb="FF9450F8"/>
      <name val="Arial"/>
      <family val="2"/>
    </font>
    <font>
      <sz val="14"/>
      <color rgb="FF011F3D"/>
      <name val="Arial"/>
      <family val="2"/>
    </font>
    <font>
      <b/>
      <sz val="12"/>
      <color rgb="FF9450F8"/>
      <name val="Arial"/>
      <family val="2"/>
    </font>
    <font>
      <b/>
      <sz val="8"/>
      <color rgb="FF011F3D"/>
      <name val="Arial"/>
      <family val="2"/>
    </font>
    <font>
      <b/>
      <i/>
      <sz val="8"/>
      <color rgb="FF011F3D"/>
      <name val="Arial"/>
      <family val="2"/>
    </font>
    <font>
      <b/>
      <i/>
      <vertAlign val="superscript"/>
      <sz val="8"/>
      <color rgb="FF011F3D"/>
      <name val="Arial"/>
      <family val="2"/>
    </font>
    <font>
      <b/>
      <vertAlign val="superscript"/>
      <sz val="8"/>
      <color rgb="FF011F3D"/>
      <name val="Arial"/>
      <family val="2"/>
    </font>
    <font>
      <sz val="8"/>
      <color rgb="FF011F3D"/>
      <name val="Arial"/>
      <family val="2"/>
    </font>
    <font>
      <i/>
      <sz val="8"/>
      <color rgb="FF011F3D"/>
      <name val="Arial"/>
      <family val="2"/>
    </font>
    <font>
      <vertAlign val="superscript"/>
      <sz val="8"/>
      <color rgb="FF011F3D"/>
      <name val="Arial"/>
      <family val="2"/>
    </font>
    <font>
      <b/>
      <i/>
      <sz val="8"/>
      <color rgb="FF4D6277"/>
      <name val="Arial"/>
      <family val="2"/>
    </font>
    <font>
      <i/>
      <sz val="8"/>
      <color rgb="FF4D6277"/>
      <name val="Arial"/>
      <family val="2"/>
    </font>
    <font>
      <sz val="8"/>
      <color rgb="FF4D6277"/>
      <name val="Arial"/>
      <family val="2"/>
    </font>
    <font>
      <b/>
      <sz val="10"/>
      <color rgb="FF011F3D"/>
      <name val="Arial"/>
      <family val="2"/>
    </font>
    <font>
      <b/>
      <sz val="8"/>
      <color rgb="FF9450F8"/>
      <name val="Arial"/>
      <family val="2"/>
    </font>
    <font>
      <sz val="10"/>
      <color theme="1"/>
      <name val="Arial"/>
      <family val="2"/>
    </font>
    <font>
      <b/>
      <i/>
      <vertAlign val="superscript"/>
      <sz val="8"/>
      <color rgb="FF4D6277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EBDCFE"/>
        <bgColor indexed="64"/>
      </patternFill>
    </fill>
    <fill>
      <patternFill patternType="solid">
        <fgColor rgb="FFF2F2EA"/>
        <bgColor indexed="64"/>
      </patternFill>
    </fill>
  </fills>
  <borders count="81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n">
        <color theme="1"/>
      </top>
      <bottom style="thin">
        <color theme="1"/>
      </bottom>
      <diagonal/>
    </border>
    <border>
      <left/>
      <right style="thick">
        <color rgb="FFFFFFFF"/>
      </right>
      <top style="thin">
        <color theme="1"/>
      </top>
      <bottom style="thin">
        <color theme="1"/>
      </bottom>
      <diagonal/>
    </border>
    <border>
      <left style="thick">
        <color rgb="FFFFFFFF"/>
      </left>
      <right style="thick">
        <color rgb="FFFFFFFF"/>
      </right>
      <top/>
      <bottom style="thin">
        <color auto="1"/>
      </bottom>
      <diagonal/>
    </border>
    <border>
      <left/>
      <right style="thick">
        <color rgb="FFFFFFFF"/>
      </right>
      <top/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 style="medium">
        <color indexed="64"/>
      </top>
      <bottom style="thin">
        <color indexed="64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indexed="64"/>
      </bottom>
      <diagonal/>
    </border>
    <border>
      <left/>
      <right style="thick">
        <color theme="0"/>
      </right>
      <top style="medium">
        <color indexed="64"/>
      </top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 style="thin">
        <color indexed="45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/>
      <bottom style="thin">
        <color theme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rgb="FFFFFFFF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/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medium">
        <color rgb="FF9450F8"/>
      </bottom>
      <diagonal/>
    </border>
    <border>
      <left style="thick">
        <color rgb="FFFFFFFF"/>
      </left>
      <right style="thick">
        <color rgb="FFFFFFFF"/>
      </right>
      <top/>
      <bottom style="medium">
        <color rgb="FF9450F8"/>
      </bottom>
      <diagonal/>
    </border>
    <border>
      <left/>
      <right style="thick">
        <color rgb="FFFFFFFF"/>
      </right>
      <top/>
      <bottom style="medium">
        <color rgb="FF9450F8"/>
      </bottom>
      <diagonal/>
    </border>
    <border>
      <left style="thick">
        <color rgb="FFFFFFFF"/>
      </left>
      <right style="thick">
        <color rgb="FFFFFFFF"/>
      </right>
      <top/>
      <bottom style="thick">
        <color rgb="FF9450F8"/>
      </bottom>
      <diagonal/>
    </border>
    <border>
      <left style="thick">
        <color rgb="FFFFFFFF"/>
      </left>
      <right style="thick">
        <color rgb="FFFFFFFF"/>
      </right>
      <top/>
      <bottom style="thin">
        <color theme="1"/>
      </bottom>
      <diagonal/>
    </border>
    <border>
      <left/>
      <right style="thick">
        <color rgb="FFFFFFFF"/>
      </right>
      <top style="thin">
        <color auto="1"/>
      </top>
      <bottom style="medium">
        <color rgb="FF9450F8"/>
      </bottom>
      <diagonal/>
    </border>
    <border>
      <left style="thick">
        <color rgb="FFFFFFFF"/>
      </left>
      <right style="thick">
        <color rgb="FFFFFFFF"/>
      </right>
      <top style="medium">
        <color rgb="FF9450F8"/>
      </top>
      <bottom style="medium">
        <color rgb="FF9450F8"/>
      </bottom>
      <diagonal/>
    </border>
    <border>
      <left/>
      <right style="thick">
        <color rgb="FFFFFFFF"/>
      </right>
      <top style="medium">
        <color rgb="FF9450F8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/>
      <bottom style="thick">
        <color rgb="FF9450F8"/>
      </bottom>
      <diagonal/>
    </border>
    <border>
      <left style="thick">
        <color theme="0"/>
      </left>
      <right style="thick">
        <color theme="0"/>
      </right>
      <top/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medium">
        <color rgb="FF9450F8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theme="1"/>
      </bottom>
      <diagonal/>
    </border>
    <border>
      <left/>
      <right style="thick">
        <color theme="0"/>
      </right>
      <top/>
      <bottom style="thick">
        <color rgb="FF9450F8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rgb="FF9450F8"/>
      </bottom>
      <diagonal/>
    </border>
    <border>
      <left/>
      <right/>
      <top/>
      <bottom style="thick">
        <color rgb="FF9450F8"/>
      </bottom>
      <diagonal/>
    </border>
    <border>
      <left style="thick">
        <color theme="0"/>
      </left>
      <right/>
      <top style="thin">
        <color indexed="64"/>
      </top>
      <bottom style="thick">
        <color rgb="FF9450F8"/>
      </bottom>
      <diagonal/>
    </border>
    <border>
      <left/>
      <right style="thick">
        <color theme="0"/>
      </right>
      <top style="thin">
        <color indexed="64"/>
      </top>
      <bottom style="thick">
        <color rgb="FF9450F8"/>
      </bottom>
      <diagonal/>
    </border>
    <border>
      <left style="thick">
        <color theme="0"/>
      </left>
      <right/>
      <top style="thin">
        <color indexed="64"/>
      </top>
      <bottom style="medium">
        <color rgb="FF9450F8"/>
      </bottom>
      <diagonal/>
    </border>
    <border>
      <left/>
      <right style="thick">
        <color theme="0"/>
      </right>
      <top style="thin">
        <color indexed="64"/>
      </top>
      <bottom style="medium">
        <color rgb="FF9450F8"/>
      </bottom>
      <diagonal/>
    </border>
    <border>
      <left style="thick">
        <color theme="0"/>
      </left>
      <right/>
      <top/>
      <bottom style="thick">
        <color rgb="FF9450F8"/>
      </bottom>
      <diagonal/>
    </border>
    <border>
      <left style="thick">
        <color theme="0"/>
      </left>
      <right/>
      <top style="thick">
        <color rgb="FF9450F8"/>
      </top>
      <bottom style="thin">
        <color indexed="64"/>
      </bottom>
      <diagonal/>
    </border>
    <border>
      <left/>
      <right style="thick">
        <color theme="0"/>
      </right>
      <top style="thick">
        <color rgb="FF9450F8"/>
      </top>
      <bottom style="thin">
        <color indexed="64"/>
      </bottom>
      <diagonal/>
    </border>
    <border>
      <left style="thick">
        <color theme="0"/>
      </left>
      <right style="thin">
        <color theme="0"/>
      </right>
      <top/>
      <bottom style="thick">
        <color rgb="FF9450F8"/>
      </bottom>
      <diagonal/>
    </border>
    <border>
      <left style="thick">
        <color theme="0"/>
      </left>
      <right style="thin">
        <color theme="0"/>
      </right>
      <top/>
      <bottom/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rgb="FF9450F8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indexed="64"/>
      </bottom>
      <diagonal/>
    </border>
  </borders>
  <cellStyleXfs count="97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2" fillId="0" borderId="0"/>
    <xf numFmtId="167" fontId="1" fillId="2" borderId="22"/>
    <xf numFmtId="49" fontId="14" fillId="3" borderId="23">
      <alignment horizontal="right"/>
    </xf>
    <xf numFmtId="0" fontId="1" fillId="0" borderId="0"/>
    <xf numFmtId="168" fontId="1" fillId="0" borderId="0">
      <alignment vertical="center"/>
    </xf>
    <xf numFmtId="0" fontId="8" fillId="4" borderId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10" borderId="0" applyNumberFormat="0" applyBorder="0" applyAlignment="0" applyProtection="0"/>
    <xf numFmtId="0" fontId="21" fillId="18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0" fillId="8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0" fillId="24" borderId="0" applyNumberFormat="0" applyBorder="0" applyAlignment="0" applyProtection="0"/>
    <xf numFmtId="0" fontId="22" fillId="22" borderId="0" applyNumberFormat="0" applyBorder="0" applyAlignment="0" applyProtection="0"/>
    <xf numFmtId="0" fontId="23" fillId="25" borderId="25" applyNumberFormat="0" applyAlignment="0" applyProtection="0"/>
    <xf numFmtId="0" fontId="24" fillId="17" borderId="26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1" fillId="15" borderId="0" applyNumberFormat="0" applyBorder="0" applyAlignment="0" applyProtection="0"/>
    <xf numFmtId="0" fontId="26" fillId="0" borderId="27" applyNumberFormat="0" applyFill="0" applyAlignment="0" applyProtection="0"/>
    <xf numFmtId="0" fontId="27" fillId="0" borderId="28" applyNumberFormat="0" applyFill="0" applyAlignment="0" applyProtection="0"/>
    <xf numFmtId="0" fontId="28" fillId="0" borderId="29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25" applyNumberFormat="0" applyAlignment="0" applyProtection="0"/>
    <xf numFmtId="0" fontId="30" fillId="0" borderId="30" applyNumberFormat="0" applyFill="0" applyAlignment="0" applyProtection="0"/>
    <xf numFmtId="0" fontId="30" fillId="23" borderId="0" applyNumberFormat="0" applyBorder="0" applyAlignment="0" applyProtection="0"/>
    <xf numFmtId="0" fontId="8" fillId="22" borderId="25" applyNumberFormat="0" applyFont="0" applyAlignment="0" applyProtection="0"/>
    <xf numFmtId="0" fontId="31" fillId="25" borderId="31" applyNumberFormat="0" applyAlignment="0" applyProtection="0"/>
    <xf numFmtId="4" fontId="8" fillId="29" borderId="25" applyNumberFormat="0" applyProtection="0">
      <alignment vertical="center"/>
    </xf>
    <xf numFmtId="4" fontId="34" fillId="30" borderId="25" applyNumberFormat="0" applyProtection="0">
      <alignment vertical="center"/>
    </xf>
    <xf numFmtId="4" fontId="8" fillId="30" borderId="25" applyNumberFormat="0" applyProtection="0">
      <alignment horizontal="left" vertical="center" indent="1"/>
    </xf>
    <xf numFmtId="0" fontId="17" fillId="29" borderId="32" applyNumberFormat="0" applyProtection="0">
      <alignment horizontal="left" vertical="top" indent="1"/>
    </xf>
    <xf numFmtId="4" fontId="8" fillId="31" borderId="25" applyNumberFormat="0" applyProtection="0">
      <alignment horizontal="left" vertical="center" indent="1"/>
    </xf>
    <xf numFmtId="4" fontId="8" fillId="32" borderId="25" applyNumberFormat="0" applyProtection="0">
      <alignment horizontal="right" vertical="center"/>
    </xf>
    <xf numFmtId="4" fontId="8" fillId="33" borderId="25" applyNumberFormat="0" applyProtection="0">
      <alignment horizontal="right" vertical="center"/>
    </xf>
    <xf numFmtId="4" fontId="8" fillId="34" borderId="33" applyNumberFormat="0" applyProtection="0">
      <alignment horizontal="right" vertical="center"/>
    </xf>
    <xf numFmtId="4" fontId="8" fillId="35" borderId="25" applyNumberFormat="0" applyProtection="0">
      <alignment horizontal="right" vertical="center"/>
    </xf>
    <xf numFmtId="4" fontId="8" fillId="36" borderId="25" applyNumberFormat="0" applyProtection="0">
      <alignment horizontal="right" vertical="center"/>
    </xf>
    <xf numFmtId="4" fontId="8" fillId="37" borderId="25" applyNumberFormat="0" applyProtection="0">
      <alignment horizontal="right" vertical="center"/>
    </xf>
    <xf numFmtId="4" fontId="8" fillId="38" borderId="25" applyNumberFormat="0" applyProtection="0">
      <alignment horizontal="right" vertical="center"/>
    </xf>
    <xf numFmtId="4" fontId="8" fillId="39" borderId="25" applyNumberFormat="0" applyProtection="0">
      <alignment horizontal="right" vertical="center"/>
    </xf>
    <xf numFmtId="4" fontId="8" fillId="40" borderId="25" applyNumberFormat="0" applyProtection="0">
      <alignment horizontal="right" vertical="center"/>
    </xf>
    <xf numFmtId="4" fontId="8" fillId="41" borderId="33" applyNumberFormat="0" applyProtection="0">
      <alignment horizontal="left" vertical="center" indent="1"/>
    </xf>
    <xf numFmtId="4" fontId="1" fillId="42" borderId="33" applyNumberFormat="0" applyProtection="0">
      <alignment horizontal="left" vertical="center" indent="1"/>
    </xf>
    <xf numFmtId="4" fontId="1" fillId="42" borderId="33" applyNumberFormat="0" applyProtection="0">
      <alignment horizontal="left" vertical="center" indent="1"/>
    </xf>
    <xf numFmtId="4" fontId="8" fillId="43" borderId="25" applyNumberFormat="0" applyProtection="0">
      <alignment horizontal="right" vertical="center"/>
    </xf>
    <xf numFmtId="4" fontId="8" fillId="44" borderId="33" applyNumberFormat="0" applyProtection="0">
      <alignment horizontal="left" vertical="center" indent="1"/>
    </xf>
    <xf numFmtId="4" fontId="8" fillId="43" borderId="33" applyNumberFormat="0" applyProtection="0">
      <alignment horizontal="left" vertical="center" indent="1"/>
    </xf>
    <xf numFmtId="0" fontId="8" fillId="45" borderId="25" applyNumberFormat="0" applyProtection="0">
      <alignment horizontal="left" vertical="center" indent="1"/>
    </xf>
    <xf numFmtId="0" fontId="8" fillId="42" borderId="32" applyNumberFormat="0" applyProtection="0">
      <alignment horizontal="left" vertical="top" indent="1"/>
    </xf>
    <xf numFmtId="0" fontId="8" fillId="46" borderId="25" applyNumberFormat="0" applyProtection="0">
      <alignment horizontal="left" vertical="center" indent="1"/>
    </xf>
    <xf numFmtId="0" fontId="8" fillId="43" borderId="32" applyNumberFormat="0" applyProtection="0">
      <alignment horizontal="left" vertical="top" indent="1"/>
    </xf>
    <xf numFmtId="0" fontId="8" fillId="47" borderId="25" applyNumberFormat="0" applyProtection="0">
      <alignment horizontal="left" vertical="center" indent="1"/>
    </xf>
    <xf numFmtId="0" fontId="8" fillId="47" borderId="32" applyNumberFormat="0" applyProtection="0">
      <alignment horizontal="left" vertical="top" indent="1"/>
    </xf>
    <xf numFmtId="0" fontId="8" fillId="44" borderId="25" applyNumberFormat="0" applyProtection="0">
      <alignment horizontal="left" vertical="center" indent="1"/>
    </xf>
    <xf numFmtId="0" fontId="8" fillId="44" borderId="32" applyNumberFormat="0" applyProtection="0">
      <alignment horizontal="left" vertical="top" indent="1"/>
    </xf>
    <xf numFmtId="0" fontId="8" fillId="48" borderId="34" applyNumberFormat="0">
      <protection locked="0"/>
    </xf>
    <xf numFmtId="0" fontId="7" fillId="42" borderId="35" applyBorder="0"/>
    <xf numFmtId="4" fontId="16" fillId="49" borderId="32" applyNumberFormat="0" applyProtection="0">
      <alignment vertical="center"/>
    </xf>
    <xf numFmtId="4" fontId="34" fillId="50" borderId="36" applyNumberFormat="0" applyProtection="0">
      <alignment vertical="center"/>
    </xf>
    <xf numFmtId="4" fontId="16" fillId="45" borderId="32" applyNumberFormat="0" applyProtection="0">
      <alignment horizontal="left" vertical="center" indent="1"/>
    </xf>
    <xf numFmtId="0" fontId="16" fillId="49" borderId="32" applyNumberFormat="0" applyProtection="0">
      <alignment horizontal="left" vertical="top" indent="1"/>
    </xf>
    <xf numFmtId="4" fontId="8" fillId="0" borderId="25" applyNumberFormat="0" applyProtection="0">
      <alignment horizontal="right" vertical="center"/>
    </xf>
    <xf numFmtId="4" fontId="34" fillId="51" borderId="25" applyNumberFormat="0" applyProtection="0">
      <alignment horizontal="right" vertical="center"/>
    </xf>
    <xf numFmtId="4" fontId="8" fillId="31" borderId="25" applyNumberFormat="0" applyProtection="0">
      <alignment horizontal="left" vertical="center" indent="1"/>
    </xf>
    <xf numFmtId="0" fontId="16" fillId="43" borderId="32" applyNumberFormat="0" applyProtection="0">
      <alignment horizontal="left" vertical="top" indent="1"/>
    </xf>
    <xf numFmtId="4" fontId="18" fillId="52" borderId="33" applyNumberFormat="0" applyProtection="0">
      <alignment horizontal="left" vertical="center" indent="1"/>
    </xf>
    <xf numFmtId="0" fontId="8" fillId="53" borderId="36"/>
    <xf numFmtId="4" fontId="19" fillId="48" borderId="25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25" fillId="0" borderId="37" applyNumberFormat="0" applyFill="0" applyAlignment="0" applyProtection="0"/>
    <xf numFmtId="0" fontId="33" fillId="0" borderId="0" applyNumberFormat="0" applyFill="0" applyBorder="0" applyAlignment="0" applyProtection="0"/>
    <xf numFmtId="0" fontId="59" fillId="0" borderId="0"/>
    <xf numFmtId="9" fontId="2" fillId="0" borderId="0" applyFont="0" applyFill="0" applyBorder="0" applyAlignment="0" applyProtection="0"/>
  </cellStyleXfs>
  <cellXfs count="372">
    <xf numFmtId="0" fontId="0" fillId="0" borderId="0" xfId="0"/>
    <xf numFmtId="0" fontId="0" fillId="0" borderId="0" xfId="0" applyAlignment="1">
      <alignment horizontal="right" vertical="top"/>
    </xf>
    <xf numFmtId="0" fontId="4" fillId="0" borderId="0" xfId="0" applyFont="1"/>
    <xf numFmtId="0" fontId="5" fillId="0" borderId="0" xfId="0" applyFont="1"/>
    <xf numFmtId="0" fontId="1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0" fontId="10" fillId="0" borderId="0" xfId="0" applyFont="1" applyAlignment="1">
      <alignment vertical="center"/>
    </xf>
    <xf numFmtId="0" fontId="8" fillId="0" borderId="0" xfId="0" applyFont="1"/>
    <xf numFmtId="0" fontId="4" fillId="0" borderId="5" xfId="0" applyFont="1" applyBorder="1"/>
    <xf numFmtId="0" fontId="6" fillId="0" borderId="5" xfId="0" applyFont="1" applyBorder="1"/>
    <xf numFmtId="0" fontId="8" fillId="0" borderId="5" xfId="0" applyFont="1" applyBorder="1"/>
    <xf numFmtId="0" fontId="4" fillId="0" borderId="6" xfId="0" applyFont="1" applyBorder="1"/>
    <xf numFmtId="0" fontId="12" fillId="0" borderId="0" xfId="0" applyFont="1"/>
    <xf numFmtId="0" fontId="12" fillId="0" borderId="5" xfId="0" applyFont="1" applyBorder="1"/>
    <xf numFmtId="0" fontId="6" fillId="0" borderId="5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Border="1"/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4" fillId="0" borderId="0" xfId="0" applyFont="1" applyBorder="1"/>
    <xf numFmtId="0" fontId="7" fillId="0" borderId="0" xfId="0" applyFont="1" applyBorder="1" applyAlignment="1"/>
    <xf numFmtId="0" fontId="9" fillId="0" borderId="0" xfId="0" applyFont="1" applyBorder="1" applyAlignment="1">
      <alignment horizontal="left"/>
    </xf>
    <xf numFmtId="0" fontId="12" fillId="0" borderId="0" xfId="0" applyFont="1" applyBorder="1"/>
    <xf numFmtId="0" fontId="13" fillId="0" borderId="0" xfId="0" applyFont="1" applyAlignment="1"/>
    <xf numFmtId="0" fontId="7" fillId="0" borderId="0" xfId="0" applyFont="1"/>
    <xf numFmtId="0" fontId="7" fillId="0" borderId="5" xfId="0" applyFont="1" applyBorder="1"/>
    <xf numFmtId="3" fontId="8" fillId="0" borderId="5" xfId="0" applyNumberFormat="1" applyFont="1" applyBorder="1" applyAlignment="1">
      <alignment horizontal="right"/>
    </xf>
    <xf numFmtId="0" fontId="6" fillId="0" borderId="6" xfId="0" applyFont="1" applyBorder="1"/>
    <xf numFmtId="0" fontId="6" fillId="0" borderId="13" xfId="0" applyFont="1" applyBorder="1"/>
    <xf numFmtId="0" fontId="6" fillId="0" borderId="0" xfId="0" applyFont="1" applyBorder="1"/>
    <xf numFmtId="0" fontId="4" fillId="0" borderId="0" xfId="0" applyFont="1" applyFill="1" applyBorder="1"/>
    <xf numFmtId="0" fontId="15" fillId="0" borderId="0" xfId="0" applyFont="1"/>
    <xf numFmtId="4" fontId="4" fillId="0" borderId="0" xfId="0" applyNumberFormat="1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5" fillId="0" borderId="0" xfId="0" applyFont="1" applyBorder="1"/>
    <xf numFmtId="0" fontId="36" fillId="0" borderId="0" xfId="0" applyFont="1" applyBorder="1"/>
    <xf numFmtId="0" fontId="36" fillId="0" borderId="5" xfId="0" applyFont="1" applyBorder="1"/>
    <xf numFmtId="0" fontId="37" fillId="0" borderId="5" xfId="0" applyFont="1" applyBorder="1"/>
    <xf numFmtId="0" fontId="37" fillId="0" borderId="0" xfId="0" applyFont="1" applyAlignment="1">
      <alignment vertical="center"/>
    </xf>
    <xf numFmtId="3" fontId="4" fillId="0" borderId="0" xfId="0" applyNumberFormat="1" applyFont="1"/>
    <xf numFmtId="0" fontId="11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3" fillId="0" borderId="0" xfId="0" applyFont="1"/>
    <xf numFmtId="0" fontId="9" fillId="0" borderId="0" xfId="0" applyFont="1" applyAlignment="1">
      <alignment horizontal="left"/>
    </xf>
    <xf numFmtId="3" fontId="8" fillId="0" borderId="0" xfId="0" applyNumberFormat="1" applyFont="1"/>
    <xf numFmtId="0" fontId="11" fillId="0" borderId="0" xfId="0" applyFont="1" applyAlignment="1">
      <alignment horizontal="left"/>
    </xf>
    <xf numFmtId="0" fontId="38" fillId="0" borderId="0" xfId="0" applyFont="1"/>
    <xf numFmtId="0" fontId="40" fillId="0" borderId="0" xfId="0" applyFont="1"/>
    <xf numFmtId="14" fontId="41" fillId="0" borderId="0" xfId="0" applyNumberFormat="1" applyFont="1"/>
    <xf numFmtId="0" fontId="42" fillId="0" borderId="0" xfId="0" applyFont="1"/>
    <xf numFmtId="14" fontId="43" fillId="0" borderId="0" xfId="0" applyNumberFormat="1" applyFont="1"/>
    <xf numFmtId="0" fontId="44" fillId="0" borderId="0" xfId="0" applyFont="1"/>
    <xf numFmtId="0" fontId="45" fillId="0" borderId="0" xfId="0" applyFont="1"/>
    <xf numFmtId="0" fontId="45" fillId="0" borderId="0" xfId="3" applyFont="1"/>
    <xf numFmtId="0" fontId="46" fillId="0" borderId="6" xfId="0" applyFont="1" applyBorder="1" applyAlignment="1">
      <alignment horizontal="left"/>
    </xf>
    <xf numFmtId="0" fontId="47" fillId="0" borderId="7" xfId="0" applyFont="1" applyBorder="1" applyAlignment="1">
      <alignment horizontal="left"/>
    </xf>
    <xf numFmtId="0" fontId="51" fillId="0" borderId="9" xfId="0" applyFont="1" applyBorder="1" applyAlignment="1">
      <alignment horizontal="left"/>
    </xf>
    <xf numFmtId="9" fontId="51" fillId="0" borderId="10" xfId="0" applyNumberFormat="1" applyFont="1" applyBorder="1" applyAlignment="1">
      <alignment horizontal="right"/>
    </xf>
    <xf numFmtId="9" fontId="52" fillId="0" borderId="10" xfId="0" applyNumberFormat="1" applyFont="1" applyBorder="1" applyAlignment="1">
      <alignment horizontal="right" wrapText="1"/>
    </xf>
    <xf numFmtId="0" fontId="47" fillId="0" borderId="0" xfId="0" applyFont="1" applyAlignment="1">
      <alignment horizontal="left"/>
    </xf>
    <xf numFmtId="164" fontId="51" fillId="0" borderId="8" xfId="0" applyNumberFormat="1" applyFont="1" applyBorder="1" applyAlignment="1">
      <alignment horizontal="right"/>
    </xf>
    <xf numFmtId="9" fontId="51" fillId="0" borderId="1" xfId="0" applyNumberFormat="1" applyFont="1" applyBorder="1" applyAlignment="1">
      <alignment horizontal="right"/>
    </xf>
    <xf numFmtId="0" fontId="51" fillId="0" borderId="7" xfId="0" applyFont="1" applyBorder="1" applyAlignment="1">
      <alignment horizontal="left"/>
    </xf>
    <xf numFmtId="9" fontId="51" fillId="0" borderId="8" xfId="0" applyNumberFormat="1" applyFont="1" applyBorder="1" applyAlignment="1">
      <alignment horizontal="right"/>
    </xf>
    <xf numFmtId="9" fontId="51" fillId="0" borderId="0" xfId="0" applyNumberFormat="1" applyFont="1" applyAlignment="1">
      <alignment horizontal="right" wrapText="1"/>
    </xf>
    <xf numFmtId="0" fontId="51" fillId="0" borderId="38" xfId="0" applyFont="1" applyBorder="1" applyAlignment="1">
      <alignment horizontal="left"/>
    </xf>
    <xf numFmtId="9" fontId="51" fillId="0" borderId="39" xfId="0" applyNumberFormat="1" applyFont="1" applyBorder="1" applyAlignment="1">
      <alignment horizontal="right"/>
    </xf>
    <xf numFmtId="0" fontId="52" fillId="0" borderId="38" xfId="0" applyFont="1" applyBorder="1" applyAlignment="1">
      <alignment horizontal="left"/>
    </xf>
    <xf numFmtId="0" fontId="52" fillId="0" borderId="39" xfId="0" applyFont="1" applyBorder="1" applyAlignment="1">
      <alignment horizontal="right"/>
    </xf>
    <xf numFmtId="0" fontId="51" fillId="0" borderId="11" xfId="0" applyFont="1" applyBorder="1" applyAlignment="1">
      <alignment horizontal="left"/>
    </xf>
    <xf numFmtId="9" fontId="51" fillId="0" borderId="12" xfId="0" applyNumberFormat="1" applyFont="1" applyBorder="1" applyAlignment="1">
      <alignment horizontal="right"/>
    </xf>
    <xf numFmtId="9" fontId="47" fillId="0" borderId="12" xfId="0" applyNumberFormat="1" applyFont="1" applyBorder="1" applyAlignment="1">
      <alignment horizontal="right"/>
    </xf>
    <xf numFmtId="0" fontId="51" fillId="0" borderId="38" xfId="0" applyFont="1" applyBorder="1" applyAlignment="1">
      <alignment horizontal="left" wrapText="1"/>
    </xf>
    <xf numFmtId="9" fontId="47" fillId="0" borderId="39" xfId="0" applyNumberFormat="1" applyFont="1" applyBorder="1" applyAlignment="1">
      <alignment horizontal="right"/>
    </xf>
    <xf numFmtId="3" fontId="51" fillId="0" borderId="0" xfId="0" applyNumberFormat="1" applyFont="1" applyAlignment="1">
      <alignment vertical="center"/>
    </xf>
    <xf numFmtId="164" fontId="51" fillId="54" borderId="10" xfId="0" applyNumberFormat="1" applyFont="1" applyFill="1" applyBorder="1" applyAlignment="1">
      <alignment horizontal="right"/>
    </xf>
    <xf numFmtId="164" fontId="51" fillId="54" borderId="24" xfId="0" applyNumberFormat="1" applyFont="1" applyFill="1" applyBorder="1" applyAlignment="1">
      <alignment horizontal="right"/>
    </xf>
    <xf numFmtId="166" fontId="51" fillId="54" borderId="39" xfId="0" applyNumberFormat="1" applyFont="1" applyFill="1" applyBorder="1" applyAlignment="1">
      <alignment horizontal="right"/>
    </xf>
    <xf numFmtId="165" fontId="52" fillId="54" borderId="39" xfId="0" applyNumberFormat="1" applyFont="1" applyFill="1" applyBorder="1" applyAlignment="1">
      <alignment horizontal="right"/>
    </xf>
    <xf numFmtId="166" fontId="51" fillId="54" borderId="12" xfId="0" applyNumberFormat="1" applyFont="1" applyFill="1" applyBorder="1" applyAlignment="1">
      <alignment horizontal="right"/>
    </xf>
    <xf numFmtId="164" fontId="51" fillId="0" borderId="8" xfId="0" applyNumberFormat="1" applyFont="1" applyFill="1" applyBorder="1" applyAlignment="1">
      <alignment horizontal="right"/>
    </xf>
    <xf numFmtId="0" fontId="47" fillId="0" borderId="44" xfId="0" applyFont="1" applyBorder="1" applyAlignment="1">
      <alignment horizontal="left"/>
    </xf>
    <xf numFmtId="3" fontId="47" fillId="54" borderId="44" xfId="0" applyNumberFormat="1" applyFont="1" applyFill="1" applyBorder="1" applyAlignment="1">
      <alignment horizontal="right"/>
    </xf>
    <xf numFmtId="9" fontId="47" fillId="0" borderId="44" xfId="0" applyNumberFormat="1" applyFont="1" applyBorder="1" applyAlignment="1">
      <alignment horizontal="right"/>
    </xf>
    <xf numFmtId="0" fontId="47" fillId="0" borderId="45" xfId="0" applyFont="1" applyBorder="1" applyAlignment="1">
      <alignment horizontal="left"/>
    </xf>
    <xf numFmtId="164" fontId="47" fillId="54" borderId="46" xfId="0" applyNumberFormat="1" applyFont="1" applyFill="1" applyBorder="1" applyAlignment="1">
      <alignment horizontal="right"/>
    </xf>
    <xf numFmtId="9" fontId="47" fillId="0" borderId="46" xfId="0" applyNumberFormat="1" applyFont="1" applyBorder="1" applyAlignment="1">
      <alignment horizontal="right"/>
    </xf>
    <xf numFmtId="0" fontId="52" fillId="0" borderId="11" xfId="0" applyFont="1" applyBorder="1" applyAlignment="1">
      <alignment horizontal="left"/>
    </xf>
    <xf numFmtId="165" fontId="52" fillId="54" borderId="12" xfId="0" applyNumberFormat="1" applyFont="1" applyFill="1" applyBorder="1" applyAlignment="1">
      <alignment horizontal="right"/>
    </xf>
    <xf numFmtId="0" fontId="52" fillId="0" borderId="12" xfId="0" applyFont="1" applyBorder="1" applyAlignment="1">
      <alignment horizontal="right"/>
    </xf>
    <xf numFmtId="0" fontId="51" fillId="0" borderId="47" xfId="0" applyFont="1" applyBorder="1" applyAlignment="1">
      <alignment horizontal="left"/>
    </xf>
    <xf numFmtId="0" fontId="51" fillId="0" borderId="48" xfId="0" applyFont="1" applyBorder="1" applyAlignment="1">
      <alignment horizontal="left"/>
    </xf>
    <xf numFmtId="9" fontId="51" fillId="0" borderId="24" xfId="0" applyNumberFormat="1" applyFont="1" applyBorder="1" applyAlignment="1">
      <alignment horizontal="right"/>
    </xf>
    <xf numFmtId="9" fontId="52" fillId="0" borderId="24" xfId="0" applyNumberFormat="1" applyFont="1" applyBorder="1" applyAlignment="1">
      <alignment horizontal="right" wrapText="1"/>
    </xf>
    <xf numFmtId="164" fontId="47" fillId="54" borderId="49" xfId="0" applyNumberFormat="1" applyFont="1" applyFill="1" applyBorder="1" applyAlignment="1">
      <alignment horizontal="right"/>
    </xf>
    <xf numFmtId="9" fontId="47" fillId="0" borderId="49" xfId="0" applyNumberFormat="1" applyFont="1" applyBorder="1" applyAlignment="1">
      <alignment horizontal="right"/>
    </xf>
    <xf numFmtId="0" fontId="47" fillId="0" borderId="50" xfId="0" applyFont="1" applyBorder="1" applyAlignment="1">
      <alignment horizontal="left"/>
    </xf>
    <xf numFmtId="4" fontId="47" fillId="54" borderId="51" xfId="0" applyNumberFormat="1" applyFont="1" applyFill="1" applyBorder="1" applyAlignment="1">
      <alignment horizontal="right"/>
    </xf>
    <xf numFmtId="9" fontId="47" fillId="0" borderId="51" xfId="0" applyNumberFormat="1" applyFont="1" applyBorder="1" applyAlignment="1">
      <alignment horizontal="right"/>
    </xf>
    <xf numFmtId="166" fontId="47" fillId="54" borderId="49" xfId="0" applyNumberFormat="1" applyFont="1" applyFill="1" applyBorder="1" applyAlignment="1">
      <alignment horizontal="right"/>
    </xf>
    <xf numFmtId="9" fontId="48" fillId="0" borderId="46" xfId="0" applyNumberFormat="1" applyFont="1" applyBorder="1" applyAlignment="1">
      <alignment horizontal="right"/>
    </xf>
    <xf numFmtId="164" fontId="51" fillId="55" borderId="10" xfId="0" applyNumberFormat="1" applyFont="1" applyFill="1" applyBorder="1" applyAlignment="1">
      <alignment horizontal="right"/>
    </xf>
    <xf numFmtId="164" fontId="51" fillId="55" borderId="24" xfId="0" applyNumberFormat="1" applyFont="1" applyFill="1" applyBorder="1" applyAlignment="1">
      <alignment horizontal="right"/>
    </xf>
    <xf numFmtId="165" fontId="52" fillId="55" borderId="12" xfId="0" applyNumberFormat="1" applyFont="1" applyFill="1" applyBorder="1" applyAlignment="1">
      <alignment horizontal="right"/>
    </xf>
    <xf numFmtId="166" fontId="51" fillId="55" borderId="39" xfId="0" applyNumberFormat="1" applyFont="1" applyFill="1" applyBorder="1" applyAlignment="1">
      <alignment horizontal="right"/>
    </xf>
    <xf numFmtId="165" fontId="52" fillId="55" borderId="39" xfId="0" applyNumberFormat="1" applyFont="1" applyFill="1" applyBorder="1" applyAlignment="1">
      <alignment horizontal="right"/>
    </xf>
    <xf numFmtId="166" fontId="47" fillId="55" borderId="51" xfId="0" applyNumberFormat="1" applyFont="1" applyFill="1" applyBorder="1" applyAlignment="1">
      <alignment horizontal="right"/>
    </xf>
    <xf numFmtId="166" fontId="51" fillId="55" borderId="12" xfId="0" applyNumberFormat="1" applyFont="1" applyFill="1" applyBorder="1" applyAlignment="1">
      <alignment horizontal="right"/>
    </xf>
    <xf numFmtId="166" fontId="47" fillId="55" borderId="49" xfId="0" applyNumberFormat="1" applyFont="1" applyFill="1" applyBorder="1" applyAlignment="1">
      <alignment horizontal="right"/>
    </xf>
    <xf numFmtId="2" fontId="47" fillId="55" borderId="51" xfId="0" applyNumberFormat="1" applyFont="1" applyFill="1" applyBorder="1" applyAlignment="1">
      <alignment horizontal="right"/>
    </xf>
    <xf numFmtId="164" fontId="47" fillId="55" borderId="46" xfId="0" applyNumberFormat="1" applyFont="1" applyFill="1" applyBorder="1" applyAlignment="1">
      <alignment horizontal="right"/>
    </xf>
    <xf numFmtId="0" fontId="51" fillId="55" borderId="12" xfId="0" applyFont="1" applyFill="1" applyBorder="1" applyAlignment="1">
      <alignment horizontal="right"/>
    </xf>
    <xf numFmtId="3" fontId="47" fillId="55" borderId="44" xfId="0" applyNumberFormat="1" applyFont="1" applyFill="1" applyBorder="1" applyAlignment="1">
      <alignment horizontal="right"/>
    </xf>
    <xf numFmtId="164" fontId="55" fillId="0" borderId="24" xfId="0" applyNumberFormat="1" applyFont="1" applyFill="1" applyBorder="1" applyAlignment="1">
      <alignment horizontal="right"/>
    </xf>
    <xf numFmtId="164" fontId="55" fillId="0" borderId="10" xfId="0" applyNumberFormat="1" applyFont="1" applyFill="1" applyBorder="1" applyAlignment="1">
      <alignment horizontal="right"/>
    </xf>
    <xf numFmtId="164" fontId="56" fillId="0" borderId="8" xfId="0" applyNumberFormat="1" applyFont="1" applyFill="1" applyBorder="1" applyAlignment="1">
      <alignment horizontal="right"/>
    </xf>
    <xf numFmtId="0" fontId="42" fillId="0" borderId="6" xfId="0" applyFont="1" applyBorder="1" applyAlignment="1">
      <alignment horizontal="left" vertical="top"/>
    </xf>
    <xf numFmtId="0" fontId="51" fillId="0" borderId="1" xfId="0" applyFont="1" applyBorder="1" applyAlignment="1">
      <alignment horizontal="left"/>
    </xf>
    <xf numFmtId="0" fontId="51" fillId="0" borderId="2" xfId="0" applyFont="1" applyBorder="1" applyAlignment="1">
      <alignment horizontal="left"/>
    </xf>
    <xf numFmtId="9" fontId="51" fillId="0" borderId="2" xfId="0" applyNumberFormat="1" applyFont="1" applyBorder="1" applyAlignment="1">
      <alignment horizontal="right"/>
    </xf>
    <xf numFmtId="0" fontId="38" fillId="0" borderId="5" xfId="0" applyFont="1" applyBorder="1"/>
    <xf numFmtId="3" fontId="38" fillId="0" borderId="5" xfId="0" applyNumberFormat="1" applyFont="1" applyBorder="1"/>
    <xf numFmtId="0" fontId="47" fillId="0" borderId="52" xfId="0" applyFont="1" applyBorder="1" applyAlignment="1">
      <alignment horizontal="left"/>
    </xf>
    <xf numFmtId="0" fontId="47" fillId="0" borderId="52" xfId="0" applyFont="1" applyBorder="1" applyAlignment="1">
      <alignment horizontal="right" wrapText="1"/>
    </xf>
    <xf numFmtId="0" fontId="47" fillId="0" borderId="52" xfId="0" quotePrefix="1" applyFont="1" applyBorder="1" applyAlignment="1">
      <alignment horizontal="right"/>
    </xf>
    <xf numFmtId="0" fontId="47" fillId="0" borderId="54" xfId="0" applyFont="1" applyBorder="1" applyAlignment="1">
      <alignment horizontal="left"/>
    </xf>
    <xf numFmtId="9" fontId="47" fillId="0" borderId="54" xfId="0" applyNumberFormat="1" applyFont="1" applyBorder="1" applyAlignment="1">
      <alignment horizontal="right"/>
    </xf>
    <xf numFmtId="0" fontId="47" fillId="0" borderId="55" xfId="0" applyFont="1" applyBorder="1" applyAlignment="1">
      <alignment horizontal="left"/>
    </xf>
    <xf numFmtId="9" fontId="47" fillId="0" borderId="55" xfId="0" applyNumberFormat="1" applyFont="1" applyBorder="1" applyAlignment="1">
      <alignment horizontal="right"/>
    </xf>
    <xf numFmtId="0" fontId="51" fillId="0" borderId="1" xfId="0" applyFont="1" applyBorder="1" applyAlignment="1">
      <alignment horizontal="left" indent="2"/>
    </xf>
    <xf numFmtId="0" fontId="51" fillId="0" borderId="56" xfId="0" applyFont="1" applyBorder="1" applyAlignment="1">
      <alignment horizontal="left" indent="2"/>
    </xf>
    <xf numFmtId="9" fontId="51" fillId="0" borderId="56" xfId="0" applyNumberFormat="1" applyFont="1" applyBorder="1" applyAlignment="1">
      <alignment horizontal="right"/>
    </xf>
    <xf numFmtId="0" fontId="47" fillId="0" borderId="52" xfId="0" applyFont="1" applyFill="1" applyBorder="1" applyAlignment="1">
      <alignment horizontal="right" wrapText="1"/>
    </xf>
    <xf numFmtId="3" fontId="51" fillId="54" borderId="1" xfId="0" applyNumberFormat="1" applyFont="1" applyFill="1" applyBorder="1" applyAlignment="1">
      <alignment horizontal="right"/>
    </xf>
    <xf numFmtId="3" fontId="51" fillId="54" borderId="2" xfId="0" applyNumberFormat="1" applyFont="1" applyFill="1" applyBorder="1" applyAlignment="1">
      <alignment horizontal="right"/>
    </xf>
    <xf numFmtId="3" fontId="47" fillId="54" borderId="54" xfId="0" applyNumberFormat="1" applyFont="1" applyFill="1" applyBorder="1" applyAlignment="1">
      <alignment horizontal="right"/>
    </xf>
    <xf numFmtId="3" fontId="51" fillId="54" borderId="2" xfId="2" applyNumberFormat="1" applyFont="1" applyFill="1" applyBorder="1" applyAlignment="1">
      <alignment horizontal="right"/>
    </xf>
    <xf numFmtId="3" fontId="47" fillId="54" borderId="55" xfId="0" applyNumberFormat="1" applyFont="1" applyFill="1" applyBorder="1" applyAlignment="1">
      <alignment horizontal="right"/>
    </xf>
    <xf numFmtId="3" fontId="51" fillId="54" borderId="56" xfId="0" applyNumberFormat="1" applyFont="1" applyFill="1" applyBorder="1" applyAlignment="1">
      <alignment horizontal="right"/>
    </xf>
    <xf numFmtId="4" fontId="51" fillId="54" borderId="1" xfId="0" applyNumberFormat="1" applyFont="1" applyFill="1" applyBorder="1" applyAlignment="1">
      <alignment horizontal="right"/>
    </xf>
    <xf numFmtId="4" fontId="51" fillId="54" borderId="2" xfId="0" applyNumberFormat="1" applyFont="1" applyFill="1" applyBorder="1" applyAlignment="1">
      <alignment horizontal="right"/>
    </xf>
    <xf numFmtId="3" fontId="51" fillId="55" borderId="1" xfId="0" applyNumberFormat="1" applyFont="1" applyFill="1" applyBorder="1" applyAlignment="1">
      <alignment horizontal="right"/>
    </xf>
    <xf numFmtId="3" fontId="51" fillId="55" borderId="2" xfId="0" applyNumberFormat="1" applyFont="1" applyFill="1" applyBorder="1" applyAlignment="1">
      <alignment horizontal="right"/>
    </xf>
    <xf numFmtId="3" fontId="47" fillId="55" borderId="54" xfId="0" applyNumberFormat="1" applyFont="1" applyFill="1" applyBorder="1" applyAlignment="1">
      <alignment horizontal="right"/>
    </xf>
    <xf numFmtId="3" fontId="51" fillId="55" borderId="2" xfId="2" applyNumberFormat="1" applyFont="1" applyFill="1" applyBorder="1" applyAlignment="1">
      <alignment horizontal="right"/>
    </xf>
    <xf numFmtId="3" fontId="47" fillId="55" borderId="55" xfId="0" applyNumberFormat="1" applyFont="1" applyFill="1" applyBorder="1" applyAlignment="1">
      <alignment horizontal="right"/>
    </xf>
    <xf numFmtId="3" fontId="51" fillId="55" borderId="56" xfId="0" applyNumberFormat="1" applyFont="1" applyFill="1" applyBorder="1" applyAlignment="1">
      <alignment horizontal="right"/>
    </xf>
    <xf numFmtId="4" fontId="51" fillId="55" borderId="1" xfId="0" applyNumberFormat="1" applyFont="1" applyFill="1" applyBorder="1" applyAlignment="1">
      <alignment horizontal="right"/>
    </xf>
    <xf numFmtId="4" fontId="51" fillId="55" borderId="2" xfId="0" applyNumberFormat="1" applyFont="1" applyFill="1" applyBorder="1" applyAlignment="1">
      <alignment horizontal="right"/>
    </xf>
    <xf numFmtId="0" fontId="51" fillId="0" borderId="1" xfId="0" applyFont="1" applyBorder="1" applyAlignment="1">
      <alignment horizontal="left" vertical="center"/>
    </xf>
    <xf numFmtId="0" fontId="51" fillId="0" borderId="2" xfId="0" applyFont="1" applyBorder="1" applyAlignment="1">
      <alignment horizontal="left" vertical="center"/>
    </xf>
    <xf numFmtId="0" fontId="51" fillId="0" borderId="40" xfId="0" applyFont="1" applyBorder="1" applyAlignment="1">
      <alignment horizontal="left" vertical="center"/>
    </xf>
    <xf numFmtId="0" fontId="47" fillId="0" borderId="4" xfId="0" applyFont="1" applyBorder="1" applyAlignment="1">
      <alignment horizontal="left" vertical="center"/>
    </xf>
    <xf numFmtId="3" fontId="47" fillId="0" borderId="3" xfId="0" applyNumberFormat="1" applyFont="1" applyBorder="1" applyAlignment="1">
      <alignment horizontal="left" vertical="center"/>
    </xf>
    <xf numFmtId="164" fontId="54" fillId="0" borderId="46" xfId="0" applyNumberFormat="1" applyFont="1" applyFill="1" applyBorder="1" applyAlignment="1">
      <alignment horizontal="right"/>
    </xf>
    <xf numFmtId="0" fontId="38" fillId="0" borderId="0" xfId="0" applyFont="1" applyBorder="1"/>
    <xf numFmtId="0" fontId="10" fillId="0" borderId="6" xfId="0" applyFont="1" applyBorder="1"/>
    <xf numFmtId="0" fontId="57" fillId="0" borderId="5" xfId="0" applyFont="1" applyBorder="1"/>
    <xf numFmtId="0" fontId="51" fillId="0" borderId="7" xfId="0" applyFont="1" applyBorder="1" applyAlignment="1">
      <alignment horizontal="right" vertical="center"/>
    </xf>
    <xf numFmtId="0" fontId="51" fillId="0" borderId="8" xfId="0" applyFont="1" applyBorder="1" applyAlignment="1">
      <alignment horizontal="right" vertical="center"/>
    </xf>
    <xf numFmtId="0" fontId="51" fillId="0" borderId="0" xfId="0" applyFont="1"/>
    <xf numFmtId="0" fontId="47" fillId="0" borderId="45" xfId="0" quotePrefix="1" applyFont="1" applyBorder="1" applyAlignment="1">
      <alignment horizontal="center" wrapText="1"/>
    </xf>
    <xf numFmtId="0" fontId="47" fillId="0" borderId="45" xfId="0" quotePrefix="1" applyFont="1" applyBorder="1" applyAlignment="1">
      <alignment horizontal="right"/>
    </xf>
    <xf numFmtId="0" fontId="4" fillId="0" borderId="0" xfId="0" applyFont="1" applyFill="1"/>
    <xf numFmtId="164" fontId="52" fillId="0" borderId="10" xfId="0" applyNumberFormat="1" applyFont="1" applyFill="1" applyBorder="1" applyAlignment="1">
      <alignment horizontal="right"/>
    </xf>
    <xf numFmtId="0" fontId="38" fillId="0" borderId="0" xfId="0" applyFont="1" applyFill="1"/>
    <xf numFmtId="164" fontId="48" fillId="0" borderId="46" xfId="0" applyNumberFormat="1" applyFont="1" applyFill="1" applyBorder="1" applyAlignment="1">
      <alignment horizontal="right"/>
    </xf>
    <xf numFmtId="164" fontId="52" fillId="0" borderId="24" xfId="0" applyNumberFormat="1" applyFont="1" applyFill="1" applyBorder="1" applyAlignment="1">
      <alignment horizontal="right"/>
    </xf>
    <xf numFmtId="0" fontId="47" fillId="0" borderId="46" xfId="0" applyFont="1" applyFill="1" applyBorder="1" applyAlignment="1">
      <alignment horizontal="right" wrapText="1"/>
    </xf>
    <xf numFmtId="0" fontId="48" fillId="0" borderId="45" xfId="0" applyFont="1" applyFill="1" applyBorder="1" applyAlignment="1">
      <alignment horizontal="right" wrapText="1"/>
    </xf>
    <xf numFmtId="0" fontId="47" fillId="0" borderId="45" xfId="0" quotePrefix="1" applyFont="1" applyFill="1" applyBorder="1" applyAlignment="1">
      <alignment horizontal="center" wrapText="1"/>
    </xf>
    <xf numFmtId="0" fontId="47" fillId="54" borderId="45" xfId="0" applyFont="1" applyFill="1" applyBorder="1" applyAlignment="1">
      <alignment horizontal="right"/>
    </xf>
    <xf numFmtId="0" fontId="47" fillId="55" borderId="45" xfId="0" applyFont="1" applyFill="1" applyBorder="1" applyAlignment="1">
      <alignment horizontal="right"/>
    </xf>
    <xf numFmtId="9" fontId="47" fillId="0" borderId="45" xfId="0" applyNumberFormat="1" applyFont="1" applyBorder="1" applyAlignment="1">
      <alignment horizontal="right"/>
    </xf>
    <xf numFmtId="166" fontId="47" fillId="54" borderId="46" xfId="0" applyNumberFormat="1" applyFont="1" applyFill="1" applyBorder="1" applyAlignment="1">
      <alignment horizontal="right"/>
    </xf>
    <xf numFmtId="166" fontId="47" fillId="55" borderId="46" xfId="0" applyNumberFormat="1" applyFont="1" applyFill="1" applyBorder="1" applyAlignment="1">
      <alignment horizontal="right"/>
    </xf>
    <xf numFmtId="164" fontId="47" fillId="54" borderId="51" xfId="0" applyNumberFormat="1" applyFont="1" applyFill="1" applyBorder="1" applyAlignment="1">
      <alignment horizontal="right"/>
    </xf>
    <xf numFmtId="164" fontId="47" fillId="55" borderId="51" xfId="0" applyNumberFormat="1" applyFont="1" applyFill="1" applyBorder="1" applyAlignment="1">
      <alignment horizontal="right"/>
    </xf>
    <xf numFmtId="2" fontId="47" fillId="54" borderId="51" xfId="0" applyNumberFormat="1" applyFont="1" applyFill="1" applyBorder="1" applyAlignment="1">
      <alignment horizontal="right"/>
    </xf>
    <xf numFmtId="0" fontId="47" fillId="0" borderId="0" xfId="0" applyFont="1" applyFill="1" applyAlignment="1">
      <alignment horizontal="left"/>
    </xf>
    <xf numFmtId="0" fontId="51" fillId="0" borderId="0" xfId="0" applyFont="1" applyFill="1" applyBorder="1" applyAlignment="1">
      <alignment horizontal="left"/>
    </xf>
    <xf numFmtId="164" fontId="51" fillId="0" borderId="0" xfId="0" applyNumberFormat="1" applyFont="1" applyFill="1" applyBorder="1" applyAlignment="1">
      <alignment horizontal="right"/>
    </xf>
    <xf numFmtId="164" fontId="55" fillId="0" borderId="0" xfId="0" applyNumberFormat="1" applyFont="1" applyFill="1" applyBorder="1" applyAlignment="1">
      <alignment horizontal="right"/>
    </xf>
    <xf numFmtId="9" fontId="51" fillId="0" borderId="0" xfId="0" applyNumberFormat="1" applyFont="1" applyFill="1" applyBorder="1" applyAlignment="1">
      <alignment horizontal="right"/>
    </xf>
    <xf numFmtId="9" fontId="52" fillId="0" borderId="0" xfId="0" applyNumberFormat="1" applyFont="1" applyFill="1" applyBorder="1" applyAlignment="1">
      <alignment horizontal="right" wrapText="1"/>
    </xf>
    <xf numFmtId="3" fontId="47" fillId="54" borderId="3" xfId="0" applyNumberFormat="1" applyFont="1" applyFill="1" applyBorder="1" applyAlignment="1">
      <alignment horizontal="right" vertical="center"/>
    </xf>
    <xf numFmtId="3" fontId="51" fillId="54" borderId="1" xfId="0" applyNumberFormat="1" applyFont="1" applyFill="1" applyBorder="1" applyAlignment="1">
      <alignment horizontal="right" vertical="center"/>
    </xf>
    <xf numFmtId="3" fontId="51" fillId="54" borderId="2" xfId="0" applyNumberFormat="1" applyFont="1" applyFill="1" applyBorder="1" applyAlignment="1">
      <alignment horizontal="right" vertical="center"/>
    </xf>
    <xf numFmtId="3" fontId="47" fillId="54" borderId="40" xfId="0" applyNumberFormat="1" applyFont="1" applyFill="1" applyBorder="1" applyAlignment="1">
      <alignment horizontal="right" vertical="center"/>
    </xf>
    <xf numFmtId="3" fontId="47" fillId="54" borderId="4" xfId="0" applyNumberFormat="1" applyFont="1" applyFill="1" applyBorder="1" applyAlignment="1">
      <alignment horizontal="right" vertical="center"/>
    </xf>
    <xf numFmtId="3" fontId="51" fillId="54" borderId="1" xfId="2" applyNumberFormat="1" applyFont="1" applyFill="1" applyBorder="1" applyAlignment="1">
      <alignment horizontal="right" vertical="center"/>
    </xf>
    <xf numFmtId="3" fontId="47" fillId="55" borderId="3" xfId="0" applyNumberFormat="1" applyFont="1" applyFill="1" applyBorder="1" applyAlignment="1">
      <alignment horizontal="right" vertical="center"/>
    </xf>
    <xf numFmtId="3" fontId="51" fillId="55" borderId="1" xfId="0" applyNumberFormat="1" applyFont="1" applyFill="1" applyBorder="1" applyAlignment="1">
      <alignment horizontal="right" vertical="center"/>
    </xf>
    <xf numFmtId="3" fontId="51" fillId="55" borderId="2" xfId="0" applyNumberFormat="1" applyFont="1" applyFill="1" applyBorder="1" applyAlignment="1">
      <alignment horizontal="right" vertical="center"/>
    </xf>
    <xf numFmtId="3" fontId="47" fillId="55" borderId="40" xfId="0" applyNumberFormat="1" applyFont="1" applyFill="1" applyBorder="1" applyAlignment="1">
      <alignment horizontal="right" vertical="center"/>
    </xf>
    <xf numFmtId="3" fontId="47" fillId="55" borderId="4" xfId="0" applyNumberFormat="1" applyFont="1" applyFill="1" applyBorder="1" applyAlignment="1">
      <alignment horizontal="right" vertical="center"/>
    </xf>
    <xf numFmtId="3" fontId="51" fillId="55" borderId="1" xfId="2" applyNumberFormat="1" applyFont="1" applyFill="1" applyBorder="1" applyAlignment="1">
      <alignment horizontal="right" vertical="center"/>
    </xf>
    <xf numFmtId="0" fontId="47" fillId="0" borderId="54" xfId="0" applyFont="1" applyBorder="1" applyAlignment="1">
      <alignment horizontal="left" vertical="center"/>
    </xf>
    <xf numFmtId="3" fontId="47" fillId="54" borderId="54" xfId="0" applyNumberFormat="1" applyFont="1" applyFill="1" applyBorder="1" applyAlignment="1">
      <alignment horizontal="right" vertical="center"/>
    </xf>
    <xf numFmtId="3" fontId="47" fillId="55" borderId="54" xfId="0" applyNumberFormat="1" applyFont="1" applyFill="1" applyBorder="1" applyAlignment="1">
      <alignment horizontal="right" vertical="center"/>
    </xf>
    <xf numFmtId="0" fontId="47" fillId="0" borderId="58" xfId="0" applyFont="1" applyBorder="1" applyAlignment="1">
      <alignment horizontal="left" vertical="center"/>
    </xf>
    <xf numFmtId="3" fontId="47" fillId="54" borderId="58" xfId="0" applyNumberFormat="1" applyFont="1" applyFill="1" applyBorder="1" applyAlignment="1">
      <alignment horizontal="right" vertical="center"/>
    </xf>
    <xf numFmtId="3" fontId="47" fillId="55" borderId="58" xfId="0" applyNumberFormat="1" applyFont="1" applyFill="1" applyBorder="1" applyAlignment="1">
      <alignment horizontal="right" vertical="center"/>
    </xf>
    <xf numFmtId="0" fontId="8" fillId="0" borderId="5" xfId="0" applyFont="1" applyBorder="1" applyAlignment="1"/>
    <xf numFmtId="0" fontId="58" fillId="0" borderId="52" xfId="0" applyFont="1" applyBorder="1" applyAlignment="1"/>
    <xf numFmtId="0" fontId="8" fillId="0" borderId="0" xfId="0" applyFont="1" applyAlignment="1"/>
    <xf numFmtId="0" fontId="8" fillId="0" borderId="6" xfId="0" applyFont="1" applyBorder="1" applyAlignment="1"/>
    <xf numFmtId="0" fontId="58" fillId="0" borderId="57" xfId="0" applyFont="1" applyBorder="1" applyAlignment="1"/>
    <xf numFmtId="0" fontId="47" fillId="0" borderId="3" xfId="0" applyFont="1" applyBorder="1" applyAlignment="1">
      <alignment horizontal="left"/>
    </xf>
    <xf numFmtId="0" fontId="51" fillId="0" borderId="0" xfId="0" applyFont="1" applyAlignment="1">
      <alignment vertical="center"/>
    </xf>
    <xf numFmtId="0" fontId="51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47" fillId="0" borderId="52" xfId="0" applyFont="1" applyFill="1" applyBorder="1" applyAlignment="1">
      <alignment horizontal="left"/>
    </xf>
    <xf numFmtId="49" fontId="47" fillId="0" borderId="52" xfId="0" applyNumberFormat="1" applyFont="1" applyFill="1" applyBorder="1" applyAlignment="1">
      <alignment horizontal="right"/>
    </xf>
    <xf numFmtId="0" fontId="42" fillId="0" borderId="0" xfId="0" applyFont="1" applyAlignment="1">
      <alignment horizontal="left" vertical="center"/>
    </xf>
    <xf numFmtId="0" fontId="51" fillId="0" borderId="40" xfId="0" applyFont="1" applyBorder="1" applyAlignment="1">
      <alignment horizontal="left"/>
    </xf>
    <xf numFmtId="0" fontId="47" fillId="0" borderId="4" xfId="0" applyFont="1" applyBorder="1" applyAlignment="1">
      <alignment horizontal="left"/>
    </xf>
    <xf numFmtId="0" fontId="47" fillId="0" borderId="1" xfId="0" applyFont="1" applyBorder="1" applyAlignment="1">
      <alignment horizontal="left"/>
    </xf>
    <xf numFmtId="0" fontId="37" fillId="0" borderId="5" xfId="0" applyFont="1" applyBorder="1" applyAlignment="1"/>
    <xf numFmtId="1" fontId="47" fillId="54" borderId="1" xfId="0" applyNumberFormat="1" applyFont="1" applyFill="1" applyBorder="1" applyAlignment="1">
      <alignment horizontal="center"/>
    </xf>
    <xf numFmtId="3" fontId="51" fillId="54" borderId="40" xfId="0" applyNumberFormat="1" applyFont="1" applyFill="1" applyBorder="1" applyAlignment="1">
      <alignment horizontal="right"/>
    </xf>
    <xf numFmtId="3" fontId="47" fillId="54" borderId="4" xfId="0" applyNumberFormat="1" applyFont="1" applyFill="1" applyBorder="1" applyAlignment="1">
      <alignment horizontal="right"/>
    </xf>
    <xf numFmtId="3" fontId="47" fillId="54" borderId="1" xfId="0" applyNumberFormat="1" applyFont="1" applyFill="1" applyBorder="1" applyAlignment="1">
      <alignment horizontal="right"/>
    </xf>
    <xf numFmtId="3" fontId="47" fillId="55" borderId="4" xfId="0" applyNumberFormat="1" applyFont="1" applyFill="1" applyBorder="1" applyAlignment="1">
      <alignment horizontal="right"/>
    </xf>
    <xf numFmtId="3" fontId="47" fillId="55" borderId="1" xfId="0" applyNumberFormat="1" applyFont="1" applyFill="1" applyBorder="1" applyAlignment="1">
      <alignment horizontal="right"/>
    </xf>
    <xf numFmtId="1" fontId="47" fillId="54" borderId="19" xfId="0" applyNumberFormat="1" applyFont="1" applyFill="1" applyBorder="1" applyAlignment="1">
      <alignment horizontal="center"/>
    </xf>
    <xf numFmtId="3" fontId="51" fillId="54" borderId="41" xfId="0" applyNumberFormat="1" applyFont="1" applyFill="1" applyBorder="1" applyAlignment="1">
      <alignment horizontal="right"/>
    </xf>
    <xf numFmtId="3" fontId="51" fillId="54" borderId="43" xfId="0" applyNumberFormat="1" applyFont="1" applyFill="1" applyBorder="1" applyAlignment="1">
      <alignment horizontal="right"/>
    </xf>
    <xf numFmtId="3" fontId="47" fillId="54" borderId="20" xfId="0" applyNumberFormat="1" applyFont="1" applyFill="1" applyBorder="1" applyAlignment="1">
      <alignment horizontal="right"/>
    </xf>
    <xf numFmtId="3" fontId="51" fillId="54" borderId="19" xfId="0" applyNumberFormat="1" applyFont="1" applyFill="1" applyBorder="1" applyAlignment="1">
      <alignment horizontal="right"/>
    </xf>
    <xf numFmtId="3" fontId="47" fillId="54" borderId="19" xfId="0" applyNumberFormat="1" applyFont="1" applyFill="1" applyBorder="1" applyAlignment="1">
      <alignment horizontal="right"/>
    </xf>
    <xf numFmtId="3" fontId="52" fillId="54" borderId="2" xfId="0" applyNumberFormat="1" applyFont="1" applyFill="1" applyBorder="1" applyAlignment="1">
      <alignment horizontal="right"/>
    </xf>
    <xf numFmtId="3" fontId="52" fillId="54" borderId="40" xfId="0" applyNumberFormat="1" applyFont="1" applyFill="1" applyBorder="1" applyAlignment="1">
      <alignment horizontal="right"/>
    </xf>
    <xf numFmtId="1" fontId="47" fillId="55" borderId="15" xfId="0" applyNumberFormat="1" applyFont="1" applyFill="1" applyBorder="1" applyAlignment="1">
      <alignment horizontal="center"/>
    </xf>
    <xf numFmtId="3" fontId="51" fillId="55" borderId="16" xfId="0" applyNumberFormat="1" applyFont="1" applyFill="1" applyBorder="1" applyAlignment="1">
      <alignment horizontal="right"/>
    </xf>
    <xf numFmtId="3" fontId="51" fillId="55" borderId="42" xfId="0" applyNumberFormat="1" applyFont="1" applyFill="1" applyBorder="1" applyAlignment="1">
      <alignment horizontal="right"/>
    </xf>
    <xf numFmtId="3" fontId="47" fillId="55" borderId="17" xfId="0" applyNumberFormat="1" applyFont="1" applyFill="1" applyBorder="1" applyAlignment="1">
      <alignment horizontal="right"/>
    </xf>
    <xf numFmtId="3" fontId="51" fillId="55" borderId="15" xfId="0" applyNumberFormat="1" applyFont="1" applyFill="1" applyBorder="1" applyAlignment="1">
      <alignment horizontal="right"/>
    </xf>
    <xf numFmtId="3" fontId="47" fillId="55" borderId="15" xfId="0" applyNumberFormat="1" applyFont="1" applyFill="1" applyBorder="1" applyAlignment="1">
      <alignment horizontal="right"/>
    </xf>
    <xf numFmtId="1" fontId="47" fillId="55" borderId="1" xfId="0" applyNumberFormat="1" applyFont="1" applyFill="1" applyBorder="1" applyAlignment="1">
      <alignment horizontal="center"/>
    </xf>
    <xf numFmtId="3" fontId="47" fillId="55" borderId="62" xfId="0" applyNumberFormat="1" applyFont="1" applyFill="1" applyBorder="1" applyAlignment="1">
      <alignment horizontal="right"/>
    </xf>
    <xf numFmtId="3" fontId="47" fillId="54" borderId="63" xfId="0" applyNumberFormat="1" applyFont="1" applyFill="1" applyBorder="1" applyAlignment="1">
      <alignment horizontal="right"/>
    </xf>
    <xf numFmtId="3" fontId="47" fillId="54" borderId="3" xfId="0" applyNumberFormat="1" applyFont="1" applyFill="1" applyBorder="1" applyAlignment="1">
      <alignment horizontal="right"/>
    </xf>
    <xf numFmtId="0" fontId="47" fillId="0" borderId="0" xfId="0" applyFont="1" applyBorder="1" applyAlignment="1">
      <alignment horizontal="center"/>
    </xf>
    <xf numFmtId="1" fontId="47" fillId="0" borderId="0" xfId="0" applyNumberFormat="1" applyFont="1" applyBorder="1" applyAlignment="1">
      <alignment horizontal="center"/>
    </xf>
    <xf numFmtId="3" fontId="51" fillId="0" borderId="0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/>
    </xf>
    <xf numFmtId="1" fontId="47" fillId="55" borderId="65" xfId="0" applyNumberFormat="1" applyFont="1" applyFill="1" applyBorder="1" applyAlignment="1">
      <alignment horizontal="center"/>
    </xf>
    <xf numFmtId="3" fontId="52" fillId="54" borderId="41" xfId="0" applyNumberFormat="1" applyFont="1" applyFill="1" applyBorder="1" applyAlignment="1">
      <alignment horizontal="right"/>
    </xf>
    <xf numFmtId="3" fontId="52" fillId="54" borderId="43" xfId="0" applyNumberFormat="1" applyFont="1" applyFill="1" applyBorder="1" applyAlignment="1">
      <alignment horizontal="right"/>
    </xf>
    <xf numFmtId="0" fontId="13" fillId="0" borderId="0" xfId="0" applyFont="1" applyBorder="1"/>
    <xf numFmtId="0" fontId="7" fillId="0" borderId="0" xfId="0" applyFont="1" applyBorder="1"/>
    <xf numFmtId="3" fontId="51" fillId="55" borderId="14" xfId="0" applyNumberFormat="1" applyFont="1" applyFill="1" applyBorder="1" applyAlignment="1">
      <alignment horizontal="right"/>
    </xf>
    <xf numFmtId="3" fontId="47" fillId="55" borderId="14" xfId="0" applyNumberFormat="1" applyFont="1" applyFill="1" applyBorder="1" applyAlignment="1">
      <alignment horizontal="right"/>
    </xf>
    <xf numFmtId="1" fontId="47" fillId="54" borderId="66" xfId="0" applyNumberFormat="1" applyFont="1" applyFill="1" applyBorder="1" applyAlignment="1">
      <alignment horizontal="center"/>
    </xf>
    <xf numFmtId="3" fontId="51" fillId="54" borderId="18" xfId="0" applyNumberFormat="1" applyFont="1" applyFill="1" applyBorder="1" applyAlignment="1">
      <alignment horizontal="right"/>
    </xf>
    <xf numFmtId="3" fontId="47" fillId="54" borderId="18" xfId="0" applyNumberFormat="1" applyFont="1" applyFill="1" applyBorder="1" applyAlignment="1">
      <alignment horizontal="right"/>
    </xf>
    <xf numFmtId="1" fontId="48" fillId="54" borderId="1" xfId="0" applyNumberFormat="1" applyFont="1" applyFill="1" applyBorder="1" applyAlignment="1">
      <alignment horizontal="center"/>
    </xf>
    <xf numFmtId="3" fontId="48" fillId="54" borderId="4" xfId="0" applyNumberFormat="1" applyFont="1" applyFill="1" applyBorder="1" applyAlignment="1">
      <alignment horizontal="right"/>
    </xf>
    <xf numFmtId="3" fontId="52" fillId="54" borderId="1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center"/>
    </xf>
    <xf numFmtId="3" fontId="52" fillId="54" borderId="19" xfId="0" applyNumberFormat="1" applyFont="1" applyFill="1" applyBorder="1" applyAlignment="1">
      <alignment horizontal="right"/>
    </xf>
    <xf numFmtId="1" fontId="48" fillId="54" borderId="52" xfId="0" applyNumberFormat="1" applyFont="1" applyFill="1" applyBorder="1" applyAlignment="1">
      <alignment horizontal="center" wrapText="1"/>
    </xf>
    <xf numFmtId="1" fontId="47" fillId="55" borderId="64" xfId="0" applyNumberFormat="1" applyFont="1" applyFill="1" applyBorder="1" applyAlignment="1">
      <alignment horizontal="center"/>
    </xf>
    <xf numFmtId="1" fontId="47" fillId="54" borderId="57" xfId="0" applyNumberFormat="1" applyFont="1" applyFill="1" applyBorder="1" applyAlignment="1">
      <alignment horizontal="center"/>
    </xf>
    <xf numFmtId="1" fontId="47" fillId="55" borderId="52" xfId="0" applyNumberFormat="1" applyFont="1" applyFill="1" applyBorder="1" applyAlignment="1">
      <alignment horizontal="center"/>
    </xf>
    <xf numFmtId="1" fontId="47" fillId="55" borderId="60" xfId="0" applyNumberFormat="1" applyFont="1" applyFill="1" applyBorder="1" applyAlignment="1">
      <alignment horizontal="center"/>
    </xf>
    <xf numFmtId="1" fontId="47" fillId="54" borderId="61" xfId="0" applyNumberFormat="1" applyFont="1" applyFill="1" applyBorder="1" applyAlignment="1">
      <alignment horizontal="center"/>
    </xf>
    <xf numFmtId="3" fontId="52" fillId="54" borderId="21" xfId="0" applyNumberFormat="1" applyFont="1" applyFill="1" applyBorder="1" applyAlignment="1">
      <alignment horizontal="right"/>
    </xf>
    <xf numFmtId="0" fontId="46" fillId="0" borderId="0" xfId="0" applyFont="1" applyAlignment="1"/>
    <xf numFmtId="0" fontId="47" fillId="0" borderId="4" xfId="0" applyFont="1" applyBorder="1" applyAlignment="1">
      <alignment horizontal="left" wrapText="1"/>
    </xf>
    <xf numFmtId="0" fontId="51" fillId="0" borderId="1" xfId="0" applyFont="1" applyBorder="1" applyAlignment="1">
      <alignment horizontal="left" wrapText="1"/>
    </xf>
    <xf numFmtId="0" fontId="47" fillId="0" borderId="58" xfId="0" applyFont="1" applyBorder="1" applyAlignment="1">
      <alignment horizontal="left"/>
    </xf>
    <xf numFmtId="0" fontId="7" fillId="0" borderId="5" xfId="0" applyFont="1" applyFill="1" applyBorder="1"/>
    <xf numFmtId="3" fontId="47" fillId="54" borderId="58" xfId="0" applyNumberFormat="1" applyFont="1" applyFill="1" applyBorder="1" applyAlignment="1">
      <alignment horizontal="right"/>
    </xf>
    <xf numFmtId="3" fontId="51" fillId="54" borderId="1" xfId="2" applyNumberFormat="1" applyFont="1" applyFill="1" applyBorder="1" applyAlignment="1">
      <alignment horizontal="right"/>
    </xf>
    <xf numFmtId="3" fontId="47" fillId="55" borderId="58" xfId="0" applyNumberFormat="1" applyFont="1" applyFill="1" applyBorder="1" applyAlignment="1">
      <alignment horizontal="right"/>
    </xf>
    <xf numFmtId="3" fontId="47" fillId="55" borderId="3" xfId="0" applyNumberFormat="1" applyFont="1" applyFill="1" applyBorder="1" applyAlignment="1">
      <alignment horizontal="right"/>
    </xf>
    <xf numFmtId="3" fontId="51" fillId="55" borderId="1" xfId="2" applyNumberFormat="1" applyFont="1" applyFill="1" applyBorder="1" applyAlignment="1">
      <alignment horizontal="right"/>
    </xf>
    <xf numFmtId="0" fontId="47" fillId="0" borderId="47" xfId="0" applyFont="1" applyFill="1" applyBorder="1" applyAlignment="1">
      <alignment horizontal="right"/>
    </xf>
    <xf numFmtId="0" fontId="47" fillId="0" borderId="47" xfId="0" quotePrefix="1" applyFont="1" applyFill="1" applyBorder="1" applyAlignment="1">
      <alignment horizontal="right"/>
    </xf>
    <xf numFmtId="0" fontId="47" fillId="0" borderId="47" xfId="0" applyFont="1" applyBorder="1" applyAlignment="1">
      <alignment horizontal="right"/>
    </xf>
    <xf numFmtId="0" fontId="47" fillId="0" borderId="47" xfId="0" quotePrefix="1" applyFont="1" applyBorder="1" applyAlignment="1">
      <alignment horizontal="right"/>
    </xf>
    <xf numFmtId="0" fontId="47" fillId="0" borderId="53" xfId="0" applyFont="1" applyBorder="1" applyAlignment="1">
      <alignment horizontal="left"/>
    </xf>
    <xf numFmtId="3" fontId="47" fillId="54" borderId="53" xfId="0" applyNumberFormat="1" applyFont="1" applyFill="1" applyBorder="1" applyAlignment="1">
      <alignment horizontal="right"/>
    </xf>
    <xf numFmtId="3" fontId="47" fillId="55" borderId="53" xfId="0" applyNumberFormat="1" applyFont="1" applyFill="1" applyBorder="1" applyAlignment="1">
      <alignment horizontal="right"/>
    </xf>
    <xf numFmtId="0" fontId="8" fillId="0" borderId="68" xfId="0" applyFont="1" applyBorder="1"/>
    <xf numFmtId="3" fontId="51" fillId="55" borderId="69" xfId="0" applyNumberFormat="1" applyFont="1" applyFill="1" applyBorder="1" applyAlignment="1">
      <alignment horizontal="right"/>
    </xf>
    <xf numFmtId="3" fontId="47" fillId="55" borderId="70" xfId="0" applyNumberFormat="1" applyFont="1" applyFill="1" applyBorder="1" applyAlignment="1">
      <alignment horizontal="right"/>
    </xf>
    <xf numFmtId="3" fontId="47" fillId="54" borderId="71" xfId="0" applyNumberFormat="1" applyFont="1" applyFill="1" applyBorder="1" applyAlignment="1">
      <alignment horizontal="right"/>
    </xf>
    <xf numFmtId="0" fontId="9" fillId="0" borderId="72" xfId="0" applyFont="1" applyBorder="1" applyAlignment="1">
      <alignment horizontal="left"/>
    </xf>
    <xf numFmtId="0" fontId="6" fillId="0" borderId="72" xfId="0" applyFont="1" applyBorder="1"/>
    <xf numFmtId="0" fontId="47" fillId="0" borderId="72" xfId="0" applyFont="1" applyFill="1" applyBorder="1" applyAlignment="1">
      <alignment horizontal="center"/>
    </xf>
    <xf numFmtId="1" fontId="47" fillId="0" borderId="72" xfId="0" applyNumberFormat="1" applyFont="1" applyBorder="1" applyAlignment="1">
      <alignment horizontal="center"/>
    </xf>
    <xf numFmtId="3" fontId="51" fillId="0" borderId="72" xfId="0" applyNumberFormat="1" applyFont="1" applyBorder="1" applyAlignment="1">
      <alignment horizontal="right"/>
    </xf>
    <xf numFmtId="3" fontId="47" fillId="0" borderId="72" xfId="0" applyNumberFormat="1" applyFont="1" applyBorder="1" applyAlignment="1">
      <alignment horizontal="right"/>
    </xf>
    <xf numFmtId="0" fontId="38" fillId="0" borderId="72" xfId="0" applyFont="1" applyBorder="1"/>
    <xf numFmtId="0" fontId="4" fillId="0" borderId="72" xfId="0" applyFont="1" applyBorder="1"/>
    <xf numFmtId="0" fontId="13" fillId="0" borderId="73" xfId="0" applyFont="1" applyBorder="1"/>
    <xf numFmtId="0" fontId="7" fillId="0" borderId="72" xfId="0" applyFont="1" applyBorder="1"/>
    <xf numFmtId="0" fontId="1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7" fillId="0" borderId="74" xfId="0" applyFont="1" applyBorder="1" applyAlignment="1">
      <alignment horizontal="left" vertical="center"/>
    </xf>
    <xf numFmtId="3" fontId="47" fillId="54" borderId="74" xfId="0" applyNumberFormat="1" applyFont="1" applyFill="1" applyBorder="1" applyAlignment="1">
      <alignment horizontal="right" vertical="center"/>
    </xf>
    <xf numFmtId="3" fontId="47" fillId="55" borderId="74" xfId="0" applyNumberFormat="1" applyFont="1" applyFill="1" applyBorder="1" applyAlignment="1">
      <alignment horizontal="right" vertical="center"/>
    </xf>
    <xf numFmtId="0" fontId="47" fillId="0" borderId="75" xfId="0" applyFont="1" applyBorder="1" applyAlignment="1">
      <alignment horizontal="left" vertical="center"/>
    </xf>
    <xf numFmtId="3" fontId="47" fillId="54" borderId="75" xfId="0" applyNumberFormat="1" applyFont="1" applyFill="1" applyBorder="1" applyAlignment="1">
      <alignment horizontal="right" vertical="center"/>
    </xf>
    <xf numFmtId="3" fontId="47" fillId="55" borderId="75" xfId="0" applyNumberFormat="1" applyFont="1" applyFill="1" applyBorder="1" applyAlignment="1">
      <alignment horizontal="right" vertical="center"/>
    </xf>
    <xf numFmtId="0" fontId="4" fillId="0" borderId="0" xfId="0" applyFont="1"/>
    <xf numFmtId="0" fontId="38" fillId="0" borderId="0" xfId="0" applyFont="1"/>
    <xf numFmtId="3" fontId="51" fillId="0" borderId="0" xfId="0" applyNumberFormat="1" applyFont="1" applyAlignment="1">
      <alignment horizontal="right"/>
    </xf>
    <xf numFmtId="3" fontId="51" fillId="54" borderId="76" xfId="0" applyNumberFormat="1" applyFont="1" applyFill="1" applyBorder="1" applyAlignment="1">
      <alignment horizontal="right"/>
    </xf>
    <xf numFmtId="3" fontId="52" fillId="54" borderId="76" xfId="0" applyNumberFormat="1" applyFont="1" applyFill="1" applyBorder="1" applyAlignment="1">
      <alignment horizontal="right"/>
    </xf>
    <xf numFmtId="3" fontId="51" fillId="55" borderId="77" xfId="0" applyNumberFormat="1" applyFont="1" applyFill="1" applyBorder="1" applyAlignment="1">
      <alignment horizontal="right"/>
    </xf>
    <xf numFmtId="3" fontId="51" fillId="55" borderId="76" xfId="0" applyNumberFormat="1" applyFont="1" applyFill="1" applyBorder="1" applyAlignment="1">
      <alignment horizontal="right"/>
    </xf>
    <xf numFmtId="3" fontId="47" fillId="54" borderId="78" xfId="0" applyNumberFormat="1" applyFont="1" applyFill="1" applyBorder="1" applyAlignment="1">
      <alignment horizontal="right"/>
    </xf>
    <xf numFmtId="3" fontId="48" fillId="54" borderId="78" xfId="0" applyNumberFormat="1" applyFont="1" applyFill="1" applyBorder="1" applyAlignment="1">
      <alignment horizontal="right"/>
    </xf>
    <xf numFmtId="3" fontId="47" fillId="55" borderId="79" xfId="0" applyNumberFormat="1" applyFont="1" applyFill="1" applyBorder="1" applyAlignment="1">
      <alignment horizontal="right"/>
    </xf>
    <xf numFmtId="3" fontId="47" fillId="0" borderId="0" xfId="0" applyNumberFormat="1" applyFont="1" applyAlignment="1">
      <alignment horizontal="right"/>
    </xf>
    <xf numFmtId="3" fontId="47" fillId="54" borderId="80" xfId="0" applyNumberFormat="1" applyFont="1" applyFill="1" applyBorder="1" applyAlignment="1">
      <alignment horizontal="right"/>
    </xf>
    <xf numFmtId="3" fontId="47" fillId="55" borderId="78" xfId="0" applyNumberFormat="1" applyFont="1" applyFill="1" applyBorder="1" applyAlignment="1">
      <alignment horizontal="right"/>
    </xf>
    <xf numFmtId="3" fontId="51" fillId="54" borderId="78" xfId="0" applyNumberFormat="1" applyFont="1" applyFill="1" applyBorder="1" applyAlignment="1">
      <alignment horizontal="right"/>
    </xf>
    <xf numFmtId="3" fontId="51" fillId="55" borderId="79" xfId="0" applyNumberFormat="1" applyFont="1" applyFill="1" applyBorder="1" applyAlignment="1">
      <alignment horizontal="right"/>
    </xf>
    <xf numFmtId="3" fontId="51" fillId="54" borderId="80" xfId="0" applyNumberFormat="1" applyFont="1" applyFill="1" applyBorder="1" applyAlignment="1">
      <alignment horizontal="right"/>
    </xf>
    <xf numFmtId="0" fontId="39" fillId="0" borderId="0" xfId="0" applyFont="1" applyAlignment="1">
      <alignment horizontal="left"/>
    </xf>
    <xf numFmtId="0" fontId="47" fillId="0" borderId="7" xfId="0" quotePrefix="1" applyFont="1" applyFill="1" applyBorder="1" applyAlignment="1">
      <alignment horizontal="right" wrapText="1"/>
    </xf>
    <xf numFmtId="0" fontId="47" fillId="0" borderId="47" xfId="0" quotePrefix="1" applyFont="1" applyFill="1" applyBorder="1" applyAlignment="1">
      <alignment horizontal="right" wrapText="1"/>
    </xf>
    <xf numFmtId="0" fontId="47" fillId="0" borderId="7" xfId="0" applyFont="1" applyFill="1" applyBorder="1" applyAlignment="1">
      <alignment horizontal="right" wrapText="1"/>
    </xf>
    <xf numFmtId="0" fontId="47" fillId="0" borderId="47" xfId="0" applyFont="1" applyFill="1" applyBorder="1" applyAlignment="1">
      <alignment horizontal="right" wrapText="1"/>
    </xf>
    <xf numFmtId="0" fontId="54" fillId="0" borderId="7" xfId="0" applyFont="1" applyFill="1" applyBorder="1" applyAlignment="1">
      <alignment horizontal="right" wrapText="1"/>
    </xf>
    <xf numFmtId="0" fontId="54" fillId="0" borderId="47" xfId="0" applyFont="1" applyFill="1" applyBorder="1" applyAlignment="1">
      <alignment horizontal="right" wrapText="1"/>
    </xf>
    <xf numFmtId="0" fontId="51" fillId="0" borderId="0" xfId="0" applyFont="1" applyAlignment="1">
      <alignment horizontal="left" wrapText="1"/>
    </xf>
    <xf numFmtId="0" fontId="48" fillId="0" borderId="7" xfId="0" quotePrefix="1" applyFont="1" applyFill="1" applyBorder="1" applyAlignment="1">
      <alignment horizontal="right" wrapText="1"/>
    </xf>
    <xf numFmtId="0" fontId="48" fillId="0" borderId="47" xfId="0" quotePrefix="1" applyFont="1" applyFill="1" applyBorder="1" applyAlignment="1">
      <alignment horizontal="right" wrapText="1"/>
    </xf>
    <xf numFmtId="0" fontId="42" fillId="0" borderId="5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6" fillId="0" borderId="0" xfId="0" applyFont="1" applyAlignment="1">
      <alignment horizontal="left" wrapText="1"/>
    </xf>
    <xf numFmtId="0" fontId="47" fillId="0" borderId="57" xfId="0" applyFont="1" applyBorder="1" applyAlignment="1">
      <alignment horizontal="center"/>
    </xf>
    <xf numFmtId="0" fontId="47" fillId="0" borderId="52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7" fillId="0" borderId="57" xfId="0" applyFont="1" applyBorder="1" applyAlignment="1">
      <alignment horizontal="center" wrapText="1"/>
    </xf>
    <xf numFmtId="0" fontId="47" fillId="0" borderId="52" xfId="0" applyFont="1" applyBorder="1" applyAlignment="1">
      <alignment horizontal="center" wrapText="1"/>
    </xf>
    <xf numFmtId="0" fontId="47" fillId="0" borderId="64" xfId="0" applyFont="1" applyBorder="1" applyAlignment="1">
      <alignment horizontal="center"/>
    </xf>
    <xf numFmtId="0" fontId="47" fillId="0" borderId="59" xfId="0" applyFont="1" applyBorder="1" applyAlignment="1">
      <alignment horizontal="center"/>
    </xf>
    <xf numFmtId="0" fontId="47" fillId="0" borderId="68" xfId="0" applyFont="1" applyBorder="1" applyAlignment="1">
      <alignment horizontal="left"/>
    </xf>
    <xf numFmtId="0" fontId="47" fillId="0" borderId="67" xfId="0" applyFont="1" applyBorder="1" applyAlignment="1">
      <alignment horizontal="left"/>
    </xf>
    <xf numFmtId="0" fontId="47" fillId="0" borderId="52" xfId="0" applyFont="1" applyFill="1" applyBorder="1" applyAlignment="1">
      <alignment horizontal="center"/>
    </xf>
    <xf numFmtId="0" fontId="47" fillId="0" borderId="64" xfId="0" applyFont="1" applyFill="1" applyBorder="1" applyAlignment="1">
      <alignment horizontal="center"/>
    </xf>
    <xf numFmtId="0" fontId="47" fillId="0" borderId="57" xfId="0" applyFont="1" applyFill="1" applyBorder="1" applyAlignment="1">
      <alignment horizontal="center"/>
    </xf>
    <xf numFmtId="0" fontId="47" fillId="0" borderId="57" xfId="0" applyFont="1" applyFill="1" applyBorder="1" applyAlignment="1">
      <alignment horizontal="center" wrapText="1"/>
    </xf>
    <xf numFmtId="0" fontId="47" fillId="0" borderId="52" xfId="0" applyFont="1" applyFill="1" applyBorder="1" applyAlignment="1">
      <alignment horizontal="center" wrapText="1"/>
    </xf>
    <xf numFmtId="0" fontId="47" fillId="0" borderId="68" xfId="0" applyFont="1" applyFill="1" applyBorder="1" applyAlignment="1">
      <alignment horizontal="left"/>
    </xf>
    <xf numFmtId="0" fontId="47" fillId="0" borderId="67" xfId="0" applyFont="1" applyFill="1" applyBorder="1" applyAlignment="1">
      <alignment horizontal="left"/>
    </xf>
    <xf numFmtId="0" fontId="46" fillId="0" borderId="0" xfId="0" applyFont="1" applyBorder="1" applyAlignment="1"/>
    <xf numFmtId="0" fontId="47" fillId="0" borderId="64" xfId="0" applyFont="1" applyBorder="1" applyAlignment="1">
      <alignment horizontal="center" wrapText="1"/>
    </xf>
    <xf numFmtId="0" fontId="47" fillId="0" borderId="59" xfId="0" applyFont="1" applyBorder="1" applyAlignment="1">
      <alignment horizontal="center" wrapText="1"/>
    </xf>
    <xf numFmtId="0" fontId="47" fillId="0" borderId="5" xfId="0" applyFont="1" applyBorder="1" applyAlignment="1">
      <alignment horizontal="left"/>
    </xf>
    <xf numFmtId="0" fontId="47" fillId="0" borderId="52" xfId="0" applyFont="1" applyBorder="1" applyAlignment="1">
      <alignment horizontal="left"/>
    </xf>
  </cellXfs>
  <cellStyles count="97">
    <cellStyle name="_Column2" xfId="7" xr:uid="{00000000-0005-0000-0000-000000000000}"/>
    <cellStyle name="_Data" xfId="6" xr:uid="{00000000-0005-0000-0000-000001000000}"/>
    <cellStyle name="_Data_IFRSADJUST_Q4_EBIT" xfId="9" xr:uid="{00000000-0005-0000-0000-000002000000}"/>
    <cellStyle name="_Row1_IFRSADJUST_Q4_EBIT" xfId="8" xr:uid="{00000000-0005-0000-0000-000003000000}"/>
    <cellStyle name="Accent1 - 20%" xfId="12" xr:uid="{00000000-0005-0000-0000-00003B000000}"/>
    <cellStyle name="Accent1 - 40%" xfId="13" xr:uid="{00000000-0005-0000-0000-00003C000000}"/>
    <cellStyle name="Accent1 - 60%" xfId="14" xr:uid="{00000000-0005-0000-0000-00003D000000}"/>
    <cellStyle name="Accent2 - 20%" xfId="16" xr:uid="{00000000-0005-0000-0000-00003F000000}"/>
    <cellStyle name="Accent2 - 40%" xfId="17" xr:uid="{00000000-0005-0000-0000-000040000000}"/>
    <cellStyle name="Accent2 - 60%" xfId="18" xr:uid="{00000000-0005-0000-0000-000041000000}"/>
    <cellStyle name="Accent3 - 20%" xfId="20" xr:uid="{00000000-0005-0000-0000-000043000000}"/>
    <cellStyle name="Accent3 - 40%" xfId="21" xr:uid="{00000000-0005-0000-0000-000044000000}"/>
    <cellStyle name="Accent3 - 60%" xfId="22" xr:uid="{00000000-0005-0000-0000-000045000000}"/>
    <cellStyle name="Accent4 - 20%" xfId="24" xr:uid="{00000000-0005-0000-0000-000047000000}"/>
    <cellStyle name="Accent4 - 40%" xfId="25" xr:uid="{00000000-0005-0000-0000-000048000000}"/>
    <cellStyle name="Accent4 - 60%" xfId="26" xr:uid="{00000000-0005-0000-0000-000049000000}"/>
    <cellStyle name="Accent5 - 20%" xfId="28" xr:uid="{00000000-0005-0000-0000-00004B000000}"/>
    <cellStyle name="Accent5 - 40%" xfId="29" xr:uid="{00000000-0005-0000-0000-00004C000000}"/>
    <cellStyle name="Accent5 - 60%" xfId="30" xr:uid="{00000000-0005-0000-0000-00004D000000}"/>
    <cellStyle name="Accent6 - 20%" xfId="32" xr:uid="{00000000-0005-0000-0000-00004F000000}"/>
    <cellStyle name="Accent6 - 40%" xfId="33" xr:uid="{00000000-0005-0000-0000-000050000000}"/>
    <cellStyle name="Accent6 - 60%" xfId="34" xr:uid="{00000000-0005-0000-0000-000051000000}"/>
    <cellStyle name="Akzent1 2" xfId="11" xr:uid="{00000000-0005-0000-0000-00003A000000}"/>
    <cellStyle name="Akzent2 2" xfId="15" xr:uid="{00000000-0005-0000-0000-00003E000000}"/>
    <cellStyle name="Akzent3 2" xfId="19" xr:uid="{00000000-0005-0000-0000-000042000000}"/>
    <cellStyle name="Akzent4 2" xfId="23" xr:uid="{00000000-0005-0000-0000-000046000000}"/>
    <cellStyle name="Akzent5 2" xfId="27" xr:uid="{00000000-0005-0000-0000-00004A000000}"/>
    <cellStyle name="Akzent6 2" xfId="31" xr:uid="{00000000-0005-0000-0000-00004E000000}"/>
    <cellStyle name="Ausgabe 2" xfId="50" xr:uid="{00000000-0005-0000-0000-000062000000}"/>
    <cellStyle name="Berechnung 2" xfId="36" xr:uid="{00000000-0005-0000-0000-000053000000}"/>
    <cellStyle name="Eingabe 2" xfId="46" xr:uid="{00000000-0005-0000-0000-00005D000000}"/>
    <cellStyle name="Emphasis 1" xfId="38" xr:uid="{00000000-0005-0000-0000-000055000000}"/>
    <cellStyle name="Emphasis 2" xfId="39" xr:uid="{00000000-0005-0000-0000-000056000000}"/>
    <cellStyle name="Emphasis 3" xfId="40" xr:uid="{00000000-0005-0000-0000-000057000000}"/>
    <cellStyle name="Ergebnis 2" xfId="93" xr:uid="{00000000-0005-0000-0000-00008D000000}"/>
    <cellStyle name="Gut 2" xfId="41" xr:uid="{00000000-0005-0000-0000-000058000000}"/>
    <cellStyle name="Hyperlink" xfId="3" builtinId="8"/>
    <cellStyle name="Neutral 2" xfId="48" xr:uid="{00000000-0005-0000-0000-00005F000000}"/>
    <cellStyle name="Normal" xfId="0" builtinId="0"/>
    <cellStyle name="Normal 2" xfId="5" xr:uid="{00000000-0005-0000-0000-000005000000}"/>
    <cellStyle name="Notiz 2" xfId="49" xr:uid="{00000000-0005-0000-0000-000061000000}"/>
    <cellStyle name="Percent" xfId="2" builtinId="5"/>
    <cellStyle name="Percent 2" xfId="96" xr:uid="{30E19C07-B755-4448-A784-0CCEC3ABE8C7}"/>
    <cellStyle name="SAPBEXaggData" xfId="51" xr:uid="{00000000-0005-0000-0000-000063000000}"/>
    <cellStyle name="SAPBEXaggDataEmph" xfId="52" xr:uid="{00000000-0005-0000-0000-000064000000}"/>
    <cellStyle name="SAPBEXaggItem" xfId="53" xr:uid="{00000000-0005-0000-0000-000065000000}"/>
    <cellStyle name="SAPBEXaggItemX" xfId="54" xr:uid="{00000000-0005-0000-0000-000066000000}"/>
    <cellStyle name="SAPBEXchaText" xfId="55" xr:uid="{00000000-0005-0000-0000-000067000000}"/>
    <cellStyle name="SAPBEXexcBad7" xfId="56" xr:uid="{00000000-0005-0000-0000-000068000000}"/>
    <cellStyle name="SAPBEXexcBad8" xfId="57" xr:uid="{00000000-0005-0000-0000-000069000000}"/>
    <cellStyle name="SAPBEXexcBad9" xfId="58" xr:uid="{00000000-0005-0000-0000-00006A000000}"/>
    <cellStyle name="SAPBEXexcCritical4" xfId="59" xr:uid="{00000000-0005-0000-0000-00006B000000}"/>
    <cellStyle name="SAPBEXexcCritical5" xfId="60" xr:uid="{00000000-0005-0000-0000-00006C000000}"/>
    <cellStyle name="SAPBEXexcCritical6" xfId="61" xr:uid="{00000000-0005-0000-0000-00006D000000}"/>
    <cellStyle name="SAPBEXexcGood1" xfId="62" xr:uid="{00000000-0005-0000-0000-00006E000000}"/>
    <cellStyle name="SAPBEXexcGood2" xfId="63" xr:uid="{00000000-0005-0000-0000-00006F000000}"/>
    <cellStyle name="SAPBEXexcGood3" xfId="64" xr:uid="{00000000-0005-0000-0000-000070000000}"/>
    <cellStyle name="SAPBEXfilterDrill" xfId="65" xr:uid="{00000000-0005-0000-0000-000071000000}"/>
    <cellStyle name="SAPBEXfilterItem" xfId="66" xr:uid="{00000000-0005-0000-0000-000072000000}"/>
    <cellStyle name="SAPBEXfilterText" xfId="67" xr:uid="{00000000-0005-0000-0000-000073000000}"/>
    <cellStyle name="SAPBEXformats" xfId="68" xr:uid="{00000000-0005-0000-0000-000074000000}"/>
    <cellStyle name="SAPBEXheaderItem" xfId="69" xr:uid="{00000000-0005-0000-0000-000075000000}"/>
    <cellStyle name="SAPBEXheaderText" xfId="70" xr:uid="{00000000-0005-0000-0000-000076000000}"/>
    <cellStyle name="SAPBEXHLevel0" xfId="71" xr:uid="{00000000-0005-0000-0000-000077000000}"/>
    <cellStyle name="SAPBEXHLevel0X" xfId="72" xr:uid="{00000000-0005-0000-0000-000078000000}"/>
    <cellStyle name="SAPBEXHLevel1" xfId="73" xr:uid="{00000000-0005-0000-0000-000079000000}"/>
    <cellStyle name="SAPBEXHLevel1X" xfId="74" xr:uid="{00000000-0005-0000-0000-00007A000000}"/>
    <cellStyle name="SAPBEXHLevel2" xfId="75" xr:uid="{00000000-0005-0000-0000-00007B000000}"/>
    <cellStyle name="SAPBEXHLevel2X" xfId="76" xr:uid="{00000000-0005-0000-0000-00007C000000}"/>
    <cellStyle name="SAPBEXHLevel3" xfId="77" xr:uid="{00000000-0005-0000-0000-00007D000000}"/>
    <cellStyle name="SAPBEXHLevel3X" xfId="78" xr:uid="{00000000-0005-0000-0000-00007E000000}"/>
    <cellStyle name="SAPBEXinputData" xfId="79" xr:uid="{00000000-0005-0000-0000-00007F000000}"/>
    <cellStyle name="SAPBEXItemHeader" xfId="80" xr:uid="{00000000-0005-0000-0000-000080000000}"/>
    <cellStyle name="SAPBEXresData" xfId="81" xr:uid="{00000000-0005-0000-0000-000081000000}"/>
    <cellStyle name="SAPBEXresDataEmph" xfId="82" xr:uid="{00000000-0005-0000-0000-000082000000}"/>
    <cellStyle name="SAPBEXresItem" xfId="83" xr:uid="{00000000-0005-0000-0000-000083000000}"/>
    <cellStyle name="SAPBEXresItemX" xfId="84" xr:uid="{00000000-0005-0000-0000-000084000000}"/>
    <cellStyle name="SAPBEXstdData" xfId="85" xr:uid="{00000000-0005-0000-0000-000085000000}"/>
    <cellStyle name="SAPBEXstdDataEmph" xfId="86" xr:uid="{00000000-0005-0000-0000-000086000000}"/>
    <cellStyle name="SAPBEXstdItem" xfId="87" xr:uid="{00000000-0005-0000-0000-000087000000}"/>
    <cellStyle name="SAPBEXstdItemX" xfId="88" xr:uid="{00000000-0005-0000-0000-000088000000}"/>
    <cellStyle name="SAPBEXtitle" xfId="89" xr:uid="{00000000-0005-0000-0000-000089000000}"/>
    <cellStyle name="SAPBEXunassignedItem" xfId="90" xr:uid="{00000000-0005-0000-0000-00008A000000}"/>
    <cellStyle name="SAPBEXundefined" xfId="91" xr:uid="{00000000-0005-0000-0000-00008B000000}"/>
    <cellStyle name="Schlecht 2" xfId="35" xr:uid="{00000000-0005-0000-0000-000052000000}"/>
    <cellStyle name="Sheet Title" xfId="92" xr:uid="{00000000-0005-0000-0000-00008C000000}"/>
    <cellStyle name="Standard 2" xfId="1" xr:uid="{00000000-0005-0000-0000-000009000000}"/>
    <cellStyle name="Standard 3" xfId="10" xr:uid="{00000000-0005-0000-0000-000060000000}"/>
    <cellStyle name="Standard 3 2" xfId="95" xr:uid="{F82B32F4-5316-48B1-BCFA-E713C68D97C1}"/>
    <cellStyle name="Standard 4" xfId="4" xr:uid="{00000000-0005-0000-0000-00000A000000}"/>
    <cellStyle name="Überschrift 1 2" xfId="42" xr:uid="{00000000-0005-0000-0000-000059000000}"/>
    <cellStyle name="Überschrift 2 2" xfId="43" xr:uid="{00000000-0005-0000-0000-00005A000000}"/>
    <cellStyle name="Überschrift 3 2" xfId="44" xr:uid="{00000000-0005-0000-0000-00005B000000}"/>
    <cellStyle name="Überschrift 4 2" xfId="45" xr:uid="{00000000-0005-0000-0000-00005C000000}"/>
    <cellStyle name="Verknüpfte Zelle 2" xfId="47" xr:uid="{00000000-0005-0000-0000-00005E000000}"/>
    <cellStyle name="Warnender Text 2" xfId="94" xr:uid="{00000000-0005-0000-0000-00008E000000}"/>
    <cellStyle name="Zelle überprüfen 2" xfId="37" xr:uid="{00000000-0005-0000-0000-000054000000}"/>
  </cellStyles>
  <dxfs count="0"/>
  <tableStyles count="0" defaultTableStyle="TableStyleMedium2" defaultPivotStyle="PivotStyleMedium9"/>
  <colors>
    <mruColors>
      <color rgb="FFEBDCFE"/>
      <color rgb="FF4D6277"/>
      <color rgb="FF9450F8"/>
      <color rgb="FFF2F2EA"/>
      <color rgb="FF011F3D"/>
      <color rgb="FFD7B9FC"/>
      <color rgb="FF0899CC"/>
      <color rgb="FFE7F5FB"/>
      <color rgb="FF7F7F7F"/>
      <color rgb="FF2333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investor.relations@softwareag.com" TargetMode="External"/><Relationship Id="rId4" Type="http://schemas.openxmlformats.org/officeDocument/2006/relationships/vmlDrawing" Target="../drawings/vmlDrawing2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8:G23"/>
  <sheetViews>
    <sheetView showGridLines="0" tabSelected="1" zoomScaleNormal="100" zoomScalePageLayoutView="80" workbookViewId="0"/>
  </sheetViews>
  <sheetFormatPr defaultColWidth="9.140625" defaultRowHeight="14.25" x14ac:dyDescent="0.2"/>
  <cols>
    <col min="1" max="1" width="2.7109375" style="2" customWidth="1"/>
    <col min="2" max="2" width="9.140625" style="2" customWidth="1"/>
    <col min="3" max="16384" width="9.140625" style="2"/>
  </cols>
  <sheetData>
    <row r="8" spans="2:7" ht="35.25" x14ac:dyDescent="0.5">
      <c r="B8" s="338" t="s">
        <v>128</v>
      </c>
      <c r="C8" s="338"/>
      <c r="D8" s="338"/>
      <c r="E8" s="338"/>
      <c r="F8" s="58"/>
      <c r="G8" s="58"/>
    </row>
    <row r="9" spans="2:7" ht="35.25" x14ac:dyDescent="0.5">
      <c r="B9" s="338" t="s">
        <v>11</v>
      </c>
      <c r="C9" s="338"/>
      <c r="D9" s="338"/>
      <c r="E9" s="338"/>
      <c r="F9" s="338"/>
      <c r="G9" s="338"/>
    </row>
    <row r="10" spans="2:7" ht="35.25" x14ac:dyDescent="0.5">
      <c r="B10" s="338" t="s">
        <v>184</v>
      </c>
      <c r="C10" s="338"/>
      <c r="D10" s="338"/>
      <c r="E10" s="338"/>
      <c r="F10" s="58"/>
      <c r="G10" s="58"/>
    </row>
    <row r="11" spans="2:7" ht="26.25" x14ac:dyDescent="0.4">
      <c r="B11" s="3"/>
    </row>
    <row r="20" spans="2:3" ht="18.75" x14ac:dyDescent="0.3">
      <c r="B20" s="59" t="s">
        <v>185</v>
      </c>
      <c r="C20" s="60"/>
    </row>
    <row r="21" spans="2:3" ht="18" x14ac:dyDescent="0.25">
      <c r="B21" s="61" t="s">
        <v>69</v>
      </c>
      <c r="C21" s="60"/>
    </row>
    <row r="23" spans="2:3" x14ac:dyDescent="0.2">
      <c r="B23" s="8"/>
    </row>
  </sheetData>
  <mergeCells count="3">
    <mergeCell ref="B10:E10"/>
    <mergeCell ref="B9:G9"/>
    <mergeCell ref="B8:E8"/>
  </mergeCells>
  <pageMargins left="0.43307086614173229" right="0.23622047244094491" top="0.74803149606299213" bottom="0.74803149606299213" header="0.31496062992125984" footer="0.31496062992125984"/>
  <pageSetup orientation="portrait" r:id="rId1"/>
  <headerFooter>
    <oddHeader>&amp;L       &amp;G</oddHeader>
    <oddFooter>&amp;L© 2020 Software AG. All rights reserved.&amp;C&amp;P</oddFooter>
  </headerFooter>
  <customProperties>
    <customPr name="_pios_id" r:id="rId2"/>
  </customProperties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3">
    <pageSetUpPr fitToPage="1"/>
  </sheetPr>
  <dimension ref="A1:N21"/>
  <sheetViews>
    <sheetView showGridLines="0" zoomScale="130" zoomScaleNormal="130" workbookViewId="0"/>
  </sheetViews>
  <sheetFormatPr defaultColWidth="9.140625" defaultRowHeight="14.25" x14ac:dyDescent="0.2"/>
  <cols>
    <col min="1" max="1" width="3.5703125" style="38" customWidth="1"/>
    <col min="2" max="2" width="32.28515625" style="38" customWidth="1"/>
    <col min="3" max="5" width="10.42578125" style="38" customWidth="1"/>
    <col min="6" max="6" width="2.28515625" style="38" customWidth="1"/>
    <col min="7" max="9" width="10.42578125" style="38" customWidth="1"/>
    <col min="10" max="10" width="2.28515625" style="38" customWidth="1"/>
    <col min="11" max="13" width="10.42578125" style="38" customWidth="1"/>
    <col min="14" max="16384" width="9.140625" style="38"/>
  </cols>
  <sheetData>
    <row r="1" spans="1:14" s="14" customFormat="1" ht="15" customHeight="1" x14ac:dyDescent="0.25">
      <c r="A1" s="30"/>
      <c r="B1" s="367" t="str">
        <f>'Table of contents'!C23</f>
        <v>Segment DBP with Revenue Split for the Third Quarter 2020 and 2019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</row>
    <row r="2" spans="1:14" s="2" customFormat="1" ht="15" customHeight="1" x14ac:dyDescent="0.2">
      <c r="A2" s="27"/>
      <c r="B2" s="225" t="s">
        <v>93</v>
      </c>
      <c r="C2" s="29"/>
      <c r="D2" s="29"/>
      <c r="E2" s="29"/>
      <c r="F2" s="29"/>
      <c r="G2" s="29"/>
      <c r="H2" s="29"/>
      <c r="I2" s="28"/>
      <c r="J2" s="28"/>
      <c r="K2" s="28"/>
      <c r="L2" s="28"/>
      <c r="M2" s="28"/>
    </row>
    <row r="3" spans="1:14" s="2" customFormat="1" ht="15" customHeight="1" x14ac:dyDescent="0.2">
      <c r="A3" s="10"/>
      <c r="B3" s="16"/>
      <c r="C3" s="36"/>
      <c r="D3" s="11"/>
      <c r="E3" s="35"/>
      <c r="F3" s="37"/>
      <c r="G3" s="36"/>
      <c r="H3" s="11"/>
      <c r="I3" s="35"/>
      <c r="J3" s="37"/>
      <c r="K3" s="36"/>
      <c r="L3" s="11"/>
      <c r="M3" s="11"/>
    </row>
    <row r="4" spans="1:14" s="9" customFormat="1" ht="15" customHeight="1" thickBot="1" x14ac:dyDescent="0.25">
      <c r="A4" s="12"/>
      <c r="B4" s="370" t="s">
        <v>94</v>
      </c>
      <c r="C4" s="355" t="s">
        <v>123</v>
      </c>
      <c r="D4" s="355"/>
      <c r="E4" s="352"/>
      <c r="F4" s="254"/>
      <c r="G4" s="355" t="s">
        <v>124</v>
      </c>
      <c r="H4" s="355"/>
      <c r="I4" s="352"/>
      <c r="J4" s="254"/>
      <c r="K4" s="355" t="s">
        <v>120</v>
      </c>
      <c r="L4" s="355"/>
      <c r="M4" s="352"/>
    </row>
    <row r="5" spans="1:14" s="9" customFormat="1" ht="14.25" customHeight="1" thickTop="1" x14ac:dyDescent="0.2">
      <c r="A5" s="12"/>
      <c r="B5" s="370"/>
      <c r="C5" s="230" t="s">
        <v>204</v>
      </c>
      <c r="D5" s="268" t="s">
        <v>204</v>
      </c>
      <c r="E5" s="244" t="s">
        <v>205</v>
      </c>
      <c r="F5" s="255"/>
      <c r="G5" s="236" t="s">
        <v>204</v>
      </c>
      <c r="H5" s="268" t="s">
        <v>204</v>
      </c>
      <c r="I5" s="244" t="s">
        <v>205</v>
      </c>
      <c r="J5" s="255"/>
      <c r="K5" s="236" t="s">
        <v>204</v>
      </c>
      <c r="L5" s="268" t="s">
        <v>204</v>
      </c>
      <c r="M5" s="250" t="s">
        <v>205</v>
      </c>
      <c r="N5" s="39"/>
    </row>
    <row r="6" spans="1:14" s="9" customFormat="1" ht="25.15" customHeight="1" thickBot="1" x14ac:dyDescent="0.25">
      <c r="A6" s="12"/>
      <c r="B6" s="371"/>
      <c r="C6" s="275" t="s">
        <v>118</v>
      </c>
      <c r="D6" s="273" t="s">
        <v>122</v>
      </c>
      <c r="E6" s="274" t="s">
        <v>141</v>
      </c>
      <c r="F6" s="255"/>
      <c r="G6" s="275" t="s">
        <v>118</v>
      </c>
      <c r="H6" s="273" t="s">
        <v>122</v>
      </c>
      <c r="I6" s="274" t="s">
        <v>141</v>
      </c>
      <c r="J6" s="255"/>
      <c r="K6" s="275" t="s">
        <v>118</v>
      </c>
      <c r="L6" s="273" t="s">
        <v>122</v>
      </c>
      <c r="M6" s="276" t="s">
        <v>141</v>
      </c>
      <c r="N6" s="39"/>
    </row>
    <row r="7" spans="1:14" s="9" customFormat="1" ht="15" customHeight="1" thickTop="1" x14ac:dyDescent="0.2">
      <c r="A7" s="12"/>
      <c r="B7" s="128" t="s">
        <v>19</v>
      </c>
      <c r="C7" s="240">
        <v>1500</v>
      </c>
      <c r="D7" s="270">
        <v>1514</v>
      </c>
      <c r="E7" s="248">
        <v>1241</v>
      </c>
      <c r="F7" s="256"/>
      <c r="G7" s="240">
        <f t="shared" ref="G7:I9" si="0">+K7-C7</f>
        <v>24980</v>
      </c>
      <c r="H7" s="270">
        <f t="shared" si="0"/>
        <v>26163</v>
      </c>
      <c r="I7" s="248">
        <f>+M7-E7</f>
        <v>37918</v>
      </c>
      <c r="J7" s="256"/>
      <c r="K7" s="240">
        <f>+'Segment Report quarter'!C7</f>
        <v>26480</v>
      </c>
      <c r="L7" s="270">
        <f>+'Segment Report quarter'!D7</f>
        <v>27677</v>
      </c>
      <c r="M7" s="152">
        <f>'Segment Report quarter'!E7</f>
        <v>39159</v>
      </c>
    </row>
    <row r="8" spans="1:14" s="9" customFormat="1" ht="15" customHeight="1" x14ac:dyDescent="0.2">
      <c r="A8" s="12"/>
      <c r="B8" s="129" t="s">
        <v>20</v>
      </c>
      <c r="C8" s="237">
        <v>2425</v>
      </c>
      <c r="D8" s="242">
        <v>2438</v>
      </c>
      <c r="E8" s="245">
        <v>1630</v>
      </c>
      <c r="F8" s="256"/>
      <c r="G8" s="237">
        <f t="shared" si="0"/>
        <v>66297</v>
      </c>
      <c r="H8" s="242">
        <f t="shared" si="0"/>
        <v>68954</v>
      </c>
      <c r="I8" s="245">
        <f t="shared" si="0"/>
        <v>70803</v>
      </c>
      <c r="J8" s="256"/>
      <c r="K8" s="237">
        <f>+'Segment Report quarter'!C8</f>
        <v>68722</v>
      </c>
      <c r="L8" s="242">
        <f>+'Segment Report quarter'!D8</f>
        <v>71392</v>
      </c>
      <c r="M8" s="153">
        <f>'Segment Report quarter'!E8</f>
        <v>72433</v>
      </c>
    </row>
    <row r="9" spans="1:14" s="9" customFormat="1" ht="15" customHeight="1" x14ac:dyDescent="0.2">
      <c r="A9" s="12"/>
      <c r="B9" s="226" t="s">
        <v>119</v>
      </c>
      <c r="C9" s="238">
        <v>7944</v>
      </c>
      <c r="D9" s="242">
        <v>8162</v>
      </c>
      <c r="E9" s="245">
        <v>5765</v>
      </c>
      <c r="F9" s="256"/>
      <c r="G9" s="237">
        <f t="shared" si="0"/>
        <v>0</v>
      </c>
      <c r="H9" s="242">
        <f t="shared" si="0"/>
        <v>0</v>
      </c>
      <c r="I9" s="245">
        <f t="shared" si="0"/>
        <v>0</v>
      </c>
      <c r="J9" s="256"/>
      <c r="K9" s="238">
        <f>+'Segment Report quarter'!C9</f>
        <v>7944</v>
      </c>
      <c r="L9" s="279">
        <f>+'Segment Report quarter'!D9</f>
        <v>8162</v>
      </c>
      <c r="M9" s="153">
        <f>'Segment Report quarter'!E9</f>
        <v>5765</v>
      </c>
    </row>
    <row r="10" spans="1:14" s="9" customFormat="1" ht="15" customHeight="1" thickBot="1" x14ac:dyDescent="0.25">
      <c r="A10" s="12"/>
      <c r="B10" s="227" t="s">
        <v>12</v>
      </c>
      <c r="C10" s="239">
        <f>SUM(C7:C9)</f>
        <v>11869</v>
      </c>
      <c r="D10" s="269">
        <f>SUM(D7:D9)</f>
        <v>12114</v>
      </c>
      <c r="E10" s="247">
        <f>SUM(E7:E9)</f>
        <v>8636</v>
      </c>
      <c r="F10" s="257"/>
      <c r="G10" s="239">
        <f t="shared" ref="G10:I10" si="1">SUM(G7:G9)</f>
        <v>91277</v>
      </c>
      <c r="H10" s="269">
        <f t="shared" si="1"/>
        <v>95117</v>
      </c>
      <c r="I10" s="247">
        <f t="shared" si="1"/>
        <v>108721</v>
      </c>
      <c r="J10" s="257"/>
      <c r="K10" s="239">
        <f>SUM(K7:K9)</f>
        <v>103146</v>
      </c>
      <c r="L10" s="269">
        <f>SUM(L7:L9)</f>
        <v>107231</v>
      </c>
      <c r="M10" s="234">
        <f t="shared" ref="M10" si="2">SUM(M7:M9)</f>
        <v>117357</v>
      </c>
    </row>
    <row r="11" spans="1:14" s="9" customFormat="1" ht="15" customHeight="1" x14ac:dyDescent="0.2">
      <c r="A11" s="12"/>
      <c r="B11" s="128" t="s">
        <v>143</v>
      </c>
      <c r="C11" s="240">
        <v>0</v>
      </c>
      <c r="D11" s="270">
        <v>0</v>
      </c>
      <c r="E11" s="248">
        <v>0</v>
      </c>
      <c r="F11" s="256"/>
      <c r="G11" s="240">
        <f t="shared" ref="G11:I12" si="3">+K11-C11</f>
        <v>-88</v>
      </c>
      <c r="H11" s="270">
        <f t="shared" si="3"/>
        <v>-89</v>
      </c>
      <c r="I11" s="248">
        <f t="shared" si="3"/>
        <v>0</v>
      </c>
      <c r="J11" s="256"/>
      <c r="K11" s="240">
        <f>+'Segment Report quarter'!C11</f>
        <v>-88</v>
      </c>
      <c r="L11" s="270">
        <f>+'Segment Report quarter'!D11</f>
        <v>-89</v>
      </c>
      <c r="M11" s="153">
        <f>'Segment Report quarter'!E11</f>
        <v>0</v>
      </c>
    </row>
    <row r="12" spans="1:14" s="9" customFormat="1" ht="15" customHeight="1" x14ac:dyDescent="0.2">
      <c r="A12" s="12"/>
      <c r="B12" s="129" t="s">
        <v>13</v>
      </c>
      <c r="C12" s="237">
        <v>0</v>
      </c>
      <c r="D12" s="242">
        <v>0</v>
      </c>
      <c r="E12" s="245">
        <v>0</v>
      </c>
      <c r="F12" s="256"/>
      <c r="G12" s="237">
        <f t="shared" si="3"/>
        <v>0</v>
      </c>
      <c r="H12" s="242">
        <f t="shared" si="3"/>
        <v>0</v>
      </c>
      <c r="I12" s="245">
        <f t="shared" si="3"/>
        <v>0</v>
      </c>
      <c r="J12" s="256"/>
      <c r="K12" s="237">
        <f>+'Segment Report quarter'!C12</f>
        <v>0</v>
      </c>
      <c r="L12" s="242">
        <f>+'Segment Report quarter'!D12</f>
        <v>0</v>
      </c>
      <c r="M12" s="153">
        <f>'Segment Report quarter'!E12</f>
        <v>0</v>
      </c>
    </row>
    <row r="13" spans="1:14" s="9" customFormat="1" ht="15" customHeight="1" thickBot="1" x14ac:dyDescent="0.25">
      <c r="A13" s="12"/>
      <c r="B13" s="227" t="s">
        <v>21</v>
      </c>
      <c r="C13" s="239">
        <f t="shared" ref="C13:E13" si="4">SUM(C10:C12)</f>
        <v>11869</v>
      </c>
      <c r="D13" s="269">
        <f t="shared" si="4"/>
        <v>12114</v>
      </c>
      <c r="E13" s="247">
        <f t="shared" si="4"/>
        <v>8636</v>
      </c>
      <c r="F13" s="257"/>
      <c r="G13" s="239">
        <f t="shared" ref="G13:I13" si="5">SUM(G10:G12)</f>
        <v>91189</v>
      </c>
      <c r="H13" s="269">
        <f t="shared" si="5"/>
        <v>95028</v>
      </c>
      <c r="I13" s="247">
        <f t="shared" si="5"/>
        <v>108721</v>
      </c>
      <c r="J13" s="257"/>
      <c r="K13" s="239">
        <f>SUM(K10:K12)</f>
        <v>103058</v>
      </c>
      <c r="L13" s="269">
        <f>SUM(L10:L12)</f>
        <v>107142</v>
      </c>
      <c r="M13" s="234">
        <f t="shared" ref="M13" si="6">SUM(M10:M12)</f>
        <v>117357</v>
      </c>
    </row>
    <row r="14" spans="1:14" s="9" customFormat="1" ht="15" customHeight="1" x14ac:dyDescent="0.2">
      <c r="A14" s="12"/>
      <c r="B14" s="128" t="s">
        <v>54</v>
      </c>
      <c r="C14" s="144"/>
      <c r="D14" s="144"/>
      <c r="E14" s="248"/>
      <c r="F14" s="256"/>
      <c r="G14" s="240"/>
      <c r="H14" s="144"/>
      <c r="I14" s="248"/>
      <c r="J14" s="256"/>
      <c r="K14" s="240">
        <f>+'Segment Report quarter'!C14</f>
        <v>-12481</v>
      </c>
      <c r="L14" s="144">
        <f>+'Segment Report quarter'!D14</f>
        <v>-12524</v>
      </c>
      <c r="M14" s="153">
        <f>'Segment Report quarter'!E14</f>
        <v>-9962</v>
      </c>
    </row>
    <row r="15" spans="1:14" s="9" customFormat="1" ht="15" customHeight="1" thickBot="1" x14ac:dyDescent="0.25">
      <c r="A15" s="12"/>
      <c r="B15" s="227" t="s">
        <v>23</v>
      </c>
      <c r="C15" s="232"/>
      <c r="D15" s="232"/>
      <c r="E15" s="247"/>
      <c r="F15" s="257"/>
      <c r="G15" s="239"/>
      <c r="H15" s="232"/>
      <c r="I15" s="247"/>
      <c r="J15" s="257"/>
      <c r="K15" s="239">
        <f>SUM(K13:K14)</f>
        <v>90577</v>
      </c>
      <c r="L15" s="232">
        <f>SUM(L13:L14)</f>
        <v>94618</v>
      </c>
      <c r="M15" s="234">
        <f t="shared" ref="M15" si="7">SUM(M13:M14)</f>
        <v>107395</v>
      </c>
    </row>
    <row r="16" spans="1:14" s="9" customFormat="1" ht="15" customHeight="1" x14ac:dyDescent="0.2">
      <c r="A16" s="12"/>
      <c r="B16" s="228"/>
      <c r="C16" s="233"/>
      <c r="D16" s="233"/>
      <c r="E16" s="249"/>
      <c r="F16" s="257"/>
      <c r="G16" s="241"/>
      <c r="H16" s="233"/>
      <c r="I16" s="249"/>
      <c r="J16" s="257"/>
      <c r="K16" s="241"/>
      <c r="L16" s="233"/>
      <c r="M16" s="153"/>
    </row>
    <row r="17" spans="1:13" s="9" customFormat="1" ht="15" customHeight="1" x14ac:dyDescent="0.2">
      <c r="A17" s="12"/>
      <c r="B17" s="129" t="s">
        <v>25</v>
      </c>
      <c r="C17" s="145"/>
      <c r="D17" s="145"/>
      <c r="E17" s="245"/>
      <c r="F17" s="256"/>
      <c r="G17" s="237"/>
      <c r="H17" s="145"/>
      <c r="I17" s="245"/>
      <c r="J17" s="256"/>
      <c r="K17" s="237">
        <f>+'Segment Report quarter'!C17</f>
        <v>-52199</v>
      </c>
      <c r="L17" s="145">
        <f>+'Segment Report quarter'!D17</f>
        <v>-54118</v>
      </c>
      <c r="M17" s="153">
        <f>'Segment Report quarter'!E17</f>
        <v>-46436</v>
      </c>
    </row>
    <row r="18" spans="1:13" s="9" customFormat="1" ht="15" customHeight="1" thickBot="1" x14ac:dyDescent="0.25">
      <c r="A18" s="12"/>
      <c r="B18" s="227" t="s">
        <v>55</v>
      </c>
      <c r="C18" s="232"/>
      <c r="D18" s="232"/>
      <c r="E18" s="247"/>
      <c r="F18" s="257"/>
      <c r="G18" s="239"/>
      <c r="H18" s="232"/>
      <c r="I18" s="247"/>
      <c r="J18" s="257"/>
      <c r="K18" s="239">
        <f>SUM(K15:K17)</f>
        <v>38378</v>
      </c>
      <c r="L18" s="232">
        <f>SUM(L15:L17)</f>
        <v>40500</v>
      </c>
      <c r="M18" s="234">
        <f t="shared" ref="M18" si="8">SUM(M15:M17)</f>
        <v>60959</v>
      </c>
    </row>
    <row r="19" spans="1:13" s="23" customFormat="1" ht="15" customHeight="1" x14ac:dyDescent="0.2">
      <c r="A19" s="12"/>
      <c r="B19" s="228"/>
      <c r="C19" s="233"/>
      <c r="D19" s="233"/>
      <c r="E19" s="249"/>
      <c r="F19" s="257"/>
      <c r="G19" s="241"/>
      <c r="H19" s="233"/>
      <c r="I19" s="249"/>
      <c r="J19" s="257"/>
      <c r="K19" s="241"/>
      <c r="L19" s="233"/>
      <c r="M19" s="235"/>
    </row>
    <row r="20" spans="1:13" s="9" customFormat="1" ht="15" customHeight="1" x14ac:dyDescent="0.2">
      <c r="A20" s="12"/>
      <c r="B20" s="128" t="s">
        <v>24</v>
      </c>
      <c r="C20" s="144"/>
      <c r="D20" s="144"/>
      <c r="E20" s="248"/>
      <c r="F20" s="256"/>
      <c r="G20" s="240"/>
      <c r="H20" s="144"/>
      <c r="I20" s="248"/>
      <c r="J20" s="256"/>
      <c r="K20" s="240">
        <f>+'Segment Report quarter'!C20</f>
        <v>-27566</v>
      </c>
      <c r="L20" s="144">
        <f>+'Segment Report quarter'!D20</f>
        <v>-27641</v>
      </c>
      <c r="M20" s="153">
        <f>'Segment Report quarter'!E20</f>
        <v>-25636</v>
      </c>
    </row>
    <row r="21" spans="1:13" s="9" customFormat="1" ht="15" customHeight="1" thickBot="1" x14ac:dyDescent="0.25">
      <c r="A21" s="12"/>
      <c r="B21" s="227" t="s">
        <v>113</v>
      </c>
      <c r="C21" s="232"/>
      <c r="D21" s="232"/>
      <c r="E21" s="247"/>
      <c r="F21" s="257"/>
      <c r="G21" s="239"/>
      <c r="H21" s="232"/>
      <c r="I21" s="247"/>
      <c r="J21" s="257"/>
      <c r="K21" s="239">
        <f>SUM(K18:K20)</f>
        <v>10812</v>
      </c>
      <c r="L21" s="232">
        <f>SUM(L18:L20)</f>
        <v>12859</v>
      </c>
      <c r="M21" s="234">
        <f t="shared" ref="M21" si="9">SUM(M18:M20)</f>
        <v>35323</v>
      </c>
    </row>
  </sheetData>
  <mergeCells count="5">
    <mergeCell ref="C4:E4"/>
    <mergeCell ref="G4:I4"/>
    <mergeCell ref="K4:M4"/>
    <mergeCell ref="B1:M1"/>
    <mergeCell ref="B4:B6"/>
  </mergeCells>
  <pageMargins left="0.43307086614173229" right="0.23622047244094491" top="0.74803149606299213" bottom="0.74803149606299213" header="0.31496062992125984" footer="0.31496062992125984"/>
  <pageSetup paperSize="9" orientation="landscape" r:id="rId1"/>
  <headerFooter>
    <oddFooter>&amp;L© 2020 Software AG. All rights reserved.&amp;C&amp;P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9">
    <pageSetUpPr fitToPage="1"/>
  </sheetPr>
  <dimension ref="A1:I19"/>
  <sheetViews>
    <sheetView showGridLines="0" zoomScale="120" zoomScaleNormal="120" workbookViewId="0"/>
  </sheetViews>
  <sheetFormatPr defaultColWidth="9.140625" defaultRowHeight="14.25" x14ac:dyDescent="0.2"/>
  <cols>
    <col min="1" max="1" width="3.5703125" style="2" customWidth="1"/>
    <col min="2" max="2" width="78.140625" style="2" customWidth="1"/>
    <col min="3" max="6" width="12.85546875" style="2" customWidth="1"/>
    <col min="7" max="16384" width="9.140625" style="2"/>
  </cols>
  <sheetData>
    <row r="1" spans="1:9" s="14" customFormat="1" ht="15.75" x14ac:dyDescent="0.25">
      <c r="B1" s="280" t="str">
        <f>'Table of contents'!C25</f>
        <v>Statement of Comprehensive Income for the Nine Months Ended September 30, 2020 and 2019</v>
      </c>
      <c r="C1" s="31"/>
      <c r="D1" s="31"/>
      <c r="E1" s="31"/>
      <c r="F1" s="31"/>
    </row>
    <row r="2" spans="1:9" s="14" customFormat="1" ht="15.75" x14ac:dyDescent="0.25">
      <c r="B2" s="225" t="s">
        <v>93</v>
      </c>
      <c r="C2" s="31"/>
      <c r="D2" s="31"/>
      <c r="E2" s="31"/>
      <c r="F2" s="31"/>
    </row>
    <row r="3" spans="1:9" s="9" customFormat="1" ht="11.25" x14ac:dyDescent="0.2">
      <c r="A3" s="12"/>
      <c r="B3" s="26"/>
      <c r="C3" s="284"/>
      <c r="D3" s="284"/>
      <c r="E3" s="284"/>
      <c r="F3" s="284"/>
    </row>
    <row r="4" spans="1:9" s="9" customFormat="1" ht="12" thickBot="1" x14ac:dyDescent="0.25">
      <c r="A4" s="12"/>
      <c r="B4" s="133" t="s">
        <v>94</v>
      </c>
      <c r="C4" s="224" t="s">
        <v>199</v>
      </c>
      <c r="D4" s="224" t="s">
        <v>200</v>
      </c>
      <c r="E4" s="224" t="s">
        <v>204</v>
      </c>
      <c r="F4" s="224" t="s">
        <v>205</v>
      </c>
    </row>
    <row r="5" spans="1:9" s="9" customFormat="1" ht="15" customHeight="1" thickTop="1" thickBot="1" x14ac:dyDescent="0.25">
      <c r="A5" s="12"/>
      <c r="B5" s="294" t="s">
        <v>15</v>
      </c>
      <c r="C5" s="295">
        <v>55765</v>
      </c>
      <c r="D5" s="296">
        <v>107105</v>
      </c>
      <c r="E5" s="295">
        <v>13870</v>
      </c>
      <c r="F5" s="296">
        <v>44008</v>
      </c>
      <c r="G5" s="55"/>
    </row>
    <row r="6" spans="1:9" s="9" customFormat="1" ht="15" customHeight="1" x14ac:dyDescent="0.2">
      <c r="A6" s="12"/>
      <c r="B6" s="128" t="s">
        <v>74</v>
      </c>
      <c r="C6" s="144">
        <v>-54048</v>
      </c>
      <c r="D6" s="152">
        <v>54627</v>
      </c>
      <c r="E6" s="144">
        <v>-38401</v>
      </c>
      <c r="F6" s="152">
        <v>40769</v>
      </c>
    </row>
    <row r="7" spans="1:9" s="9" customFormat="1" ht="15" customHeight="1" x14ac:dyDescent="0.2">
      <c r="A7" s="12"/>
      <c r="B7" s="129" t="s">
        <v>156</v>
      </c>
      <c r="C7" s="144">
        <v>3278</v>
      </c>
      <c r="D7" s="153">
        <v>-702</v>
      </c>
      <c r="E7" s="144">
        <v>1919</v>
      </c>
      <c r="F7" s="153">
        <v>-1105</v>
      </c>
      <c r="I7" s="55"/>
    </row>
    <row r="8" spans="1:9" s="9" customFormat="1" ht="15" customHeight="1" x14ac:dyDescent="0.2">
      <c r="A8" s="12"/>
      <c r="B8" s="129" t="s">
        <v>76</v>
      </c>
      <c r="C8" s="144">
        <v>1</v>
      </c>
      <c r="D8" s="153">
        <v>846</v>
      </c>
      <c r="E8" s="144">
        <v>0</v>
      </c>
      <c r="F8" s="153">
        <v>0</v>
      </c>
    </row>
    <row r="9" spans="1:9" s="32" customFormat="1" ht="25.15" customHeight="1" thickBot="1" x14ac:dyDescent="0.25">
      <c r="A9" s="33"/>
      <c r="B9" s="281" t="s">
        <v>77</v>
      </c>
      <c r="C9" s="232">
        <f>SUM(C6:C8)</f>
        <v>-50769</v>
      </c>
      <c r="D9" s="234">
        <f>SUM(D6:D8)</f>
        <v>54771</v>
      </c>
      <c r="E9" s="232">
        <f>SUM(E6:E8)</f>
        <v>-36482</v>
      </c>
      <c r="F9" s="234">
        <f>SUM(F6:F8)</f>
        <v>39664</v>
      </c>
    </row>
    <row r="10" spans="1:9" s="9" customFormat="1" ht="24" customHeight="1" x14ac:dyDescent="0.2">
      <c r="A10" s="12"/>
      <c r="B10" s="282" t="s">
        <v>157</v>
      </c>
      <c r="C10" s="144">
        <v>182</v>
      </c>
      <c r="D10" s="152">
        <v>-1646</v>
      </c>
      <c r="E10" s="144">
        <v>254</v>
      </c>
      <c r="F10" s="152">
        <v>-184</v>
      </c>
      <c r="I10" s="55"/>
    </row>
    <row r="11" spans="1:9" s="9" customFormat="1" ht="15" customHeight="1" x14ac:dyDescent="0.2">
      <c r="A11" s="12"/>
      <c r="B11" s="128" t="s">
        <v>75</v>
      </c>
      <c r="C11" s="144">
        <v>2441</v>
      </c>
      <c r="D11" s="152">
        <v>65</v>
      </c>
      <c r="E11" s="144">
        <v>-31</v>
      </c>
      <c r="F11" s="152">
        <v>-48</v>
      </c>
    </row>
    <row r="12" spans="1:9" s="9" customFormat="1" ht="15" customHeight="1" thickBot="1" x14ac:dyDescent="0.25">
      <c r="A12" s="12"/>
      <c r="B12" s="227" t="s">
        <v>78</v>
      </c>
      <c r="C12" s="232">
        <f>SUM(C10:C11)</f>
        <v>2623</v>
      </c>
      <c r="D12" s="234">
        <f>SUM(D10:D11)</f>
        <v>-1581</v>
      </c>
      <c r="E12" s="232">
        <f>SUM(E10:E11)</f>
        <v>223</v>
      </c>
      <c r="F12" s="234">
        <f>SUM(F10:F11)</f>
        <v>-232</v>
      </c>
    </row>
    <row r="13" spans="1:9" s="9" customFormat="1" ht="15" customHeight="1" thickBot="1" x14ac:dyDescent="0.25">
      <c r="A13" s="12"/>
      <c r="B13" s="219" t="s">
        <v>58</v>
      </c>
      <c r="C13" s="253">
        <f>C9+C12</f>
        <v>-48146</v>
      </c>
      <c r="D13" s="288">
        <f>D9+D12</f>
        <v>53190</v>
      </c>
      <c r="E13" s="253">
        <f>E9+E12</f>
        <v>-36259</v>
      </c>
      <c r="F13" s="288">
        <f>F9+F12</f>
        <v>39432</v>
      </c>
    </row>
    <row r="14" spans="1:9" s="9" customFormat="1" ht="15" customHeight="1" thickBot="1" x14ac:dyDescent="0.25">
      <c r="A14" s="12"/>
      <c r="B14" s="283" t="s">
        <v>59</v>
      </c>
      <c r="C14" s="285">
        <f>C5+C13</f>
        <v>7619</v>
      </c>
      <c r="D14" s="287">
        <f>D5+D13</f>
        <v>160295</v>
      </c>
      <c r="E14" s="285">
        <f>E5+E13</f>
        <v>-22389</v>
      </c>
      <c r="F14" s="287">
        <f>F5+F13</f>
        <v>83440</v>
      </c>
    </row>
    <row r="15" spans="1:9" s="32" customFormat="1" ht="15" customHeight="1" x14ac:dyDescent="0.2">
      <c r="A15" s="33"/>
      <c r="B15" s="128" t="s">
        <v>29</v>
      </c>
      <c r="C15" s="286">
        <f>C14-C16</f>
        <v>7431</v>
      </c>
      <c r="D15" s="289">
        <f>D14-D16</f>
        <v>160099</v>
      </c>
      <c r="E15" s="286">
        <f>E14-E16</f>
        <v>-22467</v>
      </c>
      <c r="F15" s="289">
        <f>F14-F16</f>
        <v>83414</v>
      </c>
    </row>
    <row r="16" spans="1:9" s="9" customFormat="1" ht="15" customHeight="1" x14ac:dyDescent="0.2">
      <c r="A16" s="12"/>
      <c r="B16" s="129" t="s">
        <v>60</v>
      </c>
      <c r="C16" s="145">
        <v>188</v>
      </c>
      <c r="D16" s="153">
        <v>196</v>
      </c>
      <c r="E16" s="145">
        <v>78</v>
      </c>
      <c r="F16" s="153">
        <v>26</v>
      </c>
    </row>
    <row r="17" spans="1:6" s="9" customFormat="1" ht="11.25" x14ac:dyDescent="0.2">
      <c r="A17" s="12"/>
      <c r="B17" s="25"/>
      <c r="C17" s="34"/>
      <c r="D17" s="34"/>
      <c r="E17" s="34"/>
      <c r="F17" s="34"/>
    </row>
    <row r="19" spans="1:6" x14ac:dyDescent="0.2">
      <c r="E19" s="49"/>
    </row>
  </sheetData>
  <pageMargins left="0.43307086614173229" right="0.23622047244094491" top="0.74803149606299213" bottom="0.74803149606299213" header="0.31496062992125984" footer="0.31496062992125984"/>
  <pageSetup paperSize="9" orientation="landscape" r:id="rId1"/>
  <headerFooter>
    <oddFooter>&amp;L© 2020 Software AG. All rights reserved.&amp;C&amp;P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0">
    <pageSetUpPr fitToPage="1"/>
  </sheetPr>
  <dimension ref="B1:K25"/>
  <sheetViews>
    <sheetView showGridLines="0" zoomScaleNormal="100" workbookViewId="0"/>
  </sheetViews>
  <sheetFormatPr defaultColWidth="11.42578125" defaultRowHeight="14.25" x14ac:dyDescent="0.2"/>
  <cols>
    <col min="1" max="1" width="2.7109375" style="2" customWidth="1"/>
    <col min="2" max="2" width="14.28515625" style="2" customWidth="1"/>
    <col min="3" max="16384" width="11.42578125" style="2"/>
  </cols>
  <sheetData>
    <row r="1" spans="2:11" x14ac:dyDescent="0.2">
      <c r="K1" s="7"/>
    </row>
    <row r="9" spans="2:11" ht="18" x14ac:dyDescent="0.25">
      <c r="B9" s="62" t="s">
        <v>1</v>
      </c>
    </row>
    <row r="10" spans="2:11" ht="18" x14ac:dyDescent="0.25">
      <c r="B10" s="63" t="s">
        <v>3</v>
      </c>
      <c r="C10" s="57"/>
      <c r="D10" s="57"/>
      <c r="E10" s="57"/>
      <c r="F10" s="57"/>
    </row>
    <row r="11" spans="2:11" ht="18" x14ac:dyDescent="0.25">
      <c r="B11" s="63" t="s">
        <v>2</v>
      </c>
      <c r="C11" s="57"/>
      <c r="D11" s="57"/>
      <c r="E11" s="57"/>
      <c r="F11" s="57"/>
    </row>
    <row r="12" spans="2:11" ht="18" x14ac:dyDescent="0.25">
      <c r="B12" s="63" t="s">
        <v>62</v>
      </c>
      <c r="C12" s="57"/>
      <c r="D12" s="57"/>
      <c r="E12" s="57"/>
      <c r="F12" s="57"/>
    </row>
    <row r="13" spans="2:11" x14ac:dyDescent="0.2">
      <c r="B13" s="57"/>
      <c r="C13" s="57"/>
      <c r="D13" s="57"/>
      <c r="E13" s="57"/>
      <c r="F13" s="57"/>
    </row>
    <row r="14" spans="2:11" ht="18" x14ac:dyDescent="0.25">
      <c r="B14" s="63"/>
      <c r="C14" s="57"/>
      <c r="D14" s="57"/>
      <c r="E14" s="57"/>
      <c r="F14" s="57"/>
    </row>
    <row r="15" spans="2:11" ht="18" x14ac:dyDescent="0.25">
      <c r="B15" s="63"/>
      <c r="C15" s="57"/>
      <c r="D15" s="57"/>
      <c r="E15" s="57"/>
      <c r="F15" s="57"/>
    </row>
    <row r="16" spans="2:11" ht="18" x14ac:dyDescent="0.25">
      <c r="B16" s="63" t="s">
        <v>61</v>
      </c>
      <c r="C16" s="63" t="s">
        <v>5</v>
      </c>
      <c r="D16" s="57"/>
      <c r="E16" s="57"/>
      <c r="F16" s="57"/>
    </row>
    <row r="17" spans="2:6" ht="18" x14ac:dyDescent="0.25">
      <c r="B17" s="63" t="s">
        <v>6</v>
      </c>
      <c r="C17" s="63" t="s">
        <v>7</v>
      </c>
      <c r="D17" s="57"/>
      <c r="E17" s="57"/>
      <c r="F17" s="57"/>
    </row>
    <row r="18" spans="2:6" ht="18" x14ac:dyDescent="0.25">
      <c r="B18" s="63" t="s">
        <v>8</v>
      </c>
      <c r="C18" s="64" t="s">
        <v>9</v>
      </c>
      <c r="D18" s="57"/>
      <c r="E18" s="57"/>
      <c r="F18" s="57"/>
    </row>
    <row r="19" spans="2:6" x14ac:dyDescent="0.2">
      <c r="B19" s="57"/>
      <c r="C19" s="57"/>
      <c r="D19" s="57"/>
      <c r="E19" s="57"/>
      <c r="F19" s="57"/>
    </row>
    <row r="20" spans="2:6" ht="18" x14ac:dyDescent="0.25">
      <c r="B20" s="63" t="s">
        <v>4</v>
      </c>
      <c r="C20" s="57"/>
      <c r="D20" s="57"/>
      <c r="E20" s="57"/>
      <c r="F20" s="57"/>
    </row>
    <row r="21" spans="2:6" x14ac:dyDescent="0.2">
      <c r="B21" s="57"/>
      <c r="C21" s="57"/>
      <c r="D21" s="57"/>
      <c r="E21" s="57"/>
      <c r="F21" s="57"/>
    </row>
    <row r="22" spans="2:6" x14ac:dyDescent="0.2">
      <c r="B22" s="57"/>
      <c r="C22" s="57"/>
      <c r="D22" s="57"/>
      <c r="E22" s="57"/>
      <c r="F22" s="57"/>
    </row>
    <row r="23" spans="2:6" x14ac:dyDescent="0.2">
      <c r="B23" s="57"/>
      <c r="C23" s="57"/>
      <c r="D23" s="57"/>
      <c r="E23" s="57"/>
      <c r="F23" s="57"/>
    </row>
    <row r="24" spans="2:6" x14ac:dyDescent="0.2">
      <c r="B24" s="57"/>
      <c r="C24" s="57"/>
      <c r="D24" s="57"/>
      <c r="E24" s="57"/>
      <c r="F24" s="57"/>
    </row>
    <row r="25" spans="2:6" x14ac:dyDescent="0.2">
      <c r="B25" s="57"/>
      <c r="C25" s="57"/>
      <c r="D25" s="57"/>
      <c r="E25" s="57"/>
      <c r="F25" s="57"/>
    </row>
  </sheetData>
  <hyperlinks>
    <hyperlink ref="C18" r:id="rId1" xr:uid="{00000000-0004-0000-0B00-000000000000}"/>
  </hyperlinks>
  <pageMargins left="0.43307086614173229" right="0.23622047244094491" top="0.74803149606299213" bottom="0.74803149606299213" header="0.31496062992125984" footer="0.31496062992125984"/>
  <pageSetup paperSize="9" orientation="portrait" r:id="rId2"/>
  <headerFooter>
    <oddHeader>&amp;L&amp;O     &amp;G</oddHeader>
    <oddFooter>&amp;L&amp;"Arial,Standard"&amp;K011F3D© 2020 Software AG. All rights reserved.&amp;C&amp;"Arial,Standard"&amp;K011F3D&amp;P</oddFooter>
  </headerFooter>
  <customProperties>
    <customPr name="_pios_id" r:id="rId3"/>
  </customProperties>
  <legacyDrawingHF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6F5E6-F2AF-4894-B891-D69010342DD4}">
  <sheetPr>
    <pageSetUpPr fitToPage="1"/>
  </sheetPr>
  <dimension ref="K1"/>
  <sheetViews>
    <sheetView showGridLines="0" showRuler="0" zoomScaleNormal="100" zoomScalePageLayoutView="55" workbookViewId="0"/>
  </sheetViews>
  <sheetFormatPr defaultColWidth="11.42578125" defaultRowHeight="15" x14ac:dyDescent="0.25"/>
  <sheetData>
    <row r="1" spans="11:11" x14ac:dyDescent="0.25">
      <c r="K1" s="1" t="s">
        <v>183</v>
      </c>
    </row>
  </sheetData>
  <pageMargins left="0.23622047244094491" right="0.23622047244094491" top="0.74803149606299213" bottom="0.74803149606299213" header="0.31496062992125984" footer="0.31496062992125984"/>
  <pageSetup paperSize="9" scale="79" orientation="portrait" r:id="rId1"/>
  <headerFooter>
    <oddHeader>&amp;C
&amp;G</oddHeader>
    <oddFooter>&amp;L© 2020 Software AG. All rights reserved.&amp;C&amp;P</oddFooter>
  </headerFooter>
  <customProperties>
    <customPr name="_pios_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90B69-8598-3E49-A663-D757BEC8B48C}">
  <sheetPr>
    <pageSetUpPr fitToPage="1"/>
  </sheetPr>
  <dimension ref="B6:M33"/>
  <sheetViews>
    <sheetView showGridLines="0" zoomScaleNormal="100" workbookViewId="0"/>
  </sheetViews>
  <sheetFormatPr defaultColWidth="11.42578125" defaultRowHeight="14.25" x14ac:dyDescent="0.2"/>
  <cols>
    <col min="1" max="1" width="2.7109375" style="2" customWidth="1"/>
    <col min="2" max="2" width="7.140625" style="2" customWidth="1"/>
    <col min="3" max="12" width="11.42578125" style="2"/>
    <col min="13" max="13" width="13" style="2" bestFit="1" customWidth="1"/>
    <col min="14" max="16384" width="11.42578125" style="2"/>
  </cols>
  <sheetData>
    <row r="6" spans="2:13" ht="18" x14ac:dyDescent="0.25">
      <c r="B6" s="62" t="s">
        <v>101</v>
      </c>
      <c r="C6" s="58"/>
      <c r="M6" s="40"/>
    </row>
    <row r="8" spans="2:13" x14ac:dyDescent="0.2">
      <c r="M8" s="40"/>
    </row>
    <row r="9" spans="2:13" x14ac:dyDescent="0.2">
      <c r="B9" s="4" t="s">
        <v>63</v>
      </c>
      <c r="C9" s="4" t="s">
        <v>186</v>
      </c>
    </row>
    <row r="10" spans="2:13" x14ac:dyDescent="0.2">
      <c r="B10" s="4"/>
      <c r="C10" s="4"/>
    </row>
    <row r="11" spans="2:13" x14ac:dyDescent="0.2">
      <c r="B11" s="4" t="s">
        <v>64</v>
      </c>
      <c r="C11" s="4" t="s">
        <v>188</v>
      </c>
    </row>
    <row r="12" spans="2:13" x14ac:dyDescent="0.2">
      <c r="B12" s="4"/>
      <c r="C12" s="4"/>
    </row>
    <row r="13" spans="2:13" x14ac:dyDescent="0.2">
      <c r="B13" s="4" t="s">
        <v>65</v>
      </c>
      <c r="C13" s="4" t="s">
        <v>187</v>
      </c>
    </row>
    <row r="14" spans="2:13" x14ac:dyDescent="0.2">
      <c r="B14" s="4"/>
      <c r="C14" s="4"/>
    </row>
    <row r="15" spans="2:13" x14ac:dyDescent="0.2">
      <c r="B15" s="4" t="s">
        <v>66</v>
      </c>
      <c r="C15" s="4" t="s">
        <v>189</v>
      </c>
    </row>
    <row r="16" spans="2:13" x14ac:dyDescent="0.2">
      <c r="B16" s="4"/>
      <c r="C16" s="4"/>
    </row>
    <row r="17" spans="2:5" x14ac:dyDescent="0.2">
      <c r="B17" s="4" t="s">
        <v>114</v>
      </c>
      <c r="C17" s="4" t="s">
        <v>190</v>
      </c>
    </row>
    <row r="18" spans="2:5" x14ac:dyDescent="0.2">
      <c r="B18" s="4"/>
      <c r="C18" s="4"/>
    </row>
    <row r="19" spans="2:5" x14ac:dyDescent="0.2">
      <c r="B19" s="4" t="s">
        <v>67</v>
      </c>
      <c r="C19" s="4" t="s">
        <v>193</v>
      </c>
    </row>
    <row r="20" spans="2:5" x14ac:dyDescent="0.2">
      <c r="B20" s="4"/>
      <c r="C20" s="4"/>
    </row>
    <row r="21" spans="2:5" x14ac:dyDescent="0.2">
      <c r="B21" s="4" t="s">
        <v>68</v>
      </c>
      <c r="C21" s="4" t="s">
        <v>191</v>
      </c>
    </row>
    <row r="22" spans="2:5" x14ac:dyDescent="0.2">
      <c r="B22" s="4"/>
      <c r="C22" s="4"/>
    </row>
    <row r="23" spans="2:5" x14ac:dyDescent="0.2">
      <c r="B23" s="4" t="s">
        <v>161</v>
      </c>
      <c r="C23" s="4" t="s">
        <v>194</v>
      </c>
    </row>
    <row r="24" spans="2:5" x14ac:dyDescent="0.2">
      <c r="B24" s="4"/>
      <c r="C24" s="4"/>
    </row>
    <row r="25" spans="2:5" x14ac:dyDescent="0.2">
      <c r="B25" s="4" t="s">
        <v>162</v>
      </c>
      <c r="C25" s="4" t="s">
        <v>192</v>
      </c>
      <c r="D25" s="4"/>
      <c r="E25" s="4"/>
    </row>
    <row r="26" spans="2:5" x14ac:dyDescent="0.2">
      <c r="B26" s="4"/>
      <c r="C26" s="4"/>
    </row>
    <row r="28" spans="2:5" x14ac:dyDescent="0.2">
      <c r="B28" s="4"/>
      <c r="C28" s="4"/>
      <c r="D28" s="4"/>
      <c r="E28" s="4"/>
    </row>
    <row r="29" spans="2:5" x14ac:dyDescent="0.2">
      <c r="B29" s="4"/>
      <c r="D29" s="4"/>
      <c r="E29" s="4"/>
    </row>
    <row r="30" spans="2:5" x14ac:dyDescent="0.2">
      <c r="B30" s="4"/>
      <c r="C30" s="4"/>
      <c r="D30" s="4"/>
      <c r="E30" s="4"/>
    </row>
    <row r="31" spans="2:5" x14ac:dyDescent="0.2">
      <c r="B31" s="4"/>
      <c r="C31" s="4"/>
      <c r="D31" s="4"/>
      <c r="E31" s="4"/>
    </row>
    <row r="32" spans="2:5" x14ac:dyDescent="0.2">
      <c r="B32" s="4"/>
      <c r="D32" s="4"/>
      <c r="E32" s="4"/>
    </row>
    <row r="33" spans="2:5" x14ac:dyDescent="0.2">
      <c r="B33" s="4"/>
      <c r="C33" s="4"/>
      <c r="D33" s="4"/>
      <c r="E33" s="4"/>
    </row>
  </sheetData>
  <pageMargins left="0.43307086614173229" right="0.23622047244094491" top="0.74803149606299213" bottom="0.74803149606299213" header="0.31496062992125984" footer="0.31496062992125984"/>
  <pageSetup paperSize="9" scale="95" orientation="portrait" r:id="rId1"/>
  <headerFooter>
    <oddFooter>&amp;L© 2020 Software AG. All rights reserved.&amp;C&amp;P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89532-3B2D-DF46-BC20-C96A351BB87C}">
  <sheetPr>
    <pageSetUpPr fitToPage="1"/>
  </sheetPr>
  <dimension ref="A1:O56"/>
  <sheetViews>
    <sheetView showGridLines="0" zoomScaleNormal="100" workbookViewId="0"/>
  </sheetViews>
  <sheetFormatPr defaultColWidth="9.140625" defaultRowHeight="14.25" x14ac:dyDescent="0.2"/>
  <cols>
    <col min="1" max="1" width="3.5703125" style="2" customWidth="1"/>
    <col min="2" max="2" width="33.5703125" style="2" customWidth="1"/>
    <col min="3" max="6" width="9.7109375" style="2" customWidth="1"/>
    <col min="7" max="7" width="9.140625" style="2"/>
    <col min="8" max="11" width="9.7109375" style="2" customWidth="1"/>
    <col min="12" max="16384" width="9.140625" style="2"/>
  </cols>
  <sheetData>
    <row r="1" spans="1:13" ht="15.75" x14ac:dyDescent="0.25">
      <c r="B1" s="65" t="str">
        <f>'Table of contents'!C9</f>
        <v>Key Figures as of September 30, 2020 and 2019</v>
      </c>
      <c r="C1" s="56"/>
      <c r="D1" s="56"/>
      <c r="E1" s="56"/>
      <c r="F1" s="56"/>
    </row>
    <row r="2" spans="1:13" x14ac:dyDescent="0.2">
      <c r="B2" s="167" t="s">
        <v>93</v>
      </c>
      <c r="C2" s="51"/>
      <c r="D2" s="51"/>
      <c r="E2" s="51"/>
      <c r="F2" s="51"/>
    </row>
    <row r="3" spans="1:13" x14ac:dyDescent="0.2">
      <c r="A3" s="13"/>
      <c r="B3" s="168"/>
      <c r="C3" s="168"/>
      <c r="D3" s="168"/>
      <c r="E3" s="168"/>
      <c r="F3" s="168"/>
      <c r="G3" s="57"/>
      <c r="H3" s="57"/>
      <c r="I3" s="57"/>
      <c r="J3" s="57"/>
      <c r="K3" s="57"/>
      <c r="L3" s="57"/>
      <c r="M3" s="57"/>
    </row>
    <row r="4" spans="1:13" ht="14.25" customHeight="1" x14ac:dyDescent="0.2">
      <c r="B4" s="66" t="s">
        <v>102</v>
      </c>
      <c r="C4" s="341" t="s">
        <v>197</v>
      </c>
      <c r="D4" s="343" t="s">
        <v>207</v>
      </c>
      <c r="E4" s="341" t="s">
        <v>198</v>
      </c>
      <c r="F4" s="346" t="s">
        <v>137</v>
      </c>
      <c r="G4" s="339" t="s">
        <v>164</v>
      </c>
      <c r="H4" s="341" t="s">
        <v>202</v>
      </c>
      <c r="I4" s="343" t="s">
        <v>208</v>
      </c>
      <c r="J4" s="341" t="s">
        <v>203</v>
      </c>
      <c r="K4" s="346" t="s">
        <v>137</v>
      </c>
      <c r="L4" s="339" t="s">
        <v>164</v>
      </c>
      <c r="M4" s="57"/>
    </row>
    <row r="5" spans="1:13" ht="20.100000000000001" customHeight="1" thickBot="1" x14ac:dyDescent="0.25">
      <c r="B5" s="101" t="s">
        <v>103</v>
      </c>
      <c r="C5" s="342"/>
      <c r="D5" s="344"/>
      <c r="E5" s="342"/>
      <c r="F5" s="347"/>
      <c r="G5" s="340"/>
      <c r="H5" s="342"/>
      <c r="I5" s="344"/>
      <c r="J5" s="342"/>
      <c r="K5" s="347"/>
      <c r="L5" s="340"/>
      <c r="M5" s="57"/>
    </row>
    <row r="6" spans="1:13" ht="15" customHeight="1" thickTop="1" thickBot="1" x14ac:dyDescent="0.25">
      <c r="B6" s="95" t="s">
        <v>104</v>
      </c>
      <c r="C6" s="96">
        <v>597</v>
      </c>
      <c r="D6" s="165">
        <v>606.20000000000005</v>
      </c>
      <c r="E6" s="121">
        <v>635.6</v>
      </c>
      <c r="F6" s="97">
        <v>-0.06</v>
      </c>
      <c r="G6" s="111">
        <v>-0.05</v>
      </c>
      <c r="H6" s="96">
        <v>185.4</v>
      </c>
      <c r="I6" s="165">
        <v>193.9</v>
      </c>
      <c r="J6" s="121">
        <v>224.2</v>
      </c>
      <c r="K6" s="97">
        <v>-0.17</v>
      </c>
      <c r="L6" s="111">
        <v>-0.14000000000000001</v>
      </c>
      <c r="M6" s="57"/>
    </row>
    <row r="7" spans="1:13" ht="15" customHeight="1" x14ac:dyDescent="0.2">
      <c r="B7" s="102" t="s">
        <v>120</v>
      </c>
      <c r="C7" s="87">
        <v>313.3</v>
      </c>
      <c r="D7" s="124">
        <v>317.5</v>
      </c>
      <c r="E7" s="113">
        <v>327.60000000000002</v>
      </c>
      <c r="F7" s="103">
        <v>-0.04</v>
      </c>
      <c r="G7" s="104">
        <v>-0.03</v>
      </c>
      <c r="H7" s="87">
        <v>103.1</v>
      </c>
      <c r="I7" s="124">
        <v>107.1</v>
      </c>
      <c r="J7" s="113">
        <v>117.4</v>
      </c>
      <c r="K7" s="103">
        <v>-0.12</v>
      </c>
      <c r="L7" s="104">
        <v>-0.09</v>
      </c>
      <c r="M7" s="57"/>
    </row>
    <row r="8" spans="1:13" ht="15" customHeight="1" x14ac:dyDescent="0.2">
      <c r="B8" s="67" t="s">
        <v>125</v>
      </c>
      <c r="C8" s="86">
        <v>275.60000000000002</v>
      </c>
      <c r="D8" s="125">
        <v>279.8</v>
      </c>
      <c r="E8" s="112">
        <v>296.60000000000002</v>
      </c>
      <c r="F8" s="68">
        <v>-7.0000000000000007E-2</v>
      </c>
      <c r="G8" s="69">
        <v>-0.06</v>
      </c>
      <c r="H8" s="86">
        <v>91.3</v>
      </c>
      <c r="I8" s="125">
        <v>95.1</v>
      </c>
      <c r="J8" s="112">
        <v>108.7</v>
      </c>
      <c r="K8" s="68">
        <v>-0.16</v>
      </c>
      <c r="L8" s="69">
        <v>-0.13</v>
      </c>
      <c r="M8" s="57"/>
    </row>
    <row r="9" spans="1:13" ht="15" customHeight="1" x14ac:dyDescent="0.2">
      <c r="B9" s="67" t="s">
        <v>121</v>
      </c>
      <c r="C9" s="86">
        <v>37.700000000000003</v>
      </c>
      <c r="D9" s="125">
        <v>37.700000000000003</v>
      </c>
      <c r="E9" s="112">
        <v>31</v>
      </c>
      <c r="F9" s="68">
        <v>0.22</v>
      </c>
      <c r="G9" s="69">
        <v>0.22</v>
      </c>
      <c r="H9" s="86">
        <v>11.9</v>
      </c>
      <c r="I9" s="125">
        <v>12.1</v>
      </c>
      <c r="J9" s="112">
        <v>8.6</v>
      </c>
      <c r="K9" s="68">
        <v>0.37</v>
      </c>
      <c r="L9" s="69">
        <v>0.4</v>
      </c>
      <c r="M9" s="57"/>
    </row>
    <row r="10" spans="1:13" ht="15" customHeight="1" x14ac:dyDescent="0.2">
      <c r="B10" s="67" t="s">
        <v>100</v>
      </c>
      <c r="C10" s="86">
        <v>157</v>
      </c>
      <c r="D10" s="125">
        <v>161.5</v>
      </c>
      <c r="E10" s="112">
        <v>169.7</v>
      </c>
      <c r="F10" s="68">
        <v>-7.0000000000000007E-2</v>
      </c>
      <c r="G10" s="69">
        <v>-0.05</v>
      </c>
      <c r="H10" s="86">
        <v>47.1</v>
      </c>
      <c r="I10" s="125">
        <v>50.3</v>
      </c>
      <c r="J10" s="112">
        <v>62</v>
      </c>
      <c r="K10" s="68">
        <v>-0.24</v>
      </c>
      <c r="L10" s="69">
        <v>-0.19</v>
      </c>
      <c r="M10" s="57"/>
    </row>
    <row r="11" spans="1:13" s="174" customFormat="1" ht="5.0999999999999996" customHeight="1" x14ac:dyDescent="0.2">
      <c r="B11" s="191"/>
      <c r="C11" s="192"/>
      <c r="D11" s="193"/>
      <c r="E11" s="192"/>
      <c r="F11" s="194"/>
      <c r="G11" s="195"/>
      <c r="H11" s="192"/>
      <c r="I11" s="193"/>
      <c r="J11" s="192"/>
      <c r="K11" s="194"/>
      <c r="L11" s="195"/>
      <c r="M11" s="176"/>
    </row>
    <row r="12" spans="1:13" ht="15" customHeight="1" x14ac:dyDescent="0.2">
      <c r="B12" s="102" t="s">
        <v>19</v>
      </c>
      <c r="C12" s="87">
        <v>130</v>
      </c>
      <c r="D12" s="124">
        <v>132.6</v>
      </c>
      <c r="E12" s="113">
        <v>156.9</v>
      </c>
      <c r="F12" s="103">
        <v>-0.17</v>
      </c>
      <c r="G12" s="104">
        <v>-0.16</v>
      </c>
      <c r="H12" s="87">
        <v>38.9</v>
      </c>
      <c r="I12" s="124">
        <v>41.1</v>
      </c>
      <c r="J12" s="113">
        <v>64.099999999999994</v>
      </c>
      <c r="K12" s="103">
        <v>-0.39</v>
      </c>
      <c r="L12" s="104">
        <v>-0.36</v>
      </c>
      <c r="M12" s="57"/>
    </row>
    <row r="13" spans="1:13" ht="15" customHeight="1" x14ac:dyDescent="0.2">
      <c r="B13" s="67" t="s">
        <v>20</v>
      </c>
      <c r="C13" s="86">
        <v>317.89999999999998</v>
      </c>
      <c r="D13" s="125">
        <v>323.8</v>
      </c>
      <c r="E13" s="112">
        <v>323.89999999999998</v>
      </c>
      <c r="F13" s="68">
        <v>-0.02</v>
      </c>
      <c r="G13" s="69">
        <v>0</v>
      </c>
      <c r="H13" s="86">
        <v>103.4</v>
      </c>
      <c r="I13" s="125">
        <v>108.3</v>
      </c>
      <c r="J13" s="112">
        <v>109.3</v>
      </c>
      <c r="K13" s="68">
        <v>-0.05</v>
      </c>
      <c r="L13" s="69">
        <v>-0.01</v>
      </c>
      <c r="M13" s="57"/>
    </row>
    <row r="14" spans="1:13" ht="15" customHeight="1" x14ac:dyDescent="0.2">
      <c r="B14" s="67" t="s">
        <v>119</v>
      </c>
      <c r="C14" s="86">
        <v>22.2</v>
      </c>
      <c r="D14" s="125">
        <v>22.4</v>
      </c>
      <c r="E14" s="112">
        <v>16</v>
      </c>
      <c r="F14" s="68">
        <v>0.38</v>
      </c>
      <c r="G14" s="69">
        <v>0.4</v>
      </c>
      <c r="H14" s="86">
        <v>7.9</v>
      </c>
      <c r="I14" s="125">
        <v>8.1999999999999993</v>
      </c>
      <c r="J14" s="112">
        <v>5.8</v>
      </c>
      <c r="K14" s="68">
        <v>0.38</v>
      </c>
      <c r="L14" s="69">
        <v>0.42</v>
      </c>
      <c r="M14" s="57"/>
    </row>
    <row r="15" spans="1:13" s="174" customFormat="1" ht="5.0999999999999996" customHeight="1" x14ac:dyDescent="0.2">
      <c r="B15" s="190"/>
      <c r="C15" s="91"/>
      <c r="D15" s="126"/>
      <c r="E15" s="91"/>
      <c r="F15" s="176"/>
      <c r="G15" s="176"/>
      <c r="H15" s="91"/>
      <c r="I15" s="126"/>
      <c r="J15" s="91"/>
      <c r="K15" s="176"/>
      <c r="L15" s="176"/>
      <c r="M15" s="176"/>
    </row>
    <row r="16" spans="1:13" ht="15" customHeight="1" thickBot="1" x14ac:dyDescent="0.25">
      <c r="B16" s="95" t="s">
        <v>172</v>
      </c>
      <c r="C16" s="96">
        <v>301.5</v>
      </c>
      <c r="D16" s="165">
        <v>307.60000000000002</v>
      </c>
      <c r="E16" s="121">
        <v>255.8</v>
      </c>
      <c r="F16" s="97">
        <v>0.18</v>
      </c>
      <c r="G16" s="111">
        <v>0.2</v>
      </c>
      <c r="H16" s="96">
        <v>101.6</v>
      </c>
      <c r="I16" s="165">
        <v>106.8</v>
      </c>
      <c r="J16" s="121">
        <v>101.9</v>
      </c>
      <c r="K16" s="97">
        <v>0</v>
      </c>
      <c r="L16" s="111">
        <v>0.05</v>
      </c>
      <c r="M16" s="57"/>
    </row>
    <row r="17" spans="2:13" ht="15" customHeight="1" x14ac:dyDescent="0.2">
      <c r="B17" s="102" t="s">
        <v>165</v>
      </c>
      <c r="C17" s="87">
        <v>222.3</v>
      </c>
      <c r="D17" s="124">
        <v>226.5</v>
      </c>
      <c r="E17" s="113">
        <v>184.2</v>
      </c>
      <c r="F17" s="103">
        <v>0.21</v>
      </c>
      <c r="G17" s="103">
        <v>0.23</v>
      </c>
      <c r="H17" s="87">
        <v>82.6</v>
      </c>
      <c r="I17" s="124">
        <v>85.9</v>
      </c>
      <c r="J17" s="113">
        <v>73.599999999999994</v>
      </c>
      <c r="K17" s="103">
        <v>0.12</v>
      </c>
      <c r="L17" s="103">
        <v>0.17</v>
      </c>
      <c r="M17" s="57"/>
    </row>
    <row r="18" spans="2:13" ht="15" customHeight="1" x14ac:dyDescent="0.2">
      <c r="B18" s="67" t="s">
        <v>166</v>
      </c>
      <c r="C18" s="86">
        <v>149</v>
      </c>
      <c r="D18" s="125">
        <v>152.6</v>
      </c>
      <c r="E18" s="112">
        <v>137.4</v>
      </c>
      <c r="F18" s="68">
        <v>0.08</v>
      </c>
      <c r="G18" s="68">
        <v>0.11</v>
      </c>
      <c r="H18" s="86">
        <v>57.6</v>
      </c>
      <c r="I18" s="125">
        <v>60.2</v>
      </c>
      <c r="J18" s="112">
        <v>58.8</v>
      </c>
      <c r="K18" s="68">
        <v>-0.02</v>
      </c>
      <c r="L18" s="68">
        <v>0.02</v>
      </c>
      <c r="M18" s="57"/>
    </row>
    <row r="19" spans="2:13" ht="15" customHeight="1" x14ac:dyDescent="0.2">
      <c r="B19" s="67" t="s">
        <v>167</v>
      </c>
      <c r="C19" s="86">
        <v>73.3</v>
      </c>
      <c r="D19" s="125">
        <v>73.8</v>
      </c>
      <c r="E19" s="112">
        <v>46.8</v>
      </c>
      <c r="F19" s="68">
        <v>0.56999999999999995</v>
      </c>
      <c r="G19" s="68">
        <v>0.57999999999999996</v>
      </c>
      <c r="H19" s="86">
        <v>25</v>
      </c>
      <c r="I19" s="125">
        <v>25.6</v>
      </c>
      <c r="J19" s="112">
        <v>14.8</v>
      </c>
      <c r="K19" s="68">
        <v>0.69</v>
      </c>
      <c r="L19" s="68">
        <v>0.73</v>
      </c>
      <c r="M19" s="57"/>
    </row>
    <row r="20" spans="2:13" ht="15" customHeight="1" x14ac:dyDescent="0.2">
      <c r="B20" s="67" t="s">
        <v>168</v>
      </c>
      <c r="C20" s="86">
        <v>79.2</v>
      </c>
      <c r="D20" s="125">
        <v>81.099999999999994</v>
      </c>
      <c r="E20" s="112">
        <v>71.599999999999994</v>
      </c>
      <c r="F20" s="68">
        <v>0.11</v>
      </c>
      <c r="G20" s="68">
        <v>0.13</v>
      </c>
      <c r="H20" s="86">
        <v>19</v>
      </c>
      <c r="I20" s="125">
        <v>21</v>
      </c>
      <c r="J20" s="112">
        <v>28.3</v>
      </c>
      <c r="K20" s="68">
        <v>-0.33</v>
      </c>
      <c r="L20" s="68">
        <v>-0.26</v>
      </c>
      <c r="M20" s="57"/>
    </row>
    <row r="21" spans="2:13" ht="12" customHeight="1" x14ac:dyDescent="0.2">
      <c r="B21" s="70"/>
      <c r="C21" s="71"/>
      <c r="D21" s="71"/>
      <c r="E21" s="71"/>
      <c r="F21" s="57"/>
      <c r="G21" s="57"/>
      <c r="H21" s="57"/>
      <c r="I21" s="57"/>
      <c r="J21" s="57"/>
      <c r="K21" s="57"/>
      <c r="L21" s="57"/>
      <c r="M21" s="57"/>
    </row>
    <row r="22" spans="2:13" ht="35.1" customHeight="1" thickBot="1" x14ac:dyDescent="0.25">
      <c r="B22" s="70"/>
      <c r="C22" s="179" t="s">
        <v>195</v>
      </c>
      <c r="D22" s="180" t="s">
        <v>209</v>
      </c>
      <c r="E22" s="179" t="s">
        <v>196</v>
      </c>
      <c r="F22" s="181" t="s">
        <v>201</v>
      </c>
      <c r="G22" s="172" t="s">
        <v>169</v>
      </c>
      <c r="H22" s="57"/>
      <c r="I22" s="57"/>
      <c r="J22" s="57"/>
      <c r="K22" s="57"/>
      <c r="L22" s="57"/>
      <c r="M22" s="57"/>
    </row>
    <row r="23" spans="2:13" ht="15" customHeight="1" thickBot="1" x14ac:dyDescent="0.25">
      <c r="B23" s="95" t="s">
        <v>173</v>
      </c>
      <c r="C23" s="96">
        <v>504.3</v>
      </c>
      <c r="D23" s="177">
        <v>531.4</v>
      </c>
      <c r="E23" s="121">
        <v>485</v>
      </c>
      <c r="F23" s="97">
        <v>0.04</v>
      </c>
      <c r="G23" s="111">
        <v>0.1</v>
      </c>
      <c r="H23" s="57"/>
      <c r="I23" s="57"/>
      <c r="J23" s="57"/>
      <c r="K23" s="57"/>
      <c r="L23" s="57"/>
      <c r="M23" s="57"/>
    </row>
    <row r="24" spans="2:13" ht="15" customHeight="1" x14ac:dyDescent="0.2">
      <c r="B24" s="102" t="s">
        <v>174</v>
      </c>
      <c r="C24" s="87">
        <v>355.1</v>
      </c>
      <c r="D24" s="178">
        <v>371.4</v>
      </c>
      <c r="E24" s="113">
        <v>334</v>
      </c>
      <c r="F24" s="72">
        <v>0.06</v>
      </c>
      <c r="G24" s="72">
        <v>0.11</v>
      </c>
      <c r="H24" s="57"/>
      <c r="I24" s="57"/>
      <c r="J24" s="57"/>
      <c r="K24" s="57"/>
      <c r="L24" s="57"/>
      <c r="M24" s="57"/>
    </row>
    <row r="25" spans="2:13" ht="15" customHeight="1" x14ac:dyDescent="0.2">
      <c r="B25" s="67" t="s">
        <v>100</v>
      </c>
      <c r="C25" s="87">
        <v>149.19999999999999</v>
      </c>
      <c r="D25" s="175">
        <v>160</v>
      </c>
      <c r="E25" s="113">
        <v>151</v>
      </c>
      <c r="F25" s="72">
        <v>-0.01</v>
      </c>
      <c r="G25" s="72">
        <v>0.06</v>
      </c>
      <c r="H25" s="57"/>
      <c r="I25" s="57"/>
      <c r="J25" s="57"/>
      <c r="K25" s="57"/>
      <c r="L25" s="57"/>
      <c r="M25" s="57"/>
    </row>
    <row r="26" spans="2:13" ht="12" customHeight="1" x14ac:dyDescent="0.2">
      <c r="B26" s="73"/>
      <c r="C26" s="71"/>
      <c r="D26" s="74"/>
      <c r="E26" s="75"/>
      <c r="F26" s="57"/>
      <c r="G26" s="57"/>
      <c r="H26" s="57"/>
      <c r="I26" s="57"/>
      <c r="J26" s="57"/>
      <c r="K26" s="57"/>
      <c r="L26" s="57"/>
      <c r="M26" s="57"/>
    </row>
    <row r="27" spans="2:13" ht="35.1" customHeight="1" thickBot="1" x14ac:dyDescent="0.25">
      <c r="B27" s="73"/>
      <c r="C27" s="290" t="s">
        <v>199</v>
      </c>
      <c r="D27" s="290" t="s">
        <v>200</v>
      </c>
      <c r="E27" s="291" t="s">
        <v>136</v>
      </c>
      <c r="F27" s="290" t="s">
        <v>204</v>
      </c>
      <c r="G27" s="292" t="s">
        <v>205</v>
      </c>
      <c r="H27" s="293" t="s">
        <v>136</v>
      </c>
      <c r="I27" s="57"/>
      <c r="J27" s="57"/>
      <c r="K27" s="57"/>
      <c r="L27" s="57"/>
      <c r="M27" s="57"/>
    </row>
    <row r="28" spans="2:13" ht="25.15" customHeight="1" thickTop="1" thickBot="1" x14ac:dyDescent="0.25">
      <c r="B28" s="95" t="s">
        <v>107</v>
      </c>
      <c r="C28" s="182">
        <v>114.6</v>
      </c>
      <c r="D28" s="183">
        <v>176.1</v>
      </c>
      <c r="E28" s="184">
        <v>-0.35</v>
      </c>
      <c r="F28" s="182">
        <v>33.4</v>
      </c>
      <c r="G28" s="183">
        <v>68.400000000000006</v>
      </c>
      <c r="H28" s="184">
        <v>-0.51</v>
      </c>
      <c r="I28" s="57"/>
      <c r="J28" s="57"/>
      <c r="K28" s="57"/>
      <c r="L28" s="57"/>
      <c r="M28" s="57"/>
    </row>
    <row r="29" spans="2:13" ht="15" customHeight="1" x14ac:dyDescent="0.2">
      <c r="B29" s="98" t="s">
        <v>14</v>
      </c>
      <c r="C29" s="99">
        <v>0.192</v>
      </c>
      <c r="D29" s="114">
        <v>0.27700000000000002</v>
      </c>
      <c r="E29" s="100"/>
      <c r="F29" s="99">
        <v>0.18</v>
      </c>
      <c r="G29" s="114">
        <v>0.30499999999999999</v>
      </c>
      <c r="H29" s="100"/>
      <c r="I29" s="57"/>
      <c r="J29" s="57"/>
      <c r="K29" s="57"/>
      <c r="L29" s="57"/>
      <c r="M29" s="57"/>
    </row>
    <row r="30" spans="2:13" ht="15" customHeight="1" x14ac:dyDescent="0.2">
      <c r="B30" s="76" t="s">
        <v>108</v>
      </c>
      <c r="C30" s="88">
        <v>39.200000000000003</v>
      </c>
      <c r="D30" s="115">
        <v>80.3</v>
      </c>
      <c r="E30" s="77">
        <v>-0.51</v>
      </c>
      <c r="F30" s="88">
        <v>10.8</v>
      </c>
      <c r="G30" s="115">
        <v>35.299999999999997</v>
      </c>
      <c r="H30" s="77">
        <v>-0.69</v>
      </c>
      <c r="I30" s="57"/>
      <c r="J30" s="57"/>
      <c r="K30" s="57"/>
      <c r="L30" s="57"/>
      <c r="M30" s="57"/>
    </row>
    <row r="31" spans="2:13" ht="15" customHeight="1" x14ac:dyDescent="0.2">
      <c r="B31" s="78" t="s">
        <v>109</v>
      </c>
      <c r="C31" s="89">
        <v>0.125</v>
      </c>
      <c r="D31" s="116">
        <v>0.245</v>
      </c>
      <c r="E31" s="79"/>
      <c r="F31" s="89">
        <v>0.105</v>
      </c>
      <c r="G31" s="116">
        <v>0.30099999999999999</v>
      </c>
      <c r="H31" s="79"/>
      <c r="I31" s="57"/>
      <c r="J31" s="57"/>
      <c r="K31" s="57"/>
      <c r="L31" s="57"/>
      <c r="M31" s="57"/>
    </row>
    <row r="32" spans="2:13" ht="15" customHeight="1" x14ac:dyDescent="0.2">
      <c r="B32" s="76" t="s">
        <v>110</v>
      </c>
      <c r="C32" s="88">
        <v>101.8</v>
      </c>
      <c r="D32" s="115">
        <v>119.6</v>
      </c>
      <c r="E32" s="77">
        <v>-0.15</v>
      </c>
      <c r="F32" s="88">
        <v>31</v>
      </c>
      <c r="G32" s="115">
        <v>43.7</v>
      </c>
      <c r="H32" s="77">
        <v>-0.28999999999999998</v>
      </c>
      <c r="I32" s="57"/>
      <c r="J32" s="57"/>
      <c r="K32" s="57"/>
      <c r="L32" s="57"/>
      <c r="M32" s="57"/>
    </row>
    <row r="33" spans="2:15" ht="15" customHeight="1" x14ac:dyDescent="0.2">
      <c r="B33" s="78" t="s">
        <v>109</v>
      </c>
      <c r="C33" s="89">
        <v>0.64800000000000002</v>
      </c>
      <c r="D33" s="116">
        <v>0.70499999999999996</v>
      </c>
      <c r="E33" s="79"/>
      <c r="F33" s="89">
        <v>0.65800000000000003</v>
      </c>
      <c r="G33" s="116">
        <v>0.70499999999999996</v>
      </c>
      <c r="H33" s="79"/>
      <c r="I33" s="57"/>
      <c r="J33" s="57"/>
      <c r="K33" s="57"/>
      <c r="L33" s="57"/>
      <c r="M33" s="57"/>
    </row>
    <row r="34" spans="2:15" ht="15" customHeight="1" thickBot="1" x14ac:dyDescent="0.25">
      <c r="B34" s="92" t="s">
        <v>178</v>
      </c>
      <c r="C34" s="105">
        <v>85.6</v>
      </c>
      <c r="D34" s="119">
        <v>148.9</v>
      </c>
      <c r="E34" s="106">
        <v>-0.43</v>
      </c>
      <c r="F34" s="105">
        <v>24.9</v>
      </c>
      <c r="G34" s="119">
        <v>59</v>
      </c>
      <c r="H34" s="106">
        <v>-0.57999999999999996</v>
      </c>
      <c r="I34" s="57"/>
      <c r="J34" s="57"/>
      <c r="K34" s="57"/>
      <c r="L34" s="57"/>
      <c r="M34" s="57"/>
    </row>
    <row r="35" spans="2:15" ht="15" customHeight="1" thickBot="1" x14ac:dyDescent="0.25">
      <c r="B35" s="107" t="s">
        <v>106</v>
      </c>
      <c r="C35" s="187">
        <v>74.8</v>
      </c>
      <c r="D35" s="117">
        <v>126.6</v>
      </c>
      <c r="E35" s="109">
        <v>-0.41</v>
      </c>
      <c r="F35" s="187">
        <v>18.7</v>
      </c>
      <c r="G35" s="117">
        <v>51</v>
      </c>
      <c r="H35" s="109">
        <v>-0.63</v>
      </c>
      <c r="I35" s="57"/>
      <c r="J35" s="57"/>
      <c r="K35" s="57"/>
      <c r="L35" s="57"/>
      <c r="M35" s="57"/>
    </row>
    <row r="36" spans="2:15" ht="15" customHeight="1" thickBot="1" x14ac:dyDescent="0.25">
      <c r="B36" s="107" t="s">
        <v>170</v>
      </c>
      <c r="C36" s="108">
        <v>1.01</v>
      </c>
      <c r="D36" s="120">
        <v>1.71</v>
      </c>
      <c r="E36" s="109">
        <v>-0.41</v>
      </c>
      <c r="F36" s="108">
        <v>0.25</v>
      </c>
      <c r="G36" s="120">
        <v>0.69</v>
      </c>
      <c r="H36" s="109">
        <v>-0.63</v>
      </c>
      <c r="I36" s="57"/>
      <c r="J36" s="57"/>
      <c r="K36" s="57"/>
      <c r="L36" s="57"/>
      <c r="M36" s="57"/>
    </row>
    <row r="37" spans="2:15" ht="15" customHeight="1" thickBot="1" x14ac:dyDescent="0.25">
      <c r="B37" s="95" t="s">
        <v>129</v>
      </c>
      <c r="C37" s="185">
        <v>98.9</v>
      </c>
      <c r="D37" s="186">
        <v>123.9</v>
      </c>
      <c r="E37" s="97">
        <f>(C37-D37)/D37</f>
        <v>-0.20177562550443906</v>
      </c>
      <c r="F37" s="185">
        <v>11.2</v>
      </c>
      <c r="G37" s="186">
        <v>33.299999999999997</v>
      </c>
      <c r="H37" s="97">
        <f>(F37-G37)/G37</f>
        <v>-0.66366366366366369</v>
      </c>
      <c r="I37" s="57"/>
      <c r="J37" s="323"/>
      <c r="K37" s="323"/>
      <c r="L37" s="323"/>
      <c r="M37" s="323"/>
      <c r="N37" s="322"/>
    </row>
    <row r="38" spans="2:15" ht="15" customHeight="1" x14ac:dyDescent="0.2">
      <c r="B38" s="80" t="s">
        <v>171</v>
      </c>
      <c r="C38" s="90">
        <v>11.7</v>
      </c>
      <c r="D38" s="118">
        <v>9.4</v>
      </c>
      <c r="E38" s="81">
        <f>(C38-D38)/D38</f>
        <v>0.24468085106382967</v>
      </c>
      <c r="F38" s="90">
        <v>3.3</v>
      </c>
      <c r="G38" s="118">
        <v>3.4</v>
      </c>
      <c r="H38" s="81">
        <f>(F38-G38)/G38</f>
        <v>-2.941176470588238E-2</v>
      </c>
      <c r="I38" s="57"/>
      <c r="J38" s="323"/>
      <c r="K38" s="323"/>
      <c r="L38" s="323"/>
      <c r="M38" s="323"/>
    </row>
    <row r="39" spans="2:15" ht="15" customHeight="1" x14ac:dyDescent="0.2">
      <c r="B39" s="80" t="s">
        <v>142</v>
      </c>
      <c r="C39" s="90">
        <v>11.7</v>
      </c>
      <c r="D39" s="118">
        <v>11.6</v>
      </c>
      <c r="E39" s="81">
        <f>(C39-D39)/D39</f>
        <v>8.6206896551723842E-3</v>
      </c>
      <c r="F39" s="90">
        <v>3.8</v>
      </c>
      <c r="G39" s="118">
        <v>3.9</v>
      </c>
      <c r="H39" s="81">
        <f>(F39-G39)/G39</f>
        <v>-2.5641025641025664E-2</v>
      </c>
      <c r="I39" s="57"/>
      <c r="J39" s="323"/>
      <c r="K39" s="323"/>
      <c r="L39" s="323"/>
      <c r="M39" s="323"/>
    </row>
    <row r="40" spans="2:15" ht="15" customHeight="1" thickBot="1" x14ac:dyDescent="0.25">
      <c r="B40" s="92" t="s">
        <v>130</v>
      </c>
      <c r="C40" s="110">
        <v>75.5</v>
      </c>
      <c r="D40" s="119">
        <v>102.9</v>
      </c>
      <c r="E40" s="106">
        <f>(C40-D40)/D40</f>
        <v>-0.26627793974732755</v>
      </c>
      <c r="F40" s="110">
        <v>4.0999999999999996</v>
      </c>
      <c r="G40" s="119">
        <v>26</v>
      </c>
      <c r="H40" s="106">
        <f>(F40-G40)/G40</f>
        <v>-0.8423076923076922</v>
      </c>
      <c r="I40" s="57"/>
      <c r="J40" s="323"/>
      <c r="K40" s="323"/>
      <c r="L40" s="323"/>
      <c r="M40" s="323"/>
      <c r="N40" s="322"/>
      <c r="O40" s="322"/>
    </row>
    <row r="41" spans="2:15" ht="15" customHeight="1" thickBot="1" x14ac:dyDescent="0.25">
      <c r="B41" s="107" t="s">
        <v>177</v>
      </c>
      <c r="C41" s="189">
        <v>1.02</v>
      </c>
      <c r="D41" s="120">
        <v>1.39</v>
      </c>
      <c r="E41" s="109">
        <v>-0.27</v>
      </c>
      <c r="F41" s="189">
        <v>0.06</v>
      </c>
      <c r="G41" s="120">
        <v>0.35</v>
      </c>
      <c r="H41" s="109">
        <v>-0.84</v>
      </c>
      <c r="I41" s="57"/>
      <c r="J41" s="323"/>
      <c r="K41" s="323"/>
      <c r="L41" s="323"/>
      <c r="M41" s="323"/>
      <c r="N41" s="322"/>
      <c r="O41" s="322"/>
    </row>
    <row r="42" spans="2:15" ht="35.1" customHeight="1" thickBot="1" x14ac:dyDescent="0.25">
      <c r="B42" s="95" t="s">
        <v>16</v>
      </c>
      <c r="C42" s="179" t="s">
        <v>195</v>
      </c>
      <c r="D42" s="179" t="s">
        <v>146</v>
      </c>
      <c r="E42" s="173" t="s">
        <v>136</v>
      </c>
      <c r="F42" s="57"/>
      <c r="G42" s="57"/>
      <c r="H42" s="57"/>
      <c r="I42" s="57"/>
      <c r="J42" s="323"/>
      <c r="K42" s="323"/>
      <c r="L42" s="323"/>
      <c r="M42" s="323"/>
      <c r="N42" s="322"/>
      <c r="O42" s="322"/>
    </row>
    <row r="43" spans="2:15" ht="15" customHeight="1" thickBot="1" x14ac:dyDescent="0.25">
      <c r="B43" s="107" t="s">
        <v>17</v>
      </c>
      <c r="C43" s="187">
        <v>2062.1</v>
      </c>
      <c r="D43" s="188">
        <v>2116.1</v>
      </c>
      <c r="E43" s="109">
        <f>(C43-D43)/D43</f>
        <v>-2.5518642786257741E-2</v>
      </c>
      <c r="F43" s="57"/>
      <c r="G43" s="57"/>
      <c r="H43" s="57"/>
      <c r="I43" s="57"/>
      <c r="J43" s="57"/>
      <c r="K43" s="57"/>
      <c r="L43" s="57"/>
      <c r="M43" s="57"/>
    </row>
    <row r="44" spans="2:15" ht="15" customHeight="1" x14ac:dyDescent="0.2">
      <c r="B44" s="80" t="s">
        <v>18</v>
      </c>
      <c r="C44" s="90">
        <v>531.5</v>
      </c>
      <c r="D44" s="122">
        <v>513.6</v>
      </c>
      <c r="E44" s="82">
        <f>(C44-D44)/D44</f>
        <v>3.4852024922118335E-2</v>
      </c>
      <c r="F44" s="57"/>
      <c r="G44" s="57"/>
      <c r="H44" s="57"/>
      <c r="I44" s="57"/>
      <c r="J44" s="57"/>
      <c r="K44" s="57"/>
      <c r="L44" s="57"/>
      <c r="M44" s="57"/>
    </row>
    <row r="45" spans="2:15" ht="15" customHeight="1" x14ac:dyDescent="0.2">
      <c r="B45" s="83" t="s">
        <v>117</v>
      </c>
      <c r="C45" s="88">
        <v>220.5</v>
      </c>
      <c r="D45" s="115">
        <v>217</v>
      </c>
      <c r="E45" s="84">
        <f>(C45-D45)/D45</f>
        <v>1.6129032258064516E-2</v>
      </c>
      <c r="F45" s="57"/>
      <c r="G45" s="57"/>
      <c r="H45" s="57"/>
      <c r="I45" s="85"/>
      <c r="J45" s="85"/>
      <c r="K45" s="57"/>
      <c r="L45" s="57"/>
      <c r="M45" s="57"/>
    </row>
    <row r="46" spans="2:15" ht="15" customHeight="1" thickBot="1" x14ac:dyDescent="0.25">
      <c r="B46" s="92" t="s">
        <v>105</v>
      </c>
      <c r="C46" s="93" t="s">
        <v>176</v>
      </c>
      <c r="D46" s="123">
        <v>4948</v>
      </c>
      <c r="E46" s="94">
        <v>-0.06</v>
      </c>
      <c r="F46" s="57"/>
      <c r="G46" s="57"/>
      <c r="H46" s="57"/>
      <c r="I46" s="57"/>
      <c r="J46" s="57"/>
      <c r="K46" s="57"/>
      <c r="L46" s="57"/>
      <c r="M46" s="57"/>
    </row>
    <row r="47" spans="2:15" x14ac:dyDescent="0.2">
      <c r="B47" s="169"/>
      <c r="C47" s="170"/>
      <c r="D47" s="170"/>
      <c r="E47" s="170"/>
      <c r="F47" s="170"/>
      <c r="G47" s="57"/>
      <c r="H47" s="57"/>
      <c r="I47" s="57"/>
      <c r="J47" s="57"/>
      <c r="K47" s="57"/>
      <c r="L47" s="57"/>
      <c r="M47" s="57"/>
    </row>
    <row r="48" spans="2:15" ht="12" customHeight="1" x14ac:dyDescent="0.2">
      <c r="B48" s="171" t="s">
        <v>179</v>
      </c>
      <c r="C48" s="171"/>
      <c r="D48" s="171"/>
      <c r="E48" s="171"/>
      <c r="F48" s="171"/>
      <c r="G48" s="57"/>
      <c r="H48" s="57"/>
      <c r="I48" s="57"/>
      <c r="J48" s="57"/>
      <c r="K48" s="57"/>
      <c r="L48" s="57"/>
      <c r="M48" s="57"/>
    </row>
    <row r="49" spans="2:13" ht="12" customHeight="1" x14ac:dyDescent="0.2">
      <c r="B49" s="171" t="s">
        <v>206</v>
      </c>
      <c r="C49" s="171"/>
      <c r="D49" s="171"/>
      <c r="E49" s="171"/>
      <c r="F49" s="171"/>
      <c r="G49" s="57"/>
      <c r="H49" s="57"/>
      <c r="I49" s="57"/>
      <c r="J49" s="57"/>
      <c r="K49" s="57"/>
      <c r="L49" s="57"/>
      <c r="M49" s="57"/>
    </row>
    <row r="50" spans="2:13" s="9" customFormat="1" ht="12" customHeight="1" x14ac:dyDescent="0.2">
      <c r="B50" s="171" t="s">
        <v>180</v>
      </c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</row>
    <row r="51" spans="2:13" s="9" customFormat="1" ht="12" customHeight="1" x14ac:dyDescent="0.2">
      <c r="B51" s="171" t="s">
        <v>181</v>
      </c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</row>
    <row r="52" spans="2:13" s="9" customFormat="1" ht="12" customHeight="1" x14ac:dyDescent="0.2">
      <c r="B52" s="171" t="s">
        <v>182</v>
      </c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</row>
    <row r="53" spans="2:13" s="9" customFormat="1" ht="12" customHeight="1" x14ac:dyDescent="0.2">
      <c r="B53" s="171" t="s">
        <v>175</v>
      </c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</row>
    <row r="54" spans="2:13" s="9" customFormat="1" ht="10.5" customHeight="1" x14ac:dyDescent="0.2"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</row>
    <row r="55" spans="2:13" ht="25.5" customHeight="1" x14ac:dyDescent="0.2">
      <c r="B55" s="345" t="s">
        <v>131</v>
      </c>
      <c r="C55" s="345"/>
      <c r="D55" s="345"/>
      <c r="E55" s="345"/>
      <c r="F55" s="345"/>
      <c r="G55" s="57"/>
      <c r="H55" s="57"/>
      <c r="I55" s="57"/>
      <c r="J55" s="57"/>
      <c r="K55" s="57"/>
      <c r="L55" s="57"/>
      <c r="M55" s="57"/>
    </row>
    <row r="56" spans="2:13" x14ac:dyDescent="0.2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</row>
  </sheetData>
  <mergeCells count="11">
    <mergeCell ref="L4:L5"/>
    <mergeCell ref="H4:H5"/>
    <mergeCell ref="J4:J5"/>
    <mergeCell ref="I4:I5"/>
    <mergeCell ref="B55:F55"/>
    <mergeCell ref="K4:K5"/>
    <mergeCell ref="C4:C5"/>
    <mergeCell ref="D4:D5"/>
    <mergeCell ref="E4:E5"/>
    <mergeCell ref="F4:F5"/>
    <mergeCell ref="G4:G5"/>
  </mergeCells>
  <pageMargins left="0.43307086614173229" right="0.23622047244094491" top="0.74803149606299213" bottom="0.74803149606299213" header="0.31496062992125984" footer="0.31496062992125984"/>
  <pageSetup paperSize="9" scale="72" orientation="portrait" r:id="rId1"/>
  <headerFooter>
    <oddFooter>&amp;L© 2020 Software AG. All rights reserved.&amp;C&amp;P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I47"/>
  <sheetViews>
    <sheetView showGridLines="0" zoomScale="120" zoomScaleNormal="120" workbookViewId="0"/>
  </sheetViews>
  <sheetFormatPr defaultColWidth="9.140625" defaultRowHeight="15" x14ac:dyDescent="0.25"/>
  <cols>
    <col min="1" max="1" width="3.5703125" style="2" customWidth="1"/>
    <col min="2" max="2" width="44.5703125" style="2" customWidth="1"/>
    <col min="3" max="8" width="12.5703125" style="2" customWidth="1"/>
    <col min="9" max="9" width="10.28515625" style="42" customWidth="1"/>
    <col min="10" max="16384" width="9.140625" style="2"/>
  </cols>
  <sheetData>
    <row r="1" spans="1:9" s="14" customFormat="1" ht="15.75" customHeight="1" x14ac:dyDescent="0.25">
      <c r="A1" s="15"/>
      <c r="B1" s="65" t="str">
        <f>'Table of contents'!C11</f>
        <v>Consolidated Income Statement for the Nine Months Ended September 30, 2020 and 2019</v>
      </c>
      <c r="C1" s="52"/>
      <c r="D1" s="52"/>
      <c r="E1" s="52"/>
      <c r="F1" s="52"/>
      <c r="G1" s="52"/>
      <c r="H1" s="52"/>
      <c r="I1" s="41"/>
    </row>
    <row r="2" spans="1:9" ht="15" customHeight="1" x14ac:dyDescent="0.25">
      <c r="A2" s="10"/>
      <c r="B2" s="127" t="s">
        <v>93</v>
      </c>
      <c r="C2" s="8"/>
      <c r="D2" s="8"/>
      <c r="E2" s="8"/>
      <c r="F2" s="8"/>
      <c r="G2" s="8"/>
      <c r="H2" s="8"/>
    </row>
    <row r="3" spans="1:9" x14ac:dyDescent="0.25">
      <c r="A3" s="10"/>
      <c r="B3" s="16"/>
      <c r="C3" s="11"/>
      <c r="D3" s="11"/>
      <c r="E3" s="11"/>
      <c r="F3" s="11"/>
      <c r="G3" s="11"/>
      <c r="H3" s="11"/>
    </row>
    <row r="4" spans="1:9" s="9" customFormat="1" ht="20.25" customHeight="1" thickBot="1" x14ac:dyDescent="0.25">
      <c r="A4" s="12"/>
      <c r="B4" s="133" t="s">
        <v>94</v>
      </c>
      <c r="C4" s="143" t="s">
        <v>199</v>
      </c>
      <c r="D4" s="143" t="s">
        <v>200</v>
      </c>
      <c r="E4" s="135" t="s">
        <v>136</v>
      </c>
      <c r="F4" s="143" t="s">
        <v>204</v>
      </c>
      <c r="G4" s="134" t="s">
        <v>205</v>
      </c>
      <c r="H4" s="135" t="s">
        <v>136</v>
      </c>
      <c r="I4" s="43"/>
    </row>
    <row r="5" spans="1:9" s="9" customFormat="1" ht="15" customHeight="1" thickTop="1" x14ac:dyDescent="0.2">
      <c r="A5" s="12"/>
      <c r="B5" s="128" t="s">
        <v>19</v>
      </c>
      <c r="C5" s="144">
        <v>129971</v>
      </c>
      <c r="D5" s="152">
        <v>156896</v>
      </c>
      <c r="E5" s="72">
        <f t="shared" ref="E5:E25" si="0">(C5-D5)/D5</f>
        <v>-0.17161049357536201</v>
      </c>
      <c r="F5" s="144">
        <v>38869</v>
      </c>
      <c r="G5" s="152">
        <v>64142</v>
      </c>
      <c r="H5" s="72">
        <f t="shared" ref="H5:H25" si="1">(F5-G5)/G5</f>
        <v>-0.39401640111003711</v>
      </c>
      <c r="I5" s="43"/>
    </row>
    <row r="6" spans="1:9" s="9" customFormat="1" ht="15" customHeight="1" x14ac:dyDescent="0.2">
      <c r="A6" s="12"/>
      <c r="B6" s="129" t="s">
        <v>20</v>
      </c>
      <c r="C6" s="145">
        <v>317922</v>
      </c>
      <c r="D6" s="153">
        <v>323937</v>
      </c>
      <c r="E6" s="130">
        <f t="shared" si="0"/>
        <v>-1.856842534196464E-2</v>
      </c>
      <c r="F6" s="145">
        <v>103386</v>
      </c>
      <c r="G6" s="153">
        <v>109273</v>
      </c>
      <c r="H6" s="130">
        <f t="shared" si="1"/>
        <v>-5.3874241578432E-2</v>
      </c>
      <c r="I6" s="43"/>
    </row>
    <row r="7" spans="1:9" s="9" customFormat="1" ht="15" customHeight="1" x14ac:dyDescent="0.2">
      <c r="A7" s="12"/>
      <c r="B7" s="129" t="s">
        <v>119</v>
      </c>
      <c r="C7" s="145">
        <v>22175</v>
      </c>
      <c r="D7" s="153">
        <v>16021</v>
      </c>
      <c r="E7" s="130">
        <f t="shared" si="0"/>
        <v>0.38412084139566821</v>
      </c>
      <c r="F7" s="145">
        <v>7944</v>
      </c>
      <c r="G7" s="153">
        <v>5765</v>
      </c>
      <c r="H7" s="130">
        <f t="shared" si="1"/>
        <v>0.37797051170858631</v>
      </c>
      <c r="I7" s="43"/>
    </row>
    <row r="8" spans="1:9" s="9" customFormat="1" ht="15" customHeight="1" x14ac:dyDescent="0.2">
      <c r="A8" s="12"/>
      <c r="B8" s="129" t="s">
        <v>143</v>
      </c>
      <c r="C8" s="145">
        <v>126730</v>
      </c>
      <c r="D8" s="153">
        <v>138241</v>
      </c>
      <c r="E8" s="130">
        <f t="shared" si="0"/>
        <v>-8.3267626825616128E-2</v>
      </c>
      <c r="F8" s="145">
        <v>35153</v>
      </c>
      <c r="G8" s="153">
        <v>44801</v>
      </c>
      <c r="H8" s="130">
        <f t="shared" si="1"/>
        <v>-0.21535233588535971</v>
      </c>
      <c r="I8" s="43"/>
    </row>
    <row r="9" spans="1:9" s="9" customFormat="1" ht="15" customHeight="1" x14ac:dyDescent="0.2">
      <c r="A9" s="12"/>
      <c r="B9" s="129" t="s">
        <v>13</v>
      </c>
      <c r="C9" s="145">
        <v>215</v>
      </c>
      <c r="D9" s="153">
        <v>496</v>
      </c>
      <c r="E9" s="130">
        <f t="shared" si="0"/>
        <v>-0.56653225806451613</v>
      </c>
      <c r="F9" s="145">
        <v>6</v>
      </c>
      <c r="G9" s="153">
        <v>176</v>
      </c>
      <c r="H9" s="130">
        <f t="shared" si="1"/>
        <v>-0.96590909090909094</v>
      </c>
      <c r="I9" s="43"/>
    </row>
    <row r="10" spans="1:9" s="9" customFormat="1" ht="15" customHeight="1" thickBot="1" x14ac:dyDescent="0.25">
      <c r="A10" s="12"/>
      <c r="B10" s="136" t="s">
        <v>21</v>
      </c>
      <c r="C10" s="146">
        <f>SUM(C5:C9)</f>
        <v>597013</v>
      </c>
      <c r="D10" s="154">
        <f>SUM(D5:D9)</f>
        <v>635591</v>
      </c>
      <c r="E10" s="137">
        <f t="shared" si="0"/>
        <v>-6.0696265365620346E-2</v>
      </c>
      <c r="F10" s="146">
        <f>SUM(F5:F9)</f>
        <v>185358</v>
      </c>
      <c r="G10" s="154">
        <f>SUM(G5:G9)</f>
        <v>224157</v>
      </c>
      <c r="H10" s="137">
        <f t="shared" si="1"/>
        <v>-0.17308850493181119</v>
      </c>
      <c r="I10" s="43"/>
    </row>
    <row r="11" spans="1:9" s="9" customFormat="1" ht="25.15" customHeight="1" x14ac:dyDescent="0.2">
      <c r="A11" s="12"/>
      <c r="B11" s="128" t="s">
        <v>22</v>
      </c>
      <c r="C11" s="144">
        <v>-149975</v>
      </c>
      <c r="D11" s="152">
        <v>-148058</v>
      </c>
      <c r="E11" s="72">
        <f t="shared" si="0"/>
        <v>1.2947628632022586E-2</v>
      </c>
      <c r="F11" s="144">
        <v>-43157</v>
      </c>
      <c r="G11" s="152">
        <v>-49455</v>
      </c>
      <c r="H11" s="72">
        <f t="shared" si="1"/>
        <v>-0.12734809422707513</v>
      </c>
      <c r="I11" s="43"/>
    </row>
    <row r="12" spans="1:9" s="9" customFormat="1" ht="15" customHeight="1" thickBot="1" x14ac:dyDescent="0.25">
      <c r="A12" s="12"/>
      <c r="B12" s="136" t="s">
        <v>23</v>
      </c>
      <c r="C12" s="146">
        <f>+C10+C11</f>
        <v>447038</v>
      </c>
      <c r="D12" s="154">
        <f>+D10+D11</f>
        <v>487533</v>
      </c>
      <c r="E12" s="137">
        <f t="shared" si="0"/>
        <v>-8.3061044072914036E-2</v>
      </c>
      <c r="F12" s="146">
        <f>+F10+F11</f>
        <v>142201</v>
      </c>
      <c r="G12" s="154">
        <f>+G10+G11</f>
        <v>174702</v>
      </c>
      <c r="H12" s="137">
        <f t="shared" si="1"/>
        <v>-0.18603679408363957</v>
      </c>
      <c r="I12" s="43"/>
    </row>
    <row r="13" spans="1:9" s="9" customFormat="1" ht="25.15" customHeight="1" x14ac:dyDescent="0.2">
      <c r="A13" s="12"/>
      <c r="B13" s="128" t="s">
        <v>24</v>
      </c>
      <c r="C13" s="144">
        <v>-108724</v>
      </c>
      <c r="D13" s="152">
        <v>-96444</v>
      </c>
      <c r="E13" s="72">
        <f t="shared" si="0"/>
        <v>0.1273277757040355</v>
      </c>
      <c r="F13" s="144">
        <v>-34946</v>
      </c>
      <c r="G13" s="152">
        <v>-32450</v>
      </c>
      <c r="H13" s="72">
        <f t="shared" si="1"/>
        <v>7.6918335901386747E-2</v>
      </c>
      <c r="I13" s="43"/>
    </row>
    <row r="14" spans="1:9" s="9" customFormat="1" ht="15" customHeight="1" x14ac:dyDescent="0.2">
      <c r="A14" s="12"/>
      <c r="B14" s="129" t="s">
        <v>25</v>
      </c>
      <c r="C14" s="145">
        <v>-194349</v>
      </c>
      <c r="D14" s="153">
        <f>-149172-12763-27567</f>
        <v>-189502</v>
      </c>
      <c r="E14" s="130">
        <f t="shared" si="0"/>
        <v>2.5577566463678484E-2</v>
      </c>
      <c r="F14" s="145">
        <v>-63859</v>
      </c>
      <c r="G14" s="153">
        <f>-51422-4272-8250</f>
        <v>-63944</v>
      </c>
      <c r="H14" s="130">
        <f t="shared" si="1"/>
        <v>-1.3292881271112222E-3</v>
      </c>
      <c r="I14" s="43"/>
    </row>
    <row r="15" spans="1:9" s="9" customFormat="1" ht="15" customHeight="1" x14ac:dyDescent="0.2">
      <c r="A15" s="12"/>
      <c r="B15" s="129" t="s">
        <v>26</v>
      </c>
      <c r="C15" s="147">
        <v>-56665</v>
      </c>
      <c r="D15" s="155">
        <v>-54337</v>
      </c>
      <c r="E15" s="130">
        <f t="shared" si="0"/>
        <v>4.2843734471906807E-2</v>
      </c>
      <c r="F15" s="147">
        <v>-17899</v>
      </c>
      <c r="G15" s="155">
        <v>-19125</v>
      </c>
      <c r="H15" s="130">
        <f t="shared" si="1"/>
        <v>-6.4104575163398694E-2</v>
      </c>
      <c r="I15" s="43"/>
    </row>
    <row r="16" spans="1:9" s="9" customFormat="1" ht="15" customHeight="1" x14ac:dyDescent="0.2">
      <c r="A16" s="12"/>
      <c r="B16" s="129" t="s">
        <v>148</v>
      </c>
      <c r="C16" s="147">
        <v>23097</v>
      </c>
      <c r="D16" s="155">
        <v>12169</v>
      </c>
      <c r="E16" s="130">
        <f t="shared" si="0"/>
        <v>0.8980195578930068</v>
      </c>
      <c r="F16" s="147">
        <v>9730</v>
      </c>
      <c r="G16" s="155">
        <v>7749</v>
      </c>
      <c r="H16" s="130">
        <f t="shared" si="1"/>
        <v>0.25564588979223124</v>
      </c>
      <c r="I16" s="43"/>
    </row>
    <row r="17" spans="1:9" s="9" customFormat="1" ht="15" customHeight="1" x14ac:dyDescent="0.2">
      <c r="A17" s="12"/>
      <c r="B17" s="129" t="s">
        <v>149</v>
      </c>
      <c r="C17" s="147">
        <v>-24799</v>
      </c>
      <c r="D17" s="155">
        <v>-10525</v>
      </c>
      <c r="E17" s="130">
        <f t="shared" si="0"/>
        <v>1.3561995249406176</v>
      </c>
      <c r="F17" s="147">
        <v>-10307</v>
      </c>
      <c r="G17" s="155">
        <v>-7978</v>
      </c>
      <c r="H17" s="130">
        <f t="shared" si="1"/>
        <v>0.29192780145399849</v>
      </c>
      <c r="I17" s="43"/>
    </row>
    <row r="18" spans="1:9" s="9" customFormat="1" ht="15" customHeight="1" x14ac:dyDescent="0.2">
      <c r="A18" s="12"/>
      <c r="B18" s="129" t="s">
        <v>27</v>
      </c>
      <c r="C18" s="145">
        <v>-3655</v>
      </c>
      <c r="D18" s="153">
        <v>-4100</v>
      </c>
      <c r="E18" s="130">
        <f t="shared" si="0"/>
        <v>-0.10853658536585366</v>
      </c>
      <c r="F18" s="145">
        <v>-1149</v>
      </c>
      <c r="G18" s="153">
        <v>-1188</v>
      </c>
      <c r="H18" s="130">
        <f t="shared" si="1"/>
        <v>-3.2828282828282832E-2</v>
      </c>
      <c r="I18" s="43"/>
    </row>
    <row r="19" spans="1:9" s="9" customFormat="1" ht="15" customHeight="1" thickBot="1" x14ac:dyDescent="0.25">
      <c r="A19" s="12"/>
      <c r="B19" s="136" t="s">
        <v>150</v>
      </c>
      <c r="C19" s="146">
        <f>SUM(C12:C18)</f>
        <v>81943</v>
      </c>
      <c r="D19" s="154">
        <f>SUM(D12:D18)</f>
        <v>144794</v>
      </c>
      <c r="E19" s="137">
        <f t="shared" si="0"/>
        <v>-0.43407185380609692</v>
      </c>
      <c r="F19" s="146">
        <f>SUM(F12:F18)</f>
        <v>23771</v>
      </c>
      <c r="G19" s="154">
        <f>SUM(G12:G18)</f>
        <v>57766</v>
      </c>
      <c r="H19" s="137">
        <f t="shared" si="1"/>
        <v>-0.58849496243465016</v>
      </c>
      <c r="I19" s="43"/>
    </row>
    <row r="20" spans="1:9" s="9" customFormat="1" ht="15" customHeight="1" x14ac:dyDescent="0.2">
      <c r="A20" s="12"/>
      <c r="B20" s="128" t="s">
        <v>151</v>
      </c>
      <c r="C20" s="144">
        <f>5933+490</f>
        <v>6423</v>
      </c>
      <c r="D20" s="152">
        <v>9637</v>
      </c>
      <c r="E20" s="72">
        <f t="shared" si="0"/>
        <v>-0.33350627788730935</v>
      </c>
      <c r="F20" s="144">
        <v>1587</v>
      </c>
      <c r="G20" s="152">
        <v>3407</v>
      </c>
      <c r="H20" s="72">
        <f t="shared" si="1"/>
        <v>-0.53419430584091576</v>
      </c>
      <c r="I20" s="43"/>
    </row>
    <row r="21" spans="1:9" s="9" customFormat="1" ht="15" customHeight="1" x14ac:dyDescent="0.2">
      <c r="A21" s="12"/>
      <c r="B21" s="129" t="s">
        <v>152</v>
      </c>
      <c r="C21" s="145">
        <f>-87-3513</f>
        <v>-3600</v>
      </c>
      <c r="D21" s="153">
        <v>-4725</v>
      </c>
      <c r="E21" s="130">
        <f t="shared" si="0"/>
        <v>-0.23809523809523808</v>
      </c>
      <c r="F21" s="145">
        <v>-921</v>
      </c>
      <c r="G21" s="153">
        <v>-1380</v>
      </c>
      <c r="H21" s="130">
        <f t="shared" si="1"/>
        <v>-0.33260869565217394</v>
      </c>
      <c r="I21" s="43"/>
    </row>
    <row r="22" spans="1:9" s="9" customFormat="1" ht="15" customHeight="1" thickBot="1" x14ac:dyDescent="0.25">
      <c r="A22" s="12"/>
      <c r="B22" s="136" t="s">
        <v>153</v>
      </c>
      <c r="C22" s="146">
        <f>SUM(C20:C21)</f>
        <v>2823</v>
      </c>
      <c r="D22" s="154">
        <f>SUM(D20:D21)</f>
        <v>4912</v>
      </c>
      <c r="E22" s="137">
        <f t="shared" si="0"/>
        <v>-0.42528501628664495</v>
      </c>
      <c r="F22" s="146">
        <f>SUM(F20:F21)</f>
        <v>666</v>
      </c>
      <c r="G22" s="154">
        <f>SUM(G20:G21)</f>
        <v>2027</v>
      </c>
      <c r="H22" s="137">
        <f t="shared" si="1"/>
        <v>-0.67143561914158856</v>
      </c>
      <c r="I22" s="43"/>
    </row>
    <row r="23" spans="1:9" s="9" customFormat="1" ht="15" customHeight="1" thickBot="1" x14ac:dyDescent="0.25">
      <c r="A23" s="12"/>
      <c r="B23" s="138" t="s">
        <v>79</v>
      </c>
      <c r="C23" s="148">
        <f>+C22+C19</f>
        <v>84766</v>
      </c>
      <c r="D23" s="156">
        <f>+D22+D19</f>
        <v>149706</v>
      </c>
      <c r="E23" s="139">
        <f t="shared" si="0"/>
        <v>-0.43378354908954886</v>
      </c>
      <c r="F23" s="148">
        <f>+F22+F19</f>
        <v>24437</v>
      </c>
      <c r="G23" s="156">
        <f>+G22+G19</f>
        <v>59793</v>
      </c>
      <c r="H23" s="139">
        <f t="shared" si="1"/>
        <v>-0.59130667469436227</v>
      </c>
      <c r="I23" s="43"/>
    </row>
    <row r="24" spans="1:9" s="9" customFormat="1" ht="15" customHeight="1" x14ac:dyDescent="0.2">
      <c r="A24" s="12"/>
      <c r="B24" s="128" t="s">
        <v>28</v>
      </c>
      <c r="C24" s="144">
        <f>-37661+8660</f>
        <v>-29001</v>
      </c>
      <c r="D24" s="152">
        <f>-41636-965</f>
        <v>-42601</v>
      </c>
      <c r="E24" s="72">
        <f t="shared" si="0"/>
        <v>-0.31924133236309005</v>
      </c>
      <c r="F24" s="144">
        <f>-12687+2120</f>
        <v>-10567</v>
      </c>
      <c r="G24" s="152">
        <f>-16380+594+1</f>
        <v>-15785</v>
      </c>
      <c r="H24" s="72">
        <f t="shared" si="1"/>
        <v>-0.33056699398162814</v>
      </c>
      <c r="I24" s="43"/>
    </row>
    <row r="25" spans="1:9" s="9" customFormat="1" ht="15" customHeight="1" thickBot="1" x14ac:dyDescent="0.25">
      <c r="A25" s="12"/>
      <c r="B25" s="136" t="s">
        <v>15</v>
      </c>
      <c r="C25" s="146">
        <f>SUM(C23:C24)</f>
        <v>55765</v>
      </c>
      <c r="D25" s="154">
        <f>SUM(D23:D24)</f>
        <v>107105</v>
      </c>
      <c r="E25" s="137">
        <f t="shared" si="0"/>
        <v>-0.47934270108771765</v>
      </c>
      <c r="F25" s="146">
        <f>SUM(F23:F24)</f>
        <v>13870</v>
      </c>
      <c r="G25" s="154">
        <f>SUM(G23:G24)</f>
        <v>44008</v>
      </c>
      <c r="H25" s="137">
        <f t="shared" si="1"/>
        <v>-0.68483003090347205</v>
      </c>
      <c r="I25" s="43"/>
    </row>
    <row r="26" spans="1:9" s="9" customFormat="1" ht="15" customHeight="1" x14ac:dyDescent="0.2">
      <c r="A26" s="12"/>
      <c r="B26" s="140" t="s">
        <v>29</v>
      </c>
      <c r="C26" s="144">
        <f>+C25-C27</f>
        <v>55577</v>
      </c>
      <c r="D26" s="152">
        <f>+D25-D27</f>
        <v>106909</v>
      </c>
      <c r="E26" s="72">
        <f>(C26-D26)/D26</f>
        <v>-0.48014666679138335</v>
      </c>
      <c r="F26" s="144">
        <f>+F25-F27</f>
        <v>13792</v>
      </c>
      <c r="G26" s="152">
        <f>+G25-G27</f>
        <v>43982</v>
      </c>
      <c r="H26" s="72">
        <f>(F26-G26)/G26</f>
        <v>-0.68641717066072483</v>
      </c>
      <c r="I26" s="43"/>
    </row>
    <row r="27" spans="1:9" s="9" customFormat="1" ht="15" customHeight="1" x14ac:dyDescent="0.2">
      <c r="A27" s="12"/>
      <c r="B27" s="141" t="s">
        <v>60</v>
      </c>
      <c r="C27" s="149">
        <v>188</v>
      </c>
      <c r="D27" s="157">
        <v>196</v>
      </c>
      <c r="E27" s="142"/>
      <c r="F27" s="149">
        <v>78</v>
      </c>
      <c r="G27" s="157">
        <v>26</v>
      </c>
      <c r="H27" s="142"/>
      <c r="I27" s="43"/>
    </row>
    <row r="28" spans="1:9" s="9" customFormat="1" ht="25.15" customHeight="1" x14ac:dyDescent="0.2">
      <c r="A28" s="12"/>
      <c r="B28" s="128" t="s">
        <v>95</v>
      </c>
      <c r="C28" s="150">
        <f>ROUND((C26/C30*1000),2)</f>
        <v>0.75</v>
      </c>
      <c r="D28" s="158">
        <f>ROUND((D26/D30*1000),2)</f>
        <v>1.45</v>
      </c>
      <c r="E28" s="72">
        <f>(C28-D28)/D28</f>
        <v>-0.48275862068965514</v>
      </c>
      <c r="F28" s="150">
        <f>ROUND((F26/F30*1000),2)</f>
        <v>0.19</v>
      </c>
      <c r="G28" s="158">
        <f>ROUND((G26/G30*1000),2)</f>
        <v>0.59</v>
      </c>
      <c r="H28" s="72">
        <f>(F28-G28)/G28</f>
        <v>-0.67796610169491522</v>
      </c>
      <c r="I28" s="43"/>
    </row>
    <row r="29" spans="1:9" s="9" customFormat="1" ht="15" customHeight="1" x14ac:dyDescent="0.2">
      <c r="A29" s="12"/>
      <c r="B29" s="129" t="s">
        <v>96</v>
      </c>
      <c r="C29" s="151">
        <f>ROUND((C26/C31*1000),2)</f>
        <v>0.75</v>
      </c>
      <c r="D29" s="159">
        <f>ROUND((D26/D31*1000),2)</f>
        <v>1.45</v>
      </c>
      <c r="E29" s="130">
        <f>(C29-D29)/D29</f>
        <v>-0.48275862068965514</v>
      </c>
      <c r="F29" s="151">
        <f>ROUND((F26/F31*1000),2)</f>
        <v>0.19</v>
      </c>
      <c r="G29" s="159">
        <f>ROUND((G26/G31*1000),2)</f>
        <v>0.59</v>
      </c>
      <c r="H29" s="130">
        <f>(F29-G29)/G29</f>
        <v>-0.67796610169491522</v>
      </c>
      <c r="I29" s="43"/>
    </row>
    <row r="30" spans="1:9" s="9" customFormat="1" ht="25.15" customHeight="1" x14ac:dyDescent="0.2">
      <c r="A30" s="12"/>
      <c r="B30" s="129" t="s">
        <v>30</v>
      </c>
      <c r="C30" s="145">
        <v>73979889</v>
      </c>
      <c r="D30" s="153">
        <v>73979889</v>
      </c>
      <c r="E30" s="130" t="s">
        <v>0</v>
      </c>
      <c r="F30" s="145">
        <v>73979889</v>
      </c>
      <c r="G30" s="153">
        <v>73979889</v>
      </c>
      <c r="H30" s="130" t="s">
        <v>0</v>
      </c>
      <c r="I30" s="43"/>
    </row>
    <row r="31" spans="1:9" s="9" customFormat="1" ht="15" customHeight="1" x14ac:dyDescent="0.2">
      <c r="A31" s="12"/>
      <c r="B31" s="129" t="s">
        <v>31</v>
      </c>
      <c r="C31" s="145">
        <v>73979889</v>
      </c>
      <c r="D31" s="153">
        <v>73979889</v>
      </c>
      <c r="E31" s="130" t="s">
        <v>0</v>
      </c>
      <c r="F31" s="145">
        <v>73979889</v>
      </c>
      <c r="G31" s="153">
        <v>73979889</v>
      </c>
      <c r="H31" s="130" t="s">
        <v>0</v>
      </c>
      <c r="I31" s="43"/>
    </row>
    <row r="32" spans="1:9" x14ac:dyDescent="0.25">
      <c r="A32" s="10"/>
      <c r="B32" s="131"/>
      <c r="C32" s="132"/>
      <c r="D32" s="131"/>
      <c r="E32" s="131"/>
      <c r="F32" s="132"/>
      <c r="G32" s="131"/>
      <c r="H32" s="131"/>
    </row>
    <row r="47" spans="4:7" x14ac:dyDescent="0.25">
      <c r="D47" s="2" t="s">
        <v>116</v>
      </c>
      <c r="G47" s="2" t="s">
        <v>116</v>
      </c>
    </row>
  </sheetData>
  <pageMargins left="0.43307086614173229" right="0.23622047244094491" top="0.74803149606299213" bottom="0.74803149606299213" header="0.31496062992125984" footer="0.31496062992125984"/>
  <pageSetup paperSize="9" scale="78" orientation="portrait" r:id="rId1"/>
  <headerFooter>
    <oddFooter>&amp;L© 2020 Software AG. All rights reserved.&amp;C&amp;P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G74"/>
  <sheetViews>
    <sheetView showGridLines="0" zoomScaleNormal="100" workbookViewId="0"/>
  </sheetViews>
  <sheetFormatPr defaultColWidth="9.140625" defaultRowHeight="14.25" x14ac:dyDescent="0.25"/>
  <cols>
    <col min="1" max="1" width="3.5703125" style="6" customWidth="1"/>
    <col min="2" max="2" width="57.5703125" style="6" customWidth="1"/>
    <col min="3" max="4" width="15.5703125" style="315" customWidth="1"/>
    <col min="5" max="5" width="7" style="6" customWidth="1"/>
    <col min="6" max="16384" width="9.140625" style="6"/>
  </cols>
  <sheetData>
    <row r="1" spans="1:7" s="17" customFormat="1" ht="15" customHeight="1" x14ac:dyDescent="0.25">
      <c r="B1" s="65" t="str">
        <f>'Table of contents'!C13</f>
        <v>Consolidated Balance Sheet as of September 30, 2020 and December 31, 2019</v>
      </c>
      <c r="C1" s="311"/>
      <c r="D1" s="311"/>
    </row>
    <row r="2" spans="1:7" ht="15" customHeight="1" x14ac:dyDescent="0.25">
      <c r="B2" s="348" t="s">
        <v>93</v>
      </c>
      <c r="C2" s="348"/>
      <c r="D2" s="312"/>
    </row>
    <row r="3" spans="1:7" s="216" customFormat="1" ht="35.1" customHeight="1" thickBot="1" x14ac:dyDescent="0.25">
      <c r="A3" s="217"/>
      <c r="B3" s="218" t="s">
        <v>97</v>
      </c>
      <c r="C3" s="224" t="s">
        <v>195</v>
      </c>
      <c r="D3" s="224" t="s">
        <v>146</v>
      </c>
      <c r="E3" s="214"/>
    </row>
    <row r="4" spans="1:7" s="18" customFormat="1" ht="15" customHeight="1" thickTop="1" thickBot="1" x14ac:dyDescent="0.3">
      <c r="A4" s="22"/>
      <c r="B4" s="316" t="s">
        <v>32</v>
      </c>
      <c r="C4" s="317"/>
      <c r="D4" s="318"/>
      <c r="E4" s="22"/>
    </row>
    <row r="5" spans="1:7" s="18" customFormat="1" ht="15" customHeight="1" x14ac:dyDescent="0.25">
      <c r="A5" s="22"/>
      <c r="B5" s="160" t="s">
        <v>154</v>
      </c>
      <c r="C5" s="197">
        <v>0</v>
      </c>
      <c r="D5" s="203">
        <v>4795</v>
      </c>
      <c r="E5" s="20"/>
    </row>
    <row r="6" spans="1:7" s="18" customFormat="1" ht="15" customHeight="1" x14ac:dyDescent="0.25">
      <c r="A6" s="22"/>
      <c r="B6" s="160" t="s">
        <v>18</v>
      </c>
      <c r="C6" s="197">
        <v>531471</v>
      </c>
      <c r="D6" s="203">
        <v>513632</v>
      </c>
      <c r="E6" s="20"/>
      <c r="F6" s="20"/>
      <c r="G6" s="20"/>
    </row>
    <row r="7" spans="1:7" s="18" customFormat="1" ht="15" customHeight="1" x14ac:dyDescent="0.25">
      <c r="A7" s="22"/>
      <c r="B7" s="161" t="s">
        <v>70</v>
      </c>
      <c r="C7" s="198">
        <v>11530</v>
      </c>
      <c r="D7" s="204">
        <v>5720</v>
      </c>
      <c r="E7" s="22"/>
    </row>
    <row r="8" spans="1:7" s="18" customFormat="1" ht="15" customHeight="1" x14ac:dyDescent="0.25">
      <c r="A8" s="22"/>
      <c r="B8" s="161" t="s">
        <v>132</v>
      </c>
      <c r="C8" s="198">
        <v>173479</v>
      </c>
      <c r="D8" s="204">
        <v>206596</v>
      </c>
      <c r="E8" s="22"/>
    </row>
    <row r="9" spans="1:7" s="18" customFormat="1" ht="15" customHeight="1" x14ac:dyDescent="0.25">
      <c r="A9" s="22"/>
      <c r="B9" s="161" t="s">
        <v>71</v>
      </c>
      <c r="C9" s="198">
        <v>29823</v>
      </c>
      <c r="D9" s="204">
        <v>26299</v>
      </c>
      <c r="E9" s="22"/>
    </row>
    <row r="10" spans="1:7" s="18" customFormat="1" ht="15" customHeight="1" x14ac:dyDescent="0.25">
      <c r="A10" s="22"/>
      <c r="B10" s="161" t="s">
        <v>80</v>
      </c>
      <c r="C10" s="198">
        <v>20648</v>
      </c>
      <c r="D10" s="204">
        <v>18943</v>
      </c>
      <c r="E10" s="22"/>
    </row>
    <row r="11" spans="1:7" s="18" customFormat="1" ht="15" customHeight="1" x14ac:dyDescent="0.25">
      <c r="A11" s="22"/>
      <c r="B11" s="162"/>
      <c r="C11" s="199">
        <f>SUM(C5:C10)</f>
        <v>766951</v>
      </c>
      <c r="D11" s="205">
        <f>SUM(D5:D10)</f>
        <v>775985</v>
      </c>
      <c r="E11" s="22"/>
    </row>
    <row r="12" spans="1:7" s="18" customFormat="1" ht="15" customHeight="1" thickBot="1" x14ac:dyDescent="0.3">
      <c r="A12" s="22"/>
      <c r="B12" s="163" t="s">
        <v>33</v>
      </c>
      <c r="C12" s="200"/>
      <c r="D12" s="206"/>
      <c r="E12" s="22"/>
    </row>
    <row r="13" spans="1:7" s="18" customFormat="1" ht="15" customHeight="1" x14ac:dyDescent="0.25">
      <c r="A13" s="22"/>
      <c r="B13" s="160" t="s">
        <v>34</v>
      </c>
      <c r="C13" s="197">
        <v>104802</v>
      </c>
      <c r="D13" s="203">
        <v>116601</v>
      </c>
      <c r="E13" s="22"/>
    </row>
    <row r="14" spans="1:7" s="18" customFormat="1" ht="15" customHeight="1" x14ac:dyDescent="0.25">
      <c r="A14" s="22"/>
      <c r="B14" s="161" t="s">
        <v>35</v>
      </c>
      <c r="C14" s="198">
        <v>960585</v>
      </c>
      <c r="D14" s="204">
        <v>980088</v>
      </c>
      <c r="E14" s="22"/>
    </row>
    <row r="15" spans="1:7" s="18" customFormat="1" ht="15" customHeight="1" x14ac:dyDescent="0.25">
      <c r="A15" s="22"/>
      <c r="B15" s="161" t="s">
        <v>36</v>
      </c>
      <c r="C15" s="198">
        <v>93677</v>
      </c>
      <c r="D15" s="204">
        <v>103977</v>
      </c>
      <c r="E15" s="22"/>
    </row>
    <row r="16" spans="1:7" s="18" customFormat="1" ht="15" customHeight="1" x14ac:dyDescent="0.25">
      <c r="A16" s="22"/>
      <c r="B16" s="161" t="s">
        <v>70</v>
      </c>
      <c r="C16" s="198">
        <v>27313</v>
      </c>
      <c r="D16" s="204">
        <v>17078</v>
      </c>
      <c r="E16" s="22"/>
    </row>
    <row r="17" spans="1:5" s="18" customFormat="1" ht="15" customHeight="1" x14ac:dyDescent="0.25">
      <c r="A17" s="22"/>
      <c r="B17" s="161" t="s">
        <v>132</v>
      </c>
      <c r="C17" s="198">
        <v>81838</v>
      </c>
      <c r="D17" s="204">
        <v>96544</v>
      </c>
      <c r="E17" s="22"/>
    </row>
    <row r="18" spans="1:5" s="18" customFormat="1" ht="15" customHeight="1" x14ac:dyDescent="0.25">
      <c r="A18" s="22"/>
      <c r="B18" s="161" t="s">
        <v>71</v>
      </c>
      <c r="C18" s="198">
        <v>4264</v>
      </c>
      <c r="D18" s="204">
        <v>3024</v>
      </c>
      <c r="E18" s="22"/>
    </row>
    <row r="19" spans="1:5" s="18" customFormat="1" ht="15" customHeight="1" x14ac:dyDescent="0.25">
      <c r="A19" s="22"/>
      <c r="B19" s="161" t="s">
        <v>80</v>
      </c>
      <c r="C19" s="198">
        <v>11238</v>
      </c>
      <c r="D19" s="204">
        <v>10835</v>
      </c>
      <c r="E19" s="22"/>
    </row>
    <row r="20" spans="1:5" s="18" customFormat="1" ht="15" customHeight="1" x14ac:dyDescent="0.25">
      <c r="A20" s="22"/>
      <c r="B20" s="161" t="s">
        <v>81</v>
      </c>
      <c r="C20" s="198">
        <v>11437</v>
      </c>
      <c r="D20" s="204">
        <v>11955</v>
      </c>
      <c r="E20" s="22"/>
    </row>
    <row r="21" spans="1:5" s="18" customFormat="1" ht="15" customHeight="1" x14ac:dyDescent="0.25">
      <c r="A21" s="22"/>
      <c r="B21" s="162"/>
      <c r="C21" s="199">
        <f>SUM(C13:C20)</f>
        <v>1295154</v>
      </c>
      <c r="D21" s="205">
        <f>SUM(D13:D20)</f>
        <v>1340102</v>
      </c>
      <c r="E21" s="22"/>
    </row>
    <row r="22" spans="1:5" s="18" customFormat="1" ht="15" customHeight="1" thickBot="1" x14ac:dyDescent="0.3">
      <c r="A22" s="22"/>
      <c r="B22" s="208" t="s">
        <v>98</v>
      </c>
      <c r="C22" s="209">
        <f>+C11+C21</f>
        <v>2062105</v>
      </c>
      <c r="D22" s="210">
        <f>+D11+D21</f>
        <v>2116087</v>
      </c>
      <c r="E22" s="22"/>
    </row>
    <row r="23" spans="1:5" s="216" customFormat="1" ht="35.1" customHeight="1" thickBot="1" x14ac:dyDescent="0.25">
      <c r="A23" s="214"/>
      <c r="B23" s="215" t="s">
        <v>111</v>
      </c>
      <c r="C23" s="224" t="s">
        <v>195</v>
      </c>
      <c r="D23" s="224" t="s">
        <v>146</v>
      </c>
      <c r="E23" s="214"/>
    </row>
    <row r="24" spans="1:5" s="18" customFormat="1" ht="15" customHeight="1" thickTop="1" thickBot="1" x14ac:dyDescent="0.3">
      <c r="A24" s="22"/>
      <c r="B24" s="316" t="s">
        <v>37</v>
      </c>
      <c r="C24" s="317"/>
      <c r="D24" s="318"/>
      <c r="E24" s="22"/>
    </row>
    <row r="25" spans="1:5" s="18" customFormat="1" ht="15" customHeight="1" x14ac:dyDescent="0.25">
      <c r="A25" s="22"/>
      <c r="B25" s="160" t="s">
        <v>155</v>
      </c>
      <c r="C25" s="201">
        <v>0</v>
      </c>
      <c r="D25" s="207">
        <v>5092</v>
      </c>
      <c r="E25" s="22"/>
    </row>
    <row r="26" spans="1:5" s="18" customFormat="1" ht="15" customHeight="1" x14ac:dyDescent="0.25">
      <c r="A26" s="22"/>
      <c r="B26" s="160" t="s">
        <v>38</v>
      </c>
      <c r="C26" s="201">
        <v>66036</v>
      </c>
      <c r="D26" s="207">
        <v>96389</v>
      </c>
      <c r="E26" s="22"/>
    </row>
    <row r="27" spans="1:5" s="18" customFormat="1" ht="15" customHeight="1" x14ac:dyDescent="0.25">
      <c r="A27" s="22"/>
      <c r="B27" s="161" t="s">
        <v>133</v>
      </c>
      <c r="C27" s="198">
        <v>33924</v>
      </c>
      <c r="D27" s="204">
        <v>35793</v>
      </c>
      <c r="E27" s="22"/>
    </row>
    <row r="28" spans="1:5" s="18" customFormat="1" ht="15" customHeight="1" x14ac:dyDescent="0.25">
      <c r="A28" s="22"/>
      <c r="B28" s="161" t="s">
        <v>82</v>
      </c>
      <c r="C28" s="198">
        <v>107419</v>
      </c>
      <c r="D28" s="204">
        <v>116367</v>
      </c>
      <c r="E28" s="22"/>
    </row>
    <row r="29" spans="1:5" s="18" customFormat="1" ht="15" customHeight="1" x14ac:dyDescent="0.25">
      <c r="A29" s="22"/>
      <c r="B29" s="161" t="s">
        <v>39</v>
      </c>
      <c r="C29" s="198">
        <v>43458</v>
      </c>
      <c r="D29" s="204">
        <v>38099</v>
      </c>
      <c r="E29" s="22"/>
    </row>
    <row r="30" spans="1:5" s="18" customFormat="1" ht="15" customHeight="1" x14ac:dyDescent="0.25">
      <c r="A30" s="22"/>
      <c r="B30" s="161" t="s">
        <v>83</v>
      </c>
      <c r="C30" s="198">
        <v>36278</v>
      </c>
      <c r="D30" s="204">
        <v>35569</v>
      </c>
      <c r="E30" s="22"/>
    </row>
    <row r="31" spans="1:5" s="18" customFormat="1" ht="15" customHeight="1" x14ac:dyDescent="0.25">
      <c r="A31" s="22"/>
      <c r="B31" s="161" t="s">
        <v>147</v>
      </c>
      <c r="C31" s="198">
        <v>138551</v>
      </c>
      <c r="D31" s="204">
        <v>140893</v>
      </c>
      <c r="E31" s="22"/>
    </row>
    <row r="32" spans="1:5" s="18" customFormat="1" ht="15" customHeight="1" x14ac:dyDescent="0.25">
      <c r="A32" s="22"/>
      <c r="B32" s="162"/>
      <c r="C32" s="199">
        <f>SUM(C25:C31)</f>
        <v>425666</v>
      </c>
      <c r="D32" s="205">
        <f>SUM(D25:D31)</f>
        <v>468202</v>
      </c>
      <c r="E32" s="22"/>
    </row>
    <row r="33" spans="1:5" s="18" customFormat="1" ht="15" customHeight="1" thickBot="1" x14ac:dyDescent="0.3">
      <c r="A33" s="22"/>
      <c r="B33" s="163" t="s">
        <v>40</v>
      </c>
      <c r="C33" s="200"/>
      <c r="D33" s="206"/>
      <c r="E33" s="22"/>
    </row>
    <row r="34" spans="1:5" s="18" customFormat="1" ht="15" customHeight="1" x14ac:dyDescent="0.25">
      <c r="A34" s="22"/>
      <c r="B34" s="160" t="s">
        <v>38</v>
      </c>
      <c r="C34" s="201">
        <v>245013</v>
      </c>
      <c r="D34" s="207">
        <v>200225</v>
      </c>
      <c r="E34" s="22"/>
    </row>
    <row r="35" spans="1:5" s="18" customFormat="1" ht="15" customHeight="1" x14ac:dyDescent="0.25">
      <c r="A35" s="22"/>
      <c r="B35" s="161" t="s">
        <v>133</v>
      </c>
      <c r="C35" s="198">
        <v>172</v>
      </c>
      <c r="D35" s="204">
        <v>90</v>
      </c>
      <c r="E35" s="22"/>
    </row>
    <row r="36" spans="1:5" s="18" customFormat="1" ht="15" customHeight="1" x14ac:dyDescent="0.25">
      <c r="A36" s="22"/>
      <c r="B36" s="161" t="s">
        <v>82</v>
      </c>
      <c r="C36" s="198">
        <v>1022</v>
      </c>
      <c r="D36" s="204">
        <v>1343</v>
      </c>
      <c r="E36" s="22"/>
    </row>
    <row r="37" spans="1:5" s="18" customFormat="1" ht="15" customHeight="1" x14ac:dyDescent="0.25">
      <c r="A37" s="22"/>
      <c r="B37" s="161" t="s">
        <v>39</v>
      </c>
      <c r="C37" s="198">
        <v>12524</v>
      </c>
      <c r="D37" s="204">
        <v>7360</v>
      </c>
      <c r="E37" s="22"/>
    </row>
    <row r="38" spans="1:5" s="18" customFormat="1" ht="15" customHeight="1" x14ac:dyDescent="0.25">
      <c r="A38" s="22"/>
      <c r="B38" s="161" t="s">
        <v>84</v>
      </c>
      <c r="C38" s="198">
        <v>47134</v>
      </c>
      <c r="D38" s="204">
        <v>47963</v>
      </c>
      <c r="E38" s="22"/>
    </row>
    <row r="39" spans="1:5" s="18" customFormat="1" ht="15" customHeight="1" x14ac:dyDescent="0.25">
      <c r="A39" s="22"/>
      <c r="B39" s="161" t="s">
        <v>83</v>
      </c>
      <c r="C39" s="198">
        <v>2536</v>
      </c>
      <c r="D39" s="204">
        <v>2643</v>
      </c>
      <c r="E39" s="22"/>
    </row>
    <row r="40" spans="1:5" s="18" customFormat="1" ht="15" customHeight="1" x14ac:dyDescent="0.25">
      <c r="A40" s="22"/>
      <c r="B40" s="161" t="s">
        <v>72</v>
      </c>
      <c r="C40" s="198">
        <v>3386</v>
      </c>
      <c r="D40" s="204">
        <v>10594</v>
      </c>
      <c r="E40" s="22"/>
    </row>
    <row r="41" spans="1:5" s="18" customFormat="1" ht="15" customHeight="1" x14ac:dyDescent="0.25">
      <c r="A41" s="22"/>
      <c r="B41" s="161" t="s">
        <v>147</v>
      </c>
      <c r="C41" s="198">
        <v>16145</v>
      </c>
      <c r="D41" s="204">
        <v>20212</v>
      </c>
      <c r="E41" s="22"/>
    </row>
    <row r="42" spans="1:5" s="18" customFormat="1" ht="15" customHeight="1" x14ac:dyDescent="0.25">
      <c r="A42" s="22"/>
      <c r="B42" s="162"/>
      <c r="C42" s="199">
        <f>SUM(C34:C41)</f>
        <v>327932</v>
      </c>
      <c r="D42" s="205">
        <f>SUM(D34:D41)</f>
        <v>290430</v>
      </c>
      <c r="E42" s="22"/>
    </row>
    <row r="43" spans="1:5" s="18" customFormat="1" ht="15" customHeight="1" thickBot="1" x14ac:dyDescent="0.3">
      <c r="A43" s="22"/>
      <c r="B43" s="163" t="s">
        <v>41</v>
      </c>
      <c r="C43" s="200"/>
      <c r="D43" s="206"/>
      <c r="E43" s="22"/>
    </row>
    <row r="44" spans="1:5" s="18" customFormat="1" ht="15" customHeight="1" x14ac:dyDescent="0.25">
      <c r="A44" s="22"/>
      <c r="B44" s="160" t="s">
        <v>42</v>
      </c>
      <c r="C44" s="197">
        <v>74000</v>
      </c>
      <c r="D44" s="203">
        <v>74000</v>
      </c>
      <c r="E44" s="22"/>
    </row>
    <row r="45" spans="1:5" s="18" customFormat="1" ht="15" customHeight="1" x14ac:dyDescent="0.25">
      <c r="A45" s="22"/>
      <c r="B45" s="161" t="s">
        <v>73</v>
      </c>
      <c r="C45" s="198">
        <v>22580</v>
      </c>
      <c r="D45" s="204">
        <v>22580</v>
      </c>
      <c r="E45" s="22"/>
    </row>
    <row r="46" spans="1:5" s="18" customFormat="1" ht="15" customHeight="1" x14ac:dyDescent="0.25">
      <c r="A46" s="22"/>
      <c r="B46" s="161" t="s">
        <v>43</v>
      </c>
      <c r="C46" s="198">
        <v>1301609</v>
      </c>
      <c r="D46" s="204">
        <v>1302257</v>
      </c>
      <c r="E46" s="22"/>
    </row>
    <row r="47" spans="1:5" s="18" customFormat="1" ht="15" customHeight="1" x14ac:dyDescent="0.25">
      <c r="A47" s="22"/>
      <c r="B47" s="161" t="s">
        <v>44</v>
      </c>
      <c r="C47" s="198">
        <v>-89450</v>
      </c>
      <c r="D47" s="204">
        <v>-41304</v>
      </c>
      <c r="E47" s="22"/>
    </row>
    <row r="48" spans="1:5" s="18" customFormat="1" ht="15" customHeight="1" x14ac:dyDescent="0.25">
      <c r="A48" s="22"/>
      <c r="B48" s="161" t="s">
        <v>45</v>
      </c>
      <c r="C48" s="198">
        <v>-757</v>
      </c>
      <c r="D48" s="204">
        <v>-757</v>
      </c>
      <c r="E48" s="22"/>
    </row>
    <row r="49" spans="1:5" s="18" customFormat="1" ht="15" customHeight="1" thickBot="1" x14ac:dyDescent="0.3">
      <c r="A49" s="22"/>
      <c r="B49" s="163" t="s">
        <v>56</v>
      </c>
      <c r="C49" s="200">
        <f>SUM(C44:C48)</f>
        <v>1307982</v>
      </c>
      <c r="D49" s="206">
        <f>SUM(D44:D48)</f>
        <v>1356776</v>
      </c>
      <c r="E49" s="22"/>
    </row>
    <row r="50" spans="1:5" s="18" customFormat="1" ht="15" customHeight="1" thickBot="1" x14ac:dyDescent="0.3">
      <c r="A50" s="22"/>
      <c r="B50" s="319" t="s">
        <v>57</v>
      </c>
      <c r="C50" s="320">
        <v>525</v>
      </c>
      <c r="D50" s="321">
        <v>679</v>
      </c>
      <c r="E50" s="22"/>
    </row>
    <row r="51" spans="1:5" s="18" customFormat="1" ht="15" customHeight="1" thickBot="1" x14ac:dyDescent="0.3">
      <c r="A51" s="22"/>
      <c r="B51" s="164"/>
      <c r="C51" s="196">
        <f>SUM(C49:C50)</f>
        <v>1308507</v>
      </c>
      <c r="D51" s="202">
        <f>SUM(D49:D50)</f>
        <v>1357455</v>
      </c>
      <c r="E51" s="22"/>
    </row>
    <row r="52" spans="1:5" s="18" customFormat="1" ht="15" customHeight="1" thickBot="1" x14ac:dyDescent="0.3">
      <c r="B52" s="211" t="s">
        <v>99</v>
      </c>
      <c r="C52" s="212">
        <f>+C32+C42+C51</f>
        <v>2062105</v>
      </c>
      <c r="D52" s="213">
        <f>+D32+D42+D51</f>
        <v>2116087</v>
      </c>
    </row>
    <row r="53" spans="1:5" s="18" customFormat="1" ht="14.25" customHeight="1" x14ac:dyDescent="0.25">
      <c r="B53" s="21"/>
      <c r="C53" s="19"/>
      <c r="D53" s="19"/>
    </row>
    <row r="54" spans="1:5" s="18" customFormat="1" ht="14.25" customHeight="1" x14ac:dyDescent="0.25">
      <c r="C54" s="313"/>
      <c r="D54" s="313"/>
    </row>
    <row r="55" spans="1:5" s="18" customFormat="1" ht="11.25" x14ac:dyDescent="0.25">
      <c r="B55" s="21"/>
      <c r="C55" s="19"/>
      <c r="D55" s="19"/>
    </row>
    <row r="56" spans="1:5" s="18" customFormat="1" ht="11.25" x14ac:dyDescent="0.25">
      <c r="B56" s="21"/>
      <c r="C56" s="314"/>
      <c r="D56" s="314"/>
    </row>
    <row r="57" spans="1:5" s="18" customFormat="1" ht="11.25" x14ac:dyDescent="0.25">
      <c r="C57" s="313"/>
      <c r="D57" s="313"/>
    </row>
    <row r="58" spans="1:5" s="18" customFormat="1" ht="11.25" x14ac:dyDescent="0.25">
      <c r="C58" s="313"/>
      <c r="D58" s="313"/>
    </row>
    <row r="59" spans="1:5" s="18" customFormat="1" ht="11.25" x14ac:dyDescent="0.25">
      <c r="C59" s="313"/>
      <c r="D59" s="313"/>
    </row>
    <row r="60" spans="1:5" s="18" customFormat="1" ht="11.25" x14ac:dyDescent="0.25">
      <c r="C60" s="313"/>
      <c r="D60" s="313"/>
    </row>
    <row r="61" spans="1:5" s="18" customFormat="1" ht="11.25" x14ac:dyDescent="0.25">
      <c r="C61" s="313"/>
      <c r="D61" s="313"/>
    </row>
    <row r="62" spans="1:5" s="18" customFormat="1" ht="11.25" x14ac:dyDescent="0.25">
      <c r="C62" s="313"/>
      <c r="D62" s="313"/>
    </row>
    <row r="63" spans="1:5" s="18" customFormat="1" ht="11.25" x14ac:dyDescent="0.25">
      <c r="C63" s="313"/>
      <c r="D63" s="313"/>
    </row>
    <row r="64" spans="1:5" s="18" customFormat="1" ht="11.25" x14ac:dyDescent="0.25">
      <c r="C64" s="313"/>
      <c r="D64" s="313"/>
    </row>
    <row r="65" spans="2:4" s="18" customFormat="1" ht="11.25" x14ac:dyDescent="0.25">
      <c r="C65" s="313"/>
      <c r="D65" s="313"/>
    </row>
    <row r="66" spans="2:4" s="18" customFormat="1" ht="11.25" x14ac:dyDescent="0.25">
      <c r="C66" s="313"/>
      <c r="D66" s="313"/>
    </row>
    <row r="67" spans="2:4" s="18" customFormat="1" ht="11.25" x14ac:dyDescent="0.25">
      <c r="C67" s="313"/>
      <c r="D67" s="313"/>
    </row>
    <row r="68" spans="2:4" s="18" customFormat="1" ht="11.25" x14ac:dyDescent="0.25">
      <c r="C68" s="313"/>
      <c r="D68" s="313"/>
    </row>
    <row r="69" spans="2:4" s="18" customFormat="1" ht="11.25" x14ac:dyDescent="0.25">
      <c r="C69" s="313"/>
      <c r="D69" s="313"/>
    </row>
    <row r="70" spans="2:4" s="18" customFormat="1" ht="11.25" x14ac:dyDescent="0.25">
      <c r="C70" s="313"/>
      <c r="D70" s="313"/>
    </row>
    <row r="71" spans="2:4" s="18" customFormat="1" ht="11.25" x14ac:dyDescent="0.25">
      <c r="C71" s="313"/>
      <c r="D71" s="313"/>
    </row>
    <row r="72" spans="2:4" s="18" customFormat="1" ht="11.25" x14ac:dyDescent="0.25">
      <c r="C72" s="313"/>
      <c r="D72" s="313"/>
    </row>
    <row r="73" spans="2:4" s="18" customFormat="1" ht="11.25" x14ac:dyDescent="0.25">
      <c r="C73" s="313"/>
      <c r="D73" s="313"/>
    </row>
    <row r="74" spans="2:4" x14ac:dyDescent="0.25">
      <c r="B74" s="18"/>
      <c r="C74" s="313"/>
      <c r="D74" s="313"/>
    </row>
  </sheetData>
  <mergeCells count="1">
    <mergeCell ref="B2:C2"/>
  </mergeCells>
  <pageMargins left="0.43307086614173229" right="0.23622047244094491" top="0.74803149606299213" bottom="0.74803149606299213" header="0.31496062992125984" footer="0.31496062992125984"/>
  <pageSetup paperSize="9" scale="92" orientation="portrait" r:id="rId1"/>
  <headerFooter>
    <oddFooter>&amp;L© 2020 Software AG. All rights reserved.&amp;C&amp;P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F39"/>
  <sheetViews>
    <sheetView showGridLines="0" zoomScale="120" zoomScaleNormal="120" workbookViewId="0"/>
  </sheetViews>
  <sheetFormatPr defaultColWidth="9.140625" defaultRowHeight="14.25" x14ac:dyDescent="0.2"/>
  <cols>
    <col min="1" max="1" width="3.5703125" style="2" customWidth="1"/>
    <col min="2" max="2" width="60.5703125" style="2" customWidth="1"/>
    <col min="3" max="6" width="12.5703125" style="2" customWidth="1"/>
    <col min="7" max="16384" width="9.140625" style="2"/>
  </cols>
  <sheetData>
    <row r="1" spans="1:6" s="14" customFormat="1" ht="15.75" customHeight="1" x14ac:dyDescent="0.25">
      <c r="B1" s="350" t="str">
        <f>'Table of contents'!C15</f>
        <v>Consolidated Statement of Cash Flows for the Nine Months Ended September 30, 2020 and 2019</v>
      </c>
      <c r="C1" s="350">
        <f>'Table of contents'!D9</f>
        <v>0</v>
      </c>
      <c r="D1" s="350">
        <f>'Table of contents'!E9</f>
        <v>0</v>
      </c>
      <c r="E1" s="350">
        <f>'Table of contents'!F9</f>
        <v>0</v>
      </c>
      <c r="F1" s="350">
        <f>'Table of contents'!G9</f>
        <v>0</v>
      </c>
    </row>
    <row r="2" spans="1:6" x14ac:dyDescent="0.2">
      <c r="B2" s="349" t="s">
        <v>93</v>
      </c>
      <c r="C2" s="349"/>
      <c r="D2" s="349"/>
      <c r="E2" s="349"/>
      <c r="F2" s="349"/>
    </row>
    <row r="3" spans="1:6" ht="14.25" customHeight="1" x14ac:dyDescent="0.2">
      <c r="B3" s="222"/>
      <c r="C3" s="37"/>
      <c r="D3" s="37"/>
      <c r="E3" s="37"/>
      <c r="F3" s="37"/>
    </row>
    <row r="4" spans="1:6" s="9" customFormat="1" ht="14.25" customHeight="1" thickBot="1" x14ac:dyDescent="0.25">
      <c r="A4" s="12"/>
      <c r="B4" s="223" t="s">
        <v>94</v>
      </c>
      <c r="C4" s="224" t="s">
        <v>199</v>
      </c>
      <c r="D4" s="224" t="s">
        <v>200</v>
      </c>
      <c r="E4" s="224" t="s">
        <v>204</v>
      </c>
      <c r="F4" s="224" t="s">
        <v>205</v>
      </c>
    </row>
    <row r="5" spans="1:6" s="18" customFormat="1" ht="15" customHeight="1" thickTop="1" x14ac:dyDescent="0.2">
      <c r="A5" s="22"/>
      <c r="B5" s="128" t="s">
        <v>15</v>
      </c>
      <c r="C5" s="144">
        <v>55765</v>
      </c>
      <c r="D5" s="152">
        <v>107105</v>
      </c>
      <c r="E5" s="144">
        <v>13870</v>
      </c>
      <c r="F5" s="152">
        <v>44008</v>
      </c>
    </row>
    <row r="6" spans="1:6" s="18" customFormat="1" ht="15" customHeight="1" x14ac:dyDescent="0.2">
      <c r="A6" s="22"/>
      <c r="B6" s="129" t="s">
        <v>28</v>
      </c>
      <c r="C6" s="145">
        <v>29001</v>
      </c>
      <c r="D6" s="153">
        <v>42601</v>
      </c>
      <c r="E6" s="145">
        <v>10567</v>
      </c>
      <c r="F6" s="153">
        <v>15785</v>
      </c>
    </row>
    <row r="7" spans="1:6" s="18" customFormat="1" ht="15" customHeight="1" x14ac:dyDescent="0.2">
      <c r="A7" s="22"/>
      <c r="B7" s="129" t="s">
        <v>85</v>
      </c>
      <c r="C7" s="145">
        <v>-2823</v>
      </c>
      <c r="D7" s="153">
        <v>-4912</v>
      </c>
      <c r="E7" s="145">
        <v>-666</v>
      </c>
      <c r="F7" s="153">
        <v>-2027</v>
      </c>
    </row>
    <row r="8" spans="1:6" s="18" customFormat="1" ht="15" customHeight="1" x14ac:dyDescent="0.2">
      <c r="A8" s="22"/>
      <c r="B8" s="129" t="s">
        <v>46</v>
      </c>
      <c r="C8" s="145">
        <v>30169</v>
      </c>
      <c r="D8" s="153">
        <v>35526</v>
      </c>
      <c r="E8" s="145">
        <v>9832</v>
      </c>
      <c r="F8" s="153">
        <v>13022</v>
      </c>
    </row>
    <row r="9" spans="1:6" s="18" customFormat="1" ht="15" customHeight="1" x14ac:dyDescent="0.2">
      <c r="A9" s="22"/>
      <c r="B9" s="129" t="s">
        <v>144</v>
      </c>
      <c r="C9" s="145">
        <v>0</v>
      </c>
      <c r="D9" s="153">
        <v>-32</v>
      </c>
      <c r="E9" s="145">
        <v>0</v>
      </c>
      <c r="F9" s="153">
        <v>-9</v>
      </c>
    </row>
    <row r="10" spans="1:6" s="5" customFormat="1" ht="15" customHeight="1" x14ac:dyDescent="0.2">
      <c r="A10" s="24"/>
      <c r="B10" s="129" t="s">
        <v>86</v>
      </c>
      <c r="C10" s="145">
        <v>1545</v>
      </c>
      <c r="D10" s="153">
        <v>73</v>
      </c>
      <c r="E10" s="145">
        <v>-509</v>
      </c>
      <c r="F10" s="153">
        <v>17</v>
      </c>
    </row>
    <row r="11" spans="1:6" s="18" customFormat="1" ht="15" customHeight="1" x14ac:dyDescent="0.2">
      <c r="A11" s="22"/>
      <c r="B11" s="128" t="s">
        <v>87</v>
      </c>
      <c r="C11" s="144">
        <v>34884</v>
      </c>
      <c r="D11" s="152">
        <v>20132</v>
      </c>
      <c r="E11" s="144">
        <v>3927</v>
      </c>
      <c r="F11" s="152">
        <v>-31260</v>
      </c>
    </row>
    <row r="12" spans="1:6" s="18" customFormat="1" ht="15" customHeight="1" x14ac:dyDescent="0.2">
      <c r="A12" s="22"/>
      <c r="B12" s="129" t="s">
        <v>47</v>
      </c>
      <c r="C12" s="145">
        <v>-15035</v>
      </c>
      <c r="D12" s="153">
        <v>-36735</v>
      </c>
      <c r="E12" s="145">
        <v>-11603</v>
      </c>
      <c r="F12" s="153">
        <v>-2234</v>
      </c>
    </row>
    <row r="13" spans="1:6" s="18" customFormat="1" ht="15" customHeight="1" x14ac:dyDescent="0.2">
      <c r="A13" s="22"/>
      <c r="B13" s="129" t="s">
        <v>88</v>
      </c>
      <c r="C13" s="145">
        <v>-37208</v>
      </c>
      <c r="D13" s="153">
        <v>-44794</v>
      </c>
      <c r="E13" s="145">
        <v>-14609</v>
      </c>
      <c r="F13" s="153">
        <v>-5887</v>
      </c>
    </row>
    <row r="14" spans="1:6" s="18" customFormat="1" ht="15" customHeight="1" x14ac:dyDescent="0.2">
      <c r="A14" s="22"/>
      <c r="B14" s="129" t="s">
        <v>48</v>
      </c>
      <c r="C14" s="145">
        <v>-3825</v>
      </c>
      <c r="D14" s="153">
        <v>-4636</v>
      </c>
      <c r="E14" s="145">
        <v>-1143</v>
      </c>
      <c r="F14" s="153">
        <v>-1456</v>
      </c>
    </row>
    <row r="15" spans="1:6" s="18" customFormat="1" ht="15" customHeight="1" x14ac:dyDescent="0.2">
      <c r="A15" s="22"/>
      <c r="B15" s="129" t="s">
        <v>49</v>
      </c>
      <c r="C15" s="145">
        <v>6455</v>
      </c>
      <c r="D15" s="153">
        <v>9641</v>
      </c>
      <c r="E15" s="145">
        <v>1567</v>
      </c>
      <c r="F15" s="153">
        <v>3410</v>
      </c>
    </row>
    <row r="16" spans="1:6" ht="15" customHeight="1" thickBot="1" x14ac:dyDescent="0.25">
      <c r="B16" s="136" t="s">
        <v>135</v>
      </c>
      <c r="C16" s="146">
        <f>SUM(C5:C15)</f>
        <v>98928</v>
      </c>
      <c r="D16" s="154">
        <f>SUM(D5:D15)</f>
        <v>123969</v>
      </c>
      <c r="E16" s="146">
        <f>SUM(E5:E15)</f>
        <v>11233</v>
      </c>
      <c r="F16" s="154">
        <f>SUM(F5:F15)</f>
        <v>33369</v>
      </c>
    </row>
    <row r="17" spans="1:6" s="18" customFormat="1" ht="15" customHeight="1" x14ac:dyDescent="0.2">
      <c r="A17" s="22"/>
      <c r="B17" s="128" t="s">
        <v>50</v>
      </c>
      <c r="C17" s="144">
        <v>1361</v>
      </c>
      <c r="D17" s="152">
        <v>1564</v>
      </c>
      <c r="E17" s="144">
        <v>191</v>
      </c>
      <c r="F17" s="152">
        <v>1297</v>
      </c>
    </row>
    <row r="18" spans="1:6" s="18" customFormat="1" ht="15" customHeight="1" x14ac:dyDescent="0.2">
      <c r="A18" s="22"/>
      <c r="B18" s="129" t="s">
        <v>51</v>
      </c>
      <c r="C18" s="145">
        <v>-9475</v>
      </c>
      <c r="D18" s="153">
        <v>-9502</v>
      </c>
      <c r="E18" s="145">
        <v>-3229</v>
      </c>
      <c r="F18" s="153">
        <v>-4420</v>
      </c>
    </row>
    <row r="19" spans="1:6" s="18" customFormat="1" ht="15" customHeight="1" x14ac:dyDescent="0.2">
      <c r="A19" s="22"/>
      <c r="B19" s="129" t="s">
        <v>89</v>
      </c>
      <c r="C19" s="145">
        <v>1</v>
      </c>
      <c r="D19" s="153">
        <v>490</v>
      </c>
      <c r="E19" s="145">
        <v>1</v>
      </c>
      <c r="F19" s="153">
        <v>59</v>
      </c>
    </row>
    <row r="20" spans="1:6" s="18" customFormat="1" ht="15" customHeight="1" x14ac:dyDescent="0.2">
      <c r="A20" s="22"/>
      <c r="B20" s="129" t="s">
        <v>90</v>
      </c>
      <c r="C20" s="145">
        <v>-3628</v>
      </c>
      <c r="D20" s="153">
        <v>-1938</v>
      </c>
      <c r="E20" s="145">
        <v>-331</v>
      </c>
      <c r="F20" s="153">
        <v>-364</v>
      </c>
    </row>
    <row r="21" spans="1:6" s="18" customFormat="1" ht="15" customHeight="1" x14ac:dyDescent="0.2">
      <c r="A21" s="22"/>
      <c r="B21" s="129" t="s">
        <v>91</v>
      </c>
      <c r="C21" s="145">
        <v>306</v>
      </c>
      <c r="D21" s="153">
        <v>318</v>
      </c>
      <c r="E21" s="145">
        <v>30</v>
      </c>
      <c r="F21" s="153">
        <v>68</v>
      </c>
    </row>
    <row r="22" spans="1:6" s="18" customFormat="1" ht="15" customHeight="1" x14ac:dyDescent="0.2">
      <c r="A22" s="22"/>
      <c r="B22" s="129" t="s">
        <v>92</v>
      </c>
      <c r="C22" s="145">
        <v>-544</v>
      </c>
      <c r="D22" s="153">
        <v>-877</v>
      </c>
      <c r="E22" s="145">
        <v>-21</v>
      </c>
      <c r="F22" s="153">
        <v>-75</v>
      </c>
    </row>
    <row r="23" spans="1:6" s="18" customFormat="1" ht="15" customHeight="1" x14ac:dyDescent="0.2">
      <c r="A23" s="22"/>
      <c r="B23" s="129" t="s">
        <v>163</v>
      </c>
      <c r="C23" s="145">
        <v>128</v>
      </c>
      <c r="D23" s="153">
        <v>0</v>
      </c>
      <c r="E23" s="145">
        <v>0</v>
      </c>
      <c r="F23" s="153">
        <v>0</v>
      </c>
    </row>
    <row r="24" spans="1:6" s="18" customFormat="1" ht="15" customHeight="1" x14ac:dyDescent="0.2">
      <c r="A24" s="22"/>
      <c r="B24" s="129" t="s">
        <v>134</v>
      </c>
      <c r="C24" s="145">
        <v>0</v>
      </c>
      <c r="D24" s="153">
        <v>-5135</v>
      </c>
      <c r="E24" s="145">
        <v>0</v>
      </c>
      <c r="F24" s="153">
        <v>0</v>
      </c>
    </row>
    <row r="25" spans="1:6" ht="15" customHeight="1" thickBot="1" x14ac:dyDescent="0.25">
      <c r="B25" s="136" t="s">
        <v>138</v>
      </c>
      <c r="C25" s="146">
        <f>SUM(C17:C24)</f>
        <v>-11851</v>
      </c>
      <c r="D25" s="154">
        <f>SUM(D17:D24)</f>
        <v>-15080</v>
      </c>
      <c r="E25" s="146">
        <f>SUM(E17:E24)</f>
        <v>-3359</v>
      </c>
      <c r="F25" s="154">
        <f>SUM(F17:F24)</f>
        <v>-3435</v>
      </c>
    </row>
    <row r="26" spans="1:6" ht="15" customHeight="1" x14ac:dyDescent="0.2">
      <c r="B26" s="128" t="s">
        <v>145</v>
      </c>
      <c r="C26" s="144">
        <v>0</v>
      </c>
      <c r="D26" s="152">
        <v>0</v>
      </c>
      <c r="E26" s="144">
        <v>0</v>
      </c>
      <c r="F26" s="152">
        <v>0</v>
      </c>
    </row>
    <row r="27" spans="1:6" s="18" customFormat="1" ht="15" customHeight="1" x14ac:dyDescent="0.2">
      <c r="A27" s="22"/>
      <c r="B27" s="128" t="s">
        <v>115</v>
      </c>
      <c r="C27" s="144">
        <v>-56567</v>
      </c>
      <c r="D27" s="152">
        <v>-52846</v>
      </c>
      <c r="E27" s="144">
        <v>-56225</v>
      </c>
      <c r="F27" s="152">
        <v>0</v>
      </c>
    </row>
    <row r="28" spans="1:6" s="18" customFormat="1" ht="15" customHeight="1" x14ac:dyDescent="0.2">
      <c r="A28" s="22"/>
      <c r="B28" s="129" t="s">
        <v>158</v>
      </c>
      <c r="C28" s="145">
        <v>-2070</v>
      </c>
      <c r="D28" s="152">
        <v>-9549</v>
      </c>
      <c r="E28" s="145">
        <v>42680</v>
      </c>
      <c r="F28" s="152">
        <v>-33570</v>
      </c>
    </row>
    <row r="29" spans="1:6" s="18" customFormat="1" ht="15" customHeight="1" x14ac:dyDescent="0.2">
      <c r="A29" s="22"/>
      <c r="B29" s="129" t="s">
        <v>142</v>
      </c>
      <c r="C29" s="145">
        <v>-11711</v>
      </c>
      <c r="D29" s="152">
        <v>-11648</v>
      </c>
      <c r="E29" s="145">
        <v>-3765</v>
      </c>
      <c r="F29" s="152">
        <v>-3913</v>
      </c>
    </row>
    <row r="30" spans="1:6" s="18" customFormat="1" ht="15" customHeight="1" x14ac:dyDescent="0.2">
      <c r="A30" s="22"/>
      <c r="B30" s="129" t="s">
        <v>159</v>
      </c>
      <c r="C30" s="145">
        <v>50096</v>
      </c>
      <c r="D30" s="153">
        <v>0</v>
      </c>
      <c r="E30" s="145">
        <v>50096</v>
      </c>
      <c r="F30" s="153">
        <v>0</v>
      </c>
    </row>
    <row r="31" spans="1:6" s="18" customFormat="1" ht="15" customHeight="1" x14ac:dyDescent="0.2">
      <c r="A31" s="22"/>
      <c r="B31" s="220" t="s">
        <v>112</v>
      </c>
      <c r="C31" s="145">
        <v>-25001</v>
      </c>
      <c r="D31" s="153">
        <v>-5</v>
      </c>
      <c r="E31" s="145">
        <v>0</v>
      </c>
      <c r="F31" s="153">
        <v>-5</v>
      </c>
    </row>
    <row r="32" spans="1:6" ht="15" customHeight="1" thickBot="1" x14ac:dyDescent="0.25">
      <c r="B32" s="136" t="s">
        <v>139</v>
      </c>
      <c r="C32" s="146">
        <f>SUM(C26:C31)</f>
        <v>-45253</v>
      </c>
      <c r="D32" s="154">
        <f>SUM(D26:D31)</f>
        <v>-74048</v>
      </c>
      <c r="E32" s="146">
        <f>SUM(E26:E31)</f>
        <v>32786</v>
      </c>
      <c r="F32" s="154">
        <f>SUM(F26:F31)</f>
        <v>-37488</v>
      </c>
    </row>
    <row r="33" spans="1:6" s="18" customFormat="1" ht="15" customHeight="1" x14ac:dyDescent="0.2">
      <c r="A33" s="22"/>
      <c r="B33" s="128" t="s">
        <v>160</v>
      </c>
      <c r="C33" s="144">
        <v>41824</v>
      </c>
      <c r="D33" s="152">
        <v>34841</v>
      </c>
      <c r="E33" s="144">
        <v>40660</v>
      </c>
      <c r="F33" s="152">
        <v>-7554</v>
      </c>
    </row>
    <row r="34" spans="1:6" s="18" customFormat="1" ht="15" customHeight="1" x14ac:dyDescent="0.2">
      <c r="A34" s="22"/>
      <c r="B34" s="221" t="s">
        <v>126</v>
      </c>
      <c r="C34" s="145">
        <v>-23985</v>
      </c>
      <c r="D34" s="153">
        <v>21719</v>
      </c>
      <c r="E34" s="145">
        <v>-17047</v>
      </c>
      <c r="F34" s="153">
        <v>16562</v>
      </c>
    </row>
    <row r="35" spans="1:6" ht="15" customHeight="1" thickBot="1" x14ac:dyDescent="0.25">
      <c r="B35" s="136" t="s">
        <v>52</v>
      </c>
      <c r="C35" s="146">
        <f>SUM(C33:C34)</f>
        <v>17839</v>
      </c>
      <c r="D35" s="154">
        <f>SUM(D33:D34)</f>
        <v>56560</v>
      </c>
      <c r="E35" s="146">
        <f>SUM(E33:E34)</f>
        <v>23613</v>
      </c>
      <c r="F35" s="154">
        <f>SUM(F33:F34)</f>
        <v>9008</v>
      </c>
    </row>
    <row r="36" spans="1:6" s="18" customFormat="1" ht="15" customHeight="1" x14ac:dyDescent="0.2">
      <c r="A36" s="22"/>
      <c r="B36" s="128" t="s">
        <v>127</v>
      </c>
      <c r="C36" s="144">
        <v>513632</v>
      </c>
      <c r="D36" s="152">
        <v>462362</v>
      </c>
      <c r="E36" s="144">
        <v>507858</v>
      </c>
      <c r="F36" s="152">
        <v>509914</v>
      </c>
    </row>
    <row r="37" spans="1:6" ht="15" customHeight="1" thickBot="1" x14ac:dyDescent="0.25">
      <c r="B37" s="136" t="s">
        <v>140</v>
      </c>
      <c r="C37" s="146">
        <f>SUM(C35:C36)</f>
        <v>531471</v>
      </c>
      <c r="D37" s="154">
        <f>SUM(D35:D36)</f>
        <v>518922</v>
      </c>
      <c r="E37" s="146">
        <f>SUM(E35:E36)</f>
        <v>531471</v>
      </c>
      <c r="F37" s="154">
        <f>SUM(F35:F36)</f>
        <v>518922</v>
      </c>
    </row>
    <row r="38" spans="1:6" ht="15" customHeight="1" thickBot="1" x14ac:dyDescent="0.25">
      <c r="B38" s="136" t="s">
        <v>130</v>
      </c>
      <c r="C38" s="146">
        <f>C16+C17+C18+C19+C20+C29</f>
        <v>75476</v>
      </c>
      <c r="D38" s="154">
        <f>D16+D17+D18+D19+D20+D29</f>
        <v>102935</v>
      </c>
      <c r="E38" s="146">
        <f>E16+E17+E18+E19+E20+E29</f>
        <v>4100</v>
      </c>
      <c r="F38" s="154">
        <f>F16+F17+F18+F19+F20+F29</f>
        <v>26028</v>
      </c>
    </row>
    <row r="39" spans="1:6" s="5" customFormat="1" ht="14.25" customHeight="1" x14ac:dyDescent="0.25">
      <c r="A39" s="24"/>
      <c r="B39" s="22"/>
      <c r="C39" s="22"/>
      <c r="D39" s="22"/>
      <c r="E39" s="22"/>
      <c r="F39" s="22"/>
    </row>
  </sheetData>
  <mergeCells count="2">
    <mergeCell ref="B2:F2"/>
    <mergeCell ref="B1:F1"/>
  </mergeCells>
  <pageMargins left="0.43307086614173229" right="0.23622047244094491" top="0.74803149606299213" bottom="0.74803149606299213" header="0.31496062992125984" footer="0.31496062992125984"/>
  <pageSetup paperSize="9" scale="84" orientation="portrait" r:id="rId1"/>
  <headerFooter>
    <oddFooter>&amp;L© 2020 Software AG. All rights reserved.&amp;C&amp;P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E645A-38FD-4554-A6EF-CA9A297F02AC}">
  <sheetPr>
    <pageSetUpPr fitToPage="1"/>
  </sheetPr>
  <dimension ref="A1:V32"/>
  <sheetViews>
    <sheetView showGridLines="0" zoomScale="120" zoomScaleNormal="120" workbookViewId="0"/>
  </sheetViews>
  <sheetFormatPr defaultColWidth="9.140625" defaultRowHeight="15" x14ac:dyDescent="0.25"/>
  <cols>
    <col min="1" max="1" width="3.5703125" style="2" customWidth="1"/>
    <col min="2" max="2" width="32.28515625" style="2" customWidth="1"/>
    <col min="3" max="5" width="10.42578125" style="2" customWidth="1"/>
    <col min="6" max="6" width="2.28515625" style="27" customWidth="1"/>
    <col min="7" max="9" width="10.42578125" style="2" customWidth="1"/>
    <col min="10" max="10" width="2.28515625" style="27" customWidth="1"/>
    <col min="11" max="13" width="10.42578125" style="2" customWidth="1"/>
    <col min="14" max="14" width="2.28515625" style="27" customWidth="1"/>
    <col min="15" max="16" width="10.42578125" style="2" customWidth="1"/>
    <col min="17" max="17" width="2.28515625" style="27" customWidth="1"/>
    <col min="18" max="20" width="10.42578125" style="2" customWidth="1"/>
    <col min="21" max="21" width="2.7109375" style="42" customWidth="1"/>
    <col min="22" max="16384" width="9.140625" style="2"/>
  </cols>
  <sheetData>
    <row r="1" spans="1:22" s="14" customFormat="1" ht="15" customHeight="1" x14ac:dyDescent="0.25">
      <c r="A1" s="30"/>
      <c r="B1" s="353" t="str">
        <f>'Table of contents'!C17</f>
        <v>Segment Report for the Nine Months Ended September 30, 2020 and 2019</v>
      </c>
      <c r="C1" s="353"/>
      <c r="D1" s="353"/>
      <c r="E1" s="353"/>
      <c r="F1" s="353"/>
      <c r="G1" s="353"/>
      <c r="H1" s="353"/>
      <c r="I1" s="353"/>
      <c r="J1" s="353"/>
      <c r="K1" s="353"/>
      <c r="L1" s="50"/>
      <c r="M1" s="53"/>
      <c r="N1" s="261"/>
      <c r="O1" s="53"/>
      <c r="P1" s="53"/>
      <c r="Q1" s="261"/>
      <c r="R1" s="53"/>
      <c r="S1" s="53"/>
      <c r="T1" s="53"/>
      <c r="U1" s="44"/>
    </row>
    <row r="2" spans="1:22" ht="15" customHeight="1" x14ac:dyDescent="0.25">
      <c r="A2" s="27"/>
      <c r="B2" s="225" t="s">
        <v>93</v>
      </c>
      <c r="C2" s="54"/>
      <c r="D2" s="54"/>
      <c r="E2" s="54"/>
      <c r="F2" s="29"/>
      <c r="G2" s="54"/>
      <c r="H2" s="54"/>
      <c r="I2" s="54"/>
      <c r="J2" s="29"/>
      <c r="K2" s="54"/>
      <c r="L2" s="54"/>
      <c r="M2" s="32"/>
      <c r="N2" s="262"/>
      <c r="O2" s="32"/>
      <c r="P2" s="32"/>
      <c r="Q2" s="262"/>
      <c r="R2" s="32"/>
      <c r="S2" s="32"/>
      <c r="T2" s="32"/>
      <c r="U2" s="45"/>
    </row>
    <row r="3" spans="1:22" ht="15" customHeight="1" x14ac:dyDescent="0.25">
      <c r="A3" s="10"/>
      <c r="B3" s="16"/>
      <c r="C3" s="11"/>
      <c r="D3" s="11"/>
      <c r="E3" s="35"/>
      <c r="F3" s="37"/>
      <c r="G3" s="36"/>
      <c r="H3" s="11"/>
      <c r="I3" s="35"/>
      <c r="J3" s="37"/>
      <c r="K3" s="36"/>
      <c r="L3" s="11"/>
      <c r="M3" s="35"/>
      <c r="N3" s="37"/>
      <c r="O3" s="36"/>
      <c r="P3" s="35"/>
      <c r="Q3" s="37"/>
      <c r="R3" s="36"/>
      <c r="S3" s="11"/>
      <c r="T3" s="11"/>
      <c r="U3" s="46"/>
    </row>
    <row r="4" spans="1:22" s="216" customFormat="1" ht="15" customHeight="1" thickBot="1" x14ac:dyDescent="0.25">
      <c r="A4" s="214"/>
      <c r="B4" s="358" t="s">
        <v>94</v>
      </c>
      <c r="C4" s="354" t="s">
        <v>120</v>
      </c>
      <c r="D4" s="355"/>
      <c r="E4" s="356"/>
      <c r="F4" s="254"/>
      <c r="G4" s="351" t="s">
        <v>100</v>
      </c>
      <c r="H4" s="352"/>
      <c r="I4" s="356"/>
      <c r="J4" s="254"/>
      <c r="K4" s="351" t="s">
        <v>143</v>
      </c>
      <c r="L4" s="352"/>
      <c r="M4" s="356"/>
      <c r="N4" s="254"/>
      <c r="O4" s="357" t="s">
        <v>53</v>
      </c>
      <c r="P4" s="357"/>
      <c r="Q4" s="254"/>
      <c r="R4" s="351" t="s">
        <v>10</v>
      </c>
      <c r="S4" s="352"/>
      <c r="T4" s="352"/>
      <c r="U4" s="229"/>
    </row>
    <row r="5" spans="1:22" s="9" customFormat="1" ht="14.25" customHeight="1" thickTop="1" x14ac:dyDescent="0.2">
      <c r="A5" s="12"/>
      <c r="B5" s="358"/>
      <c r="C5" s="236" t="s">
        <v>199</v>
      </c>
      <c r="D5" s="268" t="s">
        <v>199</v>
      </c>
      <c r="E5" s="244" t="s">
        <v>200</v>
      </c>
      <c r="F5" s="255"/>
      <c r="G5" s="236" t="s">
        <v>199</v>
      </c>
      <c r="H5" s="268" t="s">
        <v>199</v>
      </c>
      <c r="I5" s="258" t="s">
        <v>200</v>
      </c>
      <c r="J5" s="255"/>
      <c r="K5" s="265" t="s">
        <v>199</v>
      </c>
      <c r="L5" s="268" t="s">
        <v>199</v>
      </c>
      <c r="M5" s="244" t="s">
        <v>200</v>
      </c>
      <c r="N5" s="255"/>
      <c r="O5" s="236" t="s">
        <v>199</v>
      </c>
      <c r="P5" s="258" t="s">
        <v>200</v>
      </c>
      <c r="Q5" s="255"/>
      <c r="R5" s="236" t="s">
        <v>199</v>
      </c>
      <c r="S5" s="268" t="s">
        <v>199</v>
      </c>
      <c r="T5" s="250" t="s">
        <v>200</v>
      </c>
      <c r="U5" s="47"/>
    </row>
    <row r="6" spans="1:22" s="9" customFormat="1" ht="25.15" customHeight="1" thickBot="1" x14ac:dyDescent="0.25">
      <c r="A6" s="12"/>
      <c r="B6" s="359"/>
      <c r="C6" s="275" t="s">
        <v>118</v>
      </c>
      <c r="D6" s="273" t="s">
        <v>122</v>
      </c>
      <c r="E6" s="277" t="s">
        <v>141</v>
      </c>
      <c r="F6" s="255"/>
      <c r="G6" s="275" t="s">
        <v>118</v>
      </c>
      <c r="H6" s="273" t="s">
        <v>122</v>
      </c>
      <c r="I6" s="277" t="s">
        <v>141</v>
      </c>
      <c r="J6" s="255"/>
      <c r="K6" s="278" t="s">
        <v>118</v>
      </c>
      <c r="L6" s="273" t="s">
        <v>122</v>
      </c>
      <c r="M6" s="277" t="s">
        <v>118</v>
      </c>
      <c r="N6" s="255"/>
      <c r="O6" s="275" t="s">
        <v>118</v>
      </c>
      <c r="P6" s="274" t="s">
        <v>118</v>
      </c>
      <c r="Q6" s="255"/>
      <c r="R6" s="275" t="s">
        <v>118</v>
      </c>
      <c r="S6" s="273" t="s">
        <v>122</v>
      </c>
      <c r="T6" s="276" t="s">
        <v>141</v>
      </c>
      <c r="U6" s="47"/>
      <c r="V6" s="297"/>
    </row>
    <row r="7" spans="1:22" s="9" customFormat="1" ht="15" customHeight="1" thickTop="1" x14ac:dyDescent="0.2">
      <c r="A7" s="12"/>
      <c r="B7" s="128" t="s">
        <v>19</v>
      </c>
      <c r="C7" s="144">
        <v>79304</v>
      </c>
      <c r="D7" s="270">
        <v>80781</v>
      </c>
      <c r="E7" s="248">
        <v>97926</v>
      </c>
      <c r="F7" s="324"/>
      <c r="G7" s="240">
        <v>50667</v>
      </c>
      <c r="H7" s="270">
        <v>51789</v>
      </c>
      <c r="I7" s="248">
        <v>58970</v>
      </c>
      <c r="J7" s="324"/>
      <c r="K7" s="240">
        <v>0</v>
      </c>
      <c r="L7" s="270">
        <v>0</v>
      </c>
      <c r="M7" s="248">
        <v>0</v>
      </c>
      <c r="N7" s="324"/>
      <c r="O7" s="240">
        <v>0</v>
      </c>
      <c r="P7" s="248">
        <v>0</v>
      </c>
      <c r="Q7" s="324"/>
      <c r="R7" s="272">
        <f>C7+G7+K7+O7</f>
        <v>129971</v>
      </c>
      <c r="S7" s="270">
        <f>+D7+H7+L7</f>
        <v>132570</v>
      </c>
      <c r="T7" s="152">
        <f>E7+I7+M7+P7</f>
        <v>156896</v>
      </c>
      <c r="U7" s="47"/>
    </row>
    <row r="8" spans="1:22" s="9" customFormat="1" ht="15" customHeight="1" x14ac:dyDescent="0.2">
      <c r="A8" s="12"/>
      <c r="B8" s="129" t="s">
        <v>20</v>
      </c>
      <c r="C8" s="325">
        <v>211791</v>
      </c>
      <c r="D8" s="326">
        <v>214329</v>
      </c>
      <c r="E8" s="327">
        <v>213666</v>
      </c>
      <c r="F8" s="324"/>
      <c r="G8" s="237">
        <v>106131</v>
      </c>
      <c r="H8" s="326">
        <v>109454</v>
      </c>
      <c r="I8" s="327">
        <v>110271</v>
      </c>
      <c r="J8" s="324"/>
      <c r="K8" s="237">
        <v>0</v>
      </c>
      <c r="L8" s="326">
        <v>0</v>
      </c>
      <c r="M8" s="327">
        <v>0</v>
      </c>
      <c r="N8" s="324"/>
      <c r="O8" s="237">
        <v>0</v>
      </c>
      <c r="P8" s="327">
        <v>0</v>
      </c>
      <c r="Q8" s="324"/>
      <c r="R8" s="259">
        <f>C8+G8+K8+O8</f>
        <v>317922</v>
      </c>
      <c r="S8" s="326">
        <f>+D8+H8+L8</f>
        <v>323783</v>
      </c>
      <c r="T8" s="328">
        <f>E8+I8+M8+P8</f>
        <v>323937</v>
      </c>
      <c r="U8" s="47"/>
    </row>
    <row r="9" spans="1:22" s="9" customFormat="1" ht="15" customHeight="1" x14ac:dyDescent="0.2">
      <c r="A9" s="12"/>
      <c r="B9" s="226" t="s">
        <v>119</v>
      </c>
      <c r="C9" s="231">
        <v>22175</v>
      </c>
      <c r="D9" s="243">
        <v>22387</v>
      </c>
      <c r="E9" s="246">
        <v>16021</v>
      </c>
      <c r="F9" s="324"/>
      <c r="G9" s="238">
        <v>0</v>
      </c>
      <c r="H9" s="243">
        <v>0</v>
      </c>
      <c r="I9" s="246">
        <v>0</v>
      </c>
      <c r="J9" s="324"/>
      <c r="K9" s="237">
        <v>0</v>
      </c>
      <c r="L9" s="243">
        <v>0</v>
      </c>
      <c r="M9" s="246">
        <v>0</v>
      </c>
      <c r="N9" s="324"/>
      <c r="O9" s="238">
        <v>0</v>
      </c>
      <c r="P9" s="246">
        <v>0</v>
      </c>
      <c r="Q9" s="324"/>
      <c r="R9" s="260">
        <f>G9+C9+K9+O9</f>
        <v>22175</v>
      </c>
      <c r="S9" s="243">
        <f>+D9+H9+L9</f>
        <v>22387</v>
      </c>
      <c r="T9" s="328">
        <f>I9+E9+M9+Q9</f>
        <v>16021</v>
      </c>
      <c r="U9" s="47"/>
    </row>
    <row r="10" spans="1:22" s="9" customFormat="1" ht="15" customHeight="1" thickBot="1" x14ac:dyDescent="0.25">
      <c r="A10" s="12"/>
      <c r="B10" s="227" t="s">
        <v>12</v>
      </c>
      <c r="C10" s="329">
        <f>SUM(C7:C9)</f>
        <v>313270</v>
      </c>
      <c r="D10" s="330">
        <f>SUM(D7:D9)</f>
        <v>317497</v>
      </c>
      <c r="E10" s="331">
        <f>SUM(E7:E9)</f>
        <v>327613</v>
      </c>
      <c r="F10" s="332"/>
      <c r="G10" s="333">
        <f>SUM(G7:G9)</f>
        <v>156798</v>
      </c>
      <c r="H10" s="330">
        <f>SUM(H7:H9)</f>
        <v>161243</v>
      </c>
      <c r="I10" s="331">
        <f>SUM(I7:I9)</f>
        <v>169241</v>
      </c>
      <c r="J10" s="332"/>
      <c r="K10" s="333">
        <f>SUM(K7:K9)</f>
        <v>0</v>
      </c>
      <c r="L10" s="330">
        <f>SUM(L7:L9)</f>
        <v>0</v>
      </c>
      <c r="M10" s="331">
        <f>SUM(M7:M9)</f>
        <v>0</v>
      </c>
      <c r="N10" s="332"/>
      <c r="O10" s="333">
        <f>SUM(O7:O9)</f>
        <v>0</v>
      </c>
      <c r="P10" s="331">
        <f>SUM(P7:P9)</f>
        <v>0</v>
      </c>
      <c r="Q10" s="332"/>
      <c r="R10" s="333">
        <f>SUM(R7:R9)</f>
        <v>470068</v>
      </c>
      <c r="S10" s="330">
        <f>SUM(S7:S9)</f>
        <v>478740</v>
      </c>
      <c r="T10" s="334">
        <f>SUM(T7:T9)</f>
        <v>496854</v>
      </c>
      <c r="U10" s="47"/>
    </row>
    <row r="11" spans="1:22" s="9" customFormat="1" ht="15" customHeight="1" x14ac:dyDescent="0.2">
      <c r="A11" s="12"/>
      <c r="B11" s="128" t="s">
        <v>143</v>
      </c>
      <c r="C11" s="144">
        <v>0</v>
      </c>
      <c r="D11" s="270">
        <v>0</v>
      </c>
      <c r="E11" s="248">
        <v>0</v>
      </c>
      <c r="F11" s="324"/>
      <c r="G11" s="240">
        <v>0</v>
      </c>
      <c r="H11" s="270">
        <v>0</v>
      </c>
      <c r="I11" s="248">
        <v>0</v>
      </c>
      <c r="J11" s="324"/>
      <c r="K11" s="266">
        <v>126730</v>
      </c>
      <c r="L11" s="270">
        <v>127271</v>
      </c>
      <c r="M11" s="248">
        <v>138241</v>
      </c>
      <c r="N11" s="324"/>
      <c r="O11" s="240">
        <v>0</v>
      </c>
      <c r="P11" s="248">
        <v>0</v>
      </c>
      <c r="Q11" s="324"/>
      <c r="R11" s="240">
        <f>C11+G11+K11+O11</f>
        <v>126730</v>
      </c>
      <c r="S11" s="240">
        <f>+D11+H11+L11</f>
        <v>127271</v>
      </c>
      <c r="T11" s="152">
        <f>E11+I11+M11+P11</f>
        <v>138241</v>
      </c>
      <c r="U11" s="47"/>
    </row>
    <row r="12" spans="1:22" s="9" customFormat="1" ht="15" customHeight="1" x14ac:dyDescent="0.2">
      <c r="A12" s="12"/>
      <c r="B12" s="129" t="s">
        <v>13</v>
      </c>
      <c r="C12" s="325">
        <v>0</v>
      </c>
      <c r="D12" s="326">
        <v>0</v>
      </c>
      <c r="E12" s="327">
        <v>0</v>
      </c>
      <c r="F12" s="324"/>
      <c r="G12" s="237">
        <v>214</v>
      </c>
      <c r="H12" s="326">
        <v>214</v>
      </c>
      <c r="I12" s="327">
        <v>496</v>
      </c>
      <c r="J12" s="324"/>
      <c r="K12" s="237">
        <v>1</v>
      </c>
      <c r="L12" s="326">
        <v>1</v>
      </c>
      <c r="M12" s="327">
        <v>0</v>
      </c>
      <c r="N12" s="324"/>
      <c r="O12" s="237">
        <v>0</v>
      </c>
      <c r="P12" s="327">
        <v>0</v>
      </c>
      <c r="Q12" s="324"/>
      <c r="R12" s="237">
        <f>C12+G12+K12+O12</f>
        <v>215</v>
      </c>
      <c r="S12" s="326">
        <f>+D12+H12+L12</f>
        <v>215</v>
      </c>
      <c r="T12" s="328">
        <f>E12+I12+M12+P12</f>
        <v>496</v>
      </c>
      <c r="U12" s="47"/>
    </row>
    <row r="13" spans="1:22" s="9" customFormat="1" ht="15" customHeight="1" thickBot="1" x14ac:dyDescent="0.25">
      <c r="A13" s="12"/>
      <c r="B13" s="227" t="s">
        <v>21</v>
      </c>
      <c r="C13" s="329">
        <f t="shared" ref="C13:E13" si="0">SUM(C10:C12)</f>
        <v>313270</v>
      </c>
      <c r="D13" s="330">
        <f t="shared" si="0"/>
        <v>317497</v>
      </c>
      <c r="E13" s="331">
        <f t="shared" si="0"/>
        <v>327613</v>
      </c>
      <c r="F13" s="332"/>
      <c r="G13" s="333">
        <f t="shared" ref="G13:I13" si="1">SUM(G10:G12)</f>
        <v>157012</v>
      </c>
      <c r="H13" s="330">
        <f t="shared" si="1"/>
        <v>161457</v>
      </c>
      <c r="I13" s="331">
        <f t="shared" si="1"/>
        <v>169737</v>
      </c>
      <c r="J13" s="332"/>
      <c r="K13" s="333">
        <f t="shared" ref="K13:M13" si="2">SUM(K10:K12)</f>
        <v>126731</v>
      </c>
      <c r="L13" s="330">
        <f t="shared" si="2"/>
        <v>127272</v>
      </c>
      <c r="M13" s="331">
        <f t="shared" si="2"/>
        <v>138241</v>
      </c>
      <c r="N13" s="332"/>
      <c r="O13" s="333">
        <f t="shared" ref="O13:P13" si="3">SUM(O10:O12)</f>
        <v>0</v>
      </c>
      <c r="P13" s="331">
        <f t="shared" si="3"/>
        <v>0</v>
      </c>
      <c r="Q13" s="332"/>
      <c r="R13" s="333">
        <f>SUM(R10:R12)</f>
        <v>597013</v>
      </c>
      <c r="S13" s="330">
        <f t="shared" ref="S13" si="4">SUM(S10:S12)</f>
        <v>606226</v>
      </c>
      <c r="T13" s="334">
        <f>SUM(T10:T12)</f>
        <v>635591</v>
      </c>
      <c r="U13" s="47"/>
    </row>
    <row r="14" spans="1:22" s="9" customFormat="1" ht="15" customHeight="1" x14ac:dyDescent="0.2">
      <c r="A14" s="12"/>
      <c r="B14" s="128" t="s">
        <v>54</v>
      </c>
      <c r="C14" s="144">
        <v>-36192</v>
      </c>
      <c r="D14" s="144">
        <v>-36267</v>
      </c>
      <c r="E14" s="248">
        <v>-28898</v>
      </c>
      <c r="F14" s="324"/>
      <c r="G14" s="240">
        <v>-6630</v>
      </c>
      <c r="H14" s="144">
        <v>-6780</v>
      </c>
      <c r="I14" s="263">
        <v>-5733</v>
      </c>
      <c r="J14" s="324"/>
      <c r="K14" s="240">
        <v>-101156</v>
      </c>
      <c r="L14" s="144">
        <v>-101249</v>
      </c>
      <c r="M14" s="248">
        <v>-107213</v>
      </c>
      <c r="N14" s="324"/>
      <c r="O14" s="240">
        <v>-5997</v>
      </c>
      <c r="P14" s="248">
        <v>-6214</v>
      </c>
      <c r="Q14" s="324"/>
      <c r="R14" s="240">
        <f>C14+G14+K14+O14</f>
        <v>-149975</v>
      </c>
      <c r="S14" s="144"/>
      <c r="T14" s="152">
        <f>E14+I14+M14+P14</f>
        <v>-148058</v>
      </c>
      <c r="U14" s="47"/>
    </row>
    <row r="15" spans="1:22" s="9" customFormat="1" ht="15" customHeight="1" thickBot="1" x14ac:dyDescent="0.25">
      <c r="A15" s="12"/>
      <c r="B15" s="227" t="s">
        <v>23</v>
      </c>
      <c r="C15" s="329">
        <f t="shared" ref="C15:E15" si="5">SUM(C13:C14)</f>
        <v>277078</v>
      </c>
      <c r="D15" s="329">
        <f t="shared" si="5"/>
        <v>281230</v>
      </c>
      <c r="E15" s="331">
        <f t="shared" si="5"/>
        <v>298715</v>
      </c>
      <c r="F15" s="332"/>
      <c r="G15" s="333">
        <f t="shared" ref="G15:I15" si="6">SUM(G13:G14)</f>
        <v>150382</v>
      </c>
      <c r="H15" s="329">
        <f t="shared" si="6"/>
        <v>154677</v>
      </c>
      <c r="I15" s="331">
        <f t="shared" si="6"/>
        <v>164004</v>
      </c>
      <c r="J15" s="332"/>
      <c r="K15" s="333">
        <f t="shared" ref="K15:M15" si="7">SUM(K13:K14)</f>
        <v>25575</v>
      </c>
      <c r="L15" s="329">
        <f t="shared" si="7"/>
        <v>26023</v>
      </c>
      <c r="M15" s="331">
        <f t="shared" si="7"/>
        <v>31028</v>
      </c>
      <c r="N15" s="332"/>
      <c r="O15" s="333">
        <f t="shared" ref="O15:P15" si="8">SUM(O13:O14)</f>
        <v>-5997</v>
      </c>
      <c r="P15" s="331">
        <f t="shared" si="8"/>
        <v>-6214</v>
      </c>
      <c r="Q15" s="332"/>
      <c r="R15" s="333">
        <f t="shared" ref="R15:T15" si="9">SUM(R13:R14)</f>
        <v>447038</v>
      </c>
      <c r="S15" s="329"/>
      <c r="T15" s="334">
        <f t="shared" si="9"/>
        <v>487533</v>
      </c>
      <c r="U15" s="47"/>
    </row>
    <row r="16" spans="1:22" s="9" customFormat="1" ht="15" customHeight="1" x14ac:dyDescent="0.2">
      <c r="A16" s="12"/>
      <c r="B16" s="228"/>
      <c r="C16" s="233"/>
      <c r="D16" s="233"/>
      <c r="E16" s="249"/>
      <c r="F16" s="332"/>
      <c r="G16" s="241"/>
      <c r="H16" s="233"/>
      <c r="I16" s="264"/>
      <c r="J16" s="332"/>
      <c r="K16" s="267"/>
      <c r="L16" s="233"/>
      <c r="M16" s="249"/>
      <c r="N16" s="332"/>
      <c r="O16" s="241"/>
      <c r="P16" s="249"/>
      <c r="Q16" s="332"/>
      <c r="R16" s="241"/>
      <c r="S16" s="233"/>
      <c r="T16" s="235"/>
      <c r="U16" s="47"/>
    </row>
    <row r="17" spans="1:21" s="9" customFormat="1" ht="15" customHeight="1" x14ac:dyDescent="0.2">
      <c r="A17" s="12"/>
      <c r="B17" s="129" t="s">
        <v>25</v>
      </c>
      <c r="C17" s="325">
        <v>-152799</v>
      </c>
      <c r="D17" s="325">
        <v>-154846</v>
      </c>
      <c r="E17" s="327">
        <f>-140964+1</f>
        <v>-140963</v>
      </c>
      <c r="F17" s="324"/>
      <c r="G17" s="237">
        <v>-24989</v>
      </c>
      <c r="H17" s="325">
        <v>-25508</v>
      </c>
      <c r="I17" s="327">
        <v>-25400</v>
      </c>
      <c r="J17" s="324"/>
      <c r="K17" s="237">
        <v>-11777</v>
      </c>
      <c r="L17" s="325">
        <v>-11883</v>
      </c>
      <c r="M17" s="327">
        <v>-12906</v>
      </c>
      <c r="N17" s="324"/>
      <c r="O17" s="237">
        <v>-4784</v>
      </c>
      <c r="P17" s="327">
        <v>-10233</v>
      </c>
      <c r="Q17" s="324"/>
      <c r="R17" s="240">
        <f>C17+G17+K17+O17</f>
        <v>-194349</v>
      </c>
      <c r="S17" s="325"/>
      <c r="T17" s="328">
        <f>E17+I17+M17+P17</f>
        <v>-189502</v>
      </c>
      <c r="U17" s="47"/>
    </row>
    <row r="18" spans="1:21" s="9" customFormat="1" ht="15" customHeight="1" thickBot="1" x14ac:dyDescent="0.25">
      <c r="A18" s="12"/>
      <c r="B18" s="227" t="s">
        <v>55</v>
      </c>
      <c r="C18" s="329">
        <f t="shared" ref="C18:E18" si="10">SUM(C15:C17)</f>
        <v>124279</v>
      </c>
      <c r="D18" s="329">
        <f t="shared" si="10"/>
        <v>126384</v>
      </c>
      <c r="E18" s="331">
        <f t="shared" si="10"/>
        <v>157752</v>
      </c>
      <c r="F18" s="332"/>
      <c r="G18" s="333">
        <f t="shared" ref="G18:I18" si="11">SUM(G15:G17)</f>
        <v>125393</v>
      </c>
      <c r="H18" s="329">
        <f t="shared" si="11"/>
        <v>129169</v>
      </c>
      <c r="I18" s="331">
        <f t="shared" si="11"/>
        <v>138604</v>
      </c>
      <c r="J18" s="332"/>
      <c r="K18" s="333">
        <f t="shared" ref="K18:M18" si="12">SUM(K15:K17)</f>
        <v>13798</v>
      </c>
      <c r="L18" s="329">
        <f t="shared" si="12"/>
        <v>14140</v>
      </c>
      <c r="M18" s="331">
        <f t="shared" si="12"/>
        <v>18122</v>
      </c>
      <c r="N18" s="332"/>
      <c r="O18" s="333">
        <f t="shared" ref="O18:P18" si="13">SUM(O15:O17)</f>
        <v>-10781</v>
      </c>
      <c r="P18" s="331">
        <f t="shared" si="13"/>
        <v>-16447</v>
      </c>
      <c r="Q18" s="332"/>
      <c r="R18" s="333">
        <f t="shared" ref="R18:T18" si="14">SUM(R15:R17)</f>
        <v>252689</v>
      </c>
      <c r="S18" s="329"/>
      <c r="T18" s="334">
        <f t="shared" si="14"/>
        <v>298031</v>
      </c>
      <c r="U18" s="47"/>
    </row>
    <row r="19" spans="1:21" s="23" customFormat="1" ht="15" customHeight="1" x14ac:dyDescent="0.2">
      <c r="A19" s="12"/>
      <c r="B19" s="228"/>
      <c r="C19" s="233"/>
      <c r="D19" s="233"/>
      <c r="E19" s="249"/>
      <c r="F19" s="332"/>
      <c r="G19" s="241"/>
      <c r="H19" s="233"/>
      <c r="I19" s="249"/>
      <c r="J19" s="332"/>
      <c r="K19" s="267"/>
      <c r="L19" s="233"/>
      <c r="M19" s="249"/>
      <c r="N19" s="332"/>
      <c r="O19" s="241"/>
      <c r="P19" s="249"/>
      <c r="Q19" s="332"/>
      <c r="R19" s="241"/>
      <c r="S19" s="233"/>
      <c r="T19" s="235"/>
      <c r="U19" s="47"/>
    </row>
    <row r="20" spans="1:21" s="9" customFormat="1" ht="15" customHeight="1" x14ac:dyDescent="0.2">
      <c r="A20" s="12"/>
      <c r="B20" s="128" t="s">
        <v>24</v>
      </c>
      <c r="C20" s="144">
        <f>-85107+2</f>
        <v>-85105</v>
      </c>
      <c r="D20" s="144">
        <v>-84338</v>
      </c>
      <c r="E20" s="248">
        <v>-77439</v>
      </c>
      <c r="F20" s="324"/>
      <c r="G20" s="240">
        <f>-23620+1</f>
        <v>-23619</v>
      </c>
      <c r="H20" s="144">
        <v>-23473</v>
      </c>
      <c r="I20" s="248">
        <v>-19005</v>
      </c>
      <c r="J20" s="324"/>
      <c r="K20" s="240">
        <v>0</v>
      </c>
      <c r="L20" s="144">
        <v>0</v>
      </c>
      <c r="M20" s="248">
        <v>0</v>
      </c>
      <c r="N20" s="324"/>
      <c r="O20" s="240">
        <v>0</v>
      </c>
      <c r="P20" s="248">
        <v>0</v>
      </c>
      <c r="Q20" s="324"/>
      <c r="R20" s="240">
        <f>C20+G20+K20+O20</f>
        <v>-108724</v>
      </c>
      <c r="S20" s="144"/>
      <c r="T20" s="152">
        <f>E20+I20+M20+P20</f>
        <v>-96444</v>
      </c>
      <c r="U20" s="47"/>
    </row>
    <row r="21" spans="1:21" s="9" customFormat="1" ht="15" customHeight="1" thickBot="1" x14ac:dyDescent="0.25">
      <c r="A21" s="12"/>
      <c r="B21" s="227" t="s">
        <v>113</v>
      </c>
      <c r="C21" s="329">
        <f t="shared" ref="C21:E21" si="15">SUM(C18:C20)</f>
        <v>39174</v>
      </c>
      <c r="D21" s="329">
        <f t="shared" si="15"/>
        <v>42046</v>
      </c>
      <c r="E21" s="331">
        <f t="shared" si="15"/>
        <v>80313</v>
      </c>
      <c r="F21" s="332"/>
      <c r="G21" s="333">
        <f t="shared" ref="G21:I21" si="16">SUM(G18:G20)</f>
        <v>101774</v>
      </c>
      <c r="H21" s="329">
        <f t="shared" si="16"/>
        <v>105696</v>
      </c>
      <c r="I21" s="331">
        <f t="shared" si="16"/>
        <v>119599</v>
      </c>
      <c r="J21" s="332"/>
      <c r="K21" s="333">
        <f t="shared" ref="K21:M21" si="17">SUM(K18:K20)</f>
        <v>13798</v>
      </c>
      <c r="L21" s="329">
        <f t="shared" si="17"/>
        <v>14140</v>
      </c>
      <c r="M21" s="331">
        <f t="shared" si="17"/>
        <v>18122</v>
      </c>
      <c r="N21" s="332"/>
      <c r="O21" s="333">
        <f t="shared" ref="O21:P21" si="18">SUM(O18:O20)</f>
        <v>-10781</v>
      </c>
      <c r="P21" s="331">
        <f t="shared" si="18"/>
        <v>-16447</v>
      </c>
      <c r="Q21" s="332"/>
      <c r="R21" s="333">
        <f>SUM(R18:R20)</f>
        <v>143965</v>
      </c>
      <c r="S21" s="329"/>
      <c r="T21" s="334">
        <f>SUM(T18:T20)</f>
        <v>201587</v>
      </c>
      <c r="U21" s="47"/>
    </row>
    <row r="22" spans="1:21" s="9" customFormat="1" ht="15" customHeight="1" x14ac:dyDescent="0.2">
      <c r="A22" s="12"/>
      <c r="B22" s="128" t="s">
        <v>26</v>
      </c>
      <c r="C22" s="144"/>
      <c r="D22" s="144"/>
      <c r="E22" s="248"/>
      <c r="F22" s="324"/>
      <c r="G22" s="240"/>
      <c r="H22" s="144"/>
      <c r="I22" s="263"/>
      <c r="J22" s="324"/>
      <c r="K22" s="266"/>
      <c r="L22" s="144"/>
      <c r="M22" s="248"/>
      <c r="N22" s="324"/>
      <c r="O22" s="240"/>
      <c r="P22" s="248"/>
      <c r="Q22" s="324"/>
      <c r="R22" s="240">
        <v>-56665</v>
      </c>
      <c r="S22" s="144"/>
      <c r="T22" s="152">
        <v>-54337</v>
      </c>
      <c r="U22" s="47"/>
    </row>
    <row r="23" spans="1:21" s="9" customFormat="1" ht="15" customHeight="1" x14ac:dyDescent="0.2">
      <c r="A23" s="12"/>
      <c r="B23" s="128" t="s">
        <v>148</v>
      </c>
      <c r="C23" s="144"/>
      <c r="D23" s="144"/>
      <c r="E23" s="248"/>
      <c r="F23" s="324"/>
      <c r="G23" s="240"/>
      <c r="H23" s="144"/>
      <c r="I23" s="248"/>
      <c r="J23" s="324"/>
      <c r="K23" s="240"/>
      <c r="L23" s="144"/>
      <c r="M23" s="248"/>
      <c r="N23" s="324"/>
      <c r="O23" s="240"/>
      <c r="P23" s="248"/>
      <c r="Q23" s="324"/>
      <c r="R23" s="240">
        <v>23097</v>
      </c>
      <c r="S23" s="144"/>
      <c r="T23" s="152">
        <v>12169</v>
      </c>
      <c r="U23" s="47"/>
    </row>
    <row r="24" spans="1:21" s="9" customFormat="1" ht="15" customHeight="1" x14ac:dyDescent="0.2">
      <c r="A24" s="12"/>
      <c r="B24" s="128" t="s">
        <v>149</v>
      </c>
      <c r="C24" s="144"/>
      <c r="D24" s="144"/>
      <c r="E24" s="248"/>
      <c r="F24" s="324"/>
      <c r="G24" s="240"/>
      <c r="H24" s="144"/>
      <c r="I24" s="248"/>
      <c r="J24" s="324"/>
      <c r="K24" s="237"/>
      <c r="L24" s="144"/>
      <c r="M24" s="248"/>
      <c r="N24" s="324"/>
      <c r="O24" s="240"/>
      <c r="P24" s="248"/>
      <c r="Q24" s="324"/>
      <c r="R24" s="240">
        <v>-24799</v>
      </c>
      <c r="S24" s="144"/>
      <c r="T24" s="152">
        <v>-10525</v>
      </c>
      <c r="U24" s="47"/>
    </row>
    <row r="25" spans="1:21" s="9" customFormat="1" ht="15" customHeight="1" x14ac:dyDescent="0.2">
      <c r="A25" s="12"/>
      <c r="B25" s="129" t="s">
        <v>27</v>
      </c>
      <c r="C25" s="325"/>
      <c r="D25" s="325"/>
      <c r="E25" s="327"/>
      <c r="F25" s="324"/>
      <c r="G25" s="237"/>
      <c r="H25" s="325"/>
      <c r="I25" s="327"/>
      <c r="J25" s="324"/>
      <c r="K25" s="237"/>
      <c r="L25" s="325"/>
      <c r="M25" s="327"/>
      <c r="N25" s="324"/>
      <c r="O25" s="237"/>
      <c r="P25" s="327"/>
      <c r="Q25" s="324"/>
      <c r="R25" s="237">
        <v>-3655</v>
      </c>
      <c r="S25" s="325"/>
      <c r="T25" s="328">
        <v>-4100</v>
      </c>
      <c r="U25" s="47"/>
    </row>
    <row r="26" spans="1:21" s="9" customFormat="1" ht="15" customHeight="1" thickBot="1" x14ac:dyDescent="0.25">
      <c r="A26" s="12"/>
      <c r="B26" s="227" t="s">
        <v>150</v>
      </c>
      <c r="C26" s="335"/>
      <c r="D26" s="335"/>
      <c r="E26" s="336"/>
      <c r="F26" s="324"/>
      <c r="G26" s="337"/>
      <c r="H26" s="335"/>
      <c r="I26" s="336"/>
      <c r="J26" s="324"/>
      <c r="K26" s="337"/>
      <c r="L26" s="335"/>
      <c r="M26" s="336"/>
      <c r="N26" s="324"/>
      <c r="O26" s="337"/>
      <c r="P26" s="336"/>
      <c r="Q26" s="324"/>
      <c r="R26" s="333">
        <f>SUM(R21:R25)</f>
        <v>81943</v>
      </c>
      <c r="S26" s="335"/>
      <c r="T26" s="334">
        <f>SUM(T21:T25)</f>
        <v>144794</v>
      </c>
      <c r="U26" s="47"/>
    </row>
    <row r="27" spans="1:21" s="9" customFormat="1" ht="15" customHeight="1" x14ac:dyDescent="0.2">
      <c r="A27" s="12"/>
      <c r="B27" s="128" t="s">
        <v>151</v>
      </c>
      <c r="C27" s="144"/>
      <c r="D27" s="144"/>
      <c r="E27" s="248"/>
      <c r="F27" s="324"/>
      <c r="G27" s="240"/>
      <c r="H27" s="144"/>
      <c r="I27" s="248"/>
      <c r="J27" s="324"/>
      <c r="K27" s="266"/>
      <c r="L27" s="144"/>
      <c r="M27" s="248"/>
      <c r="N27" s="324"/>
      <c r="O27" s="240"/>
      <c r="P27" s="248"/>
      <c r="Q27" s="324"/>
      <c r="R27" s="240">
        <v>6423</v>
      </c>
      <c r="S27" s="144"/>
      <c r="T27" s="152">
        <v>9637</v>
      </c>
      <c r="U27" s="47"/>
    </row>
    <row r="28" spans="1:21" s="9" customFormat="1" ht="15" customHeight="1" x14ac:dyDescent="0.2">
      <c r="A28" s="12"/>
      <c r="B28" s="129" t="s">
        <v>152</v>
      </c>
      <c r="C28" s="325"/>
      <c r="D28" s="325"/>
      <c r="E28" s="327"/>
      <c r="F28" s="324"/>
      <c r="G28" s="237"/>
      <c r="H28" s="325"/>
      <c r="I28" s="327"/>
      <c r="J28" s="324"/>
      <c r="K28" s="237"/>
      <c r="L28" s="325"/>
      <c r="M28" s="327"/>
      <c r="N28" s="324"/>
      <c r="O28" s="237"/>
      <c r="P28" s="327"/>
      <c r="Q28" s="324"/>
      <c r="R28" s="237">
        <v>-3600</v>
      </c>
      <c r="S28" s="325"/>
      <c r="T28" s="328">
        <v>-4725</v>
      </c>
      <c r="U28" s="47"/>
    </row>
    <row r="29" spans="1:21" s="9" customFormat="1" ht="15" customHeight="1" thickBot="1" x14ac:dyDescent="0.25">
      <c r="A29" s="12"/>
      <c r="B29" s="227" t="s">
        <v>153</v>
      </c>
      <c r="C29" s="335"/>
      <c r="D29" s="335"/>
      <c r="E29" s="336"/>
      <c r="F29" s="324"/>
      <c r="G29" s="337"/>
      <c r="H29" s="335"/>
      <c r="I29" s="336"/>
      <c r="J29" s="324"/>
      <c r="K29" s="337"/>
      <c r="L29" s="335"/>
      <c r="M29" s="336"/>
      <c r="N29" s="324"/>
      <c r="O29" s="337"/>
      <c r="P29" s="336"/>
      <c r="Q29" s="324"/>
      <c r="R29" s="333">
        <f>SUM(R27:R28)</f>
        <v>2823</v>
      </c>
      <c r="S29" s="335"/>
      <c r="T29" s="334">
        <f>SUM(T27:T28)</f>
        <v>4912</v>
      </c>
      <c r="U29" s="47"/>
    </row>
    <row r="30" spans="1:21" s="9" customFormat="1" ht="15" customHeight="1" thickBot="1" x14ac:dyDescent="0.25">
      <c r="A30" s="12"/>
      <c r="B30" s="227" t="s">
        <v>79</v>
      </c>
      <c r="C30" s="335"/>
      <c r="D30" s="335"/>
      <c r="E30" s="336"/>
      <c r="F30" s="324"/>
      <c r="G30" s="337"/>
      <c r="H30" s="335"/>
      <c r="I30" s="336"/>
      <c r="J30" s="324"/>
      <c r="K30" s="337"/>
      <c r="L30" s="335"/>
      <c r="M30" s="336"/>
      <c r="N30" s="324"/>
      <c r="O30" s="337"/>
      <c r="P30" s="336"/>
      <c r="Q30" s="324"/>
      <c r="R30" s="333">
        <f>+R26+R29</f>
        <v>84766</v>
      </c>
      <c r="S30" s="335"/>
      <c r="T30" s="334">
        <f>+T26+T29</f>
        <v>149706</v>
      </c>
      <c r="U30" s="47"/>
    </row>
    <row r="31" spans="1:21" s="9" customFormat="1" ht="15" customHeight="1" x14ac:dyDescent="0.2">
      <c r="A31" s="12"/>
      <c r="B31" s="128" t="s">
        <v>28</v>
      </c>
      <c r="C31" s="144"/>
      <c r="D31" s="144"/>
      <c r="E31" s="248"/>
      <c r="F31" s="324"/>
      <c r="G31" s="240"/>
      <c r="H31" s="144"/>
      <c r="I31" s="248"/>
      <c r="J31" s="324"/>
      <c r="K31" s="266"/>
      <c r="L31" s="144"/>
      <c r="M31" s="248"/>
      <c r="N31" s="324"/>
      <c r="O31" s="240"/>
      <c r="P31" s="248"/>
      <c r="Q31" s="324"/>
      <c r="R31" s="240">
        <v>-29001</v>
      </c>
      <c r="S31" s="144"/>
      <c r="T31" s="152">
        <v>-42601</v>
      </c>
      <c r="U31" s="47"/>
    </row>
    <row r="32" spans="1:21" s="5" customFormat="1" ht="15" customHeight="1" thickBot="1" x14ac:dyDescent="0.25">
      <c r="A32" s="24"/>
      <c r="B32" s="136" t="s">
        <v>15</v>
      </c>
      <c r="C32" s="146"/>
      <c r="D32" s="146"/>
      <c r="E32" s="251"/>
      <c r="F32" s="332"/>
      <c r="G32" s="252"/>
      <c r="H32" s="146"/>
      <c r="I32" s="251"/>
      <c r="J32" s="332"/>
      <c r="K32" s="252"/>
      <c r="L32" s="146"/>
      <c r="M32" s="251"/>
      <c r="N32" s="332"/>
      <c r="O32" s="252"/>
      <c r="P32" s="251"/>
      <c r="Q32" s="332"/>
      <c r="R32" s="252">
        <f>SUM(R30:R31)</f>
        <v>55765</v>
      </c>
      <c r="S32" s="146"/>
      <c r="T32" s="154">
        <f>SUM(T30:T31)</f>
        <v>107105</v>
      </c>
      <c r="U32" s="48"/>
    </row>
  </sheetData>
  <mergeCells count="7">
    <mergeCell ref="R4:T4"/>
    <mergeCell ref="B1:K1"/>
    <mergeCell ref="C4:E4"/>
    <mergeCell ref="G4:I4"/>
    <mergeCell ref="K4:M4"/>
    <mergeCell ref="O4:P4"/>
    <mergeCell ref="B4:B6"/>
  </mergeCells>
  <pageMargins left="0.43307086614173229" right="0.23622047244094491" top="0.74803149606299213" bottom="0.74803149606299213" header="0.31496062992125984" footer="0.31496062992125984"/>
  <pageSetup paperSize="9" scale="69" orientation="landscape" r:id="rId1"/>
  <headerFooter>
    <oddFooter>&amp;L© 2020 Software AG. All rights reserved.&amp;C&amp;P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U33"/>
  <sheetViews>
    <sheetView showGridLines="0" zoomScale="110" zoomScaleNormal="110" workbookViewId="0"/>
  </sheetViews>
  <sheetFormatPr defaultColWidth="9.140625" defaultRowHeight="15" x14ac:dyDescent="0.25"/>
  <cols>
    <col min="1" max="1" width="3.5703125" style="2" customWidth="1"/>
    <col min="2" max="2" width="32.28515625" style="2" customWidth="1"/>
    <col min="3" max="5" width="10.42578125" style="2" customWidth="1"/>
    <col min="6" max="6" width="2.28515625" style="308" customWidth="1"/>
    <col min="7" max="9" width="10.42578125" style="2" customWidth="1"/>
    <col min="10" max="10" width="2.28515625" style="27" customWidth="1"/>
    <col min="11" max="13" width="10.42578125" style="2" customWidth="1"/>
    <col min="14" max="14" width="2.28515625" style="308" customWidth="1"/>
    <col min="15" max="16" width="10.42578125" style="2" customWidth="1"/>
    <col min="17" max="17" width="2.28515625" style="27" customWidth="1"/>
    <col min="18" max="20" width="10.42578125" style="2" customWidth="1"/>
    <col min="21" max="21" width="2.7109375" style="42" customWidth="1"/>
    <col min="22" max="16384" width="9.140625" style="2"/>
  </cols>
  <sheetData>
    <row r="1" spans="1:21" s="14" customFormat="1" ht="15" customHeight="1" x14ac:dyDescent="0.25">
      <c r="A1" s="30"/>
      <c r="B1" s="353" t="str">
        <f>'Table of contents'!C19</f>
        <v>Segment Report for the Third Quarter 2020 and 2019</v>
      </c>
      <c r="C1" s="353"/>
      <c r="D1" s="353"/>
      <c r="E1" s="353"/>
      <c r="F1" s="353"/>
      <c r="G1" s="353"/>
      <c r="H1" s="353"/>
      <c r="I1" s="353"/>
      <c r="J1" s="353"/>
      <c r="K1" s="353"/>
      <c r="L1" s="50"/>
      <c r="M1" s="53"/>
      <c r="N1" s="309"/>
      <c r="O1" s="53"/>
      <c r="P1" s="53"/>
      <c r="Q1" s="261"/>
      <c r="R1" s="53"/>
      <c r="S1" s="53"/>
      <c r="T1" s="53"/>
      <c r="U1" s="44"/>
    </row>
    <row r="2" spans="1:21" ht="15" customHeight="1" x14ac:dyDescent="0.25">
      <c r="A2" s="27"/>
      <c r="B2" s="225" t="s">
        <v>93</v>
      </c>
      <c r="C2" s="54"/>
      <c r="D2" s="54"/>
      <c r="E2" s="54"/>
      <c r="F2" s="301"/>
      <c r="G2" s="54"/>
      <c r="H2" s="54"/>
      <c r="I2" s="54"/>
      <c r="J2" s="29"/>
      <c r="K2" s="54"/>
      <c r="L2" s="54"/>
      <c r="M2" s="32"/>
      <c r="N2" s="310"/>
      <c r="O2" s="32"/>
      <c r="P2" s="32"/>
      <c r="Q2" s="262"/>
      <c r="R2" s="32"/>
      <c r="S2" s="32"/>
      <c r="T2" s="32"/>
      <c r="U2" s="45"/>
    </row>
    <row r="3" spans="1:21" ht="15" customHeight="1" x14ac:dyDescent="0.25">
      <c r="A3" s="10"/>
      <c r="B3" s="16"/>
      <c r="C3" s="11"/>
      <c r="D3" s="11"/>
      <c r="E3" s="35"/>
      <c r="F3" s="302"/>
      <c r="G3" s="36"/>
      <c r="H3" s="11"/>
      <c r="I3" s="35"/>
      <c r="J3" s="37"/>
      <c r="K3" s="36"/>
      <c r="L3" s="11"/>
      <c r="M3" s="35"/>
      <c r="N3" s="302"/>
      <c r="O3" s="36"/>
      <c r="P3" s="35"/>
      <c r="Q3" s="37"/>
      <c r="R3" s="36"/>
      <c r="S3" s="11"/>
      <c r="T3" s="11"/>
      <c r="U3" s="46"/>
    </row>
    <row r="4" spans="1:21" s="9" customFormat="1" ht="15" customHeight="1" thickBot="1" x14ac:dyDescent="0.25">
      <c r="A4" s="12"/>
      <c r="B4" s="365" t="s">
        <v>94</v>
      </c>
      <c r="C4" s="363" t="s">
        <v>120</v>
      </c>
      <c r="D4" s="364"/>
      <c r="E4" s="360"/>
      <c r="F4" s="303"/>
      <c r="G4" s="360" t="s">
        <v>100</v>
      </c>
      <c r="H4" s="360"/>
      <c r="I4" s="360"/>
      <c r="J4" s="271"/>
      <c r="K4" s="360" t="s">
        <v>143</v>
      </c>
      <c r="L4" s="360"/>
      <c r="M4" s="360"/>
      <c r="N4" s="303"/>
      <c r="O4" s="361" t="s">
        <v>53</v>
      </c>
      <c r="P4" s="362"/>
      <c r="Q4" s="271"/>
      <c r="R4" s="360" t="s">
        <v>10</v>
      </c>
      <c r="S4" s="360"/>
      <c r="T4" s="360"/>
      <c r="U4" s="47"/>
    </row>
    <row r="5" spans="1:21" s="9" customFormat="1" ht="14.25" customHeight="1" thickTop="1" x14ac:dyDescent="0.2">
      <c r="A5" s="12"/>
      <c r="B5" s="365"/>
      <c r="C5" s="265" t="s">
        <v>204</v>
      </c>
      <c r="D5" s="268" t="s">
        <v>204</v>
      </c>
      <c r="E5" s="244" t="s">
        <v>205</v>
      </c>
      <c r="F5" s="304"/>
      <c r="G5" s="236" t="s">
        <v>204</v>
      </c>
      <c r="H5" s="268" t="s">
        <v>204</v>
      </c>
      <c r="I5" s="244" t="s">
        <v>205</v>
      </c>
      <c r="J5" s="255"/>
      <c r="K5" s="236" t="s">
        <v>204</v>
      </c>
      <c r="L5" s="268" t="s">
        <v>204</v>
      </c>
      <c r="M5" s="244" t="s">
        <v>205</v>
      </c>
      <c r="N5" s="304"/>
      <c r="O5" s="236" t="s">
        <v>204</v>
      </c>
      <c r="P5" s="244" t="s">
        <v>205</v>
      </c>
      <c r="Q5" s="255"/>
      <c r="R5" s="236" t="s">
        <v>204</v>
      </c>
      <c r="S5" s="268" t="s">
        <v>204</v>
      </c>
      <c r="T5" s="250" t="s">
        <v>205</v>
      </c>
      <c r="U5" s="47"/>
    </row>
    <row r="6" spans="1:21" s="9" customFormat="1" ht="25.15" customHeight="1" thickBot="1" x14ac:dyDescent="0.25">
      <c r="A6" s="12"/>
      <c r="B6" s="366"/>
      <c r="C6" s="275" t="s">
        <v>118</v>
      </c>
      <c r="D6" s="273" t="s">
        <v>122</v>
      </c>
      <c r="E6" s="274" t="s">
        <v>141</v>
      </c>
      <c r="F6" s="304"/>
      <c r="G6" s="275" t="s">
        <v>118</v>
      </c>
      <c r="H6" s="273" t="s">
        <v>122</v>
      </c>
      <c r="I6" s="274" t="s">
        <v>141</v>
      </c>
      <c r="J6" s="255"/>
      <c r="K6" s="275" t="s">
        <v>118</v>
      </c>
      <c r="L6" s="273" t="s">
        <v>122</v>
      </c>
      <c r="M6" s="274" t="s">
        <v>118</v>
      </c>
      <c r="N6" s="304"/>
      <c r="O6" s="275" t="s">
        <v>118</v>
      </c>
      <c r="P6" s="274" t="s">
        <v>118</v>
      </c>
      <c r="Q6" s="255"/>
      <c r="R6" s="275" t="s">
        <v>118</v>
      </c>
      <c r="S6" s="273" t="s">
        <v>122</v>
      </c>
      <c r="T6" s="276" t="s">
        <v>141</v>
      </c>
      <c r="U6" s="47"/>
    </row>
    <row r="7" spans="1:21" s="9" customFormat="1" ht="15" customHeight="1" thickTop="1" x14ac:dyDescent="0.2">
      <c r="A7" s="12"/>
      <c r="B7" s="128" t="s">
        <v>19</v>
      </c>
      <c r="C7" s="144">
        <v>26480</v>
      </c>
      <c r="D7" s="270">
        <v>27677</v>
      </c>
      <c r="E7" s="248">
        <f>39160-1</f>
        <v>39159</v>
      </c>
      <c r="F7" s="305"/>
      <c r="G7" s="240">
        <v>12389</v>
      </c>
      <c r="H7" s="270">
        <v>13392</v>
      </c>
      <c r="I7" s="248">
        <v>24983</v>
      </c>
      <c r="J7" s="324"/>
      <c r="K7" s="240">
        <v>0</v>
      </c>
      <c r="L7" s="270">
        <v>0</v>
      </c>
      <c r="M7" s="248">
        <v>0</v>
      </c>
      <c r="N7" s="305"/>
      <c r="O7" s="240">
        <v>0</v>
      </c>
      <c r="P7" s="248">
        <v>0</v>
      </c>
      <c r="Q7" s="324"/>
      <c r="R7" s="272">
        <f>C7+G7+K7+O7</f>
        <v>38869</v>
      </c>
      <c r="S7" s="270">
        <f>+D7+H7+L7</f>
        <v>41069</v>
      </c>
      <c r="T7" s="152">
        <f>E7+I7+M7+P7</f>
        <v>64142</v>
      </c>
      <c r="U7" s="47"/>
    </row>
    <row r="8" spans="1:21" s="9" customFormat="1" ht="15" customHeight="1" x14ac:dyDescent="0.2">
      <c r="A8" s="12"/>
      <c r="B8" s="129" t="s">
        <v>20</v>
      </c>
      <c r="C8" s="325">
        <v>68722</v>
      </c>
      <c r="D8" s="326">
        <v>71392</v>
      </c>
      <c r="E8" s="327">
        <v>72433</v>
      </c>
      <c r="F8" s="305"/>
      <c r="G8" s="237">
        <v>34664</v>
      </c>
      <c r="H8" s="326">
        <v>36931</v>
      </c>
      <c r="I8" s="327">
        <v>36840</v>
      </c>
      <c r="J8" s="324"/>
      <c r="K8" s="237">
        <v>0</v>
      </c>
      <c r="L8" s="326">
        <v>0</v>
      </c>
      <c r="M8" s="327">
        <v>0</v>
      </c>
      <c r="N8" s="305"/>
      <c r="O8" s="237">
        <v>0</v>
      </c>
      <c r="P8" s="327">
        <v>0</v>
      </c>
      <c r="Q8" s="324"/>
      <c r="R8" s="259">
        <f>C8+G8+K8+O8</f>
        <v>103386</v>
      </c>
      <c r="S8" s="326">
        <f>+D8+H8+L8</f>
        <v>108323</v>
      </c>
      <c r="T8" s="328">
        <f>E8+I8+M8+P8</f>
        <v>109273</v>
      </c>
      <c r="U8" s="47"/>
    </row>
    <row r="9" spans="1:21" s="9" customFormat="1" ht="15" customHeight="1" x14ac:dyDescent="0.2">
      <c r="A9" s="12"/>
      <c r="B9" s="226" t="s">
        <v>119</v>
      </c>
      <c r="C9" s="231">
        <v>7944</v>
      </c>
      <c r="D9" s="243">
        <v>8162</v>
      </c>
      <c r="E9" s="246">
        <v>5765</v>
      </c>
      <c r="F9" s="305"/>
      <c r="G9" s="238">
        <v>0</v>
      </c>
      <c r="H9" s="243">
        <v>0</v>
      </c>
      <c r="I9" s="246">
        <v>0</v>
      </c>
      <c r="J9" s="324"/>
      <c r="K9" s="238">
        <v>0</v>
      </c>
      <c r="L9" s="243">
        <v>0</v>
      </c>
      <c r="M9" s="246">
        <v>0</v>
      </c>
      <c r="N9" s="305"/>
      <c r="O9" s="238">
        <v>0</v>
      </c>
      <c r="P9" s="246">
        <v>0</v>
      </c>
      <c r="Q9" s="324"/>
      <c r="R9" s="260">
        <f>G9+C9+K9+O9</f>
        <v>7944</v>
      </c>
      <c r="S9" s="243">
        <f>+D9+H9+L9</f>
        <v>8162</v>
      </c>
      <c r="T9" s="328">
        <f>I9+E9+M9+Q9</f>
        <v>5765</v>
      </c>
      <c r="U9" s="47"/>
    </row>
    <row r="10" spans="1:21" s="9" customFormat="1" ht="15" customHeight="1" thickBot="1" x14ac:dyDescent="0.25">
      <c r="A10" s="12"/>
      <c r="B10" s="227" t="s">
        <v>12</v>
      </c>
      <c r="C10" s="329">
        <f>SUM(C7:C9)</f>
        <v>103146</v>
      </c>
      <c r="D10" s="330">
        <f>SUM(D7:D9)</f>
        <v>107231</v>
      </c>
      <c r="E10" s="331">
        <f>SUM(E7:E9)</f>
        <v>117357</v>
      </c>
      <c r="F10" s="306"/>
      <c r="G10" s="333">
        <f>SUM(G7:G9)</f>
        <v>47053</v>
      </c>
      <c r="H10" s="330">
        <f>SUM(H7:H9)</f>
        <v>50323</v>
      </c>
      <c r="I10" s="331">
        <f>SUM(I7:I9)</f>
        <v>61823</v>
      </c>
      <c r="J10" s="332"/>
      <c r="K10" s="333">
        <f>SUM(K7:K9)</f>
        <v>0</v>
      </c>
      <c r="L10" s="330">
        <f>SUM(L7:L9)</f>
        <v>0</v>
      </c>
      <c r="M10" s="331">
        <f>SUM(M7:M9)</f>
        <v>0</v>
      </c>
      <c r="N10" s="306"/>
      <c r="O10" s="333">
        <f>SUM(O7:O9)</f>
        <v>0</v>
      </c>
      <c r="P10" s="331">
        <f>SUM(P7:P9)</f>
        <v>0</v>
      </c>
      <c r="Q10" s="332"/>
      <c r="R10" s="333">
        <f>SUM(R7:R9)</f>
        <v>150199</v>
      </c>
      <c r="S10" s="330">
        <f>SUM(S7:S9)</f>
        <v>157554</v>
      </c>
      <c r="T10" s="334">
        <f>SUM(T7:T9)</f>
        <v>179180</v>
      </c>
      <c r="U10" s="47"/>
    </row>
    <row r="11" spans="1:21" s="9" customFormat="1" ht="15" customHeight="1" x14ac:dyDescent="0.2">
      <c r="A11" s="12"/>
      <c r="B11" s="128" t="s">
        <v>143</v>
      </c>
      <c r="C11" s="144">
        <v>-88</v>
      </c>
      <c r="D11" s="270">
        <v>-89</v>
      </c>
      <c r="E11" s="248">
        <v>0</v>
      </c>
      <c r="F11" s="305"/>
      <c r="G11" s="240">
        <v>0</v>
      </c>
      <c r="H11" s="270">
        <v>0</v>
      </c>
      <c r="I11" s="248">
        <v>0</v>
      </c>
      <c r="J11" s="324"/>
      <c r="K11" s="240">
        <v>35241</v>
      </c>
      <c r="L11" s="270">
        <v>36422</v>
      </c>
      <c r="M11" s="248">
        <v>44801</v>
      </c>
      <c r="N11" s="305"/>
      <c r="O11" s="240">
        <v>0</v>
      </c>
      <c r="P11" s="248">
        <v>0</v>
      </c>
      <c r="Q11" s="324"/>
      <c r="R11" s="240">
        <f>C11+G11+K11+O11</f>
        <v>35153</v>
      </c>
      <c r="S11" s="240">
        <f>+D11+H11+L11</f>
        <v>36333</v>
      </c>
      <c r="T11" s="152">
        <f>E11+I11+M11+P11</f>
        <v>44801</v>
      </c>
      <c r="U11" s="47"/>
    </row>
    <row r="12" spans="1:21" s="9" customFormat="1" ht="15" customHeight="1" x14ac:dyDescent="0.2">
      <c r="A12" s="12"/>
      <c r="B12" s="129" t="s">
        <v>13</v>
      </c>
      <c r="C12" s="325">
        <v>0</v>
      </c>
      <c r="D12" s="326">
        <v>0</v>
      </c>
      <c r="E12" s="327">
        <v>0</v>
      </c>
      <c r="F12" s="305"/>
      <c r="G12" s="237">
        <v>5</v>
      </c>
      <c r="H12" s="326">
        <v>6</v>
      </c>
      <c r="I12" s="327">
        <v>176</v>
      </c>
      <c r="J12" s="324"/>
      <c r="K12" s="237">
        <v>1</v>
      </c>
      <c r="L12" s="326">
        <v>0</v>
      </c>
      <c r="M12" s="327">
        <v>0</v>
      </c>
      <c r="N12" s="305"/>
      <c r="O12" s="237">
        <v>0</v>
      </c>
      <c r="P12" s="327">
        <v>0</v>
      </c>
      <c r="Q12" s="324"/>
      <c r="R12" s="237">
        <f>C12+G12+K12+O12</f>
        <v>6</v>
      </c>
      <c r="S12" s="326">
        <f>+D12+H12+L12</f>
        <v>6</v>
      </c>
      <c r="T12" s="328">
        <f>E12+I12+M12+P12</f>
        <v>176</v>
      </c>
      <c r="U12" s="47"/>
    </row>
    <row r="13" spans="1:21" s="9" customFormat="1" ht="15" customHeight="1" thickBot="1" x14ac:dyDescent="0.25">
      <c r="A13" s="12"/>
      <c r="B13" s="227" t="s">
        <v>21</v>
      </c>
      <c r="C13" s="329">
        <f t="shared" ref="C13:E13" si="0">SUM(C10:C12)</f>
        <v>103058</v>
      </c>
      <c r="D13" s="330">
        <f t="shared" si="0"/>
        <v>107142</v>
      </c>
      <c r="E13" s="331">
        <f t="shared" si="0"/>
        <v>117357</v>
      </c>
      <c r="F13" s="306"/>
      <c r="G13" s="333">
        <f t="shared" ref="G13:I13" si="1">SUM(G10:G12)</f>
        <v>47058</v>
      </c>
      <c r="H13" s="330">
        <f t="shared" si="1"/>
        <v>50329</v>
      </c>
      <c r="I13" s="331">
        <f t="shared" si="1"/>
        <v>61999</v>
      </c>
      <c r="J13" s="332"/>
      <c r="K13" s="333">
        <f t="shared" ref="K13:M13" si="2">SUM(K10:K12)</f>
        <v>35242</v>
      </c>
      <c r="L13" s="330">
        <f t="shared" si="2"/>
        <v>36422</v>
      </c>
      <c r="M13" s="331">
        <f t="shared" si="2"/>
        <v>44801</v>
      </c>
      <c r="N13" s="306"/>
      <c r="O13" s="333">
        <f t="shared" ref="O13:P13" si="3">SUM(O10:O12)</f>
        <v>0</v>
      </c>
      <c r="P13" s="331">
        <f t="shared" si="3"/>
        <v>0</v>
      </c>
      <c r="Q13" s="332"/>
      <c r="R13" s="333">
        <f>SUM(R10:R12)</f>
        <v>185358</v>
      </c>
      <c r="S13" s="330">
        <f t="shared" ref="S13" si="4">SUM(S10:S12)</f>
        <v>193893</v>
      </c>
      <c r="T13" s="334">
        <f>SUM(T10:T12)</f>
        <v>224157</v>
      </c>
      <c r="U13" s="47"/>
    </row>
    <row r="14" spans="1:21" s="9" customFormat="1" ht="15" customHeight="1" x14ac:dyDescent="0.2">
      <c r="A14" s="12"/>
      <c r="B14" s="128" t="s">
        <v>54</v>
      </c>
      <c r="C14" s="144">
        <v>-12481</v>
      </c>
      <c r="D14" s="144">
        <v>-12524</v>
      </c>
      <c r="E14" s="248">
        <v>-9962</v>
      </c>
      <c r="F14" s="305"/>
      <c r="G14" s="240">
        <v>-1902</v>
      </c>
      <c r="H14" s="144">
        <v>-1999</v>
      </c>
      <c r="I14" s="248">
        <v>-1711</v>
      </c>
      <c r="J14" s="324"/>
      <c r="K14" s="240">
        <v>-26803</v>
      </c>
      <c r="L14" s="144">
        <v>-27571</v>
      </c>
      <c r="M14" s="248">
        <v>-35776</v>
      </c>
      <c r="N14" s="305"/>
      <c r="O14" s="240">
        <v>-1971</v>
      </c>
      <c r="P14" s="248">
        <v>-2006</v>
      </c>
      <c r="Q14" s="324"/>
      <c r="R14" s="240">
        <f>C14+G14+K14+O14</f>
        <v>-43157</v>
      </c>
      <c r="S14" s="144"/>
      <c r="T14" s="152">
        <f>E14+I14+M14+P14</f>
        <v>-49455</v>
      </c>
      <c r="U14" s="47"/>
    </row>
    <row r="15" spans="1:21" s="9" customFormat="1" ht="15" customHeight="1" thickBot="1" x14ac:dyDescent="0.25">
      <c r="A15" s="12"/>
      <c r="B15" s="227" t="s">
        <v>23</v>
      </c>
      <c r="C15" s="329">
        <f t="shared" ref="C15:E15" si="5">SUM(C13:C14)</f>
        <v>90577</v>
      </c>
      <c r="D15" s="329">
        <f t="shared" si="5"/>
        <v>94618</v>
      </c>
      <c r="E15" s="331">
        <f t="shared" si="5"/>
        <v>107395</v>
      </c>
      <c r="F15" s="306"/>
      <c r="G15" s="333">
        <f t="shared" ref="G15:I15" si="6">SUM(G13:G14)</f>
        <v>45156</v>
      </c>
      <c r="H15" s="329">
        <f t="shared" si="6"/>
        <v>48330</v>
      </c>
      <c r="I15" s="331">
        <f t="shared" si="6"/>
        <v>60288</v>
      </c>
      <c r="J15" s="332"/>
      <c r="K15" s="333">
        <f t="shared" ref="K15:M15" si="7">SUM(K13:K14)</f>
        <v>8439</v>
      </c>
      <c r="L15" s="329">
        <f t="shared" si="7"/>
        <v>8851</v>
      </c>
      <c r="M15" s="331">
        <f t="shared" si="7"/>
        <v>9025</v>
      </c>
      <c r="N15" s="306"/>
      <c r="O15" s="333">
        <f t="shared" ref="O15:P15" si="8">SUM(O13:O14)</f>
        <v>-1971</v>
      </c>
      <c r="P15" s="331">
        <f t="shared" si="8"/>
        <v>-2006</v>
      </c>
      <c r="Q15" s="332"/>
      <c r="R15" s="333">
        <f t="shared" ref="R15:T15" si="9">SUM(R13:R14)</f>
        <v>142201</v>
      </c>
      <c r="S15" s="329"/>
      <c r="T15" s="334">
        <f t="shared" si="9"/>
        <v>174702</v>
      </c>
      <c r="U15" s="47"/>
    </row>
    <row r="16" spans="1:21" s="9" customFormat="1" ht="15" customHeight="1" x14ac:dyDescent="0.2">
      <c r="A16" s="12"/>
      <c r="B16" s="228"/>
      <c r="C16" s="233"/>
      <c r="D16" s="233"/>
      <c r="E16" s="249"/>
      <c r="F16" s="306"/>
      <c r="G16" s="241"/>
      <c r="H16" s="233"/>
      <c r="I16" s="249"/>
      <c r="J16" s="332"/>
      <c r="K16" s="241"/>
      <c r="L16" s="233"/>
      <c r="M16" s="249"/>
      <c r="N16" s="306"/>
      <c r="O16" s="241"/>
      <c r="P16" s="249"/>
      <c r="Q16" s="332"/>
      <c r="R16" s="241"/>
      <c r="S16" s="233"/>
      <c r="T16" s="235"/>
      <c r="U16" s="47"/>
    </row>
    <row r="17" spans="1:21" s="9" customFormat="1" ht="15" customHeight="1" x14ac:dyDescent="0.2">
      <c r="A17" s="12"/>
      <c r="B17" s="129" t="s">
        <v>25</v>
      </c>
      <c r="C17" s="325">
        <v>-52199</v>
      </c>
      <c r="D17" s="325">
        <v>-54118</v>
      </c>
      <c r="E17" s="327">
        <f>-46437+1</f>
        <v>-46436</v>
      </c>
      <c r="F17" s="305"/>
      <c r="G17" s="237">
        <v>-6794</v>
      </c>
      <c r="H17" s="325">
        <v>-7142</v>
      </c>
      <c r="I17" s="327">
        <v>-9775</v>
      </c>
      <c r="J17" s="324"/>
      <c r="K17" s="237">
        <v>-3315</v>
      </c>
      <c r="L17" s="325">
        <v>-3429</v>
      </c>
      <c r="M17" s="327">
        <v>-4291</v>
      </c>
      <c r="N17" s="305"/>
      <c r="O17" s="237">
        <v>-1551</v>
      </c>
      <c r="P17" s="327">
        <v>-3442</v>
      </c>
      <c r="Q17" s="324"/>
      <c r="R17" s="240">
        <f>C17+G17+K17+O17</f>
        <v>-63859</v>
      </c>
      <c r="S17" s="325"/>
      <c r="T17" s="328">
        <f>E17+I17+M17+P17</f>
        <v>-63944</v>
      </c>
      <c r="U17" s="47"/>
    </row>
    <row r="18" spans="1:21" s="9" customFormat="1" ht="15" customHeight="1" thickBot="1" x14ac:dyDescent="0.25">
      <c r="A18" s="12"/>
      <c r="B18" s="227" t="s">
        <v>55</v>
      </c>
      <c r="C18" s="329">
        <f t="shared" ref="C18:E18" si="10">SUM(C15:C17)</f>
        <v>38378</v>
      </c>
      <c r="D18" s="329">
        <f t="shared" si="10"/>
        <v>40500</v>
      </c>
      <c r="E18" s="331">
        <f t="shared" si="10"/>
        <v>60959</v>
      </c>
      <c r="F18" s="306"/>
      <c r="G18" s="333">
        <f t="shared" ref="G18:I18" si="11">SUM(G15:G17)</f>
        <v>38362</v>
      </c>
      <c r="H18" s="329">
        <f t="shared" si="11"/>
        <v>41188</v>
      </c>
      <c r="I18" s="331">
        <f t="shared" si="11"/>
        <v>50513</v>
      </c>
      <c r="J18" s="332"/>
      <c r="K18" s="333">
        <f t="shared" ref="K18:M18" si="12">SUM(K15:K17)</f>
        <v>5124</v>
      </c>
      <c r="L18" s="329">
        <f t="shared" si="12"/>
        <v>5422</v>
      </c>
      <c r="M18" s="331">
        <f t="shared" si="12"/>
        <v>4734</v>
      </c>
      <c r="N18" s="306"/>
      <c r="O18" s="333">
        <f t="shared" ref="O18:P18" si="13">SUM(O15:O17)</f>
        <v>-3522</v>
      </c>
      <c r="P18" s="331">
        <f t="shared" si="13"/>
        <v>-5448</v>
      </c>
      <c r="Q18" s="332"/>
      <c r="R18" s="333">
        <f t="shared" ref="R18:T18" si="14">SUM(R15:R17)</f>
        <v>78342</v>
      </c>
      <c r="S18" s="329"/>
      <c r="T18" s="334">
        <f t="shared" si="14"/>
        <v>110758</v>
      </c>
      <c r="U18" s="47"/>
    </row>
    <row r="19" spans="1:21" s="23" customFormat="1" ht="15" customHeight="1" x14ac:dyDescent="0.2">
      <c r="A19" s="12"/>
      <c r="B19" s="228"/>
      <c r="C19" s="233"/>
      <c r="D19" s="233"/>
      <c r="E19" s="249"/>
      <c r="F19" s="306"/>
      <c r="G19" s="241"/>
      <c r="H19" s="233"/>
      <c r="I19" s="249"/>
      <c r="J19" s="332"/>
      <c r="K19" s="241"/>
      <c r="L19" s="233"/>
      <c r="M19" s="249"/>
      <c r="N19" s="306"/>
      <c r="O19" s="241"/>
      <c r="P19" s="249"/>
      <c r="Q19" s="332"/>
      <c r="R19" s="241"/>
      <c r="S19" s="233"/>
      <c r="T19" s="235"/>
      <c r="U19" s="47"/>
    </row>
    <row r="20" spans="1:21" s="9" customFormat="1" ht="15" customHeight="1" x14ac:dyDescent="0.2">
      <c r="A20" s="12"/>
      <c r="B20" s="128" t="s">
        <v>24</v>
      </c>
      <c r="C20" s="144">
        <f>-27568+2</f>
        <v>-27566</v>
      </c>
      <c r="D20" s="144">
        <v>-27641</v>
      </c>
      <c r="E20" s="248">
        <f>-25635-1</f>
        <v>-25636</v>
      </c>
      <c r="F20" s="305"/>
      <c r="G20" s="240">
        <f>-7381+1</f>
        <v>-7380</v>
      </c>
      <c r="H20" s="144">
        <v>-7421</v>
      </c>
      <c r="I20" s="248">
        <v>-6814</v>
      </c>
      <c r="J20" s="324"/>
      <c r="K20" s="240">
        <v>0</v>
      </c>
      <c r="L20" s="144">
        <v>0</v>
      </c>
      <c r="M20" s="248">
        <v>0</v>
      </c>
      <c r="N20" s="305"/>
      <c r="O20" s="240">
        <v>0</v>
      </c>
      <c r="P20" s="248">
        <v>0</v>
      </c>
      <c r="Q20" s="324"/>
      <c r="R20" s="240">
        <f>C20+G20+K20+O20</f>
        <v>-34946</v>
      </c>
      <c r="S20" s="144"/>
      <c r="T20" s="152">
        <f>E20+I20+M20+P20</f>
        <v>-32450</v>
      </c>
      <c r="U20" s="47"/>
    </row>
    <row r="21" spans="1:21" s="9" customFormat="1" ht="15" customHeight="1" thickBot="1" x14ac:dyDescent="0.25">
      <c r="A21" s="12"/>
      <c r="B21" s="227" t="s">
        <v>113</v>
      </c>
      <c r="C21" s="329">
        <f t="shared" ref="C21:E21" si="15">SUM(C18:C20)</f>
        <v>10812</v>
      </c>
      <c r="D21" s="329">
        <f t="shared" si="15"/>
        <v>12859</v>
      </c>
      <c r="E21" s="331">
        <f t="shared" si="15"/>
        <v>35323</v>
      </c>
      <c r="F21" s="306"/>
      <c r="G21" s="333">
        <f t="shared" ref="G21:I21" si="16">SUM(G18:G20)</f>
        <v>30982</v>
      </c>
      <c r="H21" s="329">
        <f t="shared" si="16"/>
        <v>33767</v>
      </c>
      <c r="I21" s="331">
        <f t="shared" si="16"/>
        <v>43699</v>
      </c>
      <c r="J21" s="332"/>
      <c r="K21" s="333">
        <f t="shared" ref="K21:M21" si="17">SUM(K18:K20)</f>
        <v>5124</v>
      </c>
      <c r="L21" s="329">
        <f t="shared" si="17"/>
        <v>5422</v>
      </c>
      <c r="M21" s="331">
        <f t="shared" si="17"/>
        <v>4734</v>
      </c>
      <c r="N21" s="306"/>
      <c r="O21" s="333">
        <f t="shared" ref="O21:P21" si="18">SUM(O18:O20)</f>
        <v>-3522</v>
      </c>
      <c r="P21" s="331">
        <f t="shared" si="18"/>
        <v>-5448</v>
      </c>
      <c r="Q21" s="332"/>
      <c r="R21" s="333">
        <f>SUM(R18:R20)</f>
        <v>43396</v>
      </c>
      <c r="S21" s="329"/>
      <c r="T21" s="334">
        <f>SUM(T18:T20)</f>
        <v>78308</v>
      </c>
      <c r="U21" s="47"/>
    </row>
    <row r="22" spans="1:21" s="9" customFormat="1" ht="15" customHeight="1" x14ac:dyDescent="0.2">
      <c r="A22" s="12"/>
      <c r="B22" s="128" t="s">
        <v>26</v>
      </c>
      <c r="C22" s="144"/>
      <c r="D22" s="144"/>
      <c r="E22" s="248"/>
      <c r="F22" s="305"/>
      <c r="G22" s="240"/>
      <c r="H22" s="144"/>
      <c r="I22" s="248"/>
      <c r="J22" s="324"/>
      <c r="K22" s="240"/>
      <c r="L22" s="144"/>
      <c r="M22" s="248"/>
      <c r="N22" s="305"/>
      <c r="O22" s="240"/>
      <c r="P22" s="248"/>
      <c r="Q22" s="324"/>
      <c r="R22" s="240">
        <v>-17899</v>
      </c>
      <c r="S22" s="144"/>
      <c r="T22" s="152">
        <v>-19125</v>
      </c>
      <c r="U22" s="47"/>
    </row>
    <row r="23" spans="1:21" s="9" customFormat="1" ht="15" customHeight="1" x14ac:dyDescent="0.2">
      <c r="A23" s="12"/>
      <c r="B23" s="128" t="s">
        <v>148</v>
      </c>
      <c r="C23" s="144"/>
      <c r="D23" s="144"/>
      <c r="E23" s="248"/>
      <c r="F23" s="305"/>
      <c r="G23" s="240"/>
      <c r="H23" s="144"/>
      <c r="I23" s="248"/>
      <c r="J23" s="324"/>
      <c r="K23" s="240"/>
      <c r="L23" s="144"/>
      <c r="M23" s="248"/>
      <c r="N23" s="305"/>
      <c r="O23" s="240"/>
      <c r="P23" s="248"/>
      <c r="Q23" s="324"/>
      <c r="R23" s="240">
        <v>9730</v>
      </c>
      <c r="S23" s="144"/>
      <c r="T23" s="152">
        <v>7749</v>
      </c>
      <c r="U23" s="47"/>
    </row>
    <row r="24" spans="1:21" s="9" customFormat="1" ht="15" customHeight="1" x14ac:dyDescent="0.2">
      <c r="A24" s="12"/>
      <c r="B24" s="128" t="s">
        <v>149</v>
      </c>
      <c r="C24" s="144"/>
      <c r="D24" s="144"/>
      <c r="E24" s="248"/>
      <c r="F24" s="305"/>
      <c r="G24" s="240"/>
      <c r="H24" s="144"/>
      <c r="I24" s="248"/>
      <c r="J24" s="324"/>
      <c r="K24" s="240"/>
      <c r="L24" s="144"/>
      <c r="M24" s="248"/>
      <c r="N24" s="305"/>
      <c r="O24" s="240"/>
      <c r="P24" s="248"/>
      <c r="Q24" s="324"/>
      <c r="R24" s="240">
        <v>-10307</v>
      </c>
      <c r="S24" s="144"/>
      <c r="T24" s="152">
        <v>-7978</v>
      </c>
      <c r="U24" s="47"/>
    </row>
    <row r="25" spans="1:21" s="9" customFormat="1" ht="15" customHeight="1" x14ac:dyDescent="0.2">
      <c r="A25" s="12"/>
      <c r="B25" s="129" t="s">
        <v>27</v>
      </c>
      <c r="C25" s="325"/>
      <c r="D25" s="325"/>
      <c r="E25" s="327"/>
      <c r="F25" s="305"/>
      <c r="G25" s="237"/>
      <c r="H25" s="325"/>
      <c r="I25" s="327"/>
      <c r="J25" s="324"/>
      <c r="K25" s="237"/>
      <c r="L25" s="325"/>
      <c r="M25" s="327"/>
      <c r="N25" s="305"/>
      <c r="O25" s="237"/>
      <c r="P25" s="327"/>
      <c r="Q25" s="324"/>
      <c r="R25" s="237">
        <v>-1149</v>
      </c>
      <c r="S25" s="325"/>
      <c r="T25" s="328">
        <v>-1188</v>
      </c>
      <c r="U25" s="47"/>
    </row>
    <row r="26" spans="1:21" s="9" customFormat="1" ht="15" customHeight="1" thickBot="1" x14ac:dyDescent="0.25">
      <c r="A26" s="12"/>
      <c r="B26" s="227" t="s">
        <v>150</v>
      </c>
      <c r="C26" s="335"/>
      <c r="D26" s="335"/>
      <c r="E26" s="336"/>
      <c r="F26" s="305"/>
      <c r="G26" s="337"/>
      <c r="H26" s="335"/>
      <c r="I26" s="336"/>
      <c r="J26" s="324"/>
      <c r="K26" s="337"/>
      <c r="L26" s="335"/>
      <c r="M26" s="336"/>
      <c r="N26" s="305"/>
      <c r="O26" s="337"/>
      <c r="P26" s="336"/>
      <c r="Q26" s="324"/>
      <c r="R26" s="333">
        <f>SUM(R21:R25)</f>
        <v>23771</v>
      </c>
      <c r="S26" s="335"/>
      <c r="T26" s="334">
        <f>SUM(T21:T25)</f>
        <v>57766</v>
      </c>
      <c r="U26" s="47"/>
    </row>
    <row r="27" spans="1:21" s="9" customFormat="1" ht="15" customHeight="1" x14ac:dyDescent="0.2">
      <c r="A27" s="12"/>
      <c r="B27" s="128" t="s">
        <v>151</v>
      </c>
      <c r="C27" s="144"/>
      <c r="D27" s="144"/>
      <c r="E27" s="248"/>
      <c r="F27" s="305"/>
      <c r="G27" s="240"/>
      <c r="H27" s="144"/>
      <c r="I27" s="248"/>
      <c r="J27" s="324"/>
      <c r="K27" s="240"/>
      <c r="L27" s="144"/>
      <c r="M27" s="248"/>
      <c r="N27" s="305"/>
      <c r="O27" s="240"/>
      <c r="P27" s="248"/>
      <c r="Q27" s="324"/>
      <c r="R27" s="240">
        <v>1587</v>
      </c>
      <c r="S27" s="144"/>
      <c r="T27" s="152">
        <v>3407</v>
      </c>
      <c r="U27" s="47"/>
    </row>
    <row r="28" spans="1:21" s="9" customFormat="1" ht="15" customHeight="1" x14ac:dyDescent="0.2">
      <c r="A28" s="12"/>
      <c r="B28" s="129" t="s">
        <v>152</v>
      </c>
      <c r="C28" s="325"/>
      <c r="D28" s="325"/>
      <c r="E28" s="327"/>
      <c r="F28" s="305"/>
      <c r="G28" s="237"/>
      <c r="H28" s="325"/>
      <c r="I28" s="327"/>
      <c r="J28" s="324"/>
      <c r="K28" s="237"/>
      <c r="L28" s="325"/>
      <c r="M28" s="327"/>
      <c r="N28" s="305"/>
      <c r="O28" s="237"/>
      <c r="P28" s="327"/>
      <c r="Q28" s="324"/>
      <c r="R28" s="237">
        <v>-921</v>
      </c>
      <c r="S28" s="325"/>
      <c r="T28" s="328">
        <v>-1380</v>
      </c>
      <c r="U28" s="47"/>
    </row>
    <row r="29" spans="1:21" s="9" customFormat="1" ht="15" customHeight="1" thickBot="1" x14ac:dyDescent="0.25">
      <c r="A29" s="12"/>
      <c r="B29" s="227" t="s">
        <v>153</v>
      </c>
      <c r="C29" s="335"/>
      <c r="D29" s="335"/>
      <c r="E29" s="336"/>
      <c r="F29" s="305"/>
      <c r="G29" s="337"/>
      <c r="H29" s="335"/>
      <c r="I29" s="336"/>
      <c r="J29" s="324"/>
      <c r="K29" s="337"/>
      <c r="L29" s="335"/>
      <c r="M29" s="336"/>
      <c r="N29" s="305"/>
      <c r="O29" s="337"/>
      <c r="P29" s="336"/>
      <c r="Q29" s="324"/>
      <c r="R29" s="333">
        <f>SUM(R27:R28)</f>
        <v>666</v>
      </c>
      <c r="S29" s="335"/>
      <c r="T29" s="334">
        <f>SUM(T27:T28)</f>
        <v>2027</v>
      </c>
      <c r="U29" s="47"/>
    </row>
    <row r="30" spans="1:21" s="9" customFormat="1" ht="15" customHeight="1" thickBot="1" x14ac:dyDescent="0.25">
      <c r="A30" s="12"/>
      <c r="B30" s="227" t="s">
        <v>79</v>
      </c>
      <c r="C30" s="335"/>
      <c r="D30" s="335"/>
      <c r="E30" s="336"/>
      <c r="F30" s="305"/>
      <c r="G30" s="337"/>
      <c r="H30" s="335"/>
      <c r="I30" s="336"/>
      <c r="J30" s="324"/>
      <c r="K30" s="337"/>
      <c r="L30" s="335"/>
      <c r="M30" s="336"/>
      <c r="N30" s="305"/>
      <c r="O30" s="337"/>
      <c r="P30" s="336"/>
      <c r="Q30" s="324"/>
      <c r="R30" s="333">
        <f>+R26+R29</f>
        <v>24437</v>
      </c>
      <c r="S30" s="335"/>
      <c r="T30" s="334">
        <f>+T26+T29</f>
        <v>59793</v>
      </c>
      <c r="U30" s="47"/>
    </row>
    <row r="31" spans="1:21" s="9" customFormat="1" ht="15" customHeight="1" x14ac:dyDescent="0.2">
      <c r="A31" s="12"/>
      <c r="B31" s="128" t="s">
        <v>28</v>
      </c>
      <c r="C31" s="144"/>
      <c r="D31" s="144"/>
      <c r="E31" s="248"/>
      <c r="F31" s="305"/>
      <c r="G31" s="240"/>
      <c r="H31" s="144"/>
      <c r="I31" s="248"/>
      <c r="J31" s="324"/>
      <c r="K31" s="240"/>
      <c r="L31" s="144"/>
      <c r="M31" s="248"/>
      <c r="N31" s="305"/>
      <c r="O31" s="240"/>
      <c r="P31" s="248"/>
      <c r="Q31" s="324"/>
      <c r="R31" s="240">
        <v>-10567</v>
      </c>
      <c r="S31" s="144"/>
      <c r="T31" s="152">
        <v>-15785</v>
      </c>
      <c r="U31" s="47"/>
    </row>
    <row r="32" spans="1:21" s="5" customFormat="1" ht="15" customHeight="1" thickBot="1" x14ac:dyDescent="0.25">
      <c r="A32" s="24"/>
      <c r="B32" s="136" t="s">
        <v>15</v>
      </c>
      <c r="C32" s="146"/>
      <c r="D32" s="146"/>
      <c r="E32" s="251"/>
      <c r="F32" s="306"/>
      <c r="G32" s="252"/>
      <c r="H32" s="146"/>
      <c r="I32" s="251"/>
      <c r="J32" s="332"/>
      <c r="K32" s="252"/>
      <c r="L32" s="146"/>
      <c r="M32" s="251"/>
      <c r="N32" s="306"/>
      <c r="O32" s="252"/>
      <c r="P32" s="251"/>
      <c r="Q32" s="332"/>
      <c r="R32" s="252">
        <f>SUM(R30:R31)</f>
        <v>13870</v>
      </c>
      <c r="S32" s="146"/>
      <c r="T32" s="154">
        <f>SUM(T30:T31)</f>
        <v>44008</v>
      </c>
      <c r="U32" s="48"/>
    </row>
    <row r="33" spans="2:20" x14ac:dyDescent="0.25">
      <c r="B33" s="166"/>
      <c r="C33" s="57"/>
      <c r="D33" s="57"/>
      <c r="E33" s="57"/>
      <c r="F33" s="307"/>
      <c r="G33" s="57"/>
      <c r="H33" s="57"/>
      <c r="I33" s="57"/>
      <c r="J33" s="166"/>
      <c r="K33" s="57"/>
      <c r="L33" s="57"/>
      <c r="M33" s="57"/>
      <c r="N33" s="307"/>
      <c r="O33" s="57"/>
      <c r="P33" s="57"/>
      <c r="Q33" s="166"/>
      <c r="R33" s="57"/>
      <c r="S33" s="57"/>
      <c r="T33" s="57"/>
    </row>
  </sheetData>
  <mergeCells count="7">
    <mergeCell ref="R4:T4"/>
    <mergeCell ref="B1:K1"/>
    <mergeCell ref="G4:I4"/>
    <mergeCell ref="K4:M4"/>
    <mergeCell ref="O4:P4"/>
    <mergeCell ref="C4:E4"/>
    <mergeCell ref="B4:B6"/>
  </mergeCells>
  <pageMargins left="0.43307086614173229" right="0.23622047244094491" top="0.74803149606299213" bottom="0.74803149606299213" header="0.31496062992125984" footer="0.31496062992125984"/>
  <pageSetup paperSize="9" scale="72" orientation="landscape" r:id="rId1"/>
  <headerFooter>
    <oddFooter>&amp;L© 2020 Software AG. All rights reserved.&amp;C&amp;P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AB96E-D554-4B3E-8A88-22C3E1594339}">
  <sheetPr>
    <pageSetUpPr fitToPage="1"/>
  </sheetPr>
  <dimension ref="A1:N21"/>
  <sheetViews>
    <sheetView showGridLines="0" zoomScale="130" zoomScaleNormal="130" workbookViewId="0"/>
  </sheetViews>
  <sheetFormatPr defaultColWidth="9.140625" defaultRowHeight="14.25" x14ac:dyDescent="0.2"/>
  <cols>
    <col min="1" max="1" width="3.5703125" style="38" customWidth="1"/>
    <col min="2" max="2" width="32.28515625" style="38" customWidth="1"/>
    <col min="3" max="5" width="10.42578125" style="38" customWidth="1"/>
    <col min="6" max="6" width="2.28515625" style="38" customWidth="1"/>
    <col min="7" max="9" width="10.42578125" style="38" customWidth="1"/>
    <col min="10" max="10" width="2.28515625" style="38" customWidth="1"/>
    <col min="11" max="13" width="10.42578125" style="38" customWidth="1"/>
    <col min="14" max="16384" width="9.140625" style="38"/>
  </cols>
  <sheetData>
    <row r="1" spans="1:14" s="14" customFormat="1" ht="15" customHeight="1" x14ac:dyDescent="0.25">
      <c r="A1" s="30"/>
      <c r="B1" s="367" t="str">
        <f>'Table of contents'!C21</f>
        <v>Segment DBP with Revenue Split for the Nine Months Ended September 30, 2020 and 2019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</row>
    <row r="2" spans="1:14" s="2" customFormat="1" ht="15" customHeight="1" x14ac:dyDescent="0.2">
      <c r="A2" s="27"/>
      <c r="B2" s="225" t="s">
        <v>93</v>
      </c>
      <c r="C2" s="29"/>
      <c r="D2" s="29"/>
      <c r="E2" s="29"/>
      <c r="F2" s="29"/>
      <c r="G2" s="29"/>
      <c r="H2" s="29"/>
      <c r="I2" s="28"/>
      <c r="J2" s="28"/>
      <c r="K2" s="28"/>
      <c r="L2" s="28"/>
      <c r="M2" s="28"/>
    </row>
    <row r="3" spans="1:14" s="2" customFormat="1" ht="15" customHeight="1" x14ac:dyDescent="0.2">
      <c r="A3" s="10"/>
      <c r="B3" s="16"/>
      <c r="C3" s="36"/>
      <c r="D3" s="11"/>
      <c r="E3" s="35"/>
      <c r="F3" s="37"/>
      <c r="G3" s="36"/>
      <c r="H3" s="11"/>
      <c r="I3" s="35"/>
      <c r="J3" s="37"/>
      <c r="K3" s="36"/>
      <c r="L3" s="11"/>
      <c r="M3" s="11"/>
    </row>
    <row r="4" spans="1:14" s="9" customFormat="1" ht="15" customHeight="1" thickBot="1" x14ac:dyDescent="0.25">
      <c r="A4" s="12"/>
      <c r="B4" s="370" t="s">
        <v>94</v>
      </c>
      <c r="C4" s="355" t="s">
        <v>123</v>
      </c>
      <c r="D4" s="355"/>
      <c r="E4" s="352"/>
      <c r="F4" s="254"/>
      <c r="G4" s="355" t="s">
        <v>124</v>
      </c>
      <c r="H4" s="355"/>
      <c r="I4" s="352"/>
      <c r="J4" s="254"/>
      <c r="K4" s="368" t="s">
        <v>120</v>
      </c>
      <c r="L4" s="369"/>
      <c r="M4" s="354"/>
    </row>
    <row r="5" spans="1:14" s="9" customFormat="1" ht="14.25" customHeight="1" thickTop="1" x14ac:dyDescent="0.2">
      <c r="A5" s="12"/>
      <c r="B5" s="370"/>
      <c r="C5" s="230" t="s">
        <v>199</v>
      </c>
      <c r="D5" s="268" t="s">
        <v>199</v>
      </c>
      <c r="E5" s="244" t="s">
        <v>200</v>
      </c>
      <c r="F5" s="255"/>
      <c r="G5" s="236" t="s">
        <v>199</v>
      </c>
      <c r="H5" s="268" t="s">
        <v>199</v>
      </c>
      <c r="I5" s="244" t="s">
        <v>200</v>
      </c>
      <c r="J5" s="255"/>
      <c r="K5" s="236" t="s">
        <v>199</v>
      </c>
      <c r="L5" s="268" t="s">
        <v>199</v>
      </c>
      <c r="M5" s="250" t="s">
        <v>200</v>
      </c>
      <c r="N5" s="39"/>
    </row>
    <row r="6" spans="1:14" s="9" customFormat="1" ht="25.15" customHeight="1" thickBot="1" x14ac:dyDescent="0.25">
      <c r="A6" s="12"/>
      <c r="B6" s="371"/>
      <c r="C6" s="275" t="s">
        <v>118</v>
      </c>
      <c r="D6" s="273" t="s">
        <v>122</v>
      </c>
      <c r="E6" s="274" t="s">
        <v>141</v>
      </c>
      <c r="F6" s="255"/>
      <c r="G6" s="275" t="s">
        <v>118</v>
      </c>
      <c r="H6" s="273" t="s">
        <v>122</v>
      </c>
      <c r="I6" s="274" t="s">
        <v>141</v>
      </c>
      <c r="J6" s="255"/>
      <c r="K6" s="275" t="s">
        <v>118</v>
      </c>
      <c r="L6" s="273" t="s">
        <v>122</v>
      </c>
      <c r="M6" s="276" t="s">
        <v>141</v>
      </c>
      <c r="N6" s="39"/>
    </row>
    <row r="7" spans="1:14" s="9" customFormat="1" ht="15" customHeight="1" thickTop="1" x14ac:dyDescent="0.2">
      <c r="A7" s="12"/>
      <c r="B7" s="128" t="s">
        <v>19</v>
      </c>
      <c r="C7" s="240">
        <v>9092</v>
      </c>
      <c r="D7" s="270">
        <v>8934</v>
      </c>
      <c r="E7" s="248">
        <v>9983</v>
      </c>
      <c r="F7" s="256"/>
      <c r="G7" s="240">
        <f t="shared" ref="G7:I9" si="0">+K7-C7</f>
        <v>70212</v>
      </c>
      <c r="H7" s="270">
        <f t="shared" si="0"/>
        <v>71847</v>
      </c>
      <c r="I7" s="248">
        <f>+M7-E7</f>
        <v>87943</v>
      </c>
      <c r="J7" s="256"/>
      <c r="K7" s="240">
        <f>+'Segment Report ytd'!C7</f>
        <v>79304</v>
      </c>
      <c r="L7" s="270">
        <f>+'Segment Report ytd'!D7</f>
        <v>80781</v>
      </c>
      <c r="M7" s="152">
        <f>+'Segment Report ytd'!E7</f>
        <v>97926</v>
      </c>
    </row>
    <row r="8" spans="1:14" s="9" customFormat="1" ht="15" customHeight="1" x14ac:dyDescent="0.2">
      <c r="A8" s="12"/>
      <c r="B8" s="129" t="s">
        <v>20</v>
      </c>
      <c r="C8" s="237">
        <v>6393</v>
      </c>
      <c r="D8" s="242">
        <v>6372</v>
      </c>
      <c r="E8" s="298">
        <v>4969</v>
      </c>
      <c r="F8" s="256"/>
      <c r="G8" s="237">
        <f t="shared" si="0"/>
        <v>205398</v>
      </c>
      <c r="H8" s="242">
        <f t="shared" si="0"/>
        <v>207957</v>
      </c>
      <c r="I8" s="298">
        <f t="shared" si="0"/>
        <v>208697</v>
      </c>
      <c r="J8" s="256"/>
      <c r="K8" s="237">
        <f>+'Segment Report ytd'!C8</f>
        <v>211791</v>
      </c>
      <c r="L8" s="242">
        <f>+'Segment Report ytd'!D8</f>
        <v>214329</v>
      </c>
      <c r="M8" s="153">
        <f>+'Segment Report ytd'!E8</f>
        <v>213666</v>
      </c>
    </row>
    <row r="9" spans="1:14" s="9" customFormat="1" ht="15" customHeight="1" x14ac:dyDescent="0.2">
      <c r="A9" s="12"/>
      <c r="B9" s="226" t="s">
        <v>119</v>
      </c>
      <c r="C9" s="238">
        <v>22175</v>
      </c>
      <c r="D9" s="242">
        <v>22387</v>
      </c>
      <c r="E9" s="298">
        <v>16021</v>
      </c>
      <c r="F9" s="256"/>
      <c r="G9" s="237">
        <f t="shared" si="0"/>
        <v>0</v>
      </c>
      <c r="H9" s="242">
        <f t="shared" si="0"/>
        <v>0</v>
      </c>
      <c r="I9" s="298">
        <f t="shared" si="0"/>
        <v>0</v>
      </c>
      <c r="J9" s="256"/>
      <c r="K9" s="238">
        <f>+'Segment Report ytd'!C9</f>
        <v>22175</v>
      </c>
      <c r="L9" s="279">
        <f>+'Segment Report ytd'!D9</f>
        <v>22387</v>
      </c>
      <c r="M9" s="153">
        <f>+'Segment Report ytd'!E9</f>
        <v>16021</v>
      </c>
    </row>
    <row r="10" spans="1:14" s="9" customFormat="1" ht="15" customHeight="1" thickBot="1" x14ac:dyDescent="0.25">
      <c r="A10" s="12"/>
      <c r="B10" s="227" t="s">
        <v>12</v>
      </c>
      <c r="C10" s="239">
        <f>SUM(C7:C9)</f>
        <v>37660</v>
      </c>
      <c r="D10" s="269">
        <f>SUM(D7:D9)</f>
        <v>37693</v>
      </c>
      <c r="E10" s="299">
        <f>SUM(E7:E9)</f>
        <v>30973</v>
      </c>
      <c r="F10" s="257"/>
      <c r="G10" s="300">
        <f t="shared" ref="G10:I10" si="1">SUM(G7:G9)</f>
        <v>275610</v>
      </c>
      <c r="H10" s="269">
        <f t="shared" si="1"/>
        <v>279804</v>
      </c>
      <c r="I10" s="299">
        <f t="shared" si="1"/>
        <v>296640</v>
      </c>
      <c r="J10" s="257"/>
      <c r="K10" s="300">
        <f>SUM(K7:K9)</f>
        <v>313270</v>
      </c>
      <c r="L10" s="269">
        <f>SUM(L7:L9)</f>
        <v>317497</v>
      </c>
      <c r="M10" s="234">
        <f>SUM(M7:M9)</f>
        <v>327613</v>
      </c>
    </row>
    <row r="11" spans="1:14" s="9" customFormat="1" ht="15" customHeight="1" x14ac:dyDescent="0.2">
      <c r="A11" s="12"/>
      <c r="B11" s="128" t="s">
        <v>143</v>
      </c>
      <c r="C11" s="240">
        <v>0</v>
      </c>
      <c r="D11" s="270">
        <v>0</v>
      </c>
      <c r="E11" s="248">
        <v>0</v>
      </c>
      <c r="F11" s="256"/>
      <c r="G11" s="240">
        <f t="shared" ref="G11:I12" si="2">+K11-C11</f>
        <v>0</v>
      </c>
      <c r="H11" s="270">
        <f t="shared" si="2"/>
        <v>0</v>
      </c>
      <c r="I11" s="248">
        <f t="shared" si="2"/>
        <v>0</v>
      </c>
      <c r="J11" s="256"/>
      <c r="K11" s="240">
        <f>+'Segment Report ytd'!C11</f>
        <v>0</v>
      </c>
      <c r="L11" s="270">
        <f>+'Segment Report ytd'!D11</f>
        <v>0</v>
      </c>
      <c r="M11" s="153">
        <f>+'Segment Report ytd'!E11</f>
        <v>0</v>
      </c>
    </row>
    <row r="12" spans="1:14" s="9" customFormat="1" ht="15" customHeight="1" x14ac:dyDescent="0.2">
      <c r="A12" s="12"/>
      <c r="B12" s="129" t="s">
        <v>13</v>
      </c>
      <c r="C12" s="237">
        <v>0</v>
      </c>
      <c r="D12" s="242">
        <v>0</v>
      </c>
      <c r="E12" s="298">
        <v>0</v>
      </c>
      <c r="F12" s="256"/>
      <c r="G12" s="237">
        <f t="shared" si="2"/>
        <v>0</v>
      </c>
      <c r="H12" s="242">
        <f t="shared" si="2"/>
        <v>0</v>
      </c>
      <c r="I12" s="298">
        <f t="shared" si="2"/>
        <v>0</v>
      </c>
      <c r="J12" s="256"/>
      <c r="K12" s="237">
        <f>+'Segment Report ytd'!C12</f>
        <v>0</v>
      </c>
      <c r="L12" s="242">
        <f>+'Segment Report ytd'!D12</f>
        <v>0</v>
      </c>
      <c r="M12" s="153">
        <f>+'Segment Report ytd'!E12</f>
        <v>0</v>
      </c>
    </row>
    <row r="13" spans="1:14" s="9" customFormat="1" ht="15" customHeight="1" thickBot="1" x14ac:dyDescent="0.25">
      <c r="A13" s="12"/>
      <c r="B13" s="227" t="s">
        <v>21</v>
      </c>
      <c r="C13" s="239">
        <f t="shared" ref="C13:E13" si="3">SUM(C10:C12)</f>
        <v>37660</v>
      </c>
      <c r="D13" s="269">
        <f t="shared" si="3"/>
        <v>37693</v>
      </c>
      <c r="E13" s="299">
        <f t="shared" si="3"/>
        <v>30973</v>
      </c>
      <c r="F13" s="257"/>
      <c r="G13" s="300">
        <f t="shared" ref="G13:I13" si="4">SUM(G10:G12)</f>
        <v>275610</v>
      </c>
      <c r="H13" s="269">
        <f t="shared" si="4"/>
        <v>279804</v>
      </c>
      <c r="I13" s="299">
        <f t="shared" si="4"/>
        <v>296640</v>
      </c>
      <c r="J13" s="257"/>
      <c r="K13" s="300">
        <f>SUM(K10:K12)</f>
        <v>313270</v>
      </c>
      <c r="L13" s="269">
        <f>SUM(L10:L12)</f>
        <v>317497</v>
      </c>
      <c r="M13" s="234">
        <f>SUM(M10:M12)</f>
        <v>327613</v>
      </c>
    </row>
    <row r="14" spans="1:14" s="9" customFormat="1" ht="15" customHeight="1" x14ac:dyDescent="0.2">
      <c r="A14" s="12"/>
      <c r="B14" s="128" t="s">
        <v>54</v>
      </c>
      <c r="C14" s="144"/>
      <c r="D14" s="144"/>
      <c r="E14" s="248"/>
      <c r="F14" s="256"/>
      <c r="G14" s="240"/>
      <c r="H14" s="144"/>
      <c r="I14" s="248"/>
      <c r="J14" s="256"/>
      <c r="K14" s="240">
        <f>+'Segment Report ytd'!C14</f>
        <v>-36192</v>
      </c>
      <c r="L14" s="144">
        <f>+'Segment Report ytd'!D14</f>
        <v>-36267</v>
      </c>
      <c r="M14" s="153">
        <f>+'Segment Report ytd'!E14</f>
        <v>-28898</v>
      </c>
    </row>
    <row r="15" spans="1:14" s="9" customFormat="1" ht="15" customHeight="1" thickBot="1" x14ac:dyDescent="0.25">
      <c r="A15" s="12"/>
      <c r="B15" s="227" t="s">
        <v>23</v>
      </c>
      <c r="C15" s="232"/>
      <c r="D15" s="232"/>
      <c r="E15" s="299"/>
      <c r="F15" s="257"/>
      <c r="G15" s="300"/>
      <c r="H15" s="232"/>
      <c r="I15" s="299"/>
      <c r="J15" s="257"/>
      <c r="K15" s="300">
        <f>SUM(K13:K14)</f>
        <v>277078</v>
      </c>
      <c r="L15" s="232">
        <f>SUM(L13:L14)</f>
        <v>281230</v>
      </c>
      <c r="M15" s="234">
        <f>SUM(M13:M14)</f>
        <v>298715</v>
      </c>
    </row>
    <row r="16" spans="1:14" s="9" customFormat="1" ht="15" customHeight="1" x14ac:dyDescent="0.2">
      <c r="A16" s="12"/>
      <c r="B16" s="228"/>
      <c r="C16" s="233"/>
      <c r="D16" s="233"/>
      <c r="E16" s="249"/>
      <c r="F16" s="257"/>
      <c r="G16" s="241"/>
      <c r="H16" s="233"/>
      <c r="I16" s="249"/>
      <c r="J16" s="257"/>
      <c r="K16" s="241"/>
      <c r="L16" s="233"/>
      <c r="M16" s="153"/>
    </row>
    <row r="17" spans="1:13" s="9" customFormat="1" ht="15" customHeight="1" x14ac:dyDescent="0.2">
      <c r="A17" s="12"/>
      <c r="B17" s="129" t="s">
        <v>25</v>
      </c>
      <c r="C17" s="145"/>
      <c r="D17" s="145"/>
      <c r="E17" s="298"/>
      <c r="F17" s="256"/>
      <c r="G17" s="237"/>
      <c r="H17" s="145"/>
      <c r="I17" s="298"/>
      <c r="J17" s="256"/>
      <c r="K17" s="237">
        <f>+'Segment Report ytd'!C17</f>
        <v>-152799</v>
      </c>
      <c r="L17" s="145">
        <f>+'Segment Report ytd'!D17</f>
        <v>-154846</v>
      </c>
      <c r="M17" s="153">
        <f>+'Segment Report ytd'!E17</f>
        <v>-140963</v>
      </c>
    </row>
    <row r="18" spans="1:13" s="9" customFormat="1" ht="15" customHeight="1" thickBot="1" x14ac:dyDescent="0.25">
      <c r="A18" s="12"/>
      <c r="B18" s="227" t="s">
        <v>55</v>
      </c>
      <c r="C18" s="232"/>
      <c r="D18" s="232"/>
      <c r="E18" s="299"/>
      <c r="F18" s="257"/>
      <c r="G18" s="300"/>
      <c r="H18" s="232"/>
      <c r="I18" s="299"/>
      <c r="J18" s="257"/>
      <c r="K18" s="300">
        <f>SUM(K15:K17)</f>
        <v>124279</v>
      </c>
      <c r="L18" s="232">
        <f>SUM(L15:L17)</f>
        <v>126384</v>
      </c>
      <c r="M18" s="234">
        <f>SUM(M15:M17)</f>
        <v>157752</v>
      </c>
    </row>
    <row r="19" spans="1:13" s="23" customFormat="1" ht="15" customHeight="1" x14ac:dyDescent="0.2">
      <c r="A19" s="12"/>
      <c r="B19" s="228"/>
      <c r="C19" s="233"/>
      <c r="D19" s="233"/>
      <c r="E19" s="249"/>
      <c r="F19" s="257"/>
      <c r="G19" s="241"/>
      <c r="H19" s="233"/>
      <c r="I19" s="249"/>
      <c r="J19" s="257"/>
      <c r="K19" s="241"/>
      <c r="L19" s="233"/>
      <c r="M19" s="235"/>
    </row>
    <row r="20" spans="1:13" s="9" customFormat="1" ht="15" customHeight="1" x14ac:dyDescent="0.2">
      <c r="A20" s="12"/>
      <c r="B20" s="128" t="s">
        <v>24</v>
      </c>
      <c r="C20" s="144"/>
      <c r="D20" s="144"/>
      <c r="E20" s="248"/>
      <c r="F20" s="256"/>
      <c r="G20" s="240"/>
      <c r="H20" s="144"/>
      <c r="I20" s="248"/>
      <c r="J20" s="256"/>
      <c r="K20" s="240">
        <f>+'Segment Report ytd'!C20</f>
        <v>-85105</v>
      </c>
      <c r="L20" s="144">
        <f>+'Segment Report ytd'!D20</f>
        <v>-84338</v>
      </c>
      <c r="M20" s="153">
        <f>+'Segment Report ytd'!E20</f>
        <v>-77439</v>
      </c>
    </row>
    <row r="21" spans="1:13" s="9" customFormat="1" ht="15" customHeight="1" thickBot="1" x14ac:dyDescent="0.25">
      <c r="A21" s="12"/>
      <c r="B21" s="227" t="s">
        <v>113</v>
      </c>
      <c r="C21" s="232"/>
      <c r="D21" s="232"/>
      <c r="E21" s="299"/>
      <c r="F21" s="257"/>
      <c r="G21" s="300"/>
      <c r="H21" s="232"/>
      <c r="I21" s="299"/>
      <c r="J21" s="257"/>
      <c r="K21" s="300">
        <f>SUM(K18:K20)</f>
        <v>39174</v>
      </c>
      <c r="L21" s="232">
        <f>SUM(L18:L20)</f>
        <v>42046</v>
      </c>
      <c r="M21" s="234">
        <f>SUM(M18:M20)</f>
        <v>80313</v>
      </c>
    </row>
  </sheetData>
  <mergeCells count="5">
    <mergeCell ref="B1:M1"/>
    <mergeCell ref="C4:E4"/>
    <mergeCell ref="G4:I4"/>
    <mergeCell ref="K4:M4"/>
    <mergeCell ref="B4:B6"/>
  </mergeCells>
  <pageMargins left="0.43307086614173229" right="0.23622047244094491" top="0.74803149606299213" bottom="0.74803149606299213" header="0.31496062992125984" footer="0.31496062992125984"/>
  <pageSetup paperSize="9" orientation="landscape" r:id="rId1"/>
  <headerFooter>
    <oddFooter>&amp;L© 2020 Software AG. All rights reserved.&amp;C&amp;P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Front page</vt:lpstr>
      <vt:lpstr>Table of contents</vt:lpstr>
      <vt:lpstr>Key Figures</vt:lpstr>
      <vt:lpstr>Income Statement</vt:lpstr>
      <vt:lpstr>Balance Sheet</vt:lpstr>
      <vt:lpstr>Statement of Cash Flows</vt:lpstr>
      <vt:lpstr>Segment Report ytd</vt:lpstr>
      <vt:lpstr>Segment Report quarter</vt:lpstr>
      <vt:lpstr>Segment DBP-IoT split ytd</vt:lpstr>
      <vt:lpstr>Segment DBP-IoT split quarter</vt:lpstr>
      <vt:lpstr>Comp. Income</vt:lpstr>
      <vt:lpstr>IR Contact</vt:lpstr>
      <vt:lpstr>Back Banner</vt:lpstr>
      <vt:lpstr>'Balance Sheet'!Print_Area</vt:lpstr>
      <vt:lpstr>'Comp. Income'!Print_Area</vt:lpstr>
      <vt:lpstr>'Front page'!Print_Area</vt:lpstr>
      <vt:lpstr>'Income Statement'!Print_Area</vt:lpstr>
      <vt:lpstr>'Segment DBP-IoT split quarter'!Print_Area</vt:lpstr>
      <vt:lpstr>'Segment DBP-IoT split ytd'!Print_Area</vt:lpstr>
      <vt:lpstr>'Table of contents'!Print_Area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2020-11-18T08:59:46Z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DRAFT_EN_Financial_Template_Software_AG_Q1_2019.xlsx</vt:lpwstr>
  </property>
</Properties>
</file>