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8"/>
  <workbookPr filterPrivacy="1" codeName="DieseArbeitsmappe" defaultThemeVersion="124226"/>
  <xr:revisionPtr revIDLastSave="0" documentId="11_5B4E41C5FBD5883D80B0B067549BF1771A875F3E" xr6:coauthVersionLast="46" xr6:coauthVersionMax="46" xr10:uidLastSave="{00000000-0000-0000-0000-000000000000}"/>
  <bookViews>
    <workbookView xWindow="-15" yWindow="-15" windowWidth="14400" windowHeight="14205" tabRatio="932" xr2:uid="{00000000-000D-0000-FFFF-FFFF00000000}"/>
  </bookViews>
  <sheets>
    <sheet name="Front page" sheetId="1" r:id="rId1"/>
    <sheet name="Table of contents" sheetId="11" r:id="rId2"/>
    <sheet name="Key Figures" sheetId="21" r:id="rId3"/>
    <sheet name="Income Statement" sheetId="4" r:id="rId4"/>
    <sheet name="Balance Sheet" sheetId="26" r:id="rId5"/>
    <sheet name="Statement of Cash Flows" sheetId="10" r:id="rId6"/>
    <sheet name="Segment Report ytd" sheetId="28" r:id="rId7"/>
    <sheet name="Segment Report quarter" sheetId="17" r:id="rId8"/>
    <sheet name="Segment DBP-IoT split ytd" sheetId="29" r:id="rId9"/>
    <sheet name="Segment DBP-IoT split quarter" sheetId="24" r:id="rId10"/>
    <sheet name="Comp. Income" sheetId="14" r:id="rId11"/>
    <sheet name="IR Contact" sheetId="5" r:id="rId12"/>
    <sheet name="Back Banner" sheetId="20" r:id="rId13"/>
  </sheets>
  <definedNames>
    <definedName name="_xlnm.Print_Area" localSheetId="4">'Balance Sheet'!$A$1:$E$52</definedName>
    <definedName name="_xlnm.Print_Area" localSheetId="10">'Comp. Income'!$A$1:$F$16</definedName>
    <definedName name="_xlnm.Print_Area" localSheetId="0">'Front page'!$A$1:$H$23</definedName>
    <definedName name="_xlnm.Print_Area" localSheetId="3">'Income Statement'!$A$1:$H$30</definedName>
    <definedName name="_xlnm.Print_Area" localSheetId="9">'Segment DBP-IoT split quarter'!$A$1:$M$22</definedName>
    <definedName name="_xlnm.Print_Area" localSheetId="8">'Segment DBP-IoT split ytd'!$A$1:$M$22</definedName>
    <definedName name="_xlnm.Print_Area" localSheetId="1">'Table of contents'!$A$1:$J$27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1" l="1"/>
  <c r="H21" i="21"/>
  <c r="K20" i="29" l="1"/>
  <c r="K17" i="29"/>
  <c r="M10" i="29"/>
  <c r="M13" i="29" s="1"/>
  <c r="M15" i="29" s="1"/>
  <c r="M18" i="29" s="1"/>
  <c r="M21" i="29" s="1"/>
  <c r="L10" i="29"/>
  <c r="L13" i="29" s="1"/>
  <c r="L15" i="29" s="1"/>
  <c r="L18" i="29" s="1"/>
  <c r="L21" i="29" s="1"/>
  <c r="K10" i="29"/>
  <c r="K13" i="29" s="1"/>
  <c r="K15" i="29" s="1"/>
  <c r="K18" i="29" s="1"/>
  <c r="K21" i="29" s="1"/>
  <c r="K20" i="24"/>
  <c r="M10" i="24"/>
  <c r="M13" i="24" s="1"/>
  <c r="M15" i="24" s="1"/>
  <c r="M18" i="24" s="1"/>
  <c r="M21" i="24" s="1"/>
  <c r="L10" i="24"/>
  <c r="L13" i="24" s="1"/>
  <c r="L15" i="24" s="1"/>
  <c r="L18" i="24" s="1"/>
  <c r="L21" i="24" s="1"/>
  <c r="K8" i="24"/>
  <c r="K10" i="24" s="1"/>
  <c r="K13" i="24" s="1"/>
  <c r="K15" i="24" s="1"/>
  <c r="K18" i="24" s="1"/>
  <c r="K21" i="24" s="1"/>
  <c r="G22" i="21" l="1"/>
  <c r="G21" i="21"/>
  <c r="E22" i="21"/>
  <c r="E21" i="21"/>
  <c r="F40" i="21"/>
  <c r="E31" i="10" l="1"/>
  <c r="C31" i="10"/>
  <c r="H12" i="24" l="1"/>
  <c r="G12" i="24"/>
  <c r="H11" i="24"/>
  <c r="G11" i="24" s="1"/>
  <c r="H9" i="24"/>
  <c r="G9" i="24" s="1"/>
  <c r="H8" i="24"/>
  <c r="G8" i="24" s="1"/>
  <c r="H7" i="24"/>
  <c r="H12" i="29"/>
  <c r="G12" i="29"/>
  <c r="H11" i="29"/>
  <c r="G11" i="29"/>
  <c r="H9" i="29"/>
  <c r="G9" i="29"/>
  <c r="H8" i="29"/>
  <c r="G8" i="29"/>
  <c r="H7" i="29"/>
  <c r="H10" i="29" s="1"/>
  <c r="H13" i="29" s="1"/>
  <c r="G7" i="29"/>
  <c r="G10" i="29" s="1"/>
  <c r="G13" i="29" s="1"/>
  <c r="C20" i="17"/>
  <c r="C8" i="17"/>
  <c r="G20" i="28"/>
  <c r="C20" i="28"/>
  <c r="C17" i="28"/>
  <c r="K11" i="28"/>
  <c r="H10" i="24" l="1"/>
  <c r="H13" i="24" s="1"/>
  <c r="G7" i="24"/>
  <c r="G10" i="24" s="1"/>
  <c r="G13" i="24" s="1"/>
  <c r="C14" i="4"/>
  <c r="C21" i="4"/>
  <c r="I8" i="29" l="1"/>
  <c r="I9" i="24"/>
  <c r="F11" i="14"/>
  <c r="F9" i="14"/>
  <c r="F12" i="14" s="1"/>
  <c r="F13" i="14" s="1"/>
  <c r="F14" i="14" s="1"/>
  <c r="D11" i="14"/>
  <c r="D9" i="14"/>
  <c r="D12" i="14" s="1"/>
  <c r="D13" i="14" s="1"/>
  <c r="D14" i="14" s="1"/>
  <c r="E10" i="24"/>
  <c r="E13" i="24" s="1"/>
  <c r="I12" i="29"/>
  <c r="I11" i="29"/>
  <c r="I9" i="29"/>
  <c r="E10" i="29"/>
  <c r="E13" i="29" s="1"/>
  <c r="M10" i="17"/>
  <c r="M13" i="17" s="1"/>
  <c r="M15" i="17" s="1"/>
  <c r="M18" i="17" s="1"/>
  <c r="M21" i="17" s="1"/>
  <c r="I10" i="17"/>
  <c r="I13" i="17" s="1"/>
  <c r="I15" i="17" s="1"/>
  <c r="I18" i="17" s="1"/>
  <c r="I21" i="17" s="1"/>
  <c r="E10" i="17"/>
  <c r="E13" i="17" s="1"/>
  <c r="E15" i="17" s="1"/>
  <c r="E18" i="17" s="1"/>
  <c r="E21" i="17" s="1"/>
  <c r="P10" i="28"/>
  <c r="P13" i="28" s="1"/>
  <c r="P15" i="28" s="1"/>
  <c r="P18" i="28" s="1"/>
  <c r="P21" i="28" s="1"/>
  <c r="T7" i="28"/>
  <c r="T8" i="28"/>
  <c r="T9" i="28"/>
  <c r="T11" i="28"/>
  <c r="T14" i="28"/>
  <c r="T17" i="28"/>
  <c r="T20" i="28"/>
  <c r="M10" i="28"/>
  <c r="M13" i="28" s="1"/>
  <c r="M15" i="28" s="1"/>
  <c r="M18" i="28" s="1"/>
  <c r="M21" i="28" s="1"/>
  <c r="I12" i="28"/>
  <c r="T12" i="28" s="1"/>
  <c r="I10" i="28"/>
  <c r="I13" i="28" s="1"/>
  <c r="I15" i="28" s="1"/>
  <c r="I18" i="28" s="1"/>
  <c r="I21" i="28" s="1"/>
  <c r="E10" i="28"/>
  <c r="E13" i="28" s="1"/>
  <c r="E15" i="28" s="1"/>
  <c r="E18" i="28" s="1"/>
  <c r="E21" i="28" s="1"/>
  <c r="F24" i="10"/>
  <c r="F16" i="10"/>
  <c r="F31" i="10"/>
  <c r="D31" i="10"/>
  <c r="D24" i="10"/>
  <c r="D16" i="10"/>
  <c r="C16" i="10"/>
  <c r="C38" i="10" s="1"/>
  <c r="C24" i="10"/>
  <c r="G10" i="4"/>
  <c r="G12" i="4" s="1"/>
  <c r="G17" i="4" s="1"/>
  <c r="G20" i="4" s="1"/>
  <c r="G22" i="4" s="1"/>
  <c r="G23" i="4" s="1"/>
  <c r="D10" i="4"/>
  <c r="D12" i="4" s="1"/>
  <c r="D17" i="4" s="1"/>
  <c r="D20" i="4" s="1"/>
  <c r="D22" i="4" s="1"/>
  <c r="D23" i="4" s="1"/>
  <c r="D32" i="10" l="1"/>
  <c r="D34" i="10" s="1"/>
  <c r="D36" i="10" s="1"/>
  <c r="I7" i="29"/>
  <c r="I10" i="29" s="1"/>
  <c r="I13" i="29" s="1"/>
  <c r="T10" i="28"/>
  <c r="T13" i="28" s="1"/>
  <c r="T15" i="28" s="1"/>
  <c r="T18" i="28" s="1"/>
  <c r="T21" i="28" s="1"/>
  <c r="T24" i="28" s="1"/>
  <c r="T27" i="28" s="1"/>
  <c r="T29" i="28" s="1"/>
  <c r="C32" i="10"/>
  <c r="C34" i="10" s="1"/>
  <c r="C36" i="10" s="1"/>
  <c r="G25" i="4"/>
  <c r="G26" i="4"/>
  <c r="D26" i="4"/>
  <c r="D25" i="4"/>
  <c r="R20" i="28" l="1"/>
  <c r="R17" i="28"/>
  <c r="R14" i="28"/>
  <c r="R12" i="28"/>
  <c r="R11" i="28"/>
  <c r="O10" i="28"/>
  <c r="O13" i="28" s="1"/>
  <c r="O15" i="28" s="1"/>
  <c r="O18" i="28" s="1"/>
  <c r="O21" i="28" s="1"/>
  <c r="L10" i="28"/>
  <c r="L13" i="28" s="1"/>
  <c r="L15" i="28" s="1"/>
  <c r="L18" i="28" s="1"/>
  <c r="L21" i="28" s="1"/>
  <c r="K10" i="28"/>
  <c r="K13" i="28" s="1"/>
  <c r="K15" i="28" s="1"/>
  <c r="K18" i="28" s="1"/>
  <c r="K21" i="28" s="1"/>
  <c r="H10" i="28"/>
  <c r="H13" i="28" s="1"/>
  <c r="H15" i="28" s="1"/>
  <c r="H18" i="28" s="1"/>
  <c r="H21" i="28" s="1"/>
  <c r="G10" i="28"/>
  <c r="G13" i="28" s="1"/>
  <c r="G15" i="28" s="1"/>
  <c r="G18" i="28" s="1"/>
  <c r="G21" i="28" s="1"/>
  <c r="D10" i="28"/>
  <c r="D13" i="28" s="1"/>
  <c r="D15" i="28" s="1"/>
  <c r="D18" i="28" s="1"/>
  <c r="D21" i="28" s="1"/>
  <c r="C10" i="28"/>
  <c r="C13" i="28" s="1"/>
  <c r="C15" i="28" s="1"/>
  <c r="C18" i="28" s="1"/>
  <c r="C21" i="28" s="1"/>
  <c r="R9" i="28"/>
  <c r="R8" i="28"/>
  <c r="R7" i="28"/>
  <c r="O10" i="17"/>
  <c r="O13" i="17" s="1"/>
  <c r="O15" i="17" s="1"/>
  <c r="O18" i="17" s="1"/>
  <c r="O21" i="17" s="1"/>
  <c r="L10" i="17"/>
  <c r="L13" i="17" s="1"/>
  <c r="L15" i="17" s="1"/>
  <c r="L18" i="17" s="1"/>
  <c r="L21" i="17" s="1"/>
  <c r="K10" i="17"/>
  <c r="K13" i="17" s="1"/>
  <c r="K15" i="17" s="1"/>
  <c r="K18" i="17" s="1"/>
  <c r="K21" i="17" s="1"/>
  <c r="H10" i="17"/>
  <c r="H13" i="17" s="1"/>
  <c r="H15" i="17" s="1"/>
  <c r="H18" i="17" s="1"/>
  <c r="H21" i="17" s="1"/>
  <c r="G10" i="17"/>
  <c r="G13" i="17" s="1"/>
  <c r="G15" i="17" s="1"/>
  <c r="G18" i="17" s="1"/>
  <c r="G21" i="17" s="1"/>
  <c r="D10" i="17"/>
  <c r="D10" i="29"/>
  <c r="D13" i="29" s="1"/>
  <c r="C10" i="29"/>
  <c r="C13" i="29" s="1"/>
  <c r="D10" i="24"/>
  <c r="D13" i="24" s="1"/>
  <c r="E11" i="14"/>
  <c r="E9" i="14"/>
  <c r="E24" i="10"/>
  <c r="F32" i="10"/>
  <c r="F34" i="10" s="1"/>
  <c r="F36" i="10" s="1"/>
  <c r="E16" i="10"/>
  <c r="E38" i="10" s="1"/>
  <c r="D38" i="10"/>
  <c r="H21" i="4"/>
  <c r="H19" i="4"/>
  <c r="H16" i="4"/>
  <c r="H15" i="4"/>
  <c r="H14" i="4"/>
  <c r="H13" i="4"/>
  <c r="H11" i="4"/>
  <c r="F10" i="4"/>
  <c r="H10" i="4" s="1"/>
  <c r="H9" i="4"/>
  <c r="H8" i="4"/>
  <c r="H7" i="4"/>
  <c r="H6" i="4"/>
  <c r="H5" i="4"/>
  <c r="F41" i="21"/>
  <c r="H37" i="21"/>
  <c r="H34" i="21"/>
  <c r="B1" i="29"/>
  <c r="B1" i="28"/>
  <c r="D13" i="17" l="1"/>
  <c r="E12" i="14"/>
  <c r="E13" i="14" s="1"/>
  <c r="E14" i="14" s="1"/>
  <c r="E32" i="10"/>
  <c r="E34" i="10" s="1"/>
  <c r="E36" i="10" s="1"/>
  <c r="R10" i="28"/>
  <c r="R13" i="28" s="1"/>
  <c r="R15" i="28" s="1"/>
  <c r="R18" i="28" s="1"/>
  <c r="R21" i="28" s="1"/>
  <c r="R24" i="28" s="1"/>
  <c r="R27" i="28" s="1"/>
  <c r="R29" i="28" s="1"/>
  <c r="S10" i="28"/>
  <c r="S13" i="28" s="1"/>
  <c r="F38" i="10"/>
  <c r="F12" i="4"/>
  <c r="D15" i="17" l="1"/>
  <c r="H12" i="4"/>
  <c r="F17" i="4"/>
  <c r="D18" i="17" l="1"/>
  <c r="H17" i="4"/>
  <c r="F20" i="4"/>
  <c r="D21" i="17" l="1"/>
  <c r="H20" i="4"/>
  <c r="F22" i="4"/>
  <c r="H22" i="4" l="1"/>
  <c r="F23" i="4"/>
  <c r="F25" i="4" l="1"/>
  <c r="H25" i="4" s="1"/>
  <c r="F26" i="4"/>
  <c r="H26" i="4" s="1"/>
  <c r="H23" i="4"/>
  <c r="C41" i="21" l="1"/>
  <c r="C40" i="21"/>
  <c r="E37" i="21" l="1"/>
  <c r="E34" i="21"/>
  <c r="C10" i="24" l="1"/>
  <c r="C13" i="24" s="1"/>
  <c r="D49" i="26" l="1"/>
  <c r="D51" i="26" s="1"/>
  <c r="D42" i="26"/>
  <c r="D32" i="26"/>
  <c r="D21" i="26"/>
  <c r="D11" i="26"/>
  <c r="D22" i="26" l="1"/>
  <c r="D52" i="26"/>
  <c r="E19" i="4" l="1"/>
  <c r="E18" i="4"/>
  <c r="C11" i="14" l="1"/>
  <c r="C9" i="14"/>
  <c r="T20" i="17"/>
  <c r="R20" i="17"/>
  <c r="T17" i="17"/>
  <c r="R17" i="17"/>
  <c r="T14" i="17"/>
  <c r="R14" i="17"/>
  <c r="T12" i="17"/>
  <c r="R12" i="17"/>
  <c r="T11" i="17"/>
  <c r="R11" i="17"/>
  <c r="C10" i="17"/>
  <c r="C13" i="17" s="1"/>
  <c r="C15" i="17" s="1"/>
  <c r="C18" i="17" s="1"/>
  <c r="C21" i="17" s="1"/>
  <c r="T9" i="17"/>
  <c r="R9" i="17"/>
  <c r="T8" i="17"/>
  <c r="R8" i="17"/>
  <c r="T7" i="17"/>
  <c r="R7" i="17"/>
  <c r="C49" i="26"/>
  <c r="C51" i="26" s="1"/>
  <c r="C42" i="26"/>
  <c r="C32" i="26"/>
  <c r="C21" i="26"/>
  <c r="C11" i="26"/>
  <c r="E21" i="4"/>
  <c r="E16" i="4"/>
  <c r="E15" i="4"/>
  <c r="E14" i="4"/>
  <c r="E13" i="4"/>
  <c r="E11" i="4"/>
  <c r="C10" i="4"/>
  <c r="E10" i="4" s="1"/>
  <c r="E9" i="4"/>
  <c r="E8" i="4"/>
  <c r="E7" i="4"/>
  <c r="E6" i="4"/>
  <c r="E5" i="4"/>
  <c r="E47" i="21"/>
  <c r="E46" i="21"/>
  <c r="E45" i="21"/>
  <c r="E44" i="21"/>
  <c r="C12" i="14" l="1"/>
  <c r="C13" i="14" s="1"/>
  <c r="C14" i="14" s="1"/>
  <c r="R10" i="17"/>
  <c r="R13" i="17" s="1"/>
  <c r="R15" i="17" s="1"/>
  <c r="R18" i="17" s="1"/>
  <c r="R21" i="17" s="1"/>
  <c r="R24" i="17" s="1"/>
  <c r="R27" i="17" s="1"/>
  <c r="R29" i="17" s="1"/>
  <c r="C22" i="26"/>
  <c r="C52" i="26"/>
  <c r="S10" i="17"/>
  <c r="S13" i="17" s="1"/>
  <c r="T10" i="17"/>
  <c r="T13" i="17" s="1"/>
  <c r="T15" i="17" s="1"/>
  <c r="T18" i="17" s="1"/>
  <c r="T21" i="17" s="1"/>
  <c r="T24" i="17" s="1"/>
  <c r="T27" i="17" s="1"/>
  <c r="T29" i="17" s="1"/>
  <c r="C12" i="4"/>
  <c r="C17" i="4" l="1"/>
  <c r="E12" i="4"/>
  <c r="C20" i="4" l="1"/>
  <c r="E17" i="4"/>
  <c r="C22" i="4" l="1"/>
  <c r="E20" i="4"/>
  <c r="C23" i="4" l="1"/>
  <c r="E22" i="4"/>
  <c r="C26" i="4" l="1"/>
  <c r="E26" i="4" s="1"/>
  <c r="E23" i="4"/>
  <c r="C25" i="4"/>
  <c r="E25" i="4" s="1"/>
  <c r="B1" i="26" l="1"/>
  <c r="B1" i="24" l="1"/>
  <c r="B1" i="14" l="1"/>
  <c r="B1" i="17"/>
  <c r="B1" i="10"/>
  <c r="B1" i="21"/>
  <c r="B1" i="4"/>
  <c r="I11" i="24" l="1"/>
  <c r="I12" i="24"/>
  <c r="I8" i="24"/>
  <c r="I7" i="24"/>
  <c r="I10" i="24"/>
  <c r="I13" i="24" l="1"/>
</calcChain>
</file>

<file path=xl/sharedStrings.xml><?xml version="1.0" encoding="utf-8"?>
<sst xmlns="http://schemas.openxmlformats.org/spreadsheetml/2006/main" count="429" uniqueCount="201">
  <si>
    <t>Software AG</t>
  </si>
  <si>
    <t>Financial Information</t>
  </si>
  <si>
    <t>Q2 / 2019</t>
  </si>
  <si>
    <t>July 23, 2019</t>
  </si>
  <si>
    <t>(unaudited)</t>
  </si>
  <si>
    <t>Table of Contents</t>
  </si>
  <si>
    <t>p. 3</t>
  </si>
  <si>
    <t>Key Figures as of June 30, 2019</t>
  </si>
  <si>
    <t>p. 4</t>
  </si>
  <si>
    <t>Consolidated Income Statement for the Six Months Ended June 30, 2019</t>
  </si>
  <si>
    <t>p. 5</t>
  </si>
  <si>
    <t>Consolidated Balance Sheet as of June 30, 2019</t>
  </si>
  <si>
    <t>p. 6</t>
  </si>
  <si>
    <t>Consolidated Statement of Cash Flows for the Six Months Ended June 30, 2019</t>
  </si>
  <si>
    <t>p. 7</t>
  </si>
  <si>
    <t>Segment Report for the Six Months Ended June 30, 2019</t>
  </si>
  <si>
    <t>p. 8</t>
  </si>
  <si>
    <t>Segment Report for the Second Quarter of 2019</t>
  </si>
  <si>
    <t>p. 9</t>
  </si>
  <si>
    <t>Segment DBP with Revenue Split for the Six Months Ended June 30, 2019</t>
  </si>
  <si>
    <t>p. 10</t>
  </si>
  <si>
    <t>DBP Segment with Revenue Split for the Second Quarter of 2019</t>
  </si>
  <si>
    <t>p. 11</t>
  </si>
  <si>
    <t>Statement of Comprehensive Income for the Six Months Ended June 30, 2019</t>
  </si>
  <si>
    <t>(IFRS, unaudited)</t>
  </si>
  <si>
    <t>in € millions</t>
  </si>
  <si>
    <t xml:space="preserve">6M 2019
 (as stated) </t>
  </si>
  <si>
    <r>
      <t>6M 2019 
(acc</t>
    </r>
    <r>
      <rPr>
        <b/>
        <i/>
        <vertAlign val="superscript"/>
        <sz val="8"/>
        <rFont val="Arial"/>
        <family val="2"/>
      </rPr>
      <t>1</t>
    </r>
    <r>
      <rPr>
        <b/>
        <i/>
        <sz val="8"/>
        <rFont val="Arial"/>
        <family val="2"/>
      </rPr>
      <t>)</t>
    </r>
  </si>
  <si>
    <t>6M 2018
(as stated)</t>
  </si>
  <si>
    <t xml:space="preserve">+/- as % </t>
  </si>
  <si>
    <r>
      <t>+/- as % acc</t>
    </r>
    <r>
      <rPr>
        <b/>
        <i/>
        <vertAlign val="superscript"/>
        <sz val="8"/>
        <rFont val="Arial"/>
        <family val="2"/>
      </rPr>
      <t xml:space="preserve">1 </t>
    </r>
  </si>
  <si>
    <t xml:space="preserve">Q2 2019
 (as stated) </t>
  </si>
  <si>
    <r>
      <t>Q2 2019 
(acc</t>
    </r>
    <r>
      <rPr>
        <b/>
        <i/>
        <vertAlign val="superscript"/>
        <sz val="8"/>
        <rFont val="Arial"/>
        <family val="2"/>
      </rPr>
      <t>1</t>
    </r>
    <r>
      <rPr>
        <b/>
        <i/>
        <sz val="8"/>
        <rFont val="Arial"/>
        <family val="2"/>
      </rPr>
      <t>)</t>
    </r>
  </si>
  <si>
    <t>Q2 2018
(as stated)</t>
  </si>
  <si>
    <t>(unless otherwise stated)</t>
  </si>
  <si>
    <t>Revenue</t>
  </si>
  <si>
    <t>DBP (incl. Cloud &amp; IoT)</t>
  </si>
  <si>
    <t xml:space="preserve">   Thereof DBP (excl. Cloud &amp; IoT)</t>
  </si>
  <si>
    <t xml:space="preserve">   Thereof DBP (Cloud &amp; IoT)</t>
  </si>
  <si>
    <t>A&amp;N</t>
  </si>
  <si>
    <t>Licenses</t>
  </si>
  <si>
    <t>Maintenance</t>
  </si>
  <si>
    <t>SaaS</t>
  </si>
  <si>
    <t>Recurring revenue portion DBP (incl. Cloud &amp; IoT)</t>
  </si>
  <si>
    <t>Bookings DBP (incl. Cloud &amp; IoT)</t>
  </si>
  <si>
    <t>Jun. 30, 2019</t>
  </si>
  <si>
    <t>Dec. 31, 2018</t>
  </si>
  <si>
    <t>06/19-12/18
+/- as %</t>
  </si>
  <si>
    <t>Jun. 30, 2018</t>
  </si>
  <si>
    <t>12/18-06/18
+/- as %</t>
  </si>
  <si>
    <t>06/19-06/18
'+/- as %</t>
  </si>
  <si>
    <r>
      <t>ARR  DBP (incl. Cloud &amp; IoT)</t>
    </r>
    <r>
      <rPr>
        <vertAlign val="superscript"/>
        <sz val="8"/>
        <color theme="1"/>
        <rFont val="Arial"/>
        <family val="2"/>
      </rPr>
      <t>4</t>
    </r>
  </si>
  <si>
    <r>
      <t xml:space="preserve">   Thereof ARR  DBP (Cloud &amp; IoT)</t>
    </r>
    <r>
      <rPr>
        <vertAlign val="superscript"/>
        <sz val="8"/>
        <color theme="1"/>
        <rFont val="Arial"/>
        <family val="2"/>
      </rPr>
      <t>4</t>
    </r>
  </si>
  <si>
    <t>6M 2019</t>
  </si>
  <si>
    <t>6M 2018</t>
  </si>
  <si>
    <t>+/- as %</t>
  </si>
  <si>
    <t>Q2 2019</t>
  </si>
  <si>
    <t>Q2 2018</t>
  </si>
  <si>
    <t>Operating EBITA (non-IFRS)</t>
  </si>
  <si>
    <t>as % of revenue</t>
  </si>
  <si>
    <t>DBP segment earnings</t>
  </si>
  <si>
    <t>Segment margin</t>
  </si>
  <si>
    <t>A&amp;N segment earnings</t>
  </si>
  <si>
    <t>Net income (non-IFRS)</t>
  </si>
  <si>
    <r>
      <t>Earnings per share (non-IFRS)</t>
    </r>
    <r>
      <rPr>
        <b/>
        <vertAlign val="superscript"/>
        <sz val="8"/>
        <color rgb="FF0899CC"/>
        <rFont val="Arial"/>
        <family val="2"/>
      </rPr>
      <t>2</t>
    </r>
  </si>
  <si>
    <t>Operating cash flow</t>
  </si>
  <si>
    <r>
      <t>CapEx</t>
    </r>
    <r>
      <rPr>
        <vertAlign val="superscript"/>
        <sz val="8"/>
        <color theme="1"/>
        <rFont val="Arial"/>
        <family val="2"/>
      </rPr>
      <t>3</t>
    </r>
  </si>
  <si>
    <t>Repayments of lease liabilities</t>
  </si>
  <si>
    <t>Free cash flow</t>
  </si>
  <si>
    <t>Adjusted operational free cash flow</t>
  </si>
  <si>
    <t>Adjusted operational free cash flow per share</t>
  </si>
  <si>
    <t>Balance sheet</t>
  </si>
  <si>
    <t>Total assets</t>
  </si>
  <si>
    <t>Cash and cash equivalents</t>
  </si>
  <si>
    <t>Net cash</t>
  </si>
  <si>
    <t>Employees (FTE)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</si>
  <si>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acc = At constant currency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</si>
  <si>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Based on weighted average shares outstanding (basic) 6M 2019: 74.0 mn / 6M 2018: 74.0 mn / Q1 2019: 74.0 mn / Q1 2018: 74.0 mn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</si>
  <si>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Cash flow from investing activities adjusted for acquisitions and investments in debt instruments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</si>
  <si>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  Annual recurring revenue </t>
    </r>
  </si>
  <si>
    <t>Because the figures in this report are stated in accordance with commercial rounding principles, totals and percentages may not always be exact.</t>
  </si>
  <si>
    <t>in € thousands</t>
  </si>
  <si>
    <t>Professional Services</t>
  </si>
  <si>
    <t>Other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</si>
  <si>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</si>
  <si>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</si>
  <si>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</si>
  <si>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</si>
  <si>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</si>
  <si>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</si>
  <si>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</si>
  <si>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Operating earnings</t>
  </si>
  <si>
    <t>Other income/expenses, net</t>
  </si>
  <si>
    <t>Financing expenses, net</t>
  </si>
  <si>
    <t>Earnings before income taxes</t>
  </si>
  <si>
    <t>Income taxes</t>
  </si>
  <si>
    <t>Net income</t>
  </si>
  <si>
    <t>Thereof attributable to shareholders of Software AG</t>
  </si>
  <si>
    <t>Thereof attributable to non-controlling interests</t>
  </si>
  <si>
    <t>Earnings per share (€, basic)</t>
  </si>
  <si>
    <t>Earnings per share (€, diluted)</t>
  </si>
  <si>
    <t>Weighted average number of shares outstanding (basic)</t>
  </si>
  <si>
    <t>-</t>
  </si>
  <si>
    <t>Weighted average number of shares outstanding (diluted)</t>
  </si>
  <si>
    <t xml:space="preserve">             </t>
  </si>
  <si>
    <t xml:space="preserve">                                                      </t>
  </si>
  <si>
    <t>Assets (in € thousands)</t>
  </si>
  <si>
    <t>Current assets</t>
  </si>
  <si>
    <t>Other financial assets</t>
  </si>
  <si>
    <t>Trade and other receivables</t>
  </si>
  <si>
    <t>Other non-financial assets</t>
  </si>
  <si>
    <t>Income tax receivables</t>
  </si>
  <si>
    <t>Non-current assets</t>
  </si>
  <si>
    <t>Intangible assets</t>
  </si>
  <si>
    <t>Goodwill</t>
  </si>
  <si>
    <t>Property, plant and equipment</t>
  </si>
  <si>
    <t>Deferred tax receivables</t>
  </si>
  <si>
    <t>Total Assets</t>
  </si>
  <si>
    <t>Equity and Liabilities (in € thousands)</t>
  </si>
  <si>
    <t>Current liabilities</t>
  </si>
  <si>
    <t>Financial liabilities</t>
  </si>
  <si>
    <t>Trade and other payables</t>
  </si>
  <si>
    <t>Other non-financial liabilities</t>
  </si>
  <si>
    <t>Other provisions</t>
  </si>
  <si>
    <t>Income tax liabilities</t>
  </si>
  <si>
    <t>Deferred income</t>
  </si>
  <si>
    <t>Non-current liabilities</t>
  </si>
  <si>
    <t>Provisions for pensions and similar obligations</t>
  </si>
  <si>
    <t>Deferred tax liabilities</t>
  </si>
  <si>
    <t>Equity</t>
  </si>
  <si>
    <t>Share capital</t>
  </si>
  <si>
    <t>Capital reserves</t>
  </si>
  <si>
    <t>Retained earnings</t>
  </si>
  <si>
    <t>Other reserves</t>
  </si>
  <si>
    <t>Treasury shares</t>
  </si>
  <si>
    <t>Attributable to shareholders of Software AG</t>
  </si>
  <si>
    <t>Non-controlling interests</t>
  </si>
  <si>
    <t>Total Equity and Liabilities</t>
  </si>
  <si>
    <t>Net financial income/expense</t>
  </si>
  <si>
    <t>Amortization/depreciation of non-current assets</t>
  </si>
  <si>
    <t>Payments for the settlement of share based payment rights with a choice of settlement</t>
  </si>
  <si>
    <t>Other non-cash income/expense</t>
  </si>
  <si>
    <t>Changes in receivables and other assets</t>
  </si>
  <si>
    <t>Changes in payables and other liabilities</t>
  </si>
  <si>
    <t>Income taxes paid/received</t>
  </si>
  <si>
    <t>Interest paid</t>
  </si>
  <si>
    <t>Interest received</t>
  </si>
  <si>
    <t>Net cash flow from operating activities</t>
  </si>
  <si>
    <t>Proceeds from the sale of property, plant and equipment/intangible assets</t>
  </si>
  <si>
    <t>Purchase of property, plant and equipment/intangible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</si>
  <si>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</si>
  <si>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</si>
  <si>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</si>
  <si>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</si>
  <si>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Payments for acquisitions, net</t>
  </si>
  <si>
    <t>Net cash flow from investing activities</t>
  </si>
  <si>
    <t>Use of treasury shares</t>
  </si>
  <si>
    <t>Dividends paid</t>
  </si>
  <si>
    <t>Payments from changes in other current financial liabilities</t>
  </si>
  <si>
    <t>Proceeds from non-current financial liabilities</t>
  </si>
  <si>
    <t>Repayment of non-current financial liabilities</t>
  </si>
  <si>
    <t>Net cash flow from financing activities</t>
  </si>
  <si>
    <t>Change in cash and cash equivalents due to business activities</t>
  </si>
  <si>
    <t>Change in cash and cash equivalents from currency translation</t>
  </si>
  <si>
    <t>Net change in cash and cash equivalents</t>
  </si>
  <si>
    <t>Cash and cash equivalents at beginning of period</t>
  </si>
  <si>
    <t>Cash and cash equivalents at end of period</t>
  </si>
  <si>
    <r>
      <t>Professional Services</t>
    </r>
    <r>
      <rPr>
        <b/>
        <vertAlign val="superscript"/>
        <sz val="8"/>
        <rFont val="Arial"/>
        <family val="2"/>
      </rPr>
      <t>1</t>
    </r>
  </si>
  <si>
    <t>Reconciliation</t>
  </si>
  <si>
    <t>TOTAL</t>
  </si>
  <si>
    <t xml:space="preserve">as stated </t>
  </si>
  <si>
    <t xml:space="preserve">at constant
currency </t>
  </si>
  <si>
    <t>as stated</t>
  </si>
  <si>
    <t>Product revenue</t>
  </si>
  <si>
    <t>Cost of sales</t>
  </si>
  <si>
    <t>Segment contribution</t>
  </si>
  <si>
    <t>Segment earnings</t>
  </si>
  <si>
    <t>Other income/expense, net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</si>
  <si>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Consulting until 2018; realigned for solution implementation in cooperation with customers and partners as of 2019</t>
    </r>
  </si>
  <si>
    <t>DBP (Cloud &amp; IoT)</t>
  </si>
  <si>
    <t>DBP (excl. Cloud &amp; IoT)</t>
  </si>
  <si>
    <t>Currency translation differences from foreign operations</t>
  </si>
  <si>
    <t>Net gain/loss on remeasuring financial assets</t>
  </si>
  <si>
    <t>Currency translation gain/loss from net investments in foreign operations</t>
  </si>
  <si>
    <t>Items to be reclassified to the income statement if certain conditions are met</t>
  </si>
  <si>
    <t>Net actuarial gain/loss on pension obligations</t>
  </si>
  <si>
    <t>Items not to be reclassified to the income statement</t>
  </si>
  <si>
    <t>Other comprehensive income</t>
  </si>
  <si>
    <t>Total comprehensive income</t>
  </si>
  <si>
    <t>Investor Relations</t>
  </si>
  <si>
    <t>Uhlandstraße 12</t>
  </si>
  <si>
    <t>64297 Darmstadt</t>
  </si>
  <si>
    <t>Germany</t>
  </si>
  <si>
    <t xml:space="preserve">Telephone: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</si>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</sst>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MS Sans Serif"/>
      <family val="2"/>
    </font>
    <font>
      <b/>
      <i/>
      <sz val="8"/>
      <color rgb="FF0899CC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45"/>
      <name val="Arial"/>
      <family val="2"/>
    </font>
    <font>
      <vertAlign val="superscript"/>
      <sz val="8"/>
      <color theme="1"/>
      <name val="Arial"/>
      <family val="2"/>
    </font>
    <font>
      <sz val="11"/>
      <color rgb="FFFF0000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i/>
      <vertAlign val="superscript"/>
      <sz val="8"/>
      <name val="Arial"/>
      <family val="2"/>
    </font>
    <font>
      <b/>
      <vertAlign val="superscript"/>
      <sz val="8"/>
      <color rgb="FF0899CC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medium">
        <color auto="1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/>
    <xf numFmtId="0" fontId="1" fillId="0" borderId="0"/>
    <xf numFmtId="0" fontId="2" fillId="0" borderId="0"/>
    <xf numFmtId="167" fontId="1" fillId="4" borderId="42"/>
    <xf numFmtId="49" fontId="28" fillId="5" borderId="43">
      <alignment horizontal="right"/>
    </xf>
    <xf numFmtId="0" fontId="1" fillId="0" borderId="0"/>
    <xf numFmtId="168" fontId="1" fillId="0" borderId="0">
      <alignment vertical="center"/>
    </xf>
  </cellStyleXfs>
  <cellXfs count="307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14" fontId="15" fillId="0" borderId="0" xfId="0" applyNumberFormat="1" applyFont="1"/>
    <xf numFmtId="14" fontId="16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12" fillId="0" borderId="7" xfId="0" applyFont="1" applyBorder="1"/>
    <xf numFmtId="0" fontId="4" fillId="0" borderId="8" xfId="0" applyFont="1" applyBorder="1"/>
    <xf numFmtId="0" fontId="18" fillId="0" borderId="0" xfId="0" applyFont="1"/>
    <xf numFmtId="0" fontId="18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9" fontId="19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3" fontId="19" fillId="2" borderId="6" xfId="0" applyNumberFormat="1" applyFont="1" applyFill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/>
    </xf>
    <xf numFmtId="3" fontId="19" fillId="2" borderId="5" xfId="0" applyNumberFormat="1" applyFont="1" applyFill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7" fillId="0" borderId="0" xfId="0" applyFont="1" applyAlignment="1"/>
    <xf numFmtId="0" fontId="12" fillId="0" borderId="0" xfId="0" applyFont="1" applyBorder="1"/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8" fillId="0" borderId="0" xfId="0" applyFont="1" applyBorder="1"/>
    <xf numFmtId="0" fontId="21" fillId="0" borderId="0" xfId="0" applyFont="1" applyBorder="1" applyAlignment="1"/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21" fillId="0" borderId="0" xfId="0" applyFont="1" applyAlignment="1"/>
    <xf numFmtId="0" fontId="11" fillId="0" borderId="0" xfId="0" applyFont="1"/>
    <xf numFmtId="0" fontId="11" fillId="0" borderId="7" xfId="0" applyFont="1" applyBorder="1"/>
    <xf numFmtId="0" fontId="19" fillId="0" borderId="10" xfId="0" applyFont="1" applyBorder="1" applyAlignment="1">
      <alignment horizontal="left"/>
    </xf>
    <xf numFmtId="3" fontId="19" fillId="2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19" fillId="0" borderId="15" xfId="0" applyFont="1" applyBorder="1" applyAlignment="1">
      <alignment horizontal="right"/>
    </xf>
    <xf numFmtId="0" fontId="19" fillId="0" borderId="1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164" fontId="22" fillId="2" borderId="17" xfId="0" applyNumberFormat="1" applyFont="1" applyFill="1" applyBorder="1" applyAlignment="1">
      <alignment horizontal="right"/>
    </xf>
    <xf numFmtId="164" fontId="22" fillId="0" borderId="17" xfId="0" applyNumberFormat="1" applyFont="1" applyBorder="1" applyAlignment="1">
      <alignment horizontal="right"/>
    </xf>
    <xf numFmtId="9" fontId="19" fillId="0" borderId="15" xfId="0" applyNumberFormat="1" applyFont="1" applyBorder="1" applyAlignment="1">
      <alignment horizontal="right"/>
    </xf>
    <xf numFmtId="9" fontId="22" fillId="0" borderId="17" xfId="0" applyNumberFormat="1" applyFont="1" applyBorder="1" applyAlignment="1">
      <alignment horizontal="right"/>
    </xf>
    <xf numFmtId="164" fontId="19" fillId="2" borderId="15" xfId="0" applyNumberFormat="1" applyFont="1" applyFill="1" applyBorder="1" applyAlignment="1">
      <alignment horizontal="right"/>
    </xf>
    <xf numFmtId="0" fontId="19" fillId="2" borderId="14" xfId="0" applyFont="1" applyFill="1" applyBorder="1" applyAlignment="1">
      <alignment horizontal="right"/>
    </xf>
    <xf numFmtId="0" fontId="19" fillId="0" borderId="14" xfId="0" applyFont="1" applyBorder="1" applyAlignment="1">
      <alignment horizontal="right"/>
    </xf>
    <xf numFmtId="9" fontId="19" fillId="0" borderId="14" xfId="0" applyNumberFormat="1" applyFont="1" applyBorder="1" applyAlignment="1">
      <alignment horizontal="right"/>
    </xf>
    <xf numFmtId="3" fontId="19" fillId="2" borderId="14" xfId="0" applyNumberFormat="1" applyFont="1" applyFill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right"/>
    </xf>
    <xf numFmtId="0" fontId="19" fillId="0" borderId="20" xfId="0" applyFont="1" applyBorder="1" applyAlignment="1">
      <alignment horizontal="left"/>
    </xf>
    <xf numFmtId="164" fontId="19" fillId="2" borderId="21" xfId="0" applyNumberFormat="1" applyFont="1" applyFill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0" fontId="23" fillId="0" borderId="22" xfId="0" applyFont="1" applyBorder="1" applyAlignment="1">
      <alignment horizontal="left"/>
    </xf>
    <xf numFmtId="165" fontId="23" fillId="2" borderId="23" xfId="0" applyNumberFormat="1" applyFont="1" applyFill="1" applyBorder="1" applyAlignment="1">
      <alignment horizontal="right"/>
    </xf>
    <xf numFmtId="0" fontId="23" fillId="0" borderId="23" xfId="0" applyFont="1" applyBorder="1" applyAlignment="1">
      <alignment horizontal="right"/>
    </xf>
    <xf numFmtId="4" fontId="19" fillId="2" borderId="15" xfId="0" applyNumberFormat="1" applyFont="1" applyFill="1" applyBorder="1" applyAlignment="1">
      <alignment horizontal="right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7" fillId="0" borderId="24" xfId="0" applyFont="1" applyBorder="1" applyAlignment="1"/>
    <xf numFmtId="0" fontId="14" fillId="0" borderId="8" xfId="0" applyFont="1" applyBorder="1" applyAlignment="1">
      <alignment horizontal="left" vertical="top"/>
    </xf>
    <xf numFmtId="0" fontId="1" fillId="0" borderId="0" xfId="4" applyFont="1" applyFill="1" applyBorder="1" applyAlignment="1"/>
    <xf numFmtId="166" fontId="19" fillId="2" borderId="15" xfId="0" applyNumberFormat="1" applyFont="1" applyFill="1" applyBorder="1" applyAlignment="1">
      <alignment horizontal="right"/>
    </xf>
    <xf numFmtId="166" fontId="19" fillId="0" borderId="15" xfId="0" applyNumberFormat="1" applyFont="1" applyBorder="1" applyAlignment="1">
      <alignment horizontal="right"/>
    </xf>
    <xf numFmtId="0" fontId="17" fillId="0" borderId="8" xfId="0" applyFont="1" applyBorder="1" applyAlignment="1"/>
    <xf numFmtId="165" fontId="23" fillId="0" borderId="23" xfId="0" applyNumberFormat="1" applyFont="1" applyFill="1" applyBorder="1" applyAlignment="1">
      <alignment horizontal="right"/>
    </xf>
    <xf numFmtId="1" fontId="11" fillId="2" borderId="9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0" fontId="12" fillId="0" borderId="1" xfId="0" applyFont="1" applyBorder="1"/>
    <xf numFmtId="1" fontId="11" fillId="0" borderId="9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3" fontId="19" fillId="3" borderId="6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9" fontId="22" fillId="0" borderId="13" xfId="0" applyNumberFormat="1" applyFont="1" applyBorder="1" applyAlignment="1">
      <alignment horizontal="right"/>
    </xf>
    <xf numFmtId="9" fontId="22" fillId="0" borderId="0" xfId="0" applyNumberFormat="1" applyFont="1" applyBorder="1" applyAlignment="1">
      <alignment horizontal="right" wrapText="1"/>
    </xf>
    <xf numFmtId="2" fontId="19" fillId="0" borderId="15" xfId="0" applyNumberFormat="1" applyFont="1" applyBorder="1" applyAlignment="1">
      <alignment horizontal="right"/>
    </xf>
    <xf numFmtId="9" fontId="25" fillId="0" borderId="15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 wrapText="1"/>
    </xf>
    <xf numFmtId="9" fontId="19" fillId="0" borderId="21" xfId="0" applyNumberFormat="1" applyFont="1" applyBorder="1" applyAlignment="1">
      <alignment horizontal="right"/>
    </xf>
    <xf numFmtId="9" fontId="20" fillId="0" borderId="19" xfId="0" applyNumberFormat="1" applyFont="1" applyBorder="1" applyAlignment="1">
      <alignment horizontal="right"/>
    </xf>
    <xf numFmtId="0" fontId="11" fillId="0" borderId="27" xfId="0" applyFont="1" applyBorder="1" applyAlignment="1">
      <alignment horizontal="left"/>
    </xf>
    <xf numFmtId="0" fontId="4" fillId="0" borderId="0" xfId="0" applyFont="1" applyFill="1"/>
    <xf numFmtId="0" fontId="19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29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3" fontId="12" fillId="0" borderId="30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left"/>
    </xf>
    <xf numFmtId="3" fontId="12" fillId="0" borderId="8" xfId="0" applyNumberFormat="1" applyFont="1" applyBorder="1" applyAlignment="1">
      <alignment horizontal="left" vertical="center"/>
    </xf>
    <xf numFmtId="0" fontId="10" fillId="0" borderId="24" xfId="0" applyFont="1" applyBorder="1"/>
    <xf numFmtId="1" fontId="11" fillId="2" borderId="34" xfId="0" applyNumberFormat="1" applyFont="1" applyFill="1" applyBorder="1" applyAlignment="1">
      <alignment horizontal="center"/>
    </xf>
    <xf numFmtId="1" fontId="11" fillId="2" borderId="35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right"/>
    </xf>
    <xf numFmtId="3" fontId="11" fillId="2" borderId="37" xfId="0" applyNumberFormat="1" applyFont="1" applyFill="1" applyBorder="1" applyAlignment="1">
      <alignment horizontal="right"/>
    </xf>
    <xf numFmtId="3" fontId="12" fillId="2" borderId="35" xfId="0" applyNumberFormat="1" applyFont="1" applyFill="1" applyBorder="1" applyAlignment="1">
      <alignment horizontal="right"/>
    </xf>
    <xf numFmtId="3" fontId="11" fillId="2" borderId="35" xfId="0" applyNumberFormat="1" applyFont="1" applyFill="1" applyBorder="1" applyAlignment="1">
      <alignment horizontal="right"/>
    </xf>
    <xf numFmtId="3" fontId="19" fillId="2" borderId="38" xfId="0" applyNumberFormat="1" applyFont="1" applyFill="1" applyBorder="1" applyAlignment="1">
      <alignment horizontal="right"/>
    </xf>
    <xf numFmtId="3" fontId="12" fillId="0" borderId="24" xfId="0" applyNumberFormat="1" applyFont="1" applyBorder="1" applyAlignment="1">
      <alignment horizontal="left"/>
    </xf>
    <xf numFmtId="3" fontId="12" fillId="2" borderId="37" xfId="0" applyNumberFormat="1" applyFont="1" applyFill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 applyAlignment="1">
      <alignment horizontal="center" vertical="top"/>
    </xf>
    <xf numFmtId="3" fontId="27" fillId="2" borderId="2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4" fillId="0" borderId="0" xfId="0" applyFont="1" applyFill="1" applyBorder="1"/>
    <xf numFmtId="3" fontId="12" fillId="0" borderId="4" xfId="0" applyNumberFormat="1" applyFont="1" applyBorder="1" applyAlignment="1">
      <alignment horizontal="right"/>
    </xf>
    <xf numFmtId="0" fontId="12" fillId="0" borderId="39" xfId="0" applyFont="1" applyBorder="1" applyAlignment="1">
      <alignment horizontal="left"/>
    </xf>
    <xf numFmtId="3" fontId="12" fillId="2" borderId="39" xfId="0" applyNumberFormat="1" applyFont="1" applyFill="1" applyBorder="1" applyAlignment="1">
      <alignment horizontal="right"/>
    </xf>
    <xf numFmtId="3" fontId="27" fillId="2" borderId="39" xfId="0" applyNumberFormat="1" applyFont="1" applyFill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2" borderId="41" xfId="0" applyNumberFormat="1" applyFont="1" applyFill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left" vertical="center"/>
    </xf>
    <xf numFmtId="166" fontId="22" fillId="2" borderId="23" xfId="0" applyNumberFormat="1" applyFont="1" applyFill="1" applyBorder="1" applyAlignment="1">
      <alignment horizontal="right"/>
    </xf>
    <xf numFmtId="164" fontId="25" fillId="3" borderId="15" xfId="0" applyNumberFormat="1" applyFont="1" applyFill="1" applyBorder="1" applyAlignment="1">
      <alignment horizontal="right"/>
    </xf>
    <xf numFmtId="164" fontId="23" fillId="3" borderId="17" xfId="0" applyNumberFormat="1" applyFont="1" applyFill="1" applyBorder="1" applyAlignment="1">
      <alignment horizontal="right"/>
    </xf>
    <xf numFmtId="1" fontId="26" fillId="3" borderId="9" xfId="0" applyNumberFormat="1" applyFont="1" applyFill="1" applyBorder="1" applyAlignment="1">
      <alignment horizontal="center"/>
    </xf>
    <xf numFmtId="1" fontId="26" fillId="3" borderId="1" xfId="0" applyNumberFormat="1" applyFont="1" applyFill="1" applyBorder="1" applyAlignment="1">
      <alignment horizontal="center" wrapText="1"/>
    </xf>
    <xf numFmtId="3" fontId="27" fillId="3" borderId="2" xfId="0" applyNumberFormat="1" applyFont="1" applyFill="1" applyBorder="1" applyAlignment="1">
      <alignment horizontal="right"/>
    </xf>
    <xf numFmtId="3" fontId="27" fillId="3" borderId="39" xfId="0" applyNumberFormat="1" applyFont="1" applyFill="1" applyBorder="1" applyAlignment="1">
      <alignment horizontal="right"/>
    </xf>
    <xf numFmtId="3" fontId="26" fillId="3" borderId="4" xfId="0" applyNumberFormat="1" applyFont="1" applyFill="1" applyBorder="1" applyAlignment="1">
      <alignment horizontal="right"/>
    </xf>
    <xf numFmtId="3" fontId="27" fillId="3" borderId="1" xfId="0" applyNumberFormat="1" applyFont="1" applyFill="1" applyBorder="1" applyAlignment="1">
      <alignment horizontal="right"/>
    </xf>
    <xf numFmtId="3" fontId="12" fillId="3" borderId="35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166" fontId="22" fillId="2" borderId="19" xfId="0" applyNumberFormat="1" applyFont="1" applyFill="1" applyBorder="1" applyAlignment="1">
      <alignment horizontal="right"/>
    </xf>
    <xf numFmtId="9" fontId="4" fillId="0" borderId="0" xfId="2" applyFont="1"/>
    <xf numFmtId="0" fontId="17" fillId="0" borderId="8" xfId="0" applyFont="1" applyBorder="1" applyAlignment="1">
      <alignment horizontal="left"/>
    </xf>
    <xf numFmtId="0" fontId="30" fillId="0" borderId="0" xfId="0" applyFont="1"/>
    <xf numFmtId="0" fontId="32" fillId="0" borderId="0" xfId="0" applyFont="1"/>
    <xf numFmtId="0" fontId="11" fillId="2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1" xfId="0" quotePrefix="1" applyFont="1" applyBorder="1" applyAlignment="1">
      <alignment horizontal="right"/>
    </xf>
    <xf numFmtId="0" fontId="11" fillId="2" borderId="28" xfId="0" applyFont="1" applyFill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3" xfId="0" quotePrefix="1" applyFont="1" applyBorder="1" applyAlignment="1">
      <alignment horizontal="right"/>
    </xf>
    <xf numFmtId="49" fontId="11" fillId="2" borderId="5" xfId="0" applyNumberFormat="1" applyFont="1" applyFill="1" applyBorder="1" applyAlignment="1">
      <alignment horizontal="right" vertical="center"/>
    </xf>
    <xf numFmtId="49" fontId="11" fillId="0" borderId="5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indent="2"/>
    </xf>
    <xf numFmtId="0" fontId="11" fillId="0" borderId="4" xfId="0" applyFont="1" applyBorder="1" applyAlignment="1">
      <alignment horizontal="left" indent="2"/>
    </xf>
    <xf numFmtId="0" fontId="14" fillId="0" borderId="8" xfId="0" applyFont="1" applyBorder="1" applyAlignment="1"/>
    <xf numFmtId="0" fontId="14" fillId="0" borderId="0" xfId="0" applyFont="1" applyBorder="1" applyAlignment="1"/>
    <xf numFmtId="9" fontId="22" fillId="0" borderId="19" xfId="0" applyNumberFormat="1" applyFont="1" applyBorder="1" applyAlignment="1">
      <alignment horizontal="right"/>
    </xf>
    <xf numFmtId="9" fontId="22" fillId="0" borderId="23" xfId="0" applyNumberFormat="1" applyFont="1" applyBorder="1" applyAlignment="1">
      <alignment horizontal="right"/>
    </xf>
    <xf numFmtId="166" fontId="22" fillId="0" borderId="19" xfId="0" applyNumberFormat="1" applyFont="1" applyBorder="1" applyAlignment="1">
      <alignment horizontal="right"/>
    </xf>
    <xf numFmtId="3" fontId="12" fillId="0" borderId="0" xfId="0" applyNumberFormat="1" applyFont="1"/>
    <xf numFmtId="166" fontId="22" fillId="0" borderId="23" xfId="0" applyNumberFormat="1" applyFont="1" applyBorder="1" applyAlignment="1">
      <alignment horizontal="right"/>
    </xf>
    <xf numFmtId="0" fontId="11" fillId="0" borderId="11" xfId="0" quotePrefix="1" applyFont="1" applyBorder="1" applyAlignment="1">
      <alignment horizontal="center" wrapText="1"/>
    </xf>
    <xf numFmtId="164" fontId="23" fillId="0" borderId="17" xfId="0" applyNumberFormat="1" applyFont="1" applyFill="1" applyBorder="1" applyAlignment="1">
      <alignment horizontal="right"/>
    </xf>
    <xf numFmtId="164" fontId="22" fillId="2" borderId="45" xfId="0" applyNumberFormat="1" applyFont="1" applyFill="1" applyBorder="1" applyAlignment="1">
      <alignment horizontal="right"/>
    </xf>
    <xf numFmtId="164" fontId="23" fillId="0" borderId="45" xfId="0" applyNumberFormat="1" applyFont="1" applyFill="1" applyBorder="1" applyAlignment="1">
      <alignment horizontal="right"/>
    </xf>
    <xf numFmtId="0" fontId="11" fillId="2" borderId="44" xfId="0" applyFont="1" applyFill="1" applyBorder="1" applyAlignment="1">
      <alignment horizontal="right" wrapText="1"/>
    </xf>
    <xf numFmtId="0" fontId="11" fillId="0" borderId="44" xfId="0" applyFont="1" applyBorder="1" applyAlignment="1">
      <alignment horizontal="right" wrapText="1"/>
    </xf>
    <xf numFmtId="0" fontId="11" fillId="2" borderId="44" xfId="0" applyFont="1" applyFill="1" applyBorder="1" applyAlignment="1">
      <alignment horizontal="center" wrapText="1"/>
    </xf>
    <xf numFmtId="9" fontId="22" fillId="2" borderId="45" xfId="0" applyNumberFormat="1" applyFont="1" applyFill="1" applyBorder="1" applyAlignment="1">
      <alignment horizontal="right"/>
    </xf>
    <xf numFmtId="9" fontId="22" fillId="2" borderId="17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 vertical="top"/>
    </xf>
    <xf numFmtId="0" fontId="17" fillId="0" borderId="0" xfId="0" applyFont="1" applyBorder="1" applyAlignment="1"/>
    <xf numFmtId="0" fontId="7" fillId="0" borderId="0" xfId="0" applyFont="1" applyAlignment="1">
      <alignment horizontal="left"/>
    </xf>
    <xf numFmtId="0" fontId="26" fillId="0" borderId="12" xfId="0" quotePrefix="1" applyNumberFormat="1" applyFont="1" applyBorder="1" applyAlignment="1">
      <alignment horizontal="right" wrapText="1"/>
    </xf>
    <xf numFmtId="0" fontId="26" fillId="0" borderId="11" xfId="0" quotePrefix="1" applyNumberFormat="1" applyFont="1" applyBorder="1" applyAlignment="1">
      <alignment horizontal="right" wrapText="1"/>
    </xf>
    <xf numFmtId="0" fontId="11" fillId="2" borderId="12" xfId="0" applyFont="1" applyFill="1" applyBorder="1" applyAlignment="1">
      <alignment horizontal="right" wrapText="1"/>
    </xf>
    <xf numFmtId="0" fontId="11" fillId="2" borderId="11" xfId="0" applyFont="1" applyFill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26" fillId="3" borderId="12" xfId="0" applyFont="1" applyFill="1" applyBorder="1" applyAlignment="1">
      <alignment horizontal="right" wrapText="1"/>
    </xf>
    <xf numFmtId="0" fontId="26" fillId="3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1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7" fillId="0" borderId="0" xfId="0" applyFont="1" applyBorder="1" applyAlignment="1"/>
    <xf numFmtId="9" fontId="23" fillId="2" borderId="46" xfId="0" applyNumberFormat="1" applyFont="1" applyFill="1" applyBorder="1" applyAlignment="1">
      <alignment horizontal="right"/>
    </xf>
    <xf numFmtId="0" fontId="22" fillId="0" borderId="47" xfId="0" applyFont="1" applyBorder="1" applyAlignment="1">
      <alignment horizontal="left"/>
    </xf>
    <xf numFmtId="166" fontId="22" fillId="2" borderId="46" xfId="0" applyNumberFormat="1" applyFont="1" applyFill="1" applyBorder="1" applyAlignment="1">
      <alignment horizontal="right"/>
    </xf>
    <xf numFmtId="0" fontId="22" fillId="0" borderId="46" xfId="0" applyFont="1" applyBorder="1" applyAlignment="1">
      <alignment horizontal="right"/>
    </xf>
    <xf numFmtId="9" fontId="22" fillId="0" borderId="46" xfId="0" applyNumberFormat="1" applyFont="1" applyBorder="1" applyAlignment="1">
      <alignment horizontal="right"/>
    </xf>
    <xf numFmtId="0" fontId="23" fillId="0" borderId="47" xfId="0" applyFont="1" applyBorder="1" applyAlignment="1">
      <alignment horizontal="left"/>
    </xf>
    <xf numFmtId="165" fontId="23" fillId="2" borderId="46" xfId="0" applyNumberFormat="1" applyFont="1" applyFill="1" applyBorder="1" applyAlignment="1">
      <alignment horizontal="right"/>
    </xf>
    <xf numFmtId="165" fontId="23" fillId="0" borderId="46" xfId="0" applyNumberFormat="1" applyFont="1" applyBorder="1" applyAlignment="1">
      <alignment horizontal="right"/>
    </xf>
    <xf numFmtId="0" fontId="23" fillId="0" borderId="46" xfId="0" applyFont="1" applyBorder="1" applyAlignment="1">
      <alignment horizontal="right"/>
    </xf>
    <xf numFmtId="166" fontId="22" fillId="0" borderId="46" xfId="0" applyNumberFormat="1" applyFont="1" applyBorder="1" applyAlignment="1">
      <alignment horizontal="right"/>
    </xf>
    <xf numFmtId="4" fontId="23" fillId="2" borderId="46" xfId="0" applyNumberFormat="1" applyFont="1" applyFill="1" applyBorder="1" applyAlignment="1">
      <alignment horizontal="right"/>
    </xf>
    <xf numFmtId="0" fontId="22" fillId="0" borderId="47" xfId="0" applyFont="1" applyBorder="1" applyAlignment="1">
      <alignment horizontal="left" wrapText="1"/>
    </xf>
    <xf numFmtId="9" fontId="20" fillId="0" borderId="46" xfId="0" applyNumberFormat="1" applyFont="1" applyBorder="1" applyAlignment="1">
      <alignment horizontal="right"/>
    </xf>
    <xf numFmtId="0" fontId="12" fillId="0" borderId="48" xfId="0" applyFont="1" applyBorder="1" applyAlignment="1">
      <alignment horizontal="left" vertical="center"/>
    </xf>
    <xf numFmtId="3" fontId="11" fillId="2" borderId="48" xfId="0" applyNumberFormat="1" applyFont="1" applyFill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</cellXfs>
  <cellStyles count="11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Hyperlink" xfId="3" builtinId="8"/>
    <cellStyle name="Normal" xfId="0" builtinId="0"/>
    <cellStyle name="Normal 2" xfId="6" xr:uid="{00000000-0005-0000-0000-000006000000}"/>
    <cellStyle name="Percent" xfId="2" builtinId="5"/>
    <cellStyle name="Standard 2" xfId="1" xr:uid="{00000000-0005-0000-0000-000008000000}"/>
    <cellStyle name="Standard 4" xfId="5" xr:uid="{00000000-0005-0000-0000-000009000000}"/>
    <cellStyle name="Standard_Tabelle1_1" xfId="4" xr:uid="{00000000-0005-0000-0000-00000A000000}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workbookViewId="0"/>
  </sheetViews>
  <sheetFormatPr defaultColWidth="9.140625" defaultRowHeight="14.25"/>
  <cols>
    <col min="1" max="1" width="2.7109375" style="2" customWidth="1"/>
    <col min="2" max="2" width="9.140625" style="2" customWidth="1"/>
    <col min="3" max="16384" width="9.140625" style="2"/>
  </cols>
  <sheetData>
    <row r="8" spans="2:7" ht="35.25">
      <c r="B8" s="271" t="s">
        <v>0</v>
      </c>
      <c r="C8" s="271"/>
      <c r="D8" s="271"/>
      <c r="E8" s="271"/>
      <c r="F8" s="4"/>
      <c r="G8" s="4"/>
    </row>
    <row r="9" spans="2:7" ht="35.25">
      <c r="B9" s="271" t="s">
        <v>1</v>
      </c>
      <c r="C9" s="271"/>
      <c r="D9" s="271"/>
      <c r="E9" s="271"/>
      <c r="F9" s="271"/>
      <c r="G9" s="271"/>
    </row>
    <row r="10" spans="2:7" ht="35.25">
      <c r="B10" s="271" t="s">
        <v>2</v>
      </c>
      <c r="C10" s="271"/>
      <c r="D10" s="271"/>
      <c r="E10" s="271"/>
      <c r="F10" s="4"/>
      <c r="G10" s="4"/>
    </row>
    <row r="11" spans="2:7" ht="26.25">
      <c r="B11" s="3"/>
    </row>
    <row r="20" spans="2:2" ht="18.75">
      <c r="B20" s="17" t="s">
        <v>3</v>
      </c>
    </row>
    <row r="21" spans="2:2" ht="18">
      <c r="B21" s="18" t="s">
        <v>4</v>
      </c>
    </row>
    <row r="23" spans="2:2">
      <c r="B23" s="16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       &amp;G</oddHeader>
    <oddFooter>&amp;L© 2019 Software AG. All rights reserved.&amp;C&amp;P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>
    <pageSetUpPr fitToPage="1"/>
  </sheetPr>
  <dimension ref="A1:N21"/>
  <sheetViews>
    <sheetView showGridLines="0" zoomScaleNormal="100" workbookViewId="0"/>
  </sheetViews>
  <sheetFormatPr defaultColWidth="9.140625" defaultRowHeight="14.25"/>
  <cols>
    <col min="1" max="1" width="4" style="216" customWidth="1"/>
    <col min="2" max="2" width="32.28515625" style="216" customWidth="1"/>
    <col min="3" max="5" width="10.42578125" style="216" customWidth="1"/>
    <col min="6" max="6" width="2.7109375" style="216" customWidth="1"/>
    <col min="7" max="9" width="10.42578125" style="216" customWidth="1"/>
    <col min="10" max="10" width="2.7109375" style="216" customWidth="1"/>
    <col min="11" max="13" width="10.42578125" style="216" customWidth="1"/>
    <col min="14" max="16384" width="9.140625" style="216"/>
  </cols>
  <sheetData>
    <row r="1" spans="1:14" s="39" customFormat="1" ht="15" customHeight="1">
      <c r="A1" s="101"/>
      <c r="B1" s="290" t="str">
        <f>'Table of contents'!C23</f>
        <v>DBP Segment with Revenue Split for the Second Quarter of 2019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4" s="2" customFormat="1" ht="15" customHeight="1">
      <c r="A2" s="98"/>
      <c r="B2" s="267" t="s">
        <v>24</v>
      </c>
      <c r="C2" s="100"/>
      <c r="D2" s="100"/>
      <c r="E2" s="100"/>
      <c r="F2" s="100"/>
      <c r="G2" s="100"/>
      <c r="H2" s="100"/>
      <c r="I2" s="99"/>
      <c r="J2" s="99"/>
      <c r="K2" s="99"/>
      <c r="L2" s="99"/>
      <c r="M2" s="99"/>
    </row>
    <row r="3" spans="1:14" s="2" customFormat="1" ht="15" customHeight="1">
      <c r="A3" s="34"/>
      <c r="B3" s="41"/>
      <c r="C3" s="196"/>
      <c r="D3" s="36"/>
      <c r="E3" s="185"/>
      <c r="F3" s="206"/>
      <c r="G3" s="196"/>
      <c r="H3" s="36"/>
      <c r="I3" s="185"/>
      <c r="J3" s="206"/>
      <c r="K3" s="196"/>
      <c r="L3" s="36"/>
      <c r="M3" s="36"/>
    </row>
    <row r="4" spans="1:14" s="25" customFormat="1" ht="15" customHeight="1" thickBot="1">
      <c r="A4" s="37"/>
      <c r="B4" s="63" t="s">
        <v>81</v>
      </c>
      <c r="C4" s="286" t="s">
        <v>179</v>
      </c>
      <c r="D4" s="286"/>
      <c r="E4" s="287"/>
      <c r="F4" s="213"/>
      <c r="G4" s="286" t="s">
        <v>180</v>
      </c>
      <c r="H4" s="286"/>
      <c r="I4" s="287"/>
      <c r="J4" s="207"/>
      <c r="K4" s="286" t="s">
        <v>36</v>
      </c>
      <c r="L4" s="286"/>
      <c r="M4" s="287"/>
    </row>
    <row r="5" spans="1:14" s="25" customFormat="1" ht="14.25" customHeight="1">
      <c r="A5" s="37"/>
      <c r="B5" s="105"/>
      <c r="C5" s="157" t="s">
        <v>56</v>
      </c>
      <c r="D5" s="228" t="s">
        <v>56</v>
      </c>
      <c r="E5" s="186" t="s">
        <v>57</v>
      </c>
      <c r="F5" s="208"/>
      <c r="G5" s="157" t="s">
        <v>56</v>
      </c>
      <c r="H5" s="228" t="s">
        <v>56</v>
      </c>
      <c r="I5" s="186" t="s">
        <v>57</v>
      </c>
      <c r="J5" s="208"/>
      <c r="K5" s="157" t="s">
        <v>56</v>
      </c>
      <c r="L5" s="228" t="s">
        <v>56</v>
      </c>
      <c r="M5" s="186" t="s">
        <v>57</v>
      </c>
      <c r="N5" s="240"/>
    </row>
    <row r="6" spans="1:14" s="25" customFormat="1" ht="21.75">
      <c r="A6" s="37"/>
      <c r="B6" s="163"/>
      <c r="C6" s="198" t="s">
        <v>170</v>
      </c>
      <c r="D6" s="229" t="s">
        <v>171</v>
      </c>
      <c r="E6" s="187" t="s">
        <v>172</v>
      </c>
      <c r="F6" s="208"/>
      <c r="G6" s="198" t="s">
        <v>170</v>
      </c>
      <c r="H6" s="229" t="s">
        <v>171</v>
      </c>
      <c r="I6" s="187" t="s">
        <v>172</v>
      </c>
      <c r="J6" s="208"/>
      <c r="K6" s="198" t="s">
        <v>170</v>
      </c>
      <c r="L6" s="229" t="s">
        <v>171</v>
      </c>
      <c r="M6" s="166" t="s">
        <v>172</v>
      </c>
      <c r="N6" s="240"/>
    </row>
    <row r="7" spans="1:14" s="25" customFormat="1" ht="14.25" customHeight="1">
      <c r="A7" s="37"/>
      <c r="B7" s="19" t="s">
        <v>40</v>
      </c>
      <c r="C7" s="199">
        <v>5683</v>
      </c>
      <c r="D7" s="230">
        <v>5633</v>
      </c>
      <c r="E7" s="188">
        <v>206</v>
      </c>
      <c r="F7" s="209"/>
      <c r="G7" s="199">
        <f t="shared" ref="G7:H9" si="0">+K7-C7</f>
        <v>28281</v>
      </c>
      <c r="H7" s="230">
        <f t="shared" si="0"/>
        <v>28039</v>
      </c>
      <c r="I7" s="188">
        <f>+M7-E7</f>
        <v>35695</v>
      </c>
      <c r="J7" s="209"/>
      <c r="K7" s="21">
        <v>33964</v>
      </c>
      <c r="L7" s="230">
        <v>33672</v>
      </c>
      <c r="M7" s="22">
        <v>35901</v>
      </c>
    </row>
    <row r="8" spans="1:14" s="25" customFormat="1" ht="14.25" customHeight="1">
      <c r="A8" s="37"/>
      <c r="B8" s="19" t="s">
        <v>41</v>
      </c>
      <c r="C8" s="199">
        <v>1763</v>
      </c>
      <c r="D8" s="230">
        <v>1745</v>
      </c>
      <c r="E8" s="188">
        <v>752</v>
      </c>
      <c r="F8" s="209"/>
      <c r="G8" s="199">
        <f t="shared" si="0"/>
        <v>69171</v>
      </c>
      <c r="H8" s="230">
        <f t="shared" si="0"/>
        <v>67692</v>
      </c>
      <c r="I8" s="188">
        <f t="shared" ref="I8:I9" si="1">+M8-E8</f>
        <v>66142</v>
      </c>
      <c r="J8" s="209"/>
      <c r="K8" s="21">
        <f>70933+1</f>
        <v>70934</v>
      </c>
      <c r="L8" s="230">
        <v>69437</v>
      </c>
      <c r="M8" s="22">
        <v>66894</v>
      </c>
    </row>
    <row r="9" spans="1:14" s="25" customFormat="1" ht="14.25" customHeight="1">
      <c r="A9" s="37"/>
      <c r="B9" s="218" t="s">
        <v>42</v>
      </c>
      <c r="C9" s="222">
        <v>5391</v>
      </c>
      <c r="D9" s="230">
        <v>5296</v>
      </c>
      <c r="E9" s="188">
        <v>4312</v>
      </c>
      <c r="F9" s="209"/>
      <c r="G9" s="199">
        <f t="shared" si="0"/>
        <v>0</v>
      </c>
      <c r="H9" s="230">
        <f t="shared" si="0"/>
        <v>0</v>
      </c>
      <c r="I9" s="188">
        <f t="shared" si="1"/>
        <v>0</v>
      </c>
      <c r="J9" s="209"/>
      <c r="K9" s="219">
        <v>5391</v>
      </c>
      <c r="L9" s="231">
        <v>5296</v>
      </c>
      <c r="M9" s="223">
        <v>4312</v>
      </c>
    </row>
    <row r="10" spans="1:14" s="25" customFormat="1" ht="14.25" customHeight="1" thickBot="1">
      <c r="A10" s="37"/>
      <c r="B10" s="46" t="s">
        <v>173</v>
      </c>
      <c r="C10" s="200">
        <f>SUM(C7:C9)</f>
        <v>12837</v>
      </c>
      <c r="D10" s="232">
        <f>SUM(D7:D9)</f>
        <v>12674</v>
      </c>
      <c r="E10" s="189">
        <f t="shared" ref="E10" si="2">SUM(E7:E9)</f>
        <v>5270</v>
      </c>
      <c r="F10" s="210"/>
      <c r="G10" s="200">
        <f t="shared" ref="G10:I10" si="3">SUM(G7:G9)</f>
        <v>97452</v>
      </c>
      <c r="H10" s="232">
        <f t="shared" si="3"/>
        <v>95731</v>
      </c>
      <c r="I10" s="189">
        <f t="shared" si="3"/>
        <v>101837</v>
      </c>
      <c r="J10" s="210"/>
      <c r="K10" s="47">
        <f>SUM(K7:K9)</f>
        <v>110289</v>
      </c>
      <c r="L10" s="232">
        <f>SUM(L7:L9)</f>
        <v>108405</v>
      </c>
      <c r="M10" s="48">
        <f>SUM(M7:M9)</f>
        <v>107107</v>
      </c>
    </row>
    <row r="11" spans="1:14" s="25" customFormat="1" ht="14.25" customHeight="1">
      <c r="A11" s="37"/>
      <c r="B11" s="45" t="s">
        <v>82</v>
      </c>
      <c r="C11" s="201">
        <v>0</v>
      </c>
      <c r="D11" s="233">
        <v>0</v>
      </c>
      <c r="E11" s="190">
        <v>0</v>
      </c>
      <c r="F11" s="209"/>
      <c r="G11" s="201">
        <f t="shared" ref="G11:G12" si="4">+K11-C11</f>
        <v>0</v>
      </c>
      <c r="H11" s="233">
        <f t="shared" ref="H11:H12" si="5">+L11-D11</f>
        <v>0</v>
      </c>
      <c r="I11" s="190">
        <f t="shared" ref="I11:I12" si="6">+M11-E11</f>
        <v>0</v>
      </c>
      <c r="J11" s="209"/>
      <c r="K11" s="30">
        <v>0</v>
      </c>
      <c r="L11" s="233">
        <v>0</v>
      </c>
      <c r="M11" s="31">
        <v>0</v>
      </c>
    </row>
    <row r="12" spans="1:14" s="25" customFormat="1" ht="14.25" customHeight="1">
      <c r="A12" s="37"/>
      <c r="B12" s="19" t="s">
        <v>83</v>
      </c>
      <c r="C12" s="199">
        <v>0</v>
      </c>
      <c r="D12" s="230">
        <v>0</v>
      </c>
      <c r="E12" s="188">
        <v>0</v>
      </c>
      <c r="F12" s="209"/>
      <c r="G12" s="199">
        <f t="shared" si="4"/>
        <v>0</v>
      </c>
      <c r="H12" s="230">
        <f t="shared" si="5"/>
        <v>0</v>
      </c>
      <c r="I12" s="188">
        <f t="shared" si="6"/>
        <v>1</v>
      </c>
      <c r="J12" s="209"/>
      <c r="K12" s="21">
        <v>0</v>
      </c>
      <c r="L12" s="230">
        <v>0</v>
      </c>
      <c r="M12" s="22">
        <v>1</v>
      </c>
    </row>
    <row r="13" spans="1:14" s="25" customFormat="1" ht="14.25" customHeight="1" thickBot="1">
      <c r="A13" s="37"/>
      <c r="B13" s="46" t="s">
        <v>84</v>
      </c>
      <c r="C13" s="200">
        <f t="shared" ref="C13:D13" si="7">SUM(C10:C12)</f>
        <v>12837</v>
      </c>
      <c r="D13" s="232">
        <f t="shared" si="7"/>
        <v>12674</v>
      </c>
      <c r="E13" s="189">
        <f t="shared" ref="E13" si="8">SUM(E10:E12)</f>
        <v>5270</v>
      </c>
      <c r="F13" s="210"/>
      <c r="G13" s="200">
        <f t="shared" ref="G13:I13" si="9">SUM(G10:G12)</f>
        <v>97452</v>
      </c>
      <c r="H13" s="232">
        <f t="shared" si="9"/>
        <v>95731</v>
      </c>
      <c r="I13" s="189">
        <f t="shared" si="9"/>
        <v>101838</v>
      </c>
      <c r="J13" s="210"/>
      <c r="K13" s="47">
        <f t="shared" ref="K13:L13" si="10">SUM(K10:K12)</f>
        <v>110289</v>
      </c>
      <c r="L13" s="232">
        <f t="shared" si="10"/>
        <v>108405</v>
      </c>
      <c r="M13" s="48">
        <f t="shared" ref="M13" si="11">SUM(M10:M12)</f>
        <v>107108</v>
      </c>
    </row>
    <row r="14" spans="1:14" s="25" customFormat="1" ht="14.25" customHeight="1">
      <c r="A14" s="37"/>
      <c r="B14" s="45" t="s">
        <v>174</v>
      </c>
      <c r="C14" s="30"/>
      <c r="D14" s="158"/>
      <c r="E14" s="190"/>
      <c r="F14" s="209"/>
      <c r="G14" s="30"/>
      <c r="H14" s="158"/>
      <c r="I14" s="190"/>
      <c r="J14" s="209"/>
      <c r="K14" s="30">
        <v>-9600</v>
      </c>
      <c r="L14" s="158">
        <v>-9506</v>
      </c>
      <c r="M14" s="31">
        <v>-9144</v>
      </c>
    </row>
    <row r="15" spans="1:14" s="25" customFormat="1" ht="14.25" customHeight="1" thickBot="1">
      <c r="A15" s="37"/>
      <c r="B15" s="46" t="s">
        <v>86</v>
      </c>
      <c r="C15" s="47"/>
      <c r="D15" s="159"/>
      <c r="E15" s="189"/>
      <c r="F15" s="210"/>
      <c r="G15" s="47"/>
      <c r="H15" s="159"/>
      <c r="I15" s="189"/>
      <c r="J15" s="210"/>
      <c r="K15" s="47">
        <f t="shared" ref="K15:L15" si="12">SUM(K13:K14)</f>
        <v>100689</v>
      </c>
      <c r="L15" s="159">
        <f t="shared" si="12"/>
        <v>98899</v>
      </c>
      <c r="M15" s="48">
        <f t="shared" ref="M15" si="13">SUM(M13:M14)</f>
        <v>97964</v>
      </c>
    </row>
    <row r="16" spans="1:14" s="25" customFormat="1" ht="11.25">
      <c r="A16" s="37"/>
      <c r="B16" s="53"/>
      <c r="C16" s="91"/>
      <c r="D16" s="160"/>
      <c r="E16" s="191"/>
      <c r="F16" s="210"/>
      <c r="G16" s="91"/>
      <c r="H16" s="160"/>
      <c r="I16" s="191"/>
      <c r="J16" s="210"/>
      <c r="K16" s="91"/>
      <c r="L16" s="160"/>
      <c r="M16" s="92"/>
    </row>
    <row r="17" spans="1:13" s="25" customFormat="1" ht="11.25" customHeight="1">
      <c r="A17" s="37"/>
      <c r="B17" s="19" t="s">
        <v>88</v>
      </c>
      <c r="C17" s="21"/>
      <c r="D17" s="161"/>
      <c r="E17" s="188"/>
      <c r="F17" s="209"/>
      <c r="G17" s="21"/>
      <c r="H17" s="161"/>
      <c r="I17" s="188"/>
      <c r="J17" s="209"/>
      <c r="K17" s="21">
        <v>-48736</v>
      </c>
      <c r="L17" s="161">
        <v>-47700</v>
      </c>
      <c r="M17" s="22">
        <v>-43077</v>
      </c>
    </row>
    <row r="18" spans="1:13" s="25" customFormat="1" ht="14.25" customHeight="1" thickBot="1">
      <c r="A18" s="37"/>
      <c r="B18" s="46" t="s">
        <v>175</v>
      </c>
      <c r="C18" s="47"/>
      <c r="D18" s="159"/>
      <c r="E18" s="189"/>
      <c r="F18" s="210"/>
      <c r="G18" s="47"/>
      <c r="H18" s="159"/>
      <c r="I18" s="189"/>
      <c r="J18" s="210"/>
      <c r="K18" s="47">
        <f t="shared" ref="K18:L18" si="14">SUM(K15:K17)</f>
        <v>51953</v>
      </c>
      <c r="L18" s="159">
        <f t="shared" si="14"/>
        <v>51199</v>
      </c>
      <c r="M18" s="48">
        <f t="shared" ref="M18" si="15">SUM(M15:M17)</f>
        <v>54887</v>
      </c>
    </row>
    <row r="19" spans="1:13" s="86" customFormat="1" ht="11.25">
      <c r="A19" s="37"/>
      <c r="B19" s="53"/>
      <c r="C19" s="91"/>
      <c r="D19" s="160"/>
      <c r="E19" s="191"/>
      <c r="F19" s="210"/>
      <c r="G19" s="91"/>
      <c r="H19" s="160"/>
      <c r="I19" s="191"/>
      <c r="J19" s="210"/>
      <c r="K19" s="91"/>
      <c r="L19" s="160"/>
      <c r="M19" s="92"/>
    </row>
    <row r="20" spans="1:13" s="25" customFormat="1" ht="11.25" customHeight="1">
      <c r="A20" s="37"/>
      <c r="B20" s="45" t="s">
        <v>87</v>
      </c>
      <c r="C20" s="30"/>
      <c r="D20" s="158"/>
      <c r="E20" s="190"/>
      <c r="F20" s="209"/>
      <c r="G20" s="30"/>
      <c r="H20" s="158"/>
      <c r="I20" s="190"/>
      <c r="J20" s="209"/>
      <c r="K20" s="30">
        <f>-24419+1</f>
        <v>-24418</v>
      </c>
      <c r="L20" s="158">
        <v>-22281</v>
      </c>
      <c r="M20" s="31">
        <v>-24061</v>
      </c>
    </row>
    <row r="21" spans="1:13" s="25" customFormat="1" ht="14.25" customHeight="1" thickBot="1">
      <c r="A21" s="37"/>
      <c r="B21" s="46" t="s">
        <v>176</v>
      </c>
      <c r="C21" s="47"/>
      <c r="D21" s="159"/>
      <c r="E21" s="189"/>
      <c r="F21" s="210"/>
      <c r="G21" s="47"/>
      <c r="H21" s="159"/>
      <c r="I21" s="189"/>
      <c r="J21" s="210"/>
      <c r="K21" s="47">
        <f t="shared" ref="K21:L21" si="16">SUM(K18:K20)</f>
        <v>27535</v>
      </c>
      <c r="L21" s="159">
        <f t="shared" si="16"/>
        <v>28918</v>
      </c>
      <c r="M21" s="48">
        <f t="shared" ref="M21" si="17">SUM(M18:M20)</f>
        <v>30826</v>
      </c>
    </row>
  </sheetData>
  <mergeCells count="4">
    <mergeCell ref="C4:E4"/>
    <mergeCell ref="G4:I4"/>
    <mergeCell ref="K4:M4"/>
    <mergeCell ref="B1:M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&amp;L© 2019 Software AG. All rights reserved.&amp;C&amp;P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F16"/>
  <sheetViews>
    <sheetView showGridLines="0" zoomScale="130" zoomScaleNormal="130" workbookViewId="0"/>
  </sheetViews>
  <sheetFormatPr defaultColWidth="9.140625" defaultRowHeight="14.25"/>
  <cols>
    <col min="1" max="1" width="2.7109375" style="2" customWidth="1"/>
    <col min="2" max="2" width="52.28515625" style="2" customWidth="1"/>
    <col min="3" max="6" width="12.85546875" style="2" customWidth="1"/>
    <col min="7" max="16384" width="9.140625" style="2"/>
  </cols>
  <sheetData>
    <row r="1" spans="1:6" s="39" customFormat="1" ht="15.75">
      <c r="B1" s="85" t="str">
        <f>'Table of contents'!C25</f>
        <v>Statement of Comprehensive Income for the Six Months Ended June 30, 2019</v>
      </c>
      <c r="C1" s="108"/>
      <c r="D1" s="108"/>
      <c r="E1" s="108"/>
      <c r="F1" s="108"/>
    </row>
    <row r="2" spans="1:6" s="39" customFormat="1" ht="15.75">
      <c r="B2" s="267" t="s">
        <v>24</v>
      </c>
      <c r="C2" s="108"/>
      <c r="D2" s="108"/>
      <c r="E2" s="108"/>
      <c r="F2" s="108"/>
    </row>
    <row r="3" spans="1:6" s="25" customFormat="1" ht="11.25">
      <c r="A3" s="37"/>
      <c r="B3" s="97"/>
      <c r="C3" s="110"/>
      <c r="D3" s="110"/>
      <c r="E3" s="110"/>
      <c r="F3" s="110"/>
    </row>
    <row r="4" spans="1:6" s="25" customFormat="1" ht="12" thickBot="1">
      <c r="A4" s="37"/>
      <c r="B4" s="42" t="s">
        <v>81</v>
      </c>
      <c r="C4" s="87" t="s">
        <v>53</v>
      </c>
      <c r="D4" s="88" t="s">
        <v>54</v>
      </c>
      <c r="E4" s="87" t="s">
        <v>56</v>
      </c>
      <c r="F4" s="88" t="s">
        <v>57</v>
      </c>
    </row>
    <row r="5" spans="1:6" s="25" customFormat="1" ht="12" thickBot="1">
      <c r="A5" s="37"/>
      <c r="B5" s="111" t="s">
        <v>96</v>
      </c>
      <c r="C5" s="112">
        <v>63097</v>
      </c>
      <c r="D5" s="113">
        <v>65774</v>
      </c>
      <c r="E5" s="112">
        <v>33427</v>
      </c>
      <c r="F5" s="113">
        <v>35825</v>
      </c>
    </row>
    <row r="6" spans="1:6" s="25" customFormat="1" ht="11.25">
      <c r="A6" s="37"/>
      <c r="B6" s="45" t="s">
        <v>181</v>
      </c>
      <c r="C6" s="30">
        <v>13858</v>
      </c>
      <c r="D6" s="31">
        <v>4285</v>
      </c>
      <c r="E6" s="30">
        <v>-11949</v>
      </c>
      <c r="F6" s="31">
        <v>26967</v>
      </c>
    </row>
    <row r="7" spans="1:6" s="25" customFormat="1" ht="11.25">
      <c r="A7" s="37"/>
      <c r="B7" s="19" t="s">
        <v>182</v>
      </c>
      <c r="C7" s="30">
        <v>-1059</v>
      </c>
      <c r="D7" s="22">
        <v>-9330</v>
      </c>
      <c r="E7" s="30">
        <v>-1051</v>
      </c>
      <c r="F7" s="22">
        <v>-1430</v>
      </c>
    </row>
    <row r="8" spans="1:6" s="25" customFormat="1" ht="11.25">
      <c r="A8" s="37"/>
      <c r="B8" s="19" t="s">
        <v>183</v>
      </c>
      <c r="C8" s="30">
        <v>846</v>
      </c>
      <c r="D8" s="22">
        <v>1071</v>
      </c>
      <c r="E8" s="30">
        <v>99</v>
      </c>
      <c r="F8" s="22">
        <v>2063</v>
      </c>
    </row>
    <row r="9" spans="1:6" s="109" customFormat="1" ht="23.25" thickBot="1">
      <c r="A9" s="110"/>
      <c r="B9" s="114" t="s">
        <v>184</v>
      </c>
      <c r="C9" s="47">
        <f>SUM(C6:C8)</f>
        <v>13645</v>
      </c>
      <c r="D9" s="48">
        <f>SUM(D6:D8)</f>
        <v>-3974</v>
      </c>
      <c r="E9" s="47">
        <f>SUM(E6:E8)</f>
        <v>-12901</v>
      </c>
      <c r="F9" s="48">
        <f>SUM(F6:F8)</f>
        <v>27600</v>
      </c>
    </row>
    <row r="10" spans="1:6" s="25" customFormat="1" ht="11.25">
      <c r="A10" s="37"/>
      <c r="B10" s="45" t="s">
        <v>185</v>
      </c>
      <c r="C10" s="30">
        <v>113</v>
      </c>
      <c r="D10" s="31">
        <v>-34</v>
      </c>
      <c r="E10" s="30">
        <v>993</v>
      </c>
      <c r="F10" s="31">
        <v>405</v>
      </c>
    </row>
    <row r="11" spans="1:6" s="25" customFormat="1" ht="12" thickBot="1">
      <c r="A11" s="37"/>
      <c r="B11" s="46" t="s">
        <v>186</v>
      </c>
      <c r="C11" s="47">
        <f>SUM(C10)</f>
        <v>113</v>
      </c>
      <c r="D11" s="48">
        <f>SUM(D10)</f>
        <v>-34</v>
      </c>
      <c r="E11" s="47">
        <f>SUM(E10)</f>
        <v>993</v>
      </c>
      <c r="F11" s="48">
        <f>SUM(F10)</f>
        <v>405</v>
      </c>
    </row>
    <row r="12" spans="1:6" s="25" customFormat="1" ht="12" thickBot="1">
      <c r="A12" s="37"/>
      <c r="B12" s="42" t="s">
        <v>187</v>
      </c>
      <c r="C12" s="106">
        <f>C9+C11</f>
        <v>13758</v>
      </c>
      <c r="D12" s="107">
        <f>D9+D11</f>
        <v>-4008</v>
      </c>
      <c r="E12" s="106">
        <f>E9+E11</f>
        <v>-11908</v>
      </c>
      <c r="F12" s="107">
        <f>F9+F11</f>
        <v>28005</v>
      </c>
    </row>
    <row r="13" spans="1:6" s="25" customFormat="1" ht="12" thickBot="1">
      <c r="A13" s="37"/>
      <c r="B13" s="111" t="s">
        <v>188</v>
      </c>
      <c r="C13" s="112">
        <f>C5+C12</f>
        <v>76855</v>
      </c>
      <c r="D13" s="113">
        <f>D5+D12</f>
        <v>61766</v>
      </c>
      <c r="E13" s="112">
        <f>E5+E12</f>
        <v>21519</v>
      </c>
      <c r="F13" s="113">
        <f>F5+F12</f>
        <v>63830</v>
      </c>
    </row>
    <row r="14" spans="1:6" s="109" customFormat="1" ht="11.25">
      <c r="A14" s="110"/>
      <c r="B14" s="45" t="s">
        <v>97</v>
      </c>
      <c r="C14" s="115">
        <f>C13-C15</f>
        <v>76685</v>
      </c>
      <c r="D14" s="116">
        <f>D13-D15</f>
        <v>61657</v>
      </c>
      <c r="E14" s="115">
        <f>E13-E15</f>
        <v>21452</v>
      </c>
      <c r="F14" s="116">
        <f>F13-F15</f>
        <v>63758</v>
      </c>
    </row>
    <row r="15" spans="1:6" s="25" customFormat="1" ht="11.25">
      <c r="A15" s="37"/>
      <c r="B15" s="19" t="s">
        <v>98</v>
      </c>
      <c r="C15" s="21">
        <v>170</v>
      </c>
      <c r="D15" s="22">
        <v>109</v>
      </c>
      <c r="E15" s="21">
        <v>67</v>
      </c>
      <c r="F15" s="22">
        <v>72</v>
      </c>
    </row>
    <row r="16" spans="1:6" s="25" customFormat="1" ht="11.25">
      <c r="A16" s="37"/>
      <c r="B16" s="94"/>
      <c r="C16" s="117"/>
      <c r="D16" s="117"/>
      <c r="E16" s="117"/>
      <c r="F16" s="117"/>
    </row>
  </sheetData>
  <pageMargins left="0.23622047244094491" right="0.23622047244094491" top="0.74803149606299213" bottom="0.74803149606299213" header="0.31496062992125984" footer="0.31496062992125984"/>
  <pageSetup paperSize="9" scale="93" orientation="portrait" r:id="rId1"/>
  <headerFooter>
    <oddFooter>&amp;L© 2019 Software AG. All rights reserved.&amp;C&amp;P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0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14.28515625" style="2" customWidth="1"/>
    <col min="3" max="16384" width="11.42578125" style="2"/>
  </cols>
  <sheetData>
    <row r="1" spans="2:11">
      <c r="K1" s="11"/>
    </row>
    <row r="9" spans="2:11" ht="18">
      <c r="B9" s="6" t="s">
        <v>189</v>
      </c>
    </row>
    <row r="10" spans="2:11" ht="18">
      <c r="B10" s="12" t="s">
        <v>190</v>
      </c>
    </row>
    <row r="11" spans="2:11" ht="18">
      <c r="B11" s="12" t="s">
        <v>191</v>
      </c>
    </row>
    <row r="12" spans="2:11" ht="18">
      <c r="B12" s="12" t="s">
        <v>192</v>
      </c>
    </row>
    <row r="14" spans="2:11" ht="18">
      <c r="B14" s="12"/>
    </row>
    <row r="15" spans="2:11" ht="18">
      <c r="B15" s="12"/>
    </row>
    <row r="16" spans="2:11" ht="18">
      <c r="B16" s="12" t="s">
        <v>193</v>
      </c>
      <c r="C16" s="12" t="s">
        <v>194</v>
      </c>
    </row>
    <row r="17" spans="2:3" ht="18">
      <c r="B17" s="12" t="s">
        <v>195</v>
      </c>
      <c r="C17" s="12" t="s">
        <v>196</v>
      </c>
    </row>
    <row r="18" spans="2:3" ht="18">
      <c r="B18" s="12" t="s">
        <v>197</v>
      </c>
      <c r="C18" s="13" t="s">
        <v>198</v>
      </c>
    </row>
    <row r="20" spans="2:3" ht="18">
      <c r="B20" s="12" t="s">
        <v>199</v>
      </c>
    </row>
  </sheetData>
  <hyperlinks>
    <hyperlink ref="C18" r:id="rId1" xr:uid="{00000000-0004-0000-0B00-000000000000}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2019 Software AG. All rights reserved.&amp;C&amp;P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/>
  <sheetData>
    <row r="1" spans="11:11">
      <c r="K1" s="1" t="s">
        <v>200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2019 Software AG. All rights reserved.&amp;C&amp;P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E33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7.140625" style="2" customWidth="1"/>
    <col min="3" max="16384" width="11.42578125" style="2"/>
  </cols>
  <sheetData>
    <row r="6" spans="2:3" ht="18">
      <c r="B6" s="6" t="s">
        <v>5</v>
      </c>
    </row>
    <row r="9" spans="2:3">
      <c r="B9" s="5" t="s">
        <v>6</v>
      </c>
      <c r="C9" s="5" t="s">
        <v>7</v>
      </c>
    </row>
    <row r="10" spans="2:3">
      <c r="B10" s="5"/>
      <c r="C10" s="5"/>
    </row>
    <row r="11" spans="2:3">
      <c r="B11" s="5" t="s">
        <v>8</v>
      </c>
      <c r="C11" s="5" t="s">
        <v>9</v>
      </c>
    </row>
    <row r="12" spans="2:3">
      <c r="B12" s="5"/>
      <c r="C12" s="5"/>
    </row>
    <row r="13" spans="2:3">
      <c r="B13" s="5" t="s">
        <v>10</v>
      </c>
      <c r="C13" s="5" t="s">
        <v>11</v>
      </c>
    </row>
    <row r="14" spans="2:3">
      <c r="B14" s="5"/>
      <c r="C14" s="5"/>
    </row>
    <row r="15" spans="2:3">
      <c r="B15" s="5" t="s">
        <v>12</v>
      </c>
      <c r="C15" s="5" t="s">
        <v>13</v>
      </c>
    </row>
    <row r="16" spans="2:3">
      <c r="B16" s="5"/>
      <c r="C16" s="5"/>
    </row>
    <row r="17" spans="2:5">
      <c r="B17" s="5" t="s">
        <v>14</v>
      </c>
      <c r="C17" s="5" t="s">
        <v>15</v>
      </c>
    </row>
    <row r="18" spans="2:5">
      <c r="B18" s="5"/>
      <c r="C18" s="5"/>
    </row>
    <row r="19" spans="2:5">
      <c r="B19" s="5" t="s">
        <v>16</v>
      </c>
      <c r="C19" s="5" t="s">
        <v>17</v>
      </c>
    </row>
    <row r="20" spans="2:5">
      <c r="B20" s="5"/>
      <c r="C20" s="5"/>
    </row>
    <row r="21" spans="2:5">
      <c r="B21" s="5" t="s">
        <v>18</v>
      </c>
      <c r="C21" s="5" t="s">
        <v>19</v>
      </c>
    </row>
    <row r="22" spans="2:5">
      <c r="B22" s="5"/>
      <c r="C22" s="5"/>
    </row>
    <row r="23" spans="2:5">
      <c r="B23" s="5" t="s">
        <v>20</v>
      </c>
      <c r="C23" s="5" t="s">
        <v>21</v>
      </c>
    </row>
    <row r="24" spans="2:5">
      <c r="B24" s="5"/>
      <c r="C24" s="5"/>
    </row>
    <row r="25" spans="2:5">
      <c r="B25" s="5" t="s">
        <v>22</v>
      </c>
      <c r="C25" s="5" t="s">
        <v>23</v>
      </c>
      <c r="D25" s="5"/>
      <c r="E25" s="5"/>
    </row>
    <row r="26" spans="2:5">
      <c r="B26" s="5"/>
      <c r="C26" s="5"/>
    </row>
    <row r="28" spans="2:5">
      <c r="B28" s="5"/>
      <c r="C28" s="5"/>
      <c r="D28" s="5"/>
      <c r="E28" s="5"/>
    </row>
    <row r="29" spans="2:5">
      <c r="B29" s="5"/>
      <c r="D29" s="5"/>
      <c r="E29" s="5"/>
    </row>
    <row r="30" spans="2:5">
      <c r="B30" s="5"/>
      <c r="C30" s="5"/>
      <c r="D30" s="5"/>
      <c r="E30" s="5"/>
    </row>
    <row r="31" spans="2:5">
      <c r="B31" s="5"/>
      <c r="C31" s="5"/>
      <c r="D31" s="5"/>
      <c r="E31" s="5"/>
    </row>
    <row r="32" spans="2:5">
      <c r="B32" s="5"/>
      <c r="D32" s="5"/>
      <c r="E32" s="5"/>
    </row>
    <row r="33" spans="2:5">
      <c r="B33" s="5"/>
      <c r="C33" s="5"/>
      <c r="D33" s="5"/>
      <c r="E33" s="5"/>
    </row>
  </sheetData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>&amp;L© 2019 Software AG. All rights reserved.&amp;C&amp;P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L54"/>
  <sheetViews>
    <sheetView showGridLines="0" zoomScaleNormal="100" workbookViewId="0"/>
  </sheetViews>
  <sheetFormatPr defaultColWidth="9.140625" defaultRowHeight="14.25"/>
  <cols>
    <col min="1" max="1" width="3.28515625" style="2" customWidth="1"/>
    <col min="2" max="2" width="34.85546875" style="2" customWidth="1"/>
    <col min="3" max="12" width="9.7109375" style="2" customWidth="1"/>
    <col min="13" max="16384" width="9.140625" style="2"/>
  </cols>
  <sheetData>
    <row r="1" spans="1:12" ht="15.75">
      <c r="B1" s="238" t="str">
        <f>'Table of contents'!C9</f>
        <v>Key Figures as of June 30, 2019</v>
      </c>
      <c r="C1" s="268"/>
      <c r="D1" s="268"/>
      <c r="E1" s="268"/>
      <c r="F1" s="268"/>
      <c r="G1" s="268"/>
    </row>
    <row r="2" spans="1:12">
      <c r="B2" s="251" t="s">
        <v>24</v>
      </c>
      <c r="C2" s="252"/>
      <c r="D2" s="252"/>
      <c r="E2" s="252"/>
      <c r="F2" s="252"/>
      <c r="G2" s="252"/>
    </row>
    <row r="3" spans="1:12">
      <c r="A3" s="38"/>
      <c r="B3" s="35"/>
      <c r="C3" s="35"/>
      <c r="D3" s="35"/>
      <c r="E3" s="35"/>
      <c r="F3" s="35"/>
      <c r="G3" s="36"/>
    </row>
    <row r="4" spans="1:12" ht="14.25" customHeight="1">
      <c r="B4" s="123" t="s">
        <v>25</v>
      </c>
      <c r="C4" s="274" t="s">
        <v>26</v>
      </c>
      <c r="D4" s="278" t="s">
        <v>27</v>
      </c>
      <c r="E4" s="276" t="s">
        <v>28</v>
      </c>
      <c r="F4" s="272" t="s">
        <v>29</v>
      </c>
      <c r="G4" s="272" t="s">
        <v>30</v>
      </c>
      <c r="H4" s="274" t="s">
        <v>31</v>
      </c>
      <c r="I4" s="278" t="s">
        <v>32</v>
      </c>
      <c r="J4" s="276" t="s">
        <v>33</v>
      </c>
      <c r="K4" s="272" t="s">
        <v>29</v>
      </c>
      <c r="L4" s="272" t="s">
        <v>30</v>
      </c>
    </row>
    <row r="5" spans="1:12" ht="15" thickBot="1">
      <c r="B5" s="124" t="s">
        <v>34</v>
      </c>
      <c r="C5" s="275"/>
      <c r="D5" s="279"/>
      <c r="E5" s="277"/>
      <c r="F5" s="273"/>
      <c r="G5" s="273"/>
      <c r="H5" s="275"/>
      <c r="I5" s="279"/>
      <c r="J5" s="277"/>
      <c r="K5" s="273"/>
      <c r="L5" s="273"/>
    </row>
    <row r="6" spans="1:12" ht="15" thickBot="1">
      <c r="B6" s="121" t="s">
        <v>35</v>
      </c>
      <c r="C6" s="129">
        <v>411.4</v>
      </c>
      <c r="D6" s="226">
        <v>405.1</v>
      </c>
      <c r="E6" s="120">
        <v>392.3</v>
      </c>
      <c r="F6" s="127">
        <v>0.05</v>
      </c>
      <c r="G6" s="173">
        <v>0.03</v>
      </c>
      <c r="H6" s="129">
        <v>210</v>
      </c>
      <c r="I6" s="226">
        <v>206.9</v>
      </c>
      <c r="J6" s="120">
        <v>205.7</v>
      </c>
      <c r="K6" s="127">
        <v>0.02</v>
      </c>
      <c r="L6" s="173">
        <v>0.01</v>
      </c>
    </row>
    <row r="7" spans="1:12" ht="15" thickTop="1">
      <c r="B7" s="122" t="s">
        <v>36</v>
      </c>
      <c r="C7" s="125">
        <v>210.3</v>
      </c>
      <c r="D7" s="227">
        <v>206</v>
      </c>
      <c r="E7" s="126">
        <v>202.9</v>
      </c>
      <c r="F7" s="128">
        <v>0.04</v>
      </c>
      <c r="G7" s="174">
        <v>0.02</v>
      </c>
      <c r="H7" s="125">
        <v>110.3</v>
      </c>
      <c r="I7" s="227">
        <v>108.4</v>
      </c>
      <c r="J7" s="126">
        <v>107.1</v>
      </c>
      <c r="K7" s="128">
        <v>0.03</v>
      </c>
      <c r="L7" s="174">
        <v>0.01</v>
      </c>
    </row>
    <row r="8" spans="1:12">
      <c r="B8" s="122" t="s">
        <v>37</v>
      </c>
      <c r="C8" s="125">
        <v>187.9</v>
      </c>
      <c r="D8" s="227">
        <v>184</v>
      </c>
      <c r="E8" s="126">
        <v>191.2</v>
      </c>
      <c r="F8" s="128">
        <v>-0.02</v>
      </c>
      <c r="G8" s="174">
        <v>-0.04</v>
      </c>
      <c r="H8" s="125">
        <v>97.5</v>
      </c>
      <c r="I8" s="227">
        <v>95.7</v>
      </c>
      <c r="J8" s="126">
        <v>101.8</v>
      </c>
      <c r="K8" s="128">
        <v>-0.04</v>
      </c>
      <c r="L8" s="174">
        <v>-0.06</v>
      </c>
    </row>
    <row r="9" spans="1:12">
      <c r="B9" s="122" t="s">
        <v>38</v>
      </c>
      <c r="C9" s="125">
        <v>22.3</v>
      </c>
      <c r="D9" s="227">
        <v>22</v>
      </c>
      <c r="E9" s="126">
        <v>11.6</v>
      </c>
      <c r="F9" s="128">
        <v>0.92</v>
      </c>
      <c r="G9" s="174">
        <v>0.89</v>
      </c>
      <c r="H9" s="125">
        <v>12.8</v>
      </c>
      <c r="I9" s="227">
        <v>12.7</v>
      </c>
      <c r="J9" s="126">
        <v>5.3</v>
      </c>
      <c r="K9" s="128">
        <v>1.44</v>
      </c>
      <c r="L9" s="174">
        <v>1.41</v>
      </c>
    </row>
    <row r="10" spans="1:12">
      <c r="B10" s="122" t="s">
        <v>39</v>
      </c>
      <c r="C10" s="125">
        <v>107.7</v>
      </c>
      <c r="D10" s="227">
        <v>107</v>
      </c>
      <c r="E10" s="126">
        <v>97.3</v>
      </c>
      <c r="F10" s="128">
        <v>0.11</v>
      </c>
      <c r="G10" s="174">
        <v>0.1</v>
      </c>
      <c r="H10" s="125">
        <v>53</v>
      </c>
      <c r="I10" s="227">
        <v>52.4</v>
      </c>
      <c r="J10" s="126">
        <v>52.6</v>
      </c>
      <c r="K10" s="128">
        <v>0.01</v>
      </c>
      <c r="L10" s="174">
        <v>0</v>
      </c>
    </row>
    <row r="11" spans="1:12">
      <c r="B11" s="122"/>
      <c r="C11" s="125"/>
      <c r="D11" s="227"/>
      <c r="E11" s="126"/>
      <c r="F11" s="128"/>
      <c r="G11" s="174"/>
      <c r="H11" s="125"/>
      <c r="I11" s="227"/>
      <c r="J11" s="126"/>
      <c r="K11" s="128"/>
      <c r="L11" s="174"/>
    </row>
    <row r="12" spans="1:12">
      <c r="B12" s="122" t="s">
        <v>40</v>
      </c>
      <c r="C12" s="125">
        <v>92.8</v>
      </c>
      <c r="D12" s="227">
        <v>92.4</v>
      </c>
      <c r="E12" s="126">
        <v>87.6</v>
      </c>
      <c r="F12" s="128">
        <v>0.06</v>
      </c>
      <c r="G12" s="174">
        <v>0.05</v>
      </c>
      <c r="H12" s="125">
        <v>50.2</v>
      </c>
      <c r="I12" s="227">
        <v>49.8</v>
      </c>
      <c r="J12" s="126">
        <v>53.5</v>
      </c>
      <c r="K12" s="128">
        <v>-0.06</v>
      </c>
      <c r="L12" s="174">
        <v>-7.0000000000000007E-2</v>
      </c>
    </row>
    <row r="13" spans="1:12">
      <c r="B13" s="122" t="s">
        <v>41</v>
      </c>
      <c r="C13" s="125">
        <v>214.7</v>
      </c>
      <c r="D13" s="227">
        <v>210.3</v>
      </c>
      <c r="E13" s="126">
        <v>204.2</v>
      </c>
      <c r="F13" s="128">
        <v>0.05</v>
      </c>
      <c r="G13" s="174">
        <v>0.03</v>
      </c>
      <c r="H13" s="125">
        <v>107.6</v>
      </c>
      <c r="I13" s="227">
        <v>105.6</v>
      </c>
      <c r="J13" s="126">
        <v>101.7</v>
      </c>
      <c r="K13" s="128">
        <v>0.06</v>
      </c>
      <c r="L13" s="174">
        <v>0.04</v>
      </c>
    </row>
    <row r="14" spans="1:12">
      <c r="B14" s="122" t="s">
        <v>42</v>
      </c>
      <c r="C14" s="125">
        <v>10.3</v>
      </c>
      <c r="D14" s="227">
        <v>10</v>
      </c>
      <c r="E14" s="126">
        <v>8.1</v>
      </c>
      <c r="F14" s="128">
        <v>0.27</v>
      </c>
      <c r="G14" s="174">
        <v>0.25</v>
      </c>
      <c r="H14" s="125">
        <v>5.4</v>
      </c>
      <c r="I14" s="227">
        <v>5.3</v>
      </c>
      <c r="J14" s="126">
        <v>4.3</v>
      </c>
      <c r="K14" s="128">
        <v>0.25</v>
      </c>
      <c r="L14" s="174">
        <v>0.23</v>
      </c>
    </row>
    <row r="15" spans="1:12" ht="12" customHeight="1">
      <c r="B15" s="179"/>
      <c r="C15" s="169"/>
      <c r="D15" s="169"/>
      <c r="E15" s="169"/>
    </row>
    <row r="16" spans="1:12">
      <c r="B16" s="122" t="s">
        <v>43</v>
      </c>
      <c r="C16" s="291">
        <v>0.84</v>
      </c>
      <c r="D16" s="227"/>
      <c r="E16" s="126"/>
      <c r="F16" s="128"/>
      <c r="G16" s="174"/>
      <c r="H16" s="291">
        <v>0.84</v>
      </c>
    </row>
    <row r="17" spans="2:8">
      <c r="B17" s="122" t="s">
        <v>44</v>
      </c>
      <c r="C17" s="125">
        <v>110.2</v>
      </c>
      <c r="D17" s="227"/>
      <c r="E17" s="126"/>
      <c r="F17" s="128"/>
      <c r="G17" s="174"/>
      <c r="H17" s="125">
        <v>67</v>
      </c>
    </row>
    <row r="18" spans="2:8" ht="12" customHeight="1">
      <c r="B18" s="179"/>
      <c r="C18" s="169"/>
      <c r="D18" s="169"/>
      <c r="E18" s="169"/>
    </row>
    <row r="19" spans="2:8" ht="12" customHeight="1">
      <c r="B19" s="179"/>
      <c r="C19" s="169"/>
      <c r="D19" s="169"/>
      <c r="E19" s="169"/>
    </row>
    <row r="20" spans="2:8" ht="30" customHeight="1" thickBot="1">
      <c r="B20" s="179"/>
      <c r="C20" s="262" t="s">
        <v>45</v>
      </c>
      <c r="D20" s="263" t="s">
        <v>46</v>
      </c>
      <c r="E20" s="258" t="s">
        <v>47</v>
      </c>
      <c r="F20" s="262" t="s">
        <v>48</v>
      </c>
      <c r="G20" s="258" t="s">
        <v>49</v>
      </c>
      <c r="H20" s="264" t="s">
        <v>50</v>
      </c>
    </row>
    <row r="21" spans="2:8">
      <c r="B21" s="122" t="s">
        <v>51</v>
      </c>
      <c r="C21" s="260">
        <v>315.3</v>
      </c>
      <c r="D21" s="261">
        <v>305.39999999999998</v>
      </c>
      <c r="E21" s="28">
        <f t="shared" ref="E21:E22" si="0">(C21-D21)/D21</f>
        <v>3.2416502946954924E-2</v>
      </c>
      <c r="F21" s="260">
        <v>287.5</v>
      </c>
      <c r="G21" s="28">
        <f>(D21-F21)/F21</f>
        <v>6.2260869565217314E-2</v>
      </c>
      <c r="H21" s="265">
        <f>(C21-F21)/F21</f>
        <v>9.6695652173913085E-2</v>
      </c>
    </row>
    <row r="22" spans="2:8">
      <c r="B22" s="122" t="s">
        <v>52</v>
      </c>
      <c r="C22" s="125">
        <v>39.6</v>
      </c>
      <c r="D22" s="259">
        <v>30.1</v>
      </c>
      <c r="E22" s="28">
        <f t="shared" si="0"/>
        <v>0.31561461794019929</v>
      </c>
      <c r="F22" s="125">
        <v>24.8</v>
      </c>
      <c r="G22" s="28">
        <f>(D22-F22)/F22</f>
        <v>0.21370967741935487</v>
      </c>
      <c r="H22" s="266">
        <f>(C22-F22)/F22</f>
        <v>0.59677419354838712</v>
      </c>
    </row>
    <row r="23" spans="2:8" ht="12" customHeight="1"/>
    <row r="24" spans="2:8" ht="12" customHeight="1">
      <c r="B24" s="168"/>
      <c r="C24" s="169"/>
      <c r="D24" s="170"/>
      <c r="E24" s="171"/>
    </row>
    <row r="25" spans="2:8" ht="15" customHeight="1" thickBot="1">
      <c r="B25" s="168"/>
      <c r="C25" s="241" t="s">
        <v>53</v>
      </c>
      <c r="D25" s="242" t="s">
        <v>54</v>
      </c>
      <c r="E25" s="243" t="s">
        <v>55</v>
      </c>
      <c r="F25" s="241" t="s">
        <v>56</v>
      </c>
      <c r="G25" s="242" t="s">
        <v>57</v>
      </c>
      <c r="H25" s="243" t="s">
        <v>55</v>
      </c>
    </row>
    <row r="26" spans="2:8" ht="23.25" customHeight="1" thickBot="1">
      <c r="B26" s="121" t="s">
        <v>58</v>
      </c>
      <c r="C26" s="130">
        <v>107.7</v>
      </c>
      <c r="D26" s="131">
        <v>112.7</v>
      </c>
      <c r="E26" s="132">
        <v>-0.04</v>
      </c>
      <c r="F26" s="130">
        <v>56.1</v>
      </c>
      <c r="G26" s="131">
        <v>61.5</v>
      </c>
      <c r="H26" s="132">
        <v>-0.09</v>
      </c>
    </row>
    <row r="27" spans="2:8" ht="15" thickTop="1">
      <c r="B27" s="140" t="s">
        <v>59</v>
      </c>
      <c r="C27" s="141">
        <v>0.26200000000000001</v>
      </c>
      <c r="D27" s="156">
        <v>0.28699999999999998</v>
      </c>
      <c r="E27" s="142"/>
      <c r="F27" s="141">
        <v>0.26700000000000002</v>
      </c>
      <c r="G27" s="156">
        <v>0.29899999999999999</v>
      </c>
      <c r="H27" s="142"/>
    </row>
    <row r="28" spans="2:8">
      <c r="B28" s="292" t="s">
        <v>60</v>
      </c>
      <c r="C28" s="293">
        <v>45</v>
      </c>
      <c r="D28" s="294">
        <v>57.5</v>
      </c>
      <c r="E28" s="295">
        <v>-0.22</v>
      </c>
      <c r="F28" s="293">
        <v>27.5</v>
      </c>
      <c r="G28" s="294">
        <v>30.8</v>
      </c>
      <c r="H28" s="295">
        <v>-0.11</v>
      </c>
    </row>
    <row r="29" spans="2:8">
      <c r="B29" s="296" t="s">
        <v>61</v>
      </c>
      <c r="C29" s="297">
        <v>0.214</v>
      </c>
      <c r="D29" s="298">
        <v>0.28299999999999997</v>
      </c>
      <c r="E29" s="299"/>
      <c r="F29" s="297">
        <v>0.25</v>
      </c>
      <c r="G29" s="298">
        <v>0.28799999999999998</v>
      </c>
      <c r="H29" s="299"/>
    </row>
    <row r="30" spans="2:8">
      <c r="B30" s="292" t="s">
        <v>62</v>
      </c>
      <c r="C30" s="293">
        <v>75.900000000000006</v>
      </c>
      <c r="D30" s="300">
        <v>68.7</v>
      </c>
      <c r="E30" s="295">
        <v>0.11</v>
      </c>
      <c r="F30" s="293">
        <v>36.6</v>
      </c>
      <c r="G30" s="300">
        <v>37.5</v>
      </c>
      <c r="H30" s="295">
        <v>-0.02</v>
      </c>
    </row>
    <row r="31" spans="2:8">
      <c r="B31" s="296" t="s">
        <v>61</v>
      </c>
      <c r="C31" s="297">
        <v>0.70399999999999996</v>
      </c>
      <c r="D31" s="298">
        <v>0.70599999999999996</v>
      </c>
      <c r="E31" s="299"/>
      <c r="F31" s="297">
        <v>0.69099999999999995</v>
      </c>
      <c r="G31" s="298">
        <v>0.71299999999999997</v>
      </c>
      <c r="H31" s="299"/>
    </row>
    <row r="32" spans="2:8" ht="23.25" customHeight="1" thickBot="1">
      <c r="B32" s="121" t="s">
        <v>63</v>
      </c>
      <c r="C32" s="129">
        <v>75.599999999999994</v>
      </c>
      <c r="D32" s="120">
        <v>78.7</v>
      </c>
      <c r="E32" s="127">
        <v>-0.04</v>
      </c>
      <c r="F32" s="129">
        <v>39.299999999999997</v>
      </c>
      <c r="G32" s="120">
        <v>42.2</v>
      </c>
      <c r="H32" s="127">
        <v>-7.0000000000000007E-2</v>
      </c>
    </row>
    <row r="33" spans="2:8" ht="23.25" customHeight="1" thickTop="1" thickBot="1">
      <c r="B33" s="121" t="s">
        <v>64</v>
      </c>
      <c r="C33" s="143">
        <v>1.02</v>
      </c>
      <c r="D33" s="172">
        <v>1.06</v>
      </c>
      <c r="E33" s="127">
        <v>-0.04</v>
      </c>
      <c r="F33" s="143">
        <v>0.53</v>
      </c>
      <c r="G33" s="172">
        <v>0.56999999999999995</v>
      </c>
      <c r="H33" s="127">
        <v>-7.0000000000000007E-2</v>
      </c>
    </row>
    <row r="34" spans="2:8" ht="23.25" customHeight="1" thickTop="1" thickBot="1">
      <c r="B34" s="121" t="s">
        <v>65</v>
      </c>
      <c r="C34" s="153">
        <v>90.6</v>
      </c>
      <c r="D34" s="154">
        <v>95.1</v>
      </c>
      <c r="E34" s="127">
        <f t="shared" ref="E34:E37" si="1">(C34-D34)/D34</f>
        <v>-4.7318611987381708E-2</v>
      </c>
      <c r="F34" s="153">
        <v>30.6</v>
      </c>
      <c r="G34" s="154">
        <v>33.5</v>
      </c>
      <c r="H34" s="127">
        <f t="shared" ref="H34" si="2">(F34-G34)/G34</f>
        <v>-8.6567164179104442E-2</v>
      </c>
    </row>
    <row r="35" spans="2:8" ht="15" thickTop="1">
      <c r="B35" s="144" t="s">
        <v>66</v>
      </c>
      <c r="C35" s="225">
        <v>6</v>
      </c>
      <c r="D35" s="145">
        <v>6.5</v>
      </c>
      <c r="E35" s="254"/>
      <c r="F35" s="225">
        <v>3.7</v>
      </c>
      <c r="G35" s="257">
        <v>5</v>
      </c>
      <c r="H35" s="254"/>
    </row>
    <row r="36" spans="2:8">
      <c r="B36" s="135" t="s">
        <v>67</v>
      </c>
      <c r="C36" s="236">
        <v>7.7</v>
      </c>
      <c r="D36" s="255"/>
      <c r="E36" s="253"/>
      <c r="F36" s="236">
        <v>4.5</v>
      </c>
      <c r="G36" s="255"/>
      <c r="H36" s="253"/>
    </row>
    <row r="37" spans="2:8" ht="23.25" customHeight="1" thickBot="1">
      <c r="B37" s="121" t="s">
        <v>68</v>
      </c>
      <c r="C37" s="153">
        <v>76.900000000000006</v>
      </c>
      <c r="D37" s="154">
        <v>88.6</v>
      </c>
      <c r="E37" s="127">
        <f t="shared" si="1"/>
        <v>-0.13205417607223463</v>
      </c>
      <c r="F37" s="153">
        <v>22.4</v>
      </c>
      <c r="G37" s="154">
        <v>28.5</v>
      </c>
      <c r="H37" s="127">
        <f t="shared" ref="H37" si="3">(F37-G37)/G37</f>
        <v>-0.2140350877192983</v>
      </c>
    </row>
    <row r="38" spans="2:8" ht="12" customHeight="1" thickTop="1">
      <c r="B38" s="168"/>
      <c r="C38" s="169"/>
      <c r="D38" s="170"/>
      <c r="E38" s="171"/>
      <c r="F38" s="169"/>
      <c r="G38" s="170"/>
      <c r="H38" s="171"/>
    </row>
    <row r="39" spans="2:8" ht="17.25" customHeight="1" thickBot="1">
      <c r="B39" s="121" t="s">
        <v>69</v>
      </c>
      <c r="C39" s="153">
        <v>92.6</v>
      </c>
      <c r="D39" s="154"/>
      <c r="E39" s="127"/>
      <c r="F39" s="153">
        <v>27</v>
      </c>
      <c r="H39" s="237"/>
    </row>
    <row r="40" spans="2:8" ht="15" thickTop="1">
      <c r="B40" s="292" t="s">
        <v>59</v>
      </c>
      <c r="C40" s="141">
        <f>+C39/C6</f>
        <v>0.22508507535245503</v>
      </c>
      <c r="D40" s="145"/>
      <c r="E40" s="254"/>
      <c r="F40" s="141">
        <f>+F39/H6</f>
        <v>0.12857142857142856</v>
      </c>
    </row>
    <row r="41" spans="2:8">
      <c r="B41" s="296" t="s">
        <v>70</v>
      </c>
      <c r="C41" s="301">
        <f>+C39/'Income Statement'!C27*1000000</f>
        <v>1.2516915238950952</v>
      </c>
      <c r="D41" s="255"/>
      <c r="E41" s="253"/>
      <c r="F41" s="301">
        <f>+F39/'Income Statement'!F27*1000000</f>
        <v>0.36496405124371034</v>
      </c>
    </row>
    <row r="42" spans="2:8" s="178" customFormat="1" ht="21.75" customHeight="1">
      <c r="B42" s="179"/>
      <c r="C42" s="180"/>
      <c r="D42" s="181"/>
      <c r="E42" s="182"/>
      <c r="F42" s="183"/>
      <c r="G42" s="183"/>
    </row>
    <row r="43" spans="2:8" ht="15" customHeight="1" thickBot="1">
      <c r="B43" s="177" t="s">
        <v>71</v>
      </c>
      <c r="C43" s="244" t="s">
        <v>45</v>
      </c>
      <c r="D43" s="245" t="s">
        <v>46</v>
      </c>
      <c r="E43" s="243" t="s">
        <v>55</v>
      </c>
      <c r="F43" s="239"/>
    </row>
    <row r="44" spans="2:8" ht="15.75" thickTop="1" thickBot="1">
      <c r="B44" s="137" t="s">
        <v>72</v>
      </c>
      <c r="C44" s="138">
        <v>2048</v>
      </c>
      <c r="D44" s="139">
        <v>2007.9</v>
      </c>
      <c r="E44" s="175">
        <f t="shared" ref="E44:E47" si="4">(C44-D44)/D44</f>
        <v>1.9971114099307689E-2</v>
      </c>
    </row>
    <row r="45" spans="2:8" ht="15" thickTop="1">
      <c r="B45" s="135" t="s">
        <v>73</v>
      </c>
      <c r="C45" s="236">
        <v>509.9</v>
      </c>
      <c r="D45" s="136">
        <v>462.3</v>
      </c>
      <c r="E45" s="176">
        <f t="shared" si="4"/>
        <v>0.10296344365130859</v>
      </c>
    </row>
    <row r="46" spans="2:8">
      <c r="B46" s="302" t="s">
        <v>74</v>
      </c>
      <c r="C46" s="293">
        <v>136.30000000000001</v>
      </c>
      <c r="D46" s="300">
        <v>149</v>
      </c>
      <c r="E46" s="303">
        <f t="shared" si="4"/>
        <v>-8.5234899328858985E-2</v>
      </c>
    </row>
    <row r="47" spans="2:8" ht="23.25" customHeight="1" thickBot="1">
      <c r="B47" s="121" t="s">
        <v>75</v>
      </c>
      <c r="C47" s="133">
        <v>4740</v>
      </c>
      <c r="D47" s="134">
        <v>4763</v>
      </c>
      <c r="E47" s="132">
        <f t="shared" si="4"/>
        <v>-4.8288893554482466E-3</v>
      </c>
    </row>
    <row r="48" spans="2:8" ht="15" thickTop="1">
      <c r="B48" s="118"/>
      <c r="C48" s="119"/>
      <c r="D48" s="119"/>
      <c r="E48" s="119"/>
      <c r="F48" s="119"/>
      <c r="G48" s="119"/>
    </row>
    <row r="49" spans="2:7">
      <c r="B49" s="25" t="s">
        <v>76</v>
      </c>
      <c r="C49" s="25"/>
      <c r="D49" s="25"/>
      <c r="E49" s="25"/>
      <c r="F49" s="25"/>
      <c r="G49" s="146"/>
    </row>
    <row r="50" spans="2:7" s="25" customFormat="1" ht="11.25">
      <c r="B50" s="25" t="s">
        <v>77</v>
      </c>
    </row>
    <row r="51" spans="2:7" s="25" customFormat="1" ht="11.25">
      <c r="B51" s="25" t="s">
        <v>78</v>
      </c>
    </row>
    <row r="52" spans="2:7" s="215" customFormat="1" ht="11.25">
      <c r="B52" s="215" t="s">
        <v>79</v>
      </c>
    </row>
    <row r="53" spans="2:7" s="216" customFormat="1" ht="7.5" customHeight="1">
      <c r="B53" s="215"/>
    </row>
    <row r="54" spans="2:7" s="216" customFormat="1" ht="25.5" customHeight="1">
      <c r="B54" s="280" t="s">
        <v>80</v>
      </c>
      <c r="C54" s="280"/>
      <c r="D54" s="280"/>
      <c r="E54" s="280"/>
      <c r="F54" s="280"/>
    </row>
  </sheetData>
  <mergeCells count="11">
    <mergeCell ref="H4:H5"/>
    <mergeCell ref="I4:I5"/>
    <mergeCell ref="J4:J5"/>
    <mergeCell ref="K4:K5"/>
    <mergeCell ref="L4:L5"/>
    <mergeCell ref="G4:G5"/>
    <mergeCell ref="C4:C5"/>
    <mergeCell ref="E4:E5"/>
    <mergeCell ref="D4:D5"/>
    <mergeCell ref="B54:F54"/>
    <mergeCell ref="F4:F5"/>
  </mergeCells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Footer>&amp;L© 2019 Software AG. All rights reserved.&amp;C&amp;P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H53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45" style="2" customWidth="1"/>
    <col min="3" max="8" width="11.7109375" style="2" customWidth="1"/>
    <col min="9" max="16384" width="9.140625" style="2"/>
  </cols>
  <sheetData>
    <row r="1" spans="1:8" s="39" customFormat="1" ht="15.75" customHeight="1">
      <c r="A1" s="40"/>
      <c r="B1" s="155" t="str">
        <f>'Table of contents'!C11</f>
        <v>Consolidated Income Statement for the Six Months Ended June 30, 2019</v>
      </c>
      <c r="C1" s="270"/>
      <c r="D1" s="270"/>
      <c r="E1" s="270"/>
      <c r="F1" s="270"/>
      <c r="G1" s="150"/>
      <c r="H1" s="40"/>
    </row>
    <row r="2" spans="1:8" ht="15" customHeight="1">
      <c r="A2" s="34"/>
      <c r="B2" s="151" t="s">
        <v>24</v>
      </c>
      <c r="C2" s="148"/>
      <c r="D2" s="148"/>
      <c r="E2" s="148"/>
      <c r="F2" s="148"/>
      <c r="G2" s="149"/>
      <c r="H2" s="34"/>
    </row>
    <row r="3" spans="1:8">
      <c r="A3" s="34"/>
      <c r="B3" s="41"/>
      <c r="C3" s="36"/>
      <c r="D3" s="36"/>
      <c r="E3" s="36"/>
      <c r="F3" s="34"/>
      <c r="G3" s="34"/>
      <c r="H3" s="34"/>
    </row>
    <row r="4" spans="1:8" s="25" customFormat="1" ht="20.25" customHeight="1" thickBot="1">
      <c r="A4" s="37"/>
      <c r="B4" s="42" t="s">
        <v>81</v>
      </c>
      <c r="C4" s="43" t="s">
        <v>53</v>
      </c>
      <c r="D4" s="44" t="s">
        <v>54</v>
      </c>
      <c r="E4" s="246" t="s">
        <v>55</v>
      </c>
      <c r="F4" s="43" t="s">
        <v>56</v>
      </c>
      <c r="G4" s="44" t="s">
        <v>57</v>
      </c>
      <c r="H4" s="246" t="s">
        <v>55</v>
      </c>
    </row>
    <row r="5" spans="1:8" s="25" customFormat="1" ht="11.25">
      <c r="A5" s="37"/>
      <c r="B5" s="45" t="s">
        <v>40</v>
      </c>
      <c r="C5" s="30">
        <v>92754</v>
      </c>
      <c r="D5" s="31">
        <v>87636</v>
      </c>
      <c r="E5" s="28">
        <f t="shared" ref="E5:E22" si="0">(C5-D5)/D5</f>
        <v>5.8400657264138026E-2</v>
      </c>
      <c r="F5" s="30">
        <v>50174</v>
      </c>
      <c r="G5" s="31">
        <v>53471</v>
      </c>
      <c r="H5" s="28">
        <f t="shared" ref="H5:H22" si="1">(F5-G5)/G5</f>
        <v>-6.1659591180265941E-2</v>
      </c>
    </row>
    <row r="6" spans="1:8" s="25" customFormat="1" ht="11.25">
      <c r="A6" s="37"/>
      <c r="B6" s="19" t="s">
        <v>41</v>
      </c>
      <c r="C6" s="21">
        <v>214664</v>
      </c>
      <c r="D6" s="22">
        <v>204168</v>
      </c>
      <c r="E6" s="26">
        <f t="shared" si="0"/>
        <v>5.1408643861917638E-2</v>
      </c>
      <c r="F6" s="21">
        <v>107572</v>
      </c>
      <c r="G6" s="22">
        <v>101710</v>
      </c>
      <c r="H6" s="26">
        <f t="shared" si="1"/>
        <v>5.763445088978468E-2</v>
      </c>
    </row>
    <row r="7" spans="1:8" s="25" customFormat="1" ht="11.25">
      <c r="A7" s="37"/>
      <c r="B7" s="19" t="s">
        <v>42</v>
      </c>
      <c r="C7" s="21">
        <v>10256</v>
      </c>
      <c r="D7" s="22">
        <v>8062</v>
      </c>
      <c r="E7" s="26">
        <f t="shared" si="0"/>
        <v>0.27214090796328455</v>
      </c>
      <c r="F7" s="21">
        <v>5391</v>
      </c>
      <c r="G7" s="22">
        <v>4312</v>
      </c>
      <c r="H7" s="26">
        <f t="shared" si="1"/>
        <v>0.25023191094619668</v>
      </c>
    </row>
    <row r="8" spans="1:8" s="25" customFormat="1" ht="11.25">
      <c r="A8" s="37"/>
      <c r="B8" s="19" t="s">
        <v>82</v>
      </c>
      <c r="C8" s="21">
        <v>93440</v>
      </c>
      <c r="D8" s="22">
        <v>92100</v>
      </c>
      <c r="E8" s="26">
        <f t="shared" si="0"/>
        <v>1.4549402823018458E-2</v>
      </c>
      <c r="F8" s="21">
        <v>46733</v>
      </c>
      <c r="G8" s="22">
        <v>46039</v>
      </c>
      <c r="H8" s="26">
        <f t="shared" si="1"/>
        <v>1.5074176241881882E-2</v>
      </c>
    </row>
    <row r="9" spans="1:8" s="25" customFormat="1" ht="11.25">
      <c r="A9" s="37"/>
      <c r="B9" s="19" t="s">
        <v>83</v>
      </c>
      <c r="C9" s="21">
        <v>321</v>
      </c>
      <c r="D9" s="22">
        <v>368</v>
      </c>
      <c r="E9" s="26">
        <f t="shared" si="0"/>
        <v>-0.12771739130434784</v>
      </c>
      <c r="F9" s="21">
        <v>148</v>
      </c>
      <c r="G9" s="22">
        <v>169</v>
      </c>
      <c r="H9" s="26">
        <f t="shared" si="1"/>
        <v>-0.1242603550295858</v>
      </c>
    </row>
    <row r="10" spans="1:8" s="25" customFormat="1" ht="15" customHeight="1" thickBot="1">
      <c r="A10" s="37"/>
      <c r="B10" s="51" t="s">
        <v>84</v>
      </c>
      <c r="C10" s="32">
        <f>SUM(C5:C9)</f>
        <v>411435</v>
      </c>
      <c r="D10" s="33">
        <f>SUM(D5:D9)</f>
        <v>392334</v>
      </c>
      <c r="E10" s="52">
        <f t="shared" si="0"/>
        <v>4.8685558733120249E-2</v>
      </c>
      <c r="F10" s="32">
        <f>SUM(F5:F9)</f>
        <v>210018</v>
      </c>
      <c r="G10" s="33">
        <f>SUM(G5:G9)</f>
        <v>205701</v>
      </c>
      <c r="H10" s="52">
        <f t="shared" si="1"/>
        <v>2.0986772062362363E-2</v>
      </c>
    </row>
    <row r="11" spans="1:8" s="25" customFormat="1" ht="11.25">
      <c r="A11" s="37"/>
      <c r="B11" s="45" t="s">
        <v>85</v>
      </c>
      <c r="C11" s="30">
        <v>-98603</v>
      </c>
      <c r="D11" s="31">
        <v>-97876</v>
      </c>
      <c r="E11" s="28">
        <f t="shared" si="0"/>
        <v>7.4277657444112959E-3</v>
      </c>
      <c r="F11" s="30">
        <v>-49144</v>
      </c>
      <c r="G11" s="31">
        <v>-48369</v>
      </c>
      <c r="H11" s="28">
        <f t="shared" si="1"/>
        <v>1.6022659141185471E-2</v>
      </c>
    </row>
    <row r="12" spans="1:8" s="25" customFormat="1" ht="15" customHeight="1" thickBot="1">
      <c r="A12" s="37"/>
      <c r="B12" s="51" t="s">
        <v>86</v>
      </c>
      <c r="C12" s="32">
        <f>+C10+C11</f>
        <v>312832</v>
      </c>
      <c r="D12" s="33">
        <f>+D10+D11</f>
        <v>294458</v>
      </c>
      <c r="E12" s="52">
        <f t="shared" si="0"/>
        <v>6.2399391424243868E-2</v>
      </c>
      <c r="F12" s="32">
        <f>+F10+F11</f>
        <v>160874</v>
      </c>
      <c r="G12" s="33">
        <f>+G10+G11</f>
        <v>157332</v>
      </c>
      <c r="H12" s="52">
        <f t="shared" si="1"/>
        <v>2.2512902651717386E-2</v>
      </c>
    </row>
    <row r="13" spans="1:8" s="25" customFormat="1" ht="11.25">
      <c r="A13" s="37"/>
      <c r="B13" s="45" t="s">
        <v>87</v>
      </c>
      <c r="C13" s="30">
        <v>-63994</v>
      </c>
      <c r="D13" s="31">
        <v>-58378</v>
      </c>
      <c r="E13" s="28">
        <f t="shared" si="0"/>
        <v>9.6200623522559869E-2</v>
      </c>
      <c r="F13" s="30">
        <v>-30693</v>
      </c>
      <c r="G13" s="31">
        <v>-30034</v>
      </c>
      <c r="H13" s="28">
        <f t="shared" si="1"/>
        <v>2.1941799294133316E-2</v>
      </c>
    </row>
    <row r="14" spans="1:8" s="25" customFormat="1" ht="11.25">
      <c r="A14" s="37"/>
      <c r="B14" s="19" t="s">
        <v>88</v>
      </c>
      <c r="C14" s="21">
        <f>-97751-8490-19316-1</f>
        <v>-125558</v>
      </c>
      <c r="D14" s="22">
        <v>-110462</v>
      </c>
      <c r="E14" s="26">
        <f t="shared" si="0"/>
        <v>0.13666238163350292</v>
      </c>
      <c r="F14" s="21">
        <v>-64746</v>
      </c>
      <c r="G14" s="22">
        <v>-58426</v>
      </c>
      <c r="H14" s="26">
        <f t="shared" si="1"/>
        <v>0.10817101975148051</v>
      </c>
    </row>
    <row r="15" spans="1:8" s="25" customFormat="1" ht="11.25">
      <c r="A15" s="37"/>
      <c r="B15" s="19" t="s">
        <v>89</v>
      </c>
      <c r="C15" s="49">
        <v>-35212</v>
      </c>
      <c r="D15" s="50">
        <v>-35029</v>
      </c>
      <c r="E15" s="26">
        <f t="shared" si="0"/>
        <v>5.2242427702760569E-3</v>
      </c>
      <c r="F15" s="49">
        <v>-17592</v>
      </c>
      <c r="G15" s="50">
        <v>-17982</v>
      </c>
      <c r="H15" s="26">
        <f t="shared" si="1"/>
        <v>-2.1688355021688355E-2</v>
      </c>
    </row>
    <row r="16" spans="1:8" s="25" customFormat="1" ht="11.25">
      <c r="A16" s="37"/>
      <c r="B16" s="19" t="s">
        <v>90</v>
      </c>
      <c r="C16" s="21">
        <v>-2912</v>
      </c>
      <c r="D16" s="22">
        <v>-3212</v>
      </c>
      <c r="E16" s="26">
        <f t="shared" si="0"/>
        <v>-9.3399750933997508E-2</v>
      </c>
      <c r="F16" s="21">
        <v>-1452</v>
      </c>
      <c r="G16" s="22">
        <v>-1416</v>
      </c>
      <c r="H16" s="26">
        <f t="shared" si="1"/>
        <v>2.5423728813559324E-2</v>
      </c>
    </row>
    <row r="17" spans="1:8" s="25" customFormat="1" ht="15" customHeight="1" thickBot="1">
      <c r="A17" s="37"/>
      <c r="B17" s="51" t="s">
        <v>91</v>
      </c>
      <c r="C17" s="32">
        <f>SUM(C12:C16)</f>
        <v>85156</v>
      </c>
      <c r="D17" s="33">
        <f>SUM(D12:D16)</f>
        <v>87377</v>
      </c>
      <c r="E17" s="52">
        <f t="shared" si="0"/>
        <v>-2.5418588415715808E-2</v>
      </c>
      <c r="F17" s="32">
        <f>SUM(F12:F16)</f>
        <v>46391</v>
      </c>
      <c r="G17" s="33">
        <f>SUM(G12:G16)</f>
        <v>49474</v>
      </c>
      <c r="H17" s="52">
        <f t="shared" si="1"/>
        <v>-6.2315559687916883E-2</v>
      </c>
    </row>
    <row r="18" spans="1:8" s="25" customFormat="1" ht="11.25">
      <c r="A18" s="37"/>
      <c r="B18" s="45" t="s">
        <v>92</v>
      </c>
      <c r="C18" s="30">
        <v>1872</v>
      </c>
      <c r="D18" s="31">
        <v>3685</v>
      </c>
      <c r="E18" s="26">
        <f t="shared" si="0"/>
        <v>-0.49199457259158752</v>
      </c>
      <c r="F18" s="30">
        <v>-110</v>
      </c>
      <c r="G18" s="31">
        <v>1324</v>
      </c>
      <c r="H18" s="26"/>
    </row>
    <row r="19" spans="1:8" s="25" customFormat="1" ht="11.25">
      <c r="A19" s="37"/>
      <c r="B19" s="19" t="s">
        <v>93</v>
      </c>
      <c r="C19" s="21">
        <v>2885</v>
      </c>
      <c r="D19" s="22">
        <v>2087</v>
      </c>
      <c r="E19" s="26">
        <f t="shared" si="0"/>
        <v>0.38236703402012456</v>
      </c>
      <c r="F19" s="21">
        <v>1491</v>
      </c>
      <c r="G19" s="22">
        <v>722</v>
      </c>
      <c r="H19" s="26">
        <f t="shared" si="1"/>
        <v>1.0650969529085872</v>
      </c>
    </row>
    <row r="20" spans="1:8" s="25" customFormat="1" ht="15" customHeight="1" thickBot="1">
      <c r="A20" s="37"/>
      <c r="B20" s="51" t="s">
        <v>94</v>
      </c>
      <c r="C20" s="32">
        <f>SUM(C17:C19)</f>
        <v>89913</v>
      </c>
      <c r="D20" s="33">
        <f>SUM(D17:D19)</f>
        <v>93149</v>
      </c>
      <c r="E20" s="52">
        <f t="shared" si="0"/>
        <v>-3.4740040150726258E-2</v>
      </c>
      <c r="F20" s="32">
        <f>SUM(F17:F19)</f>
        <v>47772</v>
      </c>
      <c r="G20" s="33">
        <f>SUM(G17:G19)</f>
        <v>51520</v>
      </c>
      <c r="H20" s="52">
        <f t="shared" si="1"/>
        <v>-7.2748447204968938E-2</v>
      </c>
    </row>
    <row r="21" spans="1:8" s="25" customFormat="1" ht="11.25">
      <c r="A21" s="37"/>
      <c r="B21" s="45" t="s">
        <v>95</v>
      </c>
      <c r="C21" s="30">
        <f>-25256-1559-1</f>
        <v>-26816</v>
      </c>
      <c r="D21" s="31">
        <v>-27375</v>
      </c>
      <c r="E21" s="28">
        <f t="shared" si="0"/>
        <v>-2.0420091324200914E-2</v>
      </c>
      <c r="F21" s="30">
        <v>-14345</v>
      </c>
      <c r="G21" s="31">
        <v>-15695</v>
      </c>
      <c r="H21" s="28">
        <f t="shared" si="1"/>
        <v>-8.601465434851864E-2</v>
      </c>
    </row>
    <row r="22" spans="1:8" s="25" customFormat="1" ht="15" customHeight="1" thickBot="1">
      <c r="A22" s="37"/>
      <c r="B22" s="51" t="s">
        <v>96</v>
      </c>
      <c r="C22" s="32">
        <f>SUM(C20:C21)</f>
        <v>63097</v>
      </c>
      <c r="D22" s="33">
        <f>SUM(D20:D21)</f>
        <v>65774</v>
      </c>
      <c r="E22" s="52">
        <f t="shared" si="0"/>
        <v>-4.0699972633563411E-2</v>
      </c>
      <c r="F22" s="32">
        <f>SUM(F20:F21)</f>
        <v>33427</v>
      </c>
      <c r="G22" s="33">
        <f>SUM(G20:G21)</f>
        <v>35825</v>
      </c>
      <c r="H22" s="52">
        <f t="shared" si="1"/>
        <v>-6.6936496859734823E-2</v>
      </c>
    </row>
    <row r="23" spans="1:8" s="25" customFormat="1" ht="15" customHeight="1">
      <c r="A23" s="37"/>
      <c r="B23" s="249" t="s">
        <v>97</v>
      </c>
      <c r="C23" s="23">
        <f>+C22-C24</f>
        <v>62927</v>
      </c>
      <c r="D23" s="24">
        <f>+D22-D24</f>
        <v>65665</v>
      </c>
      <c r="E23" s="27">
        <f>(C23-D23)/D23</f>
        <v>-4.1696489758623313E-2</v>
      </c>
      <c r="F23" s="23">
        <f>+F22-F24</f>
        <v>33360</v>
      </c>
      <c r="G23" s="24">
        <f>+G22-G24</f>
        <v>35753</v>
      </c>
      <c r="H23" s="27">
        <f>(F23-G23)/G23</f>
        <v>-6.6931446312197579E-2</v>
      </c>
    </row>
    <row r="24" spans="1:8" s="25" customFormat="1" ht="15" customHeight="1" thickBot="1">
      <c r="A24" s="37"/>
      <c r="B24" s="250" t="s">
        <v>98</v>
      </c>
      <c r="C24" s="47">
        <v>170</v>
      </c>
      <c r="D24" s="48">
        <v>109</v>
      </c>
      <c r="E24" s="29"/>
      <c r="F24" s="47">
        <v>67</v>
      </c>
      <c r="G24" s="48">
        <v>72</v>
      </c>
      <c r="H24" s="29"/>
    </row>
    <row r="25" spans="1:8" s="25" customFormat="1" ht="11.25">
      <c r="A25" s="37"/>
      <c r="B25" s="19" t="s">
        <v>99</v>
      </c>
      <c r="C25" s="20">
        <f>ROUND((C23/C27*1000),2)</f>
        <v>0.85</v>
      </c>
      <c r="D25" s="184">
        <f>ROUND((D23/D27*1000),2)</f>
        <v>0.89</v>
      </c>
      <c r="E25" s="26">
        <f>(C25-D25)/D25</f>
        <v>-4.4943820224719142E-2</v>
      </c>
      <c r="F25" s="20">
        <f>ROUND((F23/F27*1000),2)</f>
        <v>0.45</v>
      </c>
      <c r="G25" s="184">
        <f>ROUND((G23/G27*1000),2)</f>
        <v>0.48</v>
      </c>
      <c r="H25" s="26">
        <f>(F25-G25)/G25</f>
        <v>-6.2499999999999944E-2</v>
      </c>
    </row>
    <row r="26" spans="1:8" s="25" customFormat="1" ht="11.25">
      <c r="A26" s="37"/>
      <c r="B26" s="19" t="s">
        <v>100</v>
      </c>
      <c r="C26" s="20">
        <f>ROUND((C23/C28*1000),2)</f>
        <v>0.85</v>
      </c>
      <c r="D26" s="184">
        <f>ROUND((D23/D28*1000),2)</f>
        <v>0.89</v>
      </c>
      <c r="E26" s="26">
        <f>(C26-D26)/D26</f>
        <v>-4.4943820224719142E-2</v>
      </c>
      <c r="F26" s="20">
        <f>ROUND((F23/F28*1000),2)</f>
        <v>0.45</v>
      </c>
      <c r="G26" s="184">
        <f>ROUND((G23/G28*1000),2)</f>
        <v>0.48</v>
      </c>
      <c r="H26" s="26">
        <f>(F26-G26)/G26</f>
        <v>-6.2499999999999944E-2</v>
      </c>
    </row>
    <row r="27" spans="1:8" s="25" customFormat="1" ht="11.25">
      <c r="A27" s="37"/>
      <c r="B27" s="19" t="s">
        <v>101</v>
      </c>
      <c r="C27" s="21">
        <v>73979889</v>
      </c>
      <c r="D27" s="22">
        <v>73977152</v>
      </c>
      <c r="E27" s="26" t="s">
        <v>102</v>
      </c>
      <c r="F27" s="21">
        <v>73979889</v>
      </c>
      <c r="G27" s="22">
        <v>73978064</v>
      </c>
      <c r="H27" s="26" t="s">
        <v>102</v>
      </c>
    </row>
    <row r="28" spans="1:8" s="25" customFormat="1" ht="11.25">
      <c r="A28" s="37"/>
      <c r="B28" s="19" t="s">
        <v>103</v>
      </c>
      <c r="C28" s="21">
        <v>73979889</v>
      </c>
      <c r="D28" s="22">
        <v>73980793</v>
      </c>
      <c r="E28" s="26" t="s">
        <v>102</v>
      </c>
      <c r="F28" s="21">
        <v>73979889</v>
      </c>
      <c r="G28" s="22">
        <v>73981746</v>
      </c>
      <c r="H28" s="26" t="s">
        <v>102</v>
      </c>
    </row>
    <row r="29" spans="1:8">
      <c r="A29" s="34"/>
      <c r="B29" s="34"/>
      <c r="C29" s="34"/>
      <c r="D29" s="34"/>
      <c r="E29" s="34"/>
      <c r="F29" s="34"/>
      <c r="G29" s="34"/>
      <c r="H29" s="34"/>
    </row>
    <row r="30" spans="1:8">
      <c r="A30" s="2" t="s">
        <v>104</v>
      </c>
      <c r="B30" s="235"/>
    </row>
    <row r="31" spans="1:8">
      <c r="B31" s="235"/>
    </row>
    <row r="32" spans="1:8">
      <c r="B32" s="235"/>
    </row>
    <row r="53" spans="4:4">
      <c r="D53" s="2" t="s">
        <v>105</v>
      </c>
    </row>
  </sheetData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&amp;L© 2019 Software AG. All rights reserved.&amp;C&amp;P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74"/>
  <sheetViews>
    <sheetView showGridLines="0" zoomScaleNormal="100" workbookViewId="0"/>
  </sheetViews>
  <sheetFormatPr defaultColWidth="9.140625" defaultRowHeight="14.25"/>
  <cols>
    <col min="1" max="1" width="3.42578125" style="10" customWidth="1"/>
    <col min="2" max="2" width="46.85546875" style="10" customWidth="1"/>
    <col min="3" max="4" width="17.28515625" style="10" customWidth="1"/>
    <col min="5" max="5" width="7" style="10" customWidth="1"/>
    <col min="6" max="16384" width="9.140625" style="10"/>
  </cols>
  <sheetData>
    <row r="1" spans="1:7" s="54" customFormat="1" ht="15" customHeight="1">
      <c r="B1" s="55" t="str">
        <f>'Table of contents'!C13</f>
        <v>Consolidated Balance Sheet as of June 30, 2019</v>
      </c>
      <c r="C1" s="56"/>
      <c r="D1" s="56"/>
    </row>
    <row r="2" spans="1:7" ht="15" customHeight="1">
      <c r="B2" s="281" t="s">
        <v>24</v>
      </c>
      <c r="C2" s="281"/>
      <c r="D2" s="9"/>
    </row>
    <row r="3" spans="1:7" ht="15" customHeight="1">
      <c r="B3" s="14"/>
      <c r="C3" s="8"/>
      <c r="D3" s="8"/>
    </row>
    <row r="4" spans="1:7" s="57" customFormat="1" ht="20.25" customHeight="1" thickBot="1">
      <c r="A4" s="61"/>
      <c r="B4" s="62" t="s">
        <v>106</v>
      </c>
      <c r="C4" s="247" t="s">
        <v>45</v>
      </c>
      <c r="D4" s="248" t="s">
        <v>46</v>
      </c>
      <c r="E4" s="61"/>
    </row>
    <row r="5" spans="1:7" s="57" customFormat="1" ht="15" customHeight="1" thickBot="1">
      <c r="A5" s="61"/>
      <c r="B5" s="63" t="s">
        <v>107</v>
      </c>
      <c r="C5" s="64"/>
      <c r="D5" s="65"/>
      <c r="E5" s="61"/>
    </row>
    <row r="6" spans="1:7" s="57" customFormat="1" ht="14.25" customHeight="1">
      <c r="A6" s="61"/>
      <c r="B6" s="66" t="s">
        <v>73</v>
      </c>
      <c r="C6" s="67">
        <v>509914</v>
      </c>
      <c r="D6" s="68">
        <v>462362</v>
      </c>
      <c r="E6" s="59"/>
      <c r="F6" s="59"/>
      <c r="G6" s="59"/>
    </row>
    <row r="7" spans="1:7" s="57" customFormat="1" ht="14.25" customHeight="1">
      <c r="A7" s="61"/>
      <c r="B7" s="69" t="s">
        <v>108</v>
      </c>
      <c r="C7" s="70">
        <v>7603</v>
      </c>
      <c r="D7" s="71">
        <v>15302</v>
      </c>
      <c r="E7" s="61"/>
    </row>
    <row r="8" spans="1:7" s="57" customFormat="1" ht="14.25" customHeight="1">
      <c r="A8" s="61"/>
      <c r="B8" s="69" t="s">
        <v>109</v>
      </c>
      <c r="C8" s="70">
        <v>171978</v>
      </c>
      <c r="D8" s="71">
        <v>207494</v>
      </c>
      <c r="E8" s="61"/>
    </row>
    <row r="9" spans="1:7" s="57" customFormat="1" ht="14.25" customHeight="1">
      <c r="A9" s="61"/>
      <c r="B9" s="69" t="s">
        <v>110</v>
      </c>
      <c r="C9" s="70">
        <v>23934</v>
      </c>
      <c r="D9" s="71">
        <v>20109</v>
      </c>
      <c r="E9" s="61"/>
    </row>
    <row r="10" spans="1:7" s="57" customFormat="1" ht="14.25" customHeight="1">
      <c r="A10" s="61"/>
      <c r="B10" s="69" t="s">
        <v>111</v>
      </c>
      <c r="C10" s="70">
        <v>29942</v>
      </c>
      <c r="D10" s="71">
        <v>19680</v>
      </c>
      <c r="E10" s="61"/>
    </row>
    <row r="11" spans="1:7" s="57" customFormat="1" ht="14.25" customHeight="1">
      <c r="A11" s="61"/>
      <c r="B11" s="304"/>
      <c r="C11" s="305">
        <f>SUM(C6:C10)</f>
        <v>743371</v>
      </c>
      <c r="D11" s="306">
        <f>SUM(D6:D10)</f>
        <v>724947</v>
      </c>
      <c r="E11" s="61"/>
    </row>
    <row r="12" spans="1:7" s="57" customFormat="1" ht="15" customHeight="1" thickBot="1">
      <c r="A12" s="61"/>
      <c r="B12" s="72" t="s">
        <v>112</v>
      </c>
      <c r="C12" s="73"/>
      <c r="D12" s="74"/>
      <c r="E12" s="61"/>
    </row>
    <row r="13" spans="1:7" s="57" customFormat="1" ht="14.25" customHeight="1">
      <c r="A13" s="61"/>
      <c r="B13" s="66" t="s">
        <v>113</v>
      </c>
      <c r="C13" s="67">
        <v>126468</v>
      </c>
      <c r="D13" s="68">
        <v>136972</v>
      </c>
      <c r="E13" s="61"/>
    </row>
    <row r="14" spans="1:7" s="57" customFormat="1" ht="14.25" customHeight="1">
      <c r="A14" s="61"/>
      <c r="B14" s="69" t="s">
        <v>114</v>
      </c>
      <c r="C14" s="70">
        <v>970946</v>
      </c>
      <c r="D14" s="71">
        <v>964377</v>
      </c>
      <c r="E14" s="61"/>
    </row>
    <row r="15" spans="1:7" s="57" customFormat="1" ht="14.25" customHeight="1">
      <c r="A15" s="61"/>
      <c r="B15" s="69" t="s">
        <v>115</v>
      </c>
      <c r="C15" s="70">
        <v>106691</v>
      </c>
      <c r="D15" s="71">
        <v>71023</v>
      </c>
      <c r="E15" s="61"/>
    </row>
    <row r="16" spans="1:7" s="57" customFormat="1" ht="14.25" customHeight="1">
      <c r="A16" s="61"/>
      <c r="B16" s="69" t="s">
        <v>108</v>
      </c>
      <c r="C16" s="70">
        <v>17617</v>
      </c>
      <c r="D16" s="71">
        <v>19563</v>
      </c>
      <c r="E16" s="61"/>
    </row>
    <row r="17" spans="1:5" s="57" customFormat="1" ht="14.25" customHeight="1">
      <c r="A17" s="61"/>
      <c r="B17" s="69" t="s">
        <v>109</v>
      </c>
      <c r="C17" s="70">
        <v>59361</v>
      </c>
      <c r="D17" s="71">
        <v>68675</v>
      </c>
      <c r="E17" s="61"/>
    </row>
    <row r="18" spans="1:5" s="57" customFormat="1" ht="14.25" customHeight="1">
      <c r="A18" s="61"/>
      <c r="B18" s="69" t="s">
        <v>110</v>
      </c>
      <c r="C18" s="70">
        <v>3661</v>
      </c>
      <c r="D18" s="71">
        <v>2924</v>
      </c>
      <c r="E18" s="61"/>
    </row>
    <row r="19" spans="1:5" s="57" customFormat="1" ht="14.25" customHeight="1">
      <c r="A19" s="61"/>
      <c r="B19" s="69" t="s">
        <v>111</v>
      </c>
      <c r="C19" s="70">
        <v>10295</v>
      </c>
      <c r="D19" s="71">
        <v>9416</v>
      </c>
      <c r="E19" s="61"/>
    </row>
    <row r="20" spans="1:5" s="57" customFormat="1" ht="14.25" customHeight="1">
      <c r="A20" s="61"/>
      <c r="B20" s="69" t="s">
        <v>116</v>
      </c>
      <c r="C20" s="70">
        <v>9572</v>
      </c>
      <c r="D20" s="71">
        <v>10007</v>
      </c>
      <c r="E20" s="61"/>
    </row>
    <row r="21" spans="1:5" s="57" customFormat="1" ht="14.25" customHeight="1">
      <c r="A21" s="61"/>
      <c r="B21" s="304"/>
      <c r="C21" s="305">
        <f>SUM(C13:C20)</f>
        <v>1304611</v>
      </c>
      <c r="D21" s="306">
        <f>SUM(D13:D20)</f>
        <v>1282957</v>
      </c>
      <c r="E21" s="61"/>
    </row>
    <row r="22" spans="1:5" s="57" customFormat="1" ht="15" customHeight="1" thickBot="1">
      <c r="A22" s="61"/>
      <c r="B22" s="75" t="s">
        <v>117</v>
      </c>
      <c r="C22" s="76">
        <f>+C11+C21</f>
        <v>2047982</v>
      </c>
      <c r="D22" s="77">
        <f>+D11+D21</f>
        <v>2007904</v>
      </c>
      <c r="E22" s="61"/>
    </row>
    <row r="23" spans="1:5" s="57" customFormat="1" ht="14.25" customHeight="1">
      <c r="A23" s="61"/>
      <c r="B23" s="78"/>
      <c r="C23" s="79"/>
      <c r="D23" s="80"/>
      <c r="E23" s="61"/>
    </row>
    <row r="24" spans="1:5" s="57" customFormat="1" ht="20.25" customHeight="1" thickBot="1">
      <c r="A24" s="61"/>
      <c r="B24" s="62" t="s">
        <v>118</v>
      </c>
      <c r="C24" s="247" t="s">
        <v>45</v>
      </c>
      <c r="D24" s="248" t="s">
        <v>46</v>
      </c>
      <c r="E24" s="61"/>
    </row>
    <row r="25" spans="1:5" s="57" customFormat="1" ht="15" customHeight="1" thickBot="1">
      <c r="A25" s="61"/>
      <c r="B25" s="63" t="s">
        <v>119</v>
      </c>
      <c r="C25" s="64"/>
      <c r="D25" s="65"/>
      <c r="E25" s="61"/>
    </row>
    <row r="26" spans="1:5" s="57" customFormat="1" ht="14.25" customHeight="1">
      <c r="A26" s="61"/>
      <c r="B26" s="66" t="s">
        <v>120</v>
      </c>
      <c r="C26" s="81">
        <v>170176</v>
      </c>
      <c r="D26" s="68">
        <v>111888</v>
      </c>
      <c r="E26" s="61"/>
    </row>
    <row r="27" spans="1:5" s="57" customFormat="1" ht="14.25" customHeight="1">
      <c r="A27" s="61"/>
      <c r="B27" s="69" t="s">
        <v>121</v>
      </c>
      <c r="C27" s="70">
        <v>31267</v>
      </c>
      <c r="D27" s="71">
        <v>38831</v>
      </c>
      <c r="E27" s="61"/>
    </row>
    <row r="28" spans="1:5" s="57" customFormat="1" ht="14.25" customHeight="1">
      <c r="A28" s="61"/>
      <c r="B28" s="69" t="s">
        <v>122</v>
      </c>
      <c r="C28" s="70">
        <v>93184</v>
      </c>
      <c r="D28" s="71">
        <v>145839</v>
      </c>
      <c r="E28" s="61"/>
    </row>
    <row r="29" spans="1:5" s="57" customFormat="1" ht="14.25" customHeight="1">
      <c r="A29" s="61"/>
      <c r="B29" s="69" t="s">
        <v>123</v>
      </c>
      <c r="C29" s="70">
        <v>27006</v>
      </c>
      <c r="D29" s="71">
        <v>30630</v>
      </c>
      <c r="E29" s="61"/>
    </row>
    <row r="30" spans="1:5" s="57" customFormat="1" ht="14.25" customHeight="1">
      <c r="A30" s="61"/>
      <c r="B30" s="69" t="s">
        <v>124</v>
      </c>
      <c r="C30" s="70">
        <v>35150</v>
      </c>
      <c r="D30" s="71">
        <v>37953</v>
      </c>
      <c r="E30" s="61"/>
    </row>
    <row r="31" spans="1:5" s="57" customFormat="1" ht="14.25" customHeight="1">
      <c r="A31" s="61"/>
      <c r="B31" s="69" t="s">
        <v>125</v>
      </c>
      <c r="C31" s="70">
        <v>158861</v>
      </c>
      <c r="D31" s="71">
        <v>123276</v>
      </c>
      <c r="E31" s="61"/>
    </row>
    <row r="32" spans="1:5" s="57" customFormat="1" ht="14.25" customHeight="1">
      <c r="A32" s="61"/>
      <c r="B32" s="304"/>
      <c r="C32" s="305">
        <f>SUM(C26:C31)</f>
        <v>515644</v>
      </c>
      <c r="D32" s="306">
        <f>SUM(D26:D31)</f>
        <v>488417</v>
      </c>
      <c r="E32" s="61"/>
    </row>
    <row r="33" spans="1:5" s="57" customFormat="1" ht="15" customHeight="1" thickBot="1">
      <c r="A33" s="61"/>
      <c r="B33" s="72" t="s">
        <v>126</v>
      </c>
      <c r="C33" s="73"/>
      <c r="D33" s="74"/>
      <c r="E33" s="61"/>
    </row>
    <row r="34" spans="1:5" s="57" customFormat="1" ht="14.25" customHeight="1">
      <c r="A34" s="61"/>
      <c r="B34" s="66" t="s">
        <v>120</v>
      </c>
      <c r="C34" s="81">
        <v>203398</v>
      </c>
      <c r="D34" s="68">
        <v>201432</v>
      </c>
      <c r="E34" s="61"/>
    </row>
    <row r="35" spans="1:5" s="57" customFormat="1" ht="14.25" customHeight="1">
      <c r="A35" s="61"/>
      <c r="B35" s="69" t="s">
        <v>121</v>
      </c>
      <c r="C35" s="70">
        <v>29</v>
      </c>
      <c r="D35" s="71">
        <v>3245</v>
      </c>
      <c r="E35" s="61"/>
    </row>
    <row r="36" spans="1:5" s="57" customFormat="1" ht="14.25" customHeight="1">
      <c r="A36" s="61"/>
      <c r="B36" s="69" t="s">
        <v>122</v>
      </c>
      <c r="C36" s="70">
        <v>421</v>
      </c>
      <c r="D36" s="71">
        <v>266</v>
      </c>
      <c r="E36" s="61"/>
    </row>
    <row r="37" spans="1:5" s="57" customFormat="1" ht="14.25" customHeight="1">
      <c r="A37" s="61"/>
      <c r="B37" s="69" t="s">
        <v>123</v>
      </c>
      <c r="C37" s="70">
        <v>5675</v>
      </c>
      <c r="D37" s="71">
        <v>10320</v>
      </c>
      <c r="E37" s="61"/>
    </row>
    <row r="38" spans="1:5" s="57" customFormat="1" ht="14.25" customHeight="1">
      <c r="A38" s="61"/>
      <c r="B38" s="69" t="s">
        <v>127</v>
      </c>
      <c r="C38" s="70">
        <v>34038</v>
      </c>
      <c r="D38" s="71">
        <v>34621</v>
      </c>
      <c r="E38" s="61"/>
    </row>
    <row r="39" spans="1:5" s="57" customFormat="1" ht="14.25" customHeight="1">
      <c r="A39" s="61"/>
      <c r="B39" s="69" t="s">
        <v>124</v>
      </c>
      <c r="C39" s="70">
        <v>2916</v>
      </c>
      <c r="D39" s="71">
        <v>2898</v>
      </c>
      <c r="E39" s="61"/>
    </row>
    <row r="40" spans="1:5" s="57" customFormat="1" ht="14.25" customHeight="1">
      <c r="A40" s="61"/>
      <c r="B40" s="69" t="s">
        <v>128</v>
      </c>
      <c r="C40" s="70">
        <v>11342</v>
      </c>
      <c r="D40" s="71">
        <v>11398</v>
      </c>
      <c r="E40" s="61"/>
    </row>
    <row r="41" spans="1:5" s="57" customFormat="1" ht="15" customHeight="1">
      <c r="A41" s="61"/>
      <c r="B41" s="69" t="s">
        <v>125</v>
      </c>
      <c r="C41" s="70">
        <v>14258</v>
      </c>
      <c r="D41" s="71">
        <v>16245</v>
      </c>
      <c r="E41" s="61"/>
    </row>
    <row r="42" spans="1:5" s="57" customFormat="1" ht="15" customHeight="1">
      <c r="A42" s="61"/>
      <c r="B42" s="304"/>
      <c r="C42" s="305">
        <f>SUM(C34:C41)</f>
        <v>272077</v>
      </c>
      <c r="D42" s="306">
        <f>SUM(D34:D41)</f>
        <v>280425</v>
      </c>
      <c r="E42" s="61"/>
    </row>
    <row r="43" spans="1:5" s="57" customFormat="1" ht="14.25" customHeight="1" thickBot="1">
      <c r="A43" s="61"/>
      <c r="B43" s="72" t="s">
        <v>129</v>
      </c>
      <c r="C43" s="73"/>
      <c r="D43" s="74"/>
      <c r="E43" s="61"/>
    </row>
    <row r="44" spans="1:5" s="57" customFormat="1" ht="14.25" customHeight="1">
      <c r="A44" s="61"/>
      <c r="B44" s="66" t="s">
        <v>130</v>
      </c>
      <c r="C44" s="67">
        <v>74000</v>
      </c>
      <c r="D44" s="68">
        <v>74000</v>
      </c>
      <c r="E44" s="61"/>
    </row>
    <row r="45" spans="1:5" s="57" customFormat="1" ht="14.25" customHeight="1">
      <c r="A45" s="61"/>
      <c r="B45" s="69" t="s">
        <v>131</v>
      </c>
      <c r="C45" s="70">
        <v>22580</v>
      </c>
      <c r="D45" s="71">
        <v>22612</v>
      </c>
      <c r="E45" s="61"/>
    </row>
    <row r="46" spans="1:5" s="57" customFormat="1" ht="14.25" customHeight="1">
      <c r="A46" s="61"/>
      <c r="B46" s="69" t="s">
        <v>132</v>
      </c>
      <c r="C46" s="70">
        <v>1209312</v>
      </c>
      <c r="D46" s="71">
        <v>1201689</v>
      </c>
      <c r="E46" s="61"/>
    </row>
    <row r="47" spans="1:5" s="57" customFormat="1" ht="14.25" customHeight="1">
      <c r="A47" s="61"/>
      <c r="B47" s="69" t="s">
        <v>133</v>
      </c>
      <c r="C47" s="70">
        <v>-45380</v>
      </c>
      <c r="D47" s="71">
        <v>-59138</v>
      </c>
      <c r="E47" s="61"/>
    </row>
    <row r="48" spans="1:5" s="57" customFormat="1" ht="15" customHeight="1">
      <c r="A48" s="61"/>
      <c r="B48" s="69" t="s">
        <v>134</v>
      </c>
      <c r="C48" s="70">
        <v>-757</v>
      </c>
      <c r="D48" s="71">
        <v>-757</v>
      </c>
      <c r="E48" s="61"/>
    </row>
    <row r="49" spans="1:5" s="57" customFormat="1" ht="15" customHeight="1" thickBot="1">
      <c r="A49" s="61"/>
      <c r="B49" s="72" t="s">
        <v>135</v>
      </c>
      <c r="C49" s="73">
        <f>SUM(C44:C48)</f>
        <v>1259755</v>
      </c>
      <c r="D49" s="74">
        <f>SUM(D44:D48)</f>
        <v>1238406</v>
      </c>
      <c r="E49" s="61"/>
    </row>
    <row r="50" spans="1:5" s="57" customFormat="1" ht="15" customHeight="1" thickBot="1">
      <c r="A50" s="61"/>
      <c r="B50" s="63" t="s">
        <v>136</v>
      </c>
      <c r="C50" s="64">
        <v>506</v>
      </c>
      <c r="D50" s="65">
        <v>656</v>
      </c>
      <c r="E50" s="61"/>
    </row>
    <row r="51" spans="1:5" s="57" customFormat="1" ht="15" customHeight="1" thickBot="1">
      <c r="A51" s="61"/>
      <c r="B51" s="224"/>
      <c r="C51" s="64">
        <f>SUM(C49:C50)</f>
        <v>1260261</v>
      </c>
      <c r="D51" s="65">
        <f>SUM(D49:D50)</f>
        <v>1239062</v>
      </c>
      <c r="E51" s="61"/>
    </row>
    <row r="52" spans="1:5" s="57" customFormat="1" ht="14.25" customHeight="1" thickBot="1">
      <c r="B52" s="82" t="s">
        <v>137</v>
      </c>
      <c r="C52" s="83">
        <f>+C32+C42+C51</f>
        <v>2047982</v>
      </c>
      <c r="D52" s="84">
        <f>+D32+D42+D51</f>
        <v>2007904</v>
      </c>
    </row>
    <row r="53" spans="1:5" s="57" customFormat="1" ht="14.25" customHeight="1">
      <c r="B53" s="60"/>
      <c r="C53" s="58"/>
      <c r="D53" s="58"/>
    </row>
    <row r="54" spans="1:5" s="57" customFormat="1" ht="14.25" customHeight="1"/>
    <row r="55" spans="1:5" s="57" customFormat="1" ht="11.25">
      <c r="B55" s="60"/>
      <c r="C55" s="58"/>
      <c r="D55" s="58"/>
    </row>
    <row r="56" spans="1:5" s="57" customFormat="1" ht="11.25">
      <c r="B56" s="60"/>
      <c r="C56" s="60"/>
      <c r="D56" s="60"/>
    </row>
    <row r="57" spans="1:5" s="57" customFormat="1" ht="11.25"/>
    <row r="58" spans="1:5" s="57" customFormat="1" ht="11.25"/>
    <row r="59" spans="1:5" s="57" customFormat="1" ht="11.25"/>
    <row r="60" spans="1:5" s="57" customFormat="1" ht="11.25"/>
    <row r="61" spans="1:5" s="57" customFormat="1" ht="11.25"/>
    <row r="62" spans="1:5" s="57" customFormat="1" ht="11.25"/>
    <row r="63" spans="1:5" s="57" customFormat="1" ht="11.25"/>
    <row r="64" spans="1:5" s="57" customFormat="1" ht="11.25"/>
    <row r="65" spans="2:4" s="57" customFormat="1" ht="11.25"/>
    <row r="66" spans="2:4" s="57" customFormat="1" ht="11.25"/>
    <row r="67" spans="2:4" s="57" customFormat="1" ht="11.25"/>
    <row r="68" spans="2:4" s="57" customFormat="1" ht="11.25"/>
    <row r="69" spans="2:4" s="57" customFormat="1" ht="11.25"/>
    <row r="70" spans="2:4" s="57" customFormat="1" ht="11.25"/>
    <row r="71" spans="2:4" s="57" customFormat="1" ht="11.25"/>
    <row r="72" spans="2:4" s="57" customFormat="1" ht="11.25"/>
    <row r="73" spans="2:4" s="57" customFormat="1" ht="11.25"/>
    <row r="74" spans="2:4">
      <c r="B74" s="57"/>
      <c r="C74" s="57"/>
      <c r="D74" s="57"/>
    </row>
  </sheetData>
  <mergeCells count="1">
    <mergeCell ref="B2:C2"/>
  </mergeCells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&amp;L© 2019 Software AG. All rights reserved.&amp;C&amp;P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G43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62.42578125" style="2" customWidth="1"/>
    <col min="3" max="5" width="11.7109375" style="2" customWidth="1"/>
    <col min="6" max="16384" width="9.140625" style="2"/>
  </cols>
  <sheetData>
    <row r="1" spans="1:7" s="39" customFormat="1" ht="15.75" customHeight="1">
      <c r="B1" s="283" t="str">
        <f>'Table of contents'!C15</f>
        <v>Consolidated Statement of Cash Flows for the Six Months Ended June 30, 2019</v>
      </c>
      <c r="C1" s="283"/>
      <c r="D1" s="283"/>
      <c r="E1" s="283"/>
    </row>
    <row r="2" spans="1:7">
      <c r="B2" s="282" t="s">
        <v>24</v>
      </c>
      <c r="C2" s="282"/>
      <c r="D2" s="282"/>
      <c r="E2" s="282"/>
    </row>
    <row r="3" spans="1:7" ht="14.25" customHeight="1">
      <c r="B3" s="15"/>
      <c r="C3" s="7"/>
      <c r="D3" s="7"/>
    </row>
    <row r="4" spans="1:7" s="25" customFormat="1" ht="14.25" customHeight="1" thickBot="1">
      <c r="A4" s="37"/>
      <c r="B4" s="42" t="s">
        <v>81</v>
      </c>
      <c r="C4" s="87" t="s">
        <v>53</v>
      </c>
      <c r="D4" s="88" t="s">
        <v>54</v>
      </c>
      <c r="E4" s="87" t="s">
        <v>56</v>
      </c>
      <c r="F4" s="88" t="s">
        <v>57</v>
      </c>
    </row>
    <row r="5" spans="1:7" s="57" customFormat="1" ht="14.25" customHeight="1">
      <c r="A5" s="61"/>
      <c r="B5" s="45" t="s">
        <v>96</v>
      </c>
      <c r="C5" s="30">
        <v>63097</v>
      </c>
      <c r="D5" s="31">
        <v>65774</v>
      </c>
      <c r="E5" s="30">
        <v>33427</v>
      </c>
      <c r="F5" s="31">
        <v>35825</v>
      </c>
    </row>
    <row r="6" spans="1:7" s="57" customFormat="1" ht="14.25" customHeight="1">
      <c r="A6" s="61"/>
      <c r="B6" s="19" t="s">
        <v>95</v>
      </c>
      <c r="C6" s="21">
        <v>26816</v>
      </c>
      <c r="D6" s="22">
        <v>27375</v>
      </c>
      <c r="E6" s="21">
        <v>14345</v>
      </c>
      <c r="F6" s="22">
        <v>15695</v>
      </c>
    </row>
    <row r="7" spans="1:7" s="57" customFormat="1" ht="14.25" customHeight="1">
      <c r="A7" s="61"/>
      <c r="B7" s="19" t="s">
        <v>138</v>
      </c>
      <c r="C7" s="21">
        <v>-2885</v>
      </c>
      <c r="D7" s="22">
        <v>-2087</v>
      </c>
      <c r="E7" s="21">
        <v>-1491</v>
      </c>
      <c r="F7" s="22">
        <v>-722</v>
      </c>
    </row>
    <row r="8" spans="1:7" s="57" customFormat="1" ht="14.25" customHeight="1">
      <c r="A8" s="61"/>
      <c r="B8" s="19" t="s">
        <v>139</v>
      </c>
      <c r="C8" s="21">
        <v>22504</v>
      </c>
      <c r="D8" s="22">
        <v>15971</v>
      </c>
      <c r="E8" s="21">
        <v>10916</v>
      </c>
      <c r="F8" s="22">
        <v>7981</v>
      </c>
    </row>
    <row r="9" spans="1:7" s="57" customFormat="1" ht="14.25" customHeight="1">
      <c r="A9" s="61"/>
      <c r="B9" s="19" t="s">
        <v>140</v>
      </c>
      <c r="C9" s="21">
        <v>-23</v>
      </c>
      <c r="D9" s="22">
        <v>0</v>
      </c>
      <c r="E9" s="21">
        <v>-23</v>
      </c>
      <c r="F9" s="22">
        <v>0</v>
      </c>
    </row>
    <row r="10" spans="1:7" s="9" customFormat="1" ht="14.25" customHeight="1">
      <c r="A10" s="89"/>
      <c r="B10" s="19" t="s">
        <v>141</v>
      </c>
      <c r="C10" s="21">
        <v>56</v>
      </c>
      <c r="D10" s="22">
        <v>-1921</v>
      </c>
      <c r="E10" s="21">
        <v>15</v>
      </c>
      <c r="F10" s="22">
        <v>-14</v>
      </c>
    </row>
    <row r="11" spans="1:7" s="57" customFormat="1" ht="14.25" customHeight="1">
      <c r="A11" s="61"/>
      <c r="B11" s="45" t="s">
        <v>142</v>
      </c>
      <c r="C11" s="30">
        <v>51392</v>
      </c>
      <c r="D11" s="31">
        <v>70330</v>
      </c>
      <c r="E11" s="30">
        <v>14266</v>
      </c>
      <c r="F11" s="31">
        <v>18387</v>
      </c>
      <c r="G11" s="59"/>
    </row>
    <row r="12" spans="1:7" s="57" customFormat="1" ht="14.25" customHeight="1">
      <c r="A12" s="61"/>
      <c r="B12" s="19" t="s">
        <v>143</v>
      </c>
      <c r="C12" s="21">
        <v>-34501</v>
      </c>
      <c r="D12" s="22">
        <v>-45651</v>
      </c>
      <c r="E12" s="21">
        <v>-16968</v>
      </c>
      <c r="F12" s="22">
        <v>-19105</v>
      </c>
    </row>
    <row r="13" spans="1:7" s="57" customFormat="1" ht="14.25" customHeight="1">
      <c r="A13" s="61"/>
      <c r="B13" s="19" t="s">
        <v>144</v>
      </c>
      <c r="C13" s="21">
        <v>-38907</v>
      </c>
      <c r="D13" s="22">
        <v>-36346</v>
      </c>
      <c r="E13" s="21">
        <v>-25425</v>
      </c>
      <c r="F13" s="22">
        <v>-25381</v>
      </c>
    </row>
    <row r="14" spans="1:7" s="57" customFormat="1" ht="14.25" customHeight="1">
      <c r="A14" s="61"/>
      <c r="B14" s="19" t="s">
        <v>145</v>
      </c>
      <c r="C14" s="21">
        <v>-3180</v>
      </c>
      <c r="D14" s="22">
        <v>-3542</v>
      </c>
      <c r="E14" s="21">
        <v>-1798</v>
      </c>
      <c r="F14" s="22">
        <v>-1731</v>
      </c>
    </row>
    <row r="15" spans="1:7" s="57" customFormat="1" ht="14.25" customHeight="1">
      <c r="A15" s="61"/>
      <c r="B15" s="19" t="s">
        <v>146</v>
      </c>
      <c r="C15" s="21">
        <v>6231</v>
      </c>
      <c r="D15" s="22">
        <v>5170</v>
      </c>
      <c r="E15" s="21">
        <v>3374</v>
      </c>
      <c r="F15" s="22">
        <v>2530</v>
      </c>
    </row>
    <row r="16" spans="1:7" ht="14.25" customHeight="1" thickBot="1">
      <c r="B16" s="51" t="s">
        <v>147</v>
      </c>
      <c r="C16" s="32">
        <f>SUM(C5:C15)</f>
        <v>90600</v>
      </c>
      <c r="D16" s="33">
        <f>SUM(D5:D15)</f>
        <v>95073</v>
      </c>
      <c r="E16" s="32">
        <f>SUM(E5:E15)</f>
        <v>30638</v>
      </c>
      <c r="F16" s="33">
        <f>SUM(F5:F15)</f>
        <v>33465</v>
      </c>
    </row>
    <row r="17" spans="1:6" s="57" customFormat="1" ht="14.25" customHeight="1">
      <c r="A17" s="61"/>
      <c r="B17" s="45" t="s">
        <v>148</v>
      </c>
      <c r="C17" s="30">
        <v>267</v>
      </c>
      <c r="D17" s="31">
        <v>220</v>
      </c>
      <c r="E17" s="30">
        <v>105</v>
      </c>
      <c r="F17" s="31">
        <v>109</v>
      </c>
    </row>
    <row r="18" spans="1:6" s="57" customFormat="1" ht="14.25" customHeight="1">
      <c r="A18" s="61"/>
      <c r="B18" s="19" t="s">
        <v>149</v>
      </c>
      <c r="C18" s="21">
        <v>-5082</v>
      </c>
      <c r="D18" s="22">
        <v>-4259</v>
      </c>
      <c r="E18" s="21">
        <v>-2638</v>
      </c>
      <c r="F18" s="22">
        <v>-2407</v>
      </c>
    </row>
    <row r="19" spans="1:6" s="57" customFormat="1" ht="14.25" customHeight="1">
      <c r="A19" s="61"/>
      <c r="B19" s="19" t="s">
        <v>150</v>
      </c>
      <c r="C19" s="21">
        <v>431</v>
      </c>
      <c r="D19" s="22">
        <v>250</v>
      </c>
      <c r="E19" s="21">
        <v>260</v>
      </c>
      <c r="F19" s="22">
        <v>0</v>
      </c>
    </row>
    <row r="20" spans="1:6" s="57" customFormat="1" ht="14.25" customHeight="1">
      <c r="A20" s="61"/>
      <c r="B20" s="19" t="s">
        <v>151</v>
      </c>
      <c r="C20" s="21">
        <v>-1574</v>
      </c>
      <c r="D20" s="22">
        <v>-2674</v>
      </c>
      <c r="E20" s="21">
        <v>-1458</v>
      </c>
      <c r="F20" s="22">
        <v>-2668</v>
      </c>
    </row>
    <row r="21" spans="1:6" s="57" customFormat="1" ht="14.25" customHeight="1">
      <c r="A21" s="61"/>
      <c r="B21" s="19" t="s">
        <v>152</v>
      </c>
      <c r="C21" s="21">
        <v>250</v>
      </c>
      <c r="D21" s="22">
        <v>188</v>
      </c>
      <c r="E21" s="21">
        <v>180</v>
      </c>
      <c r="F21" s="22">
        <v>185</v>
      </c>
    </row>
    <row r="22" spans="1:6" s="57" customFormat="1" ht="14.25" customHeight="1">
      <c r="A22" s="61"/>
      <c r="B22" s="19" t="s">
        <v>153</v>
      </c>
      <c r="C22" s="21">
        <v>-802</v>
      </c>
      <c r="D22" s="22">
        <v>-534</v>
      </c>
      <c r="E22" s="21">
        <v>-233</v>
      </c>
      <c r="F22" s="22">
        <v>-166</v>
      </c>
    </row>
    <row r="23" spans="1:6" s="57" customFormat="1" ht="14.25" customHeight="1">
      <c r="A23" s="61"/>
      <c r="B23" s="19" t="s">
        <v>154</v>
      </c>
      <c r="C23" s="21">
        <v>-5135</v>
      </c>
      <c r="D23" s="22">
        <v>-29609</v>
      </c>
      <c r="E23" s="21">
        <v>-135</v>
      </c>
      <c r="F23" s="22">
        <v>-29609</v>
      </c>
    </row>
    <row r="24" spans="1:6" ht="14.25" customHeight="1" thickBot="1">
      <c r="B24" s="51" t="s">
        <v>155</v>
      </c>
      <c r="C24" s="32">
        <f>SUM(C17:C23)</f>
        <v>-11645</v>
      </c>
      <c r="D24" s="33">
        <f>SUM(D17:D23)</f>
        <v>-36418</v>
      </c>
      <c r="E24" s="32">
        <f>SUM(E17:E23)</f>
        <v>-3919</v>
      </c>
      <c r="F24" s="33">
        <f>SUM(F17:F23)</f>
        <v>-34556</v>
      </c>
    </row>
    <row r="25" spans="1:6" ht="14.25" customHeight="1">
      <c r="B25" s="45" t="s">
        <v>156</v>
      </c>
      <c r="C25" s="30">
        <v>0</v>
      </c>
      <c r="D25" s="31">
        <v>88</v>
      </c>
      <c r="E25" s="30">
        <v>0</v>
      </c>
      <c r="F25" s="31">
        <v>88</v>
      </c>
    </row>
    <row r="26" spans="1:6" s="57" customFormat="1" ht="14.25" customHeight="1">
      <c r="A26" s="61"/>
      <c r="B26" s="45" t="s">
        <v>157</v>
      </c>
      <c r="C26" s="30">
        <v>-52846</v>
      </c>
      <c r="D26" s="31">
        <v>-48348</v>
      </c>
      <c r="E26" s="30">
        <v>-52526</v>
      </c>
      <c r="F26" s="31">
        <v>-48085</v>
      </c>
    </row>
    <row r="27" spans="1:6" s="57" customFormat="1" ht="14.25" customHeight="1">
      <c r="A27" s="61"/>
      <c r="B27" s="19" t="s">
        <v>158</v>
      </c>
      <c r="C27" s="21">
        <v>24021</v>
      </c>
      <c r="D27" s="31">
        <v>11815</v>
      </c>
      <c r="E27" s="21">
        <v>62262</v>
      </c>
      <c r="F27" s="31">
        <v>56373</v>
      </c>
    </row>
    <row r="28" spans="1:6" s="57" customFormat="1" ht="14.25" customHeight="1">
      <c r="A28" s="61"/>
      <c r="B28" s="19" t="s">
        <v>67</v>
      </c>
      <c r="C28" s="21">
        <v>-7735</v>
      </c>
      <c r="D28" s="31">
        <v>0</v>
      </c>
      <c r="E28" s="21">
        <v>-4495</v>
      </c>
      <c r="F28" s="31">
        <v>0</v>
      </c>
    </row>
    <row r="29" spans="1:6" s="57" customFormat="1" ht="14.25" customHeight="1">
      <c r="A29" s="61"/>
      <c r="B29" s="19" t="s">
        <v>159</v>
      </c>
      <c r="C29" s="21">
        <v>0</v>
      </c>
      <c r="D29" s="22">
        <v>100013</v>
      </c>
      <c r="E29" s="21">
        <v>0</v>
      </c>
      <c r="F29" s="22">
        <v>0</v>
      </c>
    </row>
    <row r="30" spans="1:6" s="57" customFormat="1" ht="14.25" customHeight="1">
      <c r="A30" s="61"/>
      <c r="B30" s="147" t="s">
        <v>160</v>
      </c>
      <c r="C30" s="21">
        <v>0</v>
      </c>
      <c r="D30" s="22">
        <v>-100011</v>
      </c>
      <c r="E30" s="21">
        <v>0</v>
      </c>
      <c r="F30" s="22">
        <v>-11</v>
      </c>
    </row>
    <row r="31" spans="1:6" ht="14.25" customHeight="1" thickBot="1">
      <c r="B31" s="51" t="s">
        <v>161</v>
      </c>
      <c r="C31" s="32">
        <f>SUM(C25:C30)</f>
        <v>-36560</v>
      </c>
      <c r="D31" s="33">
        <f>SUM(D25:D30)</f>
        <v>-36443</v>
      </c>
      <c r="E31" s="32">
        <f>SUM(E25:E30)</f>
        <v>5241</v>
      </c>
      <c r="F31" s="33">
        <f t="shared" ref="F31" si="0">SUM(F25:F30)</f>
        <v>8365</v>
      </c>
    </row>
    <row r="32" spans="1:6" s="57" customFormat="1" ht="14.25" customHeight="1">
      <c r="A32" s="61"/>
      <c r="B32" s="45" t="s">
        <v>162</v>
      </c>
      <c r="C32" s="30">
        <f>+C16+C24+C31</f>
        <v>42395</v>
      </c>
      <c r="D32" s="31">
        <f>+D16+D24+D31</f>
        <v>22212</v>
      </c>
      <c r="E32" s="30">
        <f>+E16+E24+E31</f>
        <v>31960</v>
      </c>
      <c r="F32" s="31">
        <f>+F16+F24+F31</f>
        <v>7274</v>
      </c>
    </row>
    <row r="33" spans="1:6" s="57" customFormat="1" ht="14.25" customHeight="1">
      <c r="A33" s="61"/>
      <c r="B33" s="90" t="s">
        <v>163</v>
      </c>
      <c r="C33" s="21">
        <v>5157</v>
      </c>
      <c r="D33" s="22">
        <v>-55</v>
      </c>
      <c r="E33" s="21">
        <v>-5577</v>
      </c>
      <c r="F33" s="22">
        <v>8550</v>
      </c>
    </row>
    <row r="34" spans="1:6" ht="14.25" customHeight="1" thickBot="1">
      <c r="B34" s="51" t="s">
        <v>164</v>
      </c>
      <c r="C34" s="32">
        <f>SUM(C32:C33)</f>
        <v>47552</v>
      </c>
      <c r="D34" s="33">
        <f>SUM(D32:D33)</f>
        <v>22157</v>
      </c>
      <c r="E34" s="32">
        <f>SUM(E32:E33)</f>
        <v>26383</v>
      </c>
      <c r="F34" s="33">
        <f>SUM(F32:F33)</f>
        <v>15824</v>
      </c>
    </row>
    <row r="35" spans="1:6" s="57" customFormat="1" ht="14.25" customHeight="1">
      <c r="A35" s="61"/>
      <c r="B35" s="45" t="s">
        <v>165</v>
      </c>
      <c r="C35" s="30">
        <v>462362</v>
      </c>
      <c r="D35" s="31">
        <v>365815</v>
      </c>
      <c r="E35" s="30">
        <v>483531</v>
      </c>
      <c r="F35" s="31">
        <v>372148</v>
      </c>
    </row>
    <row r="36" spans="1:6" ht="14.25" customHeight="1" thickBot="1">
      <c r="B36" s="51" t="s">
        <v>166</v>
      </c>
      <c r="C36" s="32">
        <f>SUM(C34:C35)</f>
        <v>509914</v>
      </c>
      <c r="D36" s="33">
        <f>SUM(D34:D35)</f>
        <v>387972</v>
      </c>
      <c r="E36" s="32">
        <f>SUM(E34:E35)</f>
        <v>509914</v>
      </c>
      <c r="F36" s="33">
        <f>SUM(F34:F35)</f>
        <v>387972</v>
      </c>
    </row>
    <row r="37" spans="1:6" s="9" customFormat="1" ht="14.25" customHeight="1">
      <c r="A37" s="89"/>
      <c r="B37" s="2"/>
      <c r="C37" s="2"/>
      <c r="D37" s="2"/>
      <c r="E37" s="2"/>
      <c r="F37" s="2"/>
    </row>
    <row r="38" spans="1:6" ht="14.25" customHeight="1" thickBot="1">
      <c r="B38" s="51" t="s">
        <v>68</v>
      </c>
      <c r="C38" s="32">
        <f>C16+C17+C18+C19+C20+C28</f>
        <v>76907</v>
      </c>
      <c r="D38" s="33">
        <f>D16+D17+D18+D19+D20+D28</f>
        <v>88610</v>
      </c>
      <c r="E38" s="32">
        <f>E16+E17+E18+E19+E20+E28</f>
        <v>22412</v>
      </c>
      <c r="F38" s="33">
        <f>F16+F17+F18+F19+F20+F28</f>
        <v>28499</v>
      </c>
    </row>
    <row r="39" spans="1:6" s="9" customFormat="1" ht="14.25" customHeight="1">
      <c r="A39" s="89"/>
      <c r="B39" s="61"/>
      <c r="C39" s="61"/>
      <c r="D39" s="61"/>
      <c r="E39" s="89"/>
    </row>
    <row r="40" spans="1:6" s="9" customFormat="1" ht="14.25" customHeight="1">
      <c r="A40" s="89"/>
      <c r="B40" s="2"/>
      <c r="C40" s="2"/>
      <c r="D40" s="2"/>
      <c r="E40" s="61"/>
    </row>
    <row r="42" spans="1:6">
      <c r="B42" s="152"/>
    </row>
    <row r="43" spans="1:6">
      <c r="B43" s="152"/>
    </row>
  </sheetData>
  <mergeCells count="2"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Footer>&amp;L© 2019 Software AG. All rights reserved.&amp;C&amp;P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31"/>
  <sheetViews>
    <sheetView showGridLines="0" zoomScaleNormal="100" workbookViewId="0"/>
  </sheetViews>
  <sheetFormatPr defaultColWidth="9.140625" defaultRowHeight="14.25"/>
  <cols>
    <col min="1" max="1" width="3.7109375" style="2" customWidth="1"/>
    <col min="2" max="2" width="32.28515625" style="2" customWidth="1"/>
    <col min="3" max="5" width="10.42578125" style="2" customWidth="1"/>
    <col min="6" max="6" width="2.7109375" style="98" customWidth="1"/>
    <col min="7" max="9" width="10.42578125" style="2" customWidth="1"/>
    <col min="10" max="10" width="2.7109375" style="98" customWidth="1"/>
    <col min="11" max="13" width="10.42578125" style="2" customWidth="1"/>
    <col min="14" max="14" width="2.7109375" style="98" customWidth="1"/>
    <col min="15" max="16" width="10.42578125" style="2" customWidth="1"/>
    <col min="17" max="17" width="2.7109375" style="98" customWidth="1"/>
    <col min="18" max="20" width="10.42578125" style="2" customWidth="1"/>
    <col min="21" max="21" width="2.7109375" style="2" customWidth="1"/>
    <col min="22" max="16384" width="9.140625" style="2"/>
  </cols>
  <sheetData>
    <row r="1" spans="1:21" s="39" customFormat="1" ht="15" customHeight="1">
      <c r="A1" s="101"/>
      <c r="B1" s="285" t="str">
        <f>'Table of contents'!C17</f>
        <v>Segment Report for the Six Months Ended June 30, 2019</v>
      </c>
      <c r="C1" s="285"/>
      <c r="D1" s="285"/>
      <c r="E1" s="285"/>
      <c r="F1" s="285"/>
      <c r="G1" s="285"/>
      <c r="H1" s="285"/>
      <c r="I1" s="285"/>
      <c r="J1" s="285"/>
      <c r="K1" s="285"/>
      <c r="L1" s="268"/>
      <c r="M1" s="102"/>
      <c r="N1" s="102"/>
      <c r="O1" s="102"/>
      <c r="P1" s="102"/>
      <c r="Q1" s="102"/>
      <c r="R1" s="102"/>
      <c r="S1" s="102"/>
      <c r="T1" s="102"/>
      <c r="U1" s="101"/>
    </row>
    <row r="2" spans="1:21" ht="15" customHeight="1">
      <c r="A2" s="98"/>
      <c r="B2" s="267" t="s">
        <v>24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99"/>
      <c r="N2" s="99"/>
      <c r="O2" s="99"/>
      <c r="P2" s="99"/>
      <c r="Q2" s="99"/>
      <c r="R2" s="99"/>
      <c r="S2" s="99"/>
      <c r="T2" s="99"/>
      <c r="U2" s="98"/>
    </row>
    <row r="3" spans="1:21" ht="15" customHeight="1">
      <c r="A3" s="34"/>
      <c r="B3" s="41"/>
      <c r="C3" s="36"/>
      <c r="D3" s="36"/>
      <c r="E3" s="36"/>
      <c r="F3" s="36"/>
      <c r="G3" s="36"/>
      <c r="H3" s="36"/>
      <c r="I3" s="185"/>
      <c r="J3" s="206"/>
      <c r="K3" s="196"/>
      <c r="L3" s="36"/>
      <c r="M3" s="185"/>
      <c r="N3" s="206"/>
      <c r="O3" s="196"/>
      <c r="P3" s="185"/>
      <c r="Q3" s="206"/>
      <c r="R3" s="196"/>
      <c r="S3" s="36"/>
      <c r="T3" s="36"/>
      <c r="U3" s="34"/>
    </row>
    <row r="4" spans="1:21" s="25" customFormat="1" ht="15" customHeight="1" thickBot="1">
      <c r="A4" s="37"/>
      <c r="B4" s="63" t="s">
        <v>81</v>
      </c>
      <c r="C4" s="286" t="s">
        <v>36</v>
      </c>
      <c r="D4" s="286"/>
      <c r="E4" s="287"/>
      <c r="F4" s="269"/>
      <c r="G4" s="284" t="s">
        <v>39</v>
      </c>
      <c r="H4" s="284"/>
      <c r="I4" s="284"/>
      <c r="J4" s="207"/>
      <c r="K4" s="284" t="s">
        <v>167</v>
      </c>
      <c r="L4" s="284"/>
      <c r="M4" s="284"/>
      <c r="N4" s="207"/>
      <c r="O4" s="288" t="s">
        <v>168</v>
      </c>
      <c r="P4" s="289"/>
      <c r="Q4" s="207"/>
      <c r="R4" s="284" t="s">
        <v>169</v>
      </c>
      <c r="S4" s="284"/>
      <c r="T4" s="284"/>
      <c r="U4" s="37"/>
    </row>
    <row r="5" spans="1:21" s="25" customFormat="1" ht="14.25" customHeight="1">
      <c r="A5" s="37"/>
      <c r="B5" s="105"/>
      <c r="C5" s="157" t="s">
        <v>53</v>
      </c>
      <c r="D5" s="228" t="s">
        <v>53</v>
      </c>
      <c r="E5" s="164" t="s">
        <v>54</v>
      </c>
      <c r="F5" s="208"/>
      <c r="G5" s="157" t="s">
        <v>53</v>
      </c>
      <c r="H5" s="228" t="s">
        <v>53</v>
      </c>
      <c r="I5" s="186" t="s">
        <v>54</v>
      </c>
      <c r="J5" s="208"/>
      <c r="K5" s="197" t="s">
        <v>53</v>
      </c>
      <c r="L5" s="228" t="s">
        <v>53</v>
      </c>
      <c r="M5" s="186" t="s">
        <v>54</v>
      </c>
      <c r="N5" s="208"/>
      <c r="O5" s="197" t="s">
        <v>53</v>
      </c>
      <c r="P5" s="186" t="s">
        <v>54</v>
      </c>
      <c r="Q5" s="208"/>
      <c r="R5" s="197" t="s">
        <v>53</v>
      </c>
      <c r="S5" s="228" t="s">
        <v>53</v>
      </c>
      <c r="T5" s="164" t="s">
        <v>54</v>
      </c>
      <c r="U5" s="37"/>
    </row>
    <row r="6" spans="1:21" s="25" customFormat="1" ht="21.75">
      <c r="A6" s="37"/>
      <c r="B6" s="163"/>
      <c r="C6" s="165" t="s">
        <v>170</v>
      </c>
      <c r="D6" s="229" t="s">
        <v>171</v>
      </c>
      <c r="E6" s="187" t="s">
        <v>172</v>
      </c>
      <c r="F6" s="208"/>
      <c r="G6" s="198" t="s">
        <v>170</v>
      </c>
      <c r="H6" s="229" t="s">
        <v>171</v>
      </c>
      <c r="I6" s="187" t="s">
        <v>172</v>
      </c>
      <c r="J6" s="208"/>
      <c r="K6" s="198" t="s">
        <v>170</v>
      </c>
      <c r="L6" s="229" t="s">
        <v>171</v>
      </c>
      <c r="M6" s="187" t="s">
        <v>170</v>
      </c>
      <c r="N6" s="208"/>
      <c r="O6" s="198" t="s">
        <v>170</v>
      </c>
      <c r="P6" s="187" t="s">
        <v>170</v>
      </c>
      <c r="Q6" s="208"/>
      <c r="R6" s="198" t="s">
        <v>170</v>
      </c>
      <c r="S6" s="229" t="s">
        <v>171</v>
      </c>
      <c r="T6" s="166" t="s">
        <v>172</v>
      </c>
      <c r="U6" s="37"/>
    </row>
    <row r="7" spans="1:21" s="25" customFormat="1" ht="14.25" customHeight="1">
      <c r="A7" s="37"/>
      <c r="B7" s="19" t="s">
        <v>40</v>
      </c>
      <c r="C7" s="21">
        <v>58766</v>
      </c>
      <c r="D7" s="230">
        <v>58167</v>
      </c>
      <c r="E7" s="22">
        <v>61099</v>
      </c>
      <c r="F7" s="209"/>
      <c r="G7" s="21">
        <v>33988</v>
      </c>
      <c r="H7" s="230">
        <v>34192</v>
      </c>
      <c r="I7" s="188">
        <v>26537</v>
      </c>
      <c r="J7" s="209"/>
      <c r="K7" s="199">
        <v>0</v>
      </c>
      <c r="L7" s="230">
        <v>0</v>
      </c>
      <c r="M7" s="188">
        <v>0</v>
      </c>
      <c r="N7" s="209"/>
      <c r="O7" s="199">
        <v>0</v>
      </c>
      <c r="P7" s="188">
        <v>0</v>
      </c>
      <c r="Q7" s="209"/>
      <c r="R7" s="214">
        <f>C7+G7+K7+O7</f>
        <v>92754</v>
      </c>
      <c r="S7" s="230">
        <v>92359</v>
      </c>
      <c r="T7" s="22">
        <f>E7+I7+M7+P7</f>
        <v>87636</v>
      </c>
      <c r="U7" s="37"/>
    </row>
    <row r="8" spans="1:21" s="25" customFormat="1" ht="14.25" customHeight="1">
      <c r="A8" s="37"/>
      <c r="B8" s="19" t="s">
        <v>41</v>
      </c>
      <c r="C8" s="21">
        <v>141233</v>
      </c>
      <c r="D8" s="230">
        <v>137832</v>
      </c>
      <c r="E8" s="22">
        <v>133696</v>
      </c>
      <c r="F8" s="209"/>
      <c r="G8" s="21">
        <v>73431</v>
      </c>
      <c r="H8" s="230">
        <v>72455</v>
      </c>
      <c r="I8" s="188">
        <v>70472</v>
      </c>
      <c r="J8" s="209"/>
      <c r="K8" s="199">
        <v>0</v>
      </c>
      <c r="L8" s="230">
        <v>0</v>
      </c>
      <c r="M8" s="188">
        <v>0</v>
      </c>
      <c r="N8" s="209"/>
      <c r="O8" s="199">
        <v>0</v>
      </c>
      <c r="P8" s="188">
        <v>0</v>
      </c>
      <c r="Q8" s="209"/>
      <c r="R8" s="214">
        <f>C8+G8+K8+O8</f>
        <v>214664</v>
      </c>
      <c r="S8" s="230">
        <v>210287</v>
      </c>
      <c r="T8" s="22">
        <f>E8+I8+M8+P8</f>
        <v>204168</v>
      </c>
      <c r="U8" s="37"/>
    </row>
    <row r="9" spans="1:21" s="25" customFormat="1" ht="14.25" customHeight="1">
      <c r="A9" s="37"/>
      <c r="B9" s="218" t="s">
        <v>42</v>
      </c>
      <c r="C9" s="219">
        <v>10256</v>
      </c>
      <c r="D9" s="231">
        <v>10038</v>
      </c>
      <c r="E9" s="223">
        <v>8062</v>
      </c>
      <c r="F9" s="209"/>
      <c r="G9" s="219">
        <v>0</v>
      </c>
      <c r="H9" s="231">
        <v>0</v>
      </c>
      <c r="I9" s="221">
        <v>0</v>
      </c>
      <c r="J9" s="209"/>
      <c r="K9" s="222">
        <v>0</v>
      </c>
      <c r="L9" s="231">
        <v>0</v>
      </c>
      <c r="M9" s="221">
        <v>0</v>
      </c>
      <c r="N9" s="209"/>
      <c r="O9" s="222">
        <v>0</v>
      </c>
      <c r="P9" s="221">
        <v>0</v>
      </c>
      <c r="Q9" s="209"/>
      <c r="R9" s="220">
        <f>G9+C9+K9+O9</f>
        <v>10256</v>
      </c>
      <c r="S9" s="231">
        <v>10038</v>
      </c>
      <c r="T9" s="22">
        <f>I9+E9+M9+Q9</f>
        <v>8062</v>
      </c>
      <c r="U9" s="37"/>
    </row>
    <row r="10" spans="1:21" s="25" customFormat="1" ht="14.25" customHeight="1" thickBot="1">
      <c r="A10" s="37"/>
      <c r="B10" s="46" t="s">
        <v>173</v>
      </c>
      <c r="C10" s="47">
        <f>SUM(C7:C9)</f>
        <v>210255</v>
      </c>
      <c r="D10" s="232">
        <f>SUM(D7:D9)</f>
        <v>206037</v>
      </c>
      <c r="E10" s="48">
        <f>SUM(E7:E9)</f>
        <v>202857</v>
      </c>
      <c r="F10" s="210"/>
      <c r="G10" s="47">
        <f>SUM(G7:G9)</f>
        <v>107419</v>
      </c>
      <c r="H10" s="232">
        <f>SUM(H7:H9)</f>
        <v>106647</v>
      </c>
      <c r="I10" s="189">
        <f>SUM(I7:I9)</f>
        <v>97009</v>
      </c>
      <c r="J10" s="210"/>
      <c r="K10" s="200">
        <f>SUM(K7:K9)</f>
        <v>0</v>
      </c>
      <c r="L10" s="232">
        <f>SUM(L7:L9)</f>
        <v>0</v>
      </c>
      <c r="M10" s="189">
        <f>SUM(M7:M9)</f>
        <v>0</v>
      </c>
      <c r="N10" s="210"/>
      <c r="O10" s="200">
        <f>SUM(O7:O9)</f>
        <v>0</v>
      </c>
      <c r="P10" s="189">
        <f>SUM(P7:P9)</f>
        <v>0</v>
      </c>
      <c r="Q10" s="210"/>
      <c r="R10" s="200">
        <f>SUM(R7:R9)</f>
        <v>317674</v>
      </c>
      <c r="S10" s="232">
        <f>SUM(S7:S9)</f>
        <v>312684</v>
      </c>
      <c r="T10" s="48">
        <f>SUM(T7:T9)</f>
        <v>299866</v>
      </c>
      <c r="U10" s="37"/>
    </row>
    <row r="11" spans="1:21" s="25" customFormat="1" ht="14.25" customHeight="1">
      <c r="A11" s="37"/>
      <c r="B11" s="45" t="s">
        <v>82</v>
      </c>
      <c r="C11" s="30">
        <v>0</v>
      </c>
      <c r="D11" s="233">
        <v>0</v>
      </c>
      <c r="E11" s="31">
        <v>0</v>
      </c>
      <c r="F11" s="209"/>
      <c r="G11" s="30">
        <v>0</v>
      </c>
      <c r="H11" s="233">
        <v>0</v>
      </c>
      <c r="I11" s="190">
        <v>0</v>
      </c>
      <c r="J11" s="209"/>
      <c r="K11" s="201">
        <f>93441-1</f>
        <v>93440</v>
      </c>
      <c r="L11" s="233">
        <v>92115</v>
      </c>
      <c r="M11" s="190">
        <v>92100</v>
      </c>
      <c r="N11" s="209"/>
      <c r="O11" s="201">
        <v>0</v>
      </c>
      <c r="P11" s="190">
        <v>0</v>
      </c>
      <c r="Q11" s="209"/>
      <c r="R11" s="201">
        <f>C11+G11+K11+O11</f>
        <v>93440</v>
      </c>
      <c r="S11" s="234">
        <v>92115</v>
      </c>
      <c r="T11" s="31">
        <f>E11+I11+M11+P11</f>
        <v>92100</v>
      </c>
      <c r="U11" s="37"/>
    </row>
    <row r="12" spans="1:21" s="25" customFormat="1" ht="14.25" customHeight="1">
      <c r="A12" s="37"/>
      <c r="B12" s="19" t="s">
        <v>83</v>
      </c>
      <c r="C12" s="21">
        <v>0</v>
      </c>
      <c r="D12" s="230">
        <v>0</v>
      </c>
      <c r="E12" s="22">
        <v>41</v>
      </c>
      <c r="F12" s="209"/>
      <c r="G12" s="21">
        <v>321</v>
      </c>
      <c r="H12" s="230">
        <v>321</v>
      </c>
      <c r="I12" s="188">
        <f>324-1</f>
        <v>323</v>
      </c>
      <c r="J12" s="209"/>
      <c r="K12" s="199">
        <v>0</v>
      </c>
      <c r="L12" s="230">
        <v>0</v>
      </c>
      <c r="M12" s="188">
        <v>4</v>
      </c>
      <c r="N12" s="209"/>
      <c r="O12" s="199">
        <v>0</v>
      </c>
      <c r="P12" s="188">
        <v>0</v>
      </c>
      <c r="Q12" s="209"/>
      <c r="R12" s="199">
        <f>C12+G12+K12+O12</f>
        <v>321</v>
      </c>
      <c r="S12" s="230">
        <v>321</v>
      </c>
      <c r="T12" s="22">
        <f>E12+I12+M12+P12</f>
        <v>368</v>
      </c>
      <c r="U12" s="37"/>
    </row>
    <row r="13" spans="1:21" s="25" customFormat="1" ht="14.25" customHeight="1" thickBot="1">
      <c r="A13" s="37"/>
      <c r="B13" s="46" t="s">
        <v>84</v>
      </c>
      <c r="C13" s="47">
        <f t="shared" ref="C13:E13" si="0">SUM(C10:C12)</f>
        <v>210255</v>
      </c>
      <c r="D13" s="232">
        <f t="shared" si="0"/>
        <v>206037</v>
      </c>
      <c r="E13" s="48">
        <f t="shared" si="0"/>
        <v>202898</v>
      </c>
      <c r="F13" s="210"/>
      <c r="G13" s="47">
        <f t="shared" ref="G13:I13" si="1">SUM(G10:G12)</f>
        <v>107740</v>
      </c>
      <c r="H13" s="232">
        <f t="shared" si="1"/>
        <v>106968</v>
      </c>
      <c r="I13" s="189">
        <f t="shared" si="1"/>
        <v>97332</v>
      </c>
      <c r="J13" s="210"/>
      <c r="K13" s="200">
        <f t="shared" ref="K13:M13" si="2">SUM(K10:K12)</f>
        <v>93440</v>
      </c>
      <c r="L13" s="232">
        <f t="shared" si="2"/>
        <v>92115</v>
      </c>
      <c r="M13" s="189">
        <f t="shared" si="2"/>
        <v>92104</v>
      </c>
      <c r="N13" s="210"/>
      <c r="O13" s="200">
        <f t="shared" ref="O13:P13" si="3">SUM(O10:O12)</f>
        <v>0</v>
      </c>
      <c r="P13" s="189">
        <f t="shared" si="3"/>
        <v>0</v>
      </c>
      <c r="Q13" s="210"/>
      <c r="R13" s="200">
        <f>SUM(R10:R12)</f>
        <v>411435</v>
      </c>
      <c r="S13" s="232">
        <f t="shared" ref="S13" si="4">SUM(S10:S12)</f>
        <v>405120</v>
      </c>
      <c r="T13" s="48">
        <f>SUM(T10:T12)</f>
        <v>392334</v>
      </c>
      <c r="U13" s="37"/>
    </row>
    <row r="14" spans="1:21" s="25" customFormat="1" ht="14.25" customHeight="1">
      <c r="A14" s="37"/>
      <c r="B14" s="45" t="s">
        <v>174</v>
      </c>
      <c r="C14" s="30">
        <v>-18936</v>
      </c>
      <c r="D14" s="158">
        <v>-18734</v>
      </c>
      <c r="E14" s="31">
        <v>-17704</v>
      </c>
      <c r="F14" s="209"/>
      <c r="G14" s="30">
        <v>-4022</v>
      </c>
      <c r="H14" s="158">
        <v>-3982</v>
      </c>
      <c r="I14" s="190">
        <v>-2679</v>
      </c>
      <c r="J14" s="209"/>
      <c r="K14" s="201">
        <v>-71437</v>
      </c>
      <c r="L14" s="158">
        <v>-70353</v>
      </c>
      <c r="M14" s="190">
        <v>-73506</v>
      </c>
      <c r="N14" s="209"/>
      <c r="O14" s="201">
        <v>-4208</v>
      </c>
      <c r="P14" s="190">
        <v>-3987</v>
      </c>
      <c r="Q14" s="209"/>
      <c r="R14" s="201">
        <f>C14+G14+K14+O14</f>
        <v>-98603</v>
      </c>
      <c r="S14" s="158"/>
      <c r="T14" s="31">
        <f>E14+I14+M14+P14</f>
        <v>-97876</v>
      </c>
      <c r="U14" s="37"/>
    </row>
    <row r="15" spans="1:21" s="25" customFormat="1" ht="14.25" customHeight="1" thickBot="1">
      <c r="A15" s="37"/>
      <c r="B15" s="46" t="s">
        <v>86</v>
      </c>
      <c r="C15" s="47">
        <f t="shared" ref="C15:E15" si="5">SUM(C13:C14)</f>
        <v>191319</v>
      </c>
      <c r="D15" s="159">
        <f t="shared" si="5"/>
        <v>187303</v>
      </c>
      <c r="E15" s="48">
        <f t="shared" si="5"/>
        <v>185194</v>
      </c>
      <c r="F15" s="210"/>
      <c r="G15" s="47">
        <f t="shared" ref="G15:I15" si="6">SUM(G13:G14)</f>
        <v>103718</v>
      </c>
      <c r="H15" s="159">
        <f t="shared" si="6"/>
        <v>102986</v>
      </c>
      <c r="I15" s="189">
        <f t="shared" si="6"/>
        <v>94653</v>
      </c>
      <c r="J15" s="210"/>
      <c r="K15" s="200">
        <f t="shared" ref="K15:M15" si="7">SUM(K13:K14)</f>
        <v>22003</v>
      </c>
      <c r="L15" s="159">
        <f t="shared" si="7"/>
        <v>21762</v>
      </c>
      <c r="M15" s="189">
        <f t="shared" si="7"/>
        <v>18598</v>
      </c>
      <c r="N15" s="210"/>
      <c r="O15" s="200">
        <f t="shared" ref="O15:P15" si="8">SUM(O13:O14)</f>
        <v>-4208</v>
      </c>
      <c r="P15" s="189">
        <f t="shared" si="8"/>
        <v>-3987</v>
      </c>
      <c r="Q15" s="210"/>
      <c r="R15" s="200">
        <f t="shared" ref="R15:T15" si="9">SUM(R13:R14)</f>
        <v>312832</v>
      </c>
      <c r="S15" s="159"/>
      <c r="T15" s="48">
        <f t="shared" si="9"/>
        <v>294458</v>
      </c>
      <c r="U15" s="37"/>
    </row>
    <row r="16" spans="1:21" s="25" customFormat="1" ht="11.25">
      <c r="A16" s="37"/>
      <c r="B16" s="53"/>
      <c r="C16" s="91"/>
      <c r="D16" s="160"/>
      <c r="E16" s="92"/>
      <c r="F16" s="210"/>
      <c r="G16" s="91"/>
      <c r="H16" s="160"/>
      <c r="I16" s="191"/>
      <c r="J16" s="210"/>
      <c r="K16" s="202"/>
      <c r="L16" s="160"/>
      <c r="M16" s="191"/>
      <c r="N16" s="210"/>
      <c r="O16" s="202"/>
      <c r="P16" s="191"/>
      <c r="Q16" s="210"/>
      <c r="R16" s="202"/>
      <c r="S16" s="160"/>
      <c r="T16" s="92"/>
      <c r="U16" s="37"/>
    </row>
    <row r="17" spans="1:21" s="25" customFormat="1" ht="11.25" customHeight="1">
      <c r="A17" s="37"/>
      <c r="B17" s="19" t="s">
        <v>88</v>
      </c>
      <c r="C17" s="21">
        <f>-94527-1</f>
        <v>-94528</v>
      </c>
      <c r="D17" s="161">
        <v>-92439</v>
      </c>
      <c r="E17" s="22">
        <v>-80847</v>
      </c>
      <c r="F17" s="209"/>
      <c r="G17" s="21">
        <v>-15625</v>
      </c>
      <c r="H17" s="161">
        <v>-15560</v>
      </c>
      <c r="I17" s="188">
        <v>-14458</v>
      </c>
      <c r="J17" s="209"/>
      <c r="K17" s="199">
        <v>-8615</v>
      </c>
      <c r="L17" s="161">
        <v>-8473</v>
      </c>
      <c r="M17" s="188">
        <v>-8637</v>
      </c>
      <c r="N17" s="209"/>
      <c r="O17" s="199">
        <v>-6790</v>
      </c>
      <c r="P17" s="188">
        <v>-6520</v>
      </c>
      <c r="Q17" s="209"/>
      <c r="R17" s="201">
        <f>C17+G17+K17+O17</f>
        <v>-125558</v>
      </c>
      <c r="S17" s="161"/>
      <c r="T17" s="22">
        <f>E17+I17+M17+P17</f>
        <v>-110462</v>
      </c>
      <c r="U17" s="37"/>
    </row>
    <row r="18" spans="1:21" s="25" customFormat="1" ht="14.25" customHeight="1" thickBot="1">
      <c r="A18" s="37"/>
      <c r="B18" s="46" t="s">
        <v>175</v>
      </c>
      <c r="C18" s="47">
        <f t="shared" ref="C18:E18" si="10">SUM(C15:C17)</f>
        <v>96791</v>
      </c>
      <c r="D18" s="159">
        <f t="shared" si="10"/>
        <v>94864</v>
      </c>
      <c r="E18" s="48">
        <f t="shared" si="10"/>
        <v>104347</v>
      </c>
      <c r="F18" s="210"/>
      <c r="G18" s="47">
        <f t="shared" ref="G18:I18" si="11">SUM(G15:G17)</f>
        <v>88093</v>
      </c>
      <c r="H18" s="159">
        <f t="shared" si="11"/>
        <v>87426</v>
      </c>
      <c r="I18" s="189">
        <f t="shared" si="11"/>
        <v>80195</v>
      </c>
      <c r="J18" s="210"/>
      <c r="K18" s="200">
        <f t="shared" ref="K18:M18" si="12">SUM(K15:K17)</f>
        <v>13388</v>
      </c>
      <c r="L18" s="159">
        <f t="shared" si="12"/>
        <v>13289</v>
      </c>
      <c r="M18" s="189">
        <f t="shared" si="12"/>
        <v>9961</v>
      </c>
      <c r="N18" s="210"/>
      <c r="O18" s="200">
        <f t="shared" ref="O18:P18" si="13">SUM(O15:O17)</f>
        <v>-10998</v>
      </c>
      <c r="P18" s="189">
        <f t="shared" si="13"/>
        <v>-10507</v>
      </c>
      <c r="Q18" s="210"/>
      <c r="R18" s="200">
        <f t="shared" ref="R18:T18" si="14">SUM(R15:R17)</f>
        <v>187274</v>
      </c>
      <c r="S18" s="159"/>
      <c r="T18" s="48">
        <f t="shared" si="14"/>
        <v>183996</v>
      </c>
      <c r="U18" s="37"/>
    </row>
    <row r="19" spans="1:21" s="86" customFormat="1" ht="11.25">
      <c r="A19" s="37"/>
      <c r="B19" s="53"/>
      <c r="C19" s="91"/>
      <c r="D19" s="160"/>
      <c r="E19" s="92"/>
      <c r="F19" s="210"/>
      <c r="G19" s="91"/>
      <c r="H19" s="160"/>
      <c r="I19" s="191"/>
      <c r="J19" s="210"/>
      <c r="K19" s="202"/>
      <c r="L19" s="160"/>
      <c r="M19" s="191"/>
      <c r="N19" s="210"/>
      <c r="O19" s="202"/>
      <c r="P19" s="191"/>
      <c r="Q19" s="210"/>
      <c r="R19" s="202"/>
      <c r="S19" s="160"/>
      <c r="T19" s="92"/>
      <c r="U19" s="37"/>
    </row>
    <row r="20" spans="1:21" s="25" customFormat="1" ht="11.25" customHeight="1">
      <c r="A20" s="37"/>
      <c r="B20" s="45" t="s">
        <v>87</v>
      </c>
      <c r="C20" s="30">
        <f>-51805+1</f>
        <v>-51804</v>
      </c>
      <c r="D20" s="158">
        <v>-49496</v>
      </c>
      <c r="E20" s="31">
        <v>-46867</v>
      </c>
      <c r="F20" s="209"/>
      <c r="G20" s="30">
        <f>-12191+1</f>
        <v>-12190</v>
      </c>
      <c r="H20" s="158">
        <v>-12018</v>
      </c>
      <c r="I20" s="190">
        <v>-11511</v>
      </c>
      <c r="J20" s="209"/>
      <c r="K20" s="201">
        <v>0</v>
      </c>
      <c r="L20" s="158">
        <v>0</v>
      </c>
      <c r="M20" s="190">
        <v>0</v>
      </c>
      <c r="N20" s="209"/>
      <c r="O20" s="201">
        <v>0</v>
      </c>
      <c r="P20" s="190">
        <v>0</v>
      </c>
      <c r="Q20" s="209"/>
      <c r="R20" s="201">
        <f>C20+G20+K20+O20</f>
        <v>-63994</v>
      </c>
      <c r="S20" s="158"/>
      <c r="T20" s="31">
        <f>E20+I20+M20+P20</f>
        <v>-58378</v>
      </c>
      <c r="U20" s="37"/>
    </row>
    <row r="21" spans="1:21" s="25" customFormat="1" ht="14.25" customHeight="1" thickBot="1">
      <c r="A21" s="37"/>
      <c r="B21" s="46" t="s">
        <v>176</v>
      </c>
      <c r="C21" s="47">
        <f t="shared" ref="C21:E21" si="15">SUM(C18:C20)</f>
        <v>44987</v>
      </c>
      <c r="D21" s="159">
        <f t="shared" si="15"/>
        <v>45368</v>
      </c>
      <c r="E21" s="48">
        <f t="shared" si="15"/>
        <v>57480</v>
      </c>
      <c r="F21" s="210"/>
      <c r="G21" s="47">
        <f t="shared" ref="G21:I21" si="16">SUM(G18:G20)</f>
        <v>75903</v>
      </c>
      <c r="H21" s="159">
        <f t="shared" si="16"/>
        <v>75408</v>
      </c>
      <c r="I21" s="189">
        <f t="shared" si="16"/>
        <v>68684</v>
      </c>
      <c r="J21" s="210"/>
      <c r="K21" s="200">
        <f t="shared" ref="K21:M21" si="17">SUM(K18:K20)</f>
        <v>13388</v>
      </c>
      <c r="L21" s="159">
        <f t="shared" si="17"/>
        <v>13289</v>
      </c>
      <c r="M21" s="189">
        <f t="shared" si="17"/>
        <v>9961</v>
      </c>
      <c r="N21" s="210"/>
      <c r="O21" s="200">
        <f t="shared" ref="O21:P21" si="18">SUM(O18:O20)</f>
        <v>-10998</v>
      </c>
      <c r="P21" s="189">
        <f t="shared" si="18"/>
        <v>-10507</v>
      </c>
      <c r="Q21" s="210"/>
      <c r="R21" s="200">
        <f>SUM(R18:R20)</f>
        <v>123280</v>
      </c>
      <c r="S21" s="159"/>
      <c r="T21" s="48">
        <f>SUM(T18:T20)</f>
        <v>125618</v>
      </c>
      <c r="U21" s="37"/>
    </row>
    <row r="22" spans="1:21" s="25" customFormat="1" ht="14.25" customHeight="1">
      <c r="A22" s="37"/>
      <c r="B22" s="45" t="s">
        <v>89</v>
      </c>
      <c r="C22" s="30"/>
      <c r="D22" s="158"/>
      <c r="E22" s="31"/>
      <c r="F22" s="209"/>
      <c r="G22" s="30"/>
      <c r="H22" s="158"/>
      <c r="I22" s="190"/>
      <c r="J22" s="209"/>
      <c r="K22" s="201"/>
      <c r="L22" s="158"/>
      <c r="M22" s="190"/>
      <c r="N22" s="209"/>
      <c r="O22" s="201"/>
      <c r="P22" s="190"/>
      <c r="Q22" s="209"/>
      <c r="R22" s="201">
        <v>-35212</v>
      </c>
      <c r="S22" s="158"/>
      <c r="T22" s="31">
        <v>-35029</v>
      </c>
      <c r="U22" s="37"/>
    </row>
    <row r="23" spans="1:21" s="25" customFormat="1" ht="14.25" customHeight="1">
      <c r="A23" s="37"/>
      <c r="B23" s="19" t="s">
        <v>90</v>
      </c>
      <c r="C23" s="21"/>
      <c r="D23" s="161"/>
      <c r="E23" s="22"/>
      <c r="F23" s="209"/>
      <c r="G23" s="21"/>
      <c r="H23" s="161"/>
      <c r="I23" s="188"/>
      <c r="J23" s="209"/>
      <c r="K23" s="199"/>
      <c r="L23" s="161"/>
      <c r="M23" s="188"/>
      <c r="N23" s="209"/>
      <c r="O23" s="199"/>
      <c r="P23" s="188"/>
      <c r="Q23" s="209"/>
      <c r="R23" s="199">
        <v>-2912</v>
      </c>
      <c r="S23" s="161"/>
      <c r="T23" s="22">
        <v>-3212</v>
      </c>
      <c r="U23" s="37"/>
    </row>
    <row r="24" spans="1:21" s="25" customFormat="1" ht="14.25" customHeight="1" thickBot="1">
      <c r="A24" s="37"/>
      <c r="B24" s="46" t="s">
        <v>91</v>
      </c>
      <c r="C24" s="93"/>
      <c r="D24" s="162"/>
      <c r="E24" s="217"/>
      <c r="F24" s="209"/>
      <c r="G24" s="93"/>
      <c r="H24" s="162"/>
      <c r="I24" s="192"/>
      <c r="J24" s="209"/>
      <c r="K24" s="205"/>
      <c r="L24" s="162"/>
      <c r="M24" s="192"/>
      <c r="N24" s="209"/>
      <c r="O24" s="205"/>
      <c r="P24" s="192"/>
      <c r="Q24" s="209"/>
      <c r="R24" s="200">
        <f>SUM(R21:R23)</f>
        <v>85156</v>
      </c>
      <c r="S24" s="162"/>
      <c r="T24" s="48">
        <f>SUM(T21:T23)</f>
        <v>87377</v>
      </c>
      <c r="U24" s="37"/>
    </row>
    <row r="25" spans="1:21" s="25" customFormat="1" ht="14.25" customHeight="1">
      <c r="A25" s="37"/>
      <c r="B25" s="45" t="s">
        <v>177</v>
      </c>
      <c r="C25" s="30"/>
      <c r="D25" s="158"/>
      <c r="E25" s="31"/>
      <c r="F25" s="209"/>
      <c r="G25" s="30"/>
      <c r="H25" s="158"/>
      <c r="I25" s="190"/>
      <c r="J25" s="209"/>
      <c r="K25" s="201"/>
      <c r="L25" s="158"/>
      <c r="M25" s="190"/>
      <c r="N25" s="209"/>
      <c r="O25" s="201"/>
      <c r="P25" s="190"/>
      <c r="Q25" s="209"/>
      <c r="R25" s="201">
        <v>1872</v>
      </c>
      <c r="S25" s="158"/>
      <c r="T25" s="31">
        <v>3685</v>
      </c>
      <c r="U25" s="37"/>
    </row>
    <row r="26" spans="1:21" s="25" customFormat="1" ht="14.25" customHeight="1">
      <c r="A26" s="37"/>
      <c r="B26" s="19" t="s">
        <v>138</v>
      </c>
      <c r="C26" s="21"/>
      <c r="D26" s="161"/>
      <c r="E26" s="22"/>
      <c r="F26" s="209"/>
      <c r="G26" s="21"/>
      <c r="H26" s="161"/>
      <c r="I26" s="188"/>
      <c r="J26" s="209"/>
      <c r="K26" s="199"/>
      <c r="L26" s="161"/>
      <c r="M26" s="188"/>
      <c r="N26" s="209"/>
      <c r="O26" s="199"/>
      <c r="P26" s="188"/>
      <c r="Q26" s="209"/>
      <c r="R26" s="199">
        <v>2885</v>
      </c>
      <c r="S26" s="161"/>
      <c r="T26" s="22">
        <v>2087</v>
      </c>
      <c r="U26" s="37"/>
    </row>
    <row r="27" spans="1:21" s="25" customFormat="1" ht="14.25" customHeight="1" thickBot="1">
      <c r="A27" s="37"/>
      <c r="B27" s="46" t="s">
        <v>94</v>
      </c>
      <c r="C27" s="93"/>
      <c r="D27" s="162"/>
      <c r="E27" s="217"/>
      <c r="F27" s="209"/>
      <c r="G27" s="93"/>
      <c r="H27" s="162"/>
      <c r="I27" s="192"/>
      <c r="J27" s="209"/>
      <c r="K27" s="205"/>
      <c r="L27" s="162"/>
      <c r="M27" s="192"/>
      <c r="N27" s="209"/>
      <c r="O27" s="205"/>
      <c r="P27" s="192"/>
      <c r="Q27" s="209"/>
      <c r="R27" s="200">
        <f>SUM(R24:R26)</f>
        <v>89913</v>
      </c>
      <c r="S27" s="162"/>
      <c r="T27" s="48">
        <f>SUM(T24:T26)</f>
        <v>93149</v>
      </c>
      <c r="U27" s="37"/>
    </row>
    <row r="28" spans="1:21" s="25" customFormat="1" ht="14.25" customHeight="1">
      <c r="A28" s="37"/>
      <c r="B28" s="45" t="s">
        <v>95</v>
      </c>
      <c r="C28" s="30"/>
      <c r="D28" s="158"/>
      <c r="E28" s="31"/>
      <c r="F28" s="209"/>
      <c r="G28" s="30"/>
      <c r="H28" s="158"/>
      <c r="I28" s="190"/>
      <c r="J28" s="209"/>
      <c r="K28" s="201"/>
      <c r="L28" s="158"/>
      <c r="M28" s="190"/>
      <c r="N28" s="209"/>
      <c r="O28" s="201"/>
      <c r="P28" s="190"/>
      <c r="Q28" s="209"/>
      <c r="R28" s="201">
        <v>-26816</v>
      </c>
      <c r="S28" s="158"/>
      <c r="T28" s="31">
        <v>-27375</v>
      </c>
      <c r="U28" s="37"/>
    </row>
    <row r="29" spans="1:21" s="9" customFormat="1" ht="12" thickBot="1">
      <c r="A29" s="89"/>
      <c r="B29" s="51" t="s">
        <v>96</v>
      </c>
      <c r="C29" s="32"/>
      <c r="D29" s="167"/>
      <c r="E29" s="33"/>
      <c r="F29" s="211"/>
      <c r="G29" s="32"/>
      <c r="H29" s="167"/>
      <c r="I29" s="193"/>
      <c r="J29" s="211"/>
      <c r="K29" s="203"/>
      <c r="L29" s="167"/>
      <c r="M29" s="193"/>
      <c r="N29" s="211"/>
      <c r="O29" s="203"/>
      <c r="P29" s="193"/>
      <c r="Q29" s="211"/>
      <c r="R29" s="203">
        <f>SUM(R27:R28)</f>
        <v>63097</v>
      </c>
      <c r="S29" s="167"/>
      <c r="T29" s="33">
        <f>SUM(T27:T28)</f>
        <v>65774</v>
      </c>
    </row>
    <row r="30" spans="1:21" s="25" customFormat="1" ht="11.25">
      <c r="A30" s="37"/>
      <c r="B30" s="37"/>
      <c r="C30" s="95"/>
      <c r="D30" s="95"/>
      <c r="E30" s="96"/>
      <c r="F30" s="96"/>
      <c r="G30" s="95"/>
      <c r="H30" s="95"/>
      <c r="I30" s="195"/>
      <c r="J30" s="103"/>
      <c r="K30" s="204"/>
      <c r="L30" s="96"/>
      <c r="M30" s="194"/>
      <c r="N30" s="104"/>
      <c r="O30" s="204"/>
      <c r="P30" s="194"/>
      <c r="Q30" s="104"/>
      <c r="R30" s="204"/>
      <c r="S30" s="96"/>
      <c r="T30" s="96"/>
      <c r="U30" s="37"/>
    </row>
    <row r="31" spans="1:21">
      <c r="B31" s="5" t="s">
        <v>178</v>
      </c>
      <c r="C31" s="5"/>
      <c r="D31" s="5"/>
      <c r="E31" s="5"/>
      <c r="F31" s="212"/>
      <c r="G31" s="5"/>
      <c r="H31" s="5"/>
      <c r="I31" s="5"/>
      <c r="J31" s="212"/>
      <c r="K31" s="5"/>
      <c r="L31" s="5"/>
      <c r="M31" s="5"/>
      <c r="N31" s="212"/>
      <c r="O31" s="5"/>
      <c r="P31" s="5"/>
      <c r="Q31" s="212"/>
      <c r="R31" s="5"/>
      <c r="S31" s="5"/>
      <c r="T31" s="5"/>
      <c r="U31" s="5"/>
    </row>
  </sheetData>
  <mergeCells count="6">
    <mergeCell ref="R4:T4"/>
    <mergeCell ref="B1:K1"/>
    <mergeCell ref="C4:E4"/>
    <mergeCell ref="G4:I4"/>
    <mergeCell ref="K4:M4"/>
    <mergeCell ref="O4:P4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&amp;L© 2019 Software AG. All rights reserved.&amp;C&amp;P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V31"/>
  <sheetViews>
    <sheetView showGridLines="0" zoomScaleNormal="100" workbookViewId="0"/>
  </sheetViews>
  <sheetFormatPr defaultColWidth="9.140625" defaultRowHeight="14.25"/>
  <cols>
    <col min="1" max="1" width="3.7109375" style="2" customWidth="1"/>
    <col min="2" max="2" width="32.28515625" style="2" customWidth="1"/>
    <col min="3" max="5" width="10.42578125" style="2" customWidth="1"/>
    <col min="6" max="6" width="2.7109375" style="98" customWidth="1"/>
    <col min="7" max="9" width="10.42578125" style="2" customWidth="1"/>
    <col min="10" max="10" width="2.7109375" style="98" customWidth="1"/>
    <col min="11" max="13" width="10.42578125" style="2" customWidth="1"/>
    <col min="14" max="14" width="2.7109375" style="98" customWidth="1"/>
    <col min="15" max="16" width="10.42578125" style="2" customWidth="1"/>
    <col min="17" max="17" width="2.7109375" style="98" customWidth="1"/>
    <col min="18" max="20" width="10.42578125" style="2" customWidth="1"/>
    <col min="21" max="21" width="2.7109375" style="2" customWidth="1"/>
    <col min="22" max="16384" width="9.140625" style="2"/>
  </cols>
  <sheetData>
    <row r="1" spans="1:22" s="39" customFormat="1" ht="15" customHeight="1">
      <c r="A1" s="101"/>
      <c r="B1" s="285" t="str">
        <f>'Table of contents'!C19</f>
        <v>Segment Report for the Second Quarter of 2019</v>
      </c>
      <c r="C1" s="285"/>
      <c r="D1" s="285"/>
      <c r="E1" s="285"/>
      <c r="F1" s="285"/>
      <c r="G1" s="285"/>
      <c r="H1" s="285"/>
      <c r="I1" s="285"/>
      <c r="J1" s="285"/>
      <c r="K1" s="285"/>
      <c r="L1" s="268"/>
      <c r="M1" s="102"/>
      <c r="N1" s="102"/>
      <c r="O1" s="102"/>
      <c r="P1" s="102"/>
      <c r="Q1" s="102"/>
      <c r="R1" s="102"/>
      <c r="S1" s="102"/>
      <c r="T1" s="102"/>
      <c r="U1" s="101"/>
    </row>
    <row r="2" spans="1:22" ht="15" customHeight="1">
      <c r="A2" s="98"/>
      <c r="B2" s="267" t="s">
        <v>24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99"/>
      <c r="N2" s="99"/>
      <c r="O2" s="99"/>
      <c r="P2" s="99"/>
      <c r="Q2" s="99"/>
      <c r="R2" s="99"/>
      <c r="S2" s="99"/>
      <c r="T2" s="99"/>
      <c r="U2" s="98"/>
    </row>
    <row r="3" spans="1:22" ht="15" customHeight="1">
      <c r="A3" s="34"/>
      <c r="B3" s="41"/>
      <c r="C3" s="36"/>
      <c r="D3" s="36"/>
      <c r="E3" s="36"/>
      <c r="F3" s="36"/>
      <c r="G3" s="36"/>
      <c r="H3" s="36"/>
      <c r="I3" s="185"/>
      <c r="J3" s="206"/>
      <c r="K3" s="196"/>
      <c r="L3" s="36"/>
      <c r="M3" s="185"/>
      <c r="N3" s="206"/>
      <c r="O3" s="196"/>
      <c r="P3" s="185"/>
      <c r="Q3" s="206"/>
      <c r="R3" s="196"/>
      <c r="S3" s="36"/>
      <c r="T3" s="36"/>
      <c r="U3" s="34"/>
    </row>
    <row r="4" spans="1:22" s="25" customFormat="1" ht="15" customHeight="1" thickBot="1">
      <c r="A4" s="37"/>
      <c r="B4" s="63" t="s">
        <v>81</v>
      </c>
      <c r="C4" s="286" t="s">
        <v>36</v>
      </c>
      <c r="D4" s="286"/>
      <c r="E4" s="287"/>
      <c r="F4" s="269"/>
      <c r="G4" s="284" t="s">
        <v>39</v>
      </c>
      <c r="H4" s="284"/>
      <c r="I4" s="284"/>
      <c r="J4" s="207"/>
      <c r="K4" s="284" t="s">
        <v>167</v>
      </c>
      <c r="L4" s="284"/>
      <c r="M4" s="284"/>
      <c r="N4" s="207"/>
      <c r="O4" s="288" t="s">
        <v>168</v>
      </c>
      <c r="P4" s="289"/>
      <c r="Q4" s="207"/>
      <c r="R4" s="284" t="s">
        <v>169</v>
      </c>
      <c r="S4" s="284"/>
      <c r="T4" s="284"/>
      <c r="U4" s="37"/>
    </row>
    <row r="5" spans="1:22" s="25" customFormat="1" ht="14.25" customHeight="1">
      <c r="A5" s="37"/>
      <c r="B5" s="105"/>
      <c r="C5" s="157" t="s">
        <v>56</v>
      </c>
      <c r="D5" s="228" t="s">
        <v>56</v>
      </c>
      <c r="E5" s="164" t="s">
        <v>57</v>
      </c>
      <c r="F5" s="208"/>
      <c r="G5" s="157" t="s">
        <v>56</v>
      </c>
      <c r="H5" s="228" t="s">
        <v>56</v>
      </c>
      <c r="I5" s="186" t="s">
        <v>57</v>
      </c>
      <c r="J5" s="208"/>
      <c r="K5" s="197" t="s">
        <v>56</v>
      </c>
      <c r="L5" s="228" t="s">
        <v>56</v>
      </c>
      <c r="M5" s="186" t="s">
        <v>57</v>
      </c>
      <c r="N5" s="208"/>
      <c r="O5" s="197" t="s">
        <v>56</v>
      </c>
      <c r="P5" s="186" t="s">
        <v>57</v>
      </c>
      <c r="Q5" s="208"/>
      <c r="R5" s="197" t="s">
        <v>56</v>
      </c>
      <c r="S5" s="228" t="s">
        <v>56</v>
      </c>
      <c r="T5" s="164" t="s">
        <v>57</v>
      </c>
      <c r="U5" s="37"/>
    </row>
    <row r="6" spans="1:22" s="25" customFormat="1" ht="21.75">
      <c r="A6" s="37"/>
      <c r="B6" s="163"/>
      <c r="C6" s="165" t="s">
        <v>170</v>
      </c>
      <c r="D6" s="229" t="s">
        <v>171</v>
      </c>
      <c r="E6" s="187" t="s">
        <v>172</v>
      </c>
      <c r="F6" s="208"/>
      <c r="G6" s="198" t="s">
        <v>170</v>
      </c>
      <c r="H6" s="229" t="s">
        <v>171</v>
      </c>
      <c r="I6" s="187" t="s">
        <v>172</v>
      </c>
      <c r="J6" s="208"/>
      <c r="K6" s="198" t="s">
        <v>170</v>
      </c>
      <c r="L6" s="229" t="s">
        <v>171</v>
      </c>
      <c r="M6" s="187" t="s">
        <v>170</v>
      </c>
      <c r="N6" s="208"/>
      <c r="O6" s="198" t="s">
        <v>170</v>
      </c>
      <c r="P6" s="187" t="s">
        <v>170</v>
      </c>
      <c r="Q6" s="208"/>
      <c r="R6" s="198" t="s">
        <v>170</v>
      </c>
      <c r="S6" s="229" t="s">
        <v>171</v>
      </c>
      <c r="T6" s="166" t="s">
        <v>172</v>
      </c>
      <c r="U6" s="37"/>
    </row>
    <row r="7" spans="1:22" s="25" customFormat="1" ht="14.25" customHeight="1">
      <c r="A7" s="37"/>
      <c r="B7" s="19" t="s">
        <v>40</v>
      </c>
      <c r="C7" s="21">
        <v>33964</v>
      </c>
      <c r="D7" s="230">
        <v>33672</v>
      </c>
      <c r="E7" s="22">
        <v>35901</v>
      </c>
      <c r="F7" s="209"/>
      <c r="G7" s="21">
        <v>16210</v>
      </c>
      <c r="H7" s="230">
        <v>16111</v>
      </c>
      <c r="I7" s="188">
        <v>17570</v>
      </c>
      <c r="J7" s="209"/>
      <c r="K7" s="199">
        <v>0</v>
      </c>
      <c r="L7" s="230">
        <v>0</v>
      </c>
      <c r="M7" s="188">
        <v>0</v>
      </c>
      <c r="N7" s="209"/>
      <c r="O7" s="199">
        <v>0</v>
      </c>
      <c r="P7" s="188">
        <v>0</v>
      </c>
      <c r="Q7" s="209"/>
      <c r="R7" s="214">
        <f>C7+G7+K7+O7</f>
        <v>50174</v>
      </c>
      <c r="S7" s="230">
        <v>49783</v>
      </c>
      <c r="T7" s="22">
        <f>E7+I7+M7+P7</f>
        <v>53471</v>
      </c>
      <c r="U7" s="37"/>
      <c r="V7" s="256"/>
    </row>
    <row r="8" spans="1:22" s="25" customFormat="1" ht="14.25" customHeight="1">
      <c r="A8" s="37"/>
      <c r="B8" s="19" t="s">
        <v>41</v>
      </c>
      <c r="C8" s="21">
        <f>70933+1</f>
        <v>70934</v>
      </c>
      <c r="D8" s="230">
        <v>69437</v>
      </c>
      <c r="E8" s="22">
        <v>66894</v>
      </c>
      <c r="F8" s="209"/>
      <c r="G8" s="21">
        <v>36638</v>
      </c>
      <c r="H8" s="230">
        <v>36150</v>
      </c>
      <c r="I8" s="188">
        <v>34816</v>
      </c>
      <c r="J8" s="209"/>
      <c r="K8" s="199">
        <v>0</v>
      </c>
      <c r="L8" s="230">
        <v>0</v>
      </c>
      <c r="M8" s="188">
        <v>0</v>
      </c>
      <c r="N8" s="209"/>
      <c r="O8" s="199">
        <v>0</v>
      </c>
      <c r="P8" s="188">
        <v>0</v>
      </c>
      <c r="Q8" s="209"/>
      <c r="R8" s="214">
        <f>C8+G8+K8+O8</f>
        <v>107572</v>
      </c>
      <c r="S8" s="230">
        <v>105587</v>
      </c>
      <c r="T8" s="22">
        <f>E8+I8+M8+P8</f>
        <v>101710</v>
      </c>
      <c r="U8" s="37"/>
      <c r="V8" s="256"/>
    </row>
    <row r="9" spans="1:22" s="25" customFormat="1" ht="14.25" customHeight="1">
      <c r="A9" s="37"/>
      <c r="B9" s="218" t="s">
        <v>42</v>
      </c>
      <c r="C9" s="219">
        <v>5391</v>
      </c>
      <c r="D9" s="231">
        <v>5296</v>
      </c>
      <c r="E9" s="223">
        <v>4312</v>
      </c>
      <c r="F9" s="209"/>
      <c r="G9" s="219">
        <v>0</v>
      </c>
      <c r="H9" s="231">
        <v>0</v>
      </c>
      <c r="I9" s="221">
        <v>0</v>
      </c>
      <c r="J9" s="209"/>
      <c r="K9" s="222">
        <v>0</v>
      </c>
      <c r="L9" s="231">
        <v>0</v>
      </c>
      <c r="M9" s="221">
        <v>0</v>
      </c>
      <c r="N9" s="209"/>
      <c r="O9" s="222">
        <v>0</v>
      </c>
      <c r="P9" s="221">
        <v>0</v>
      </c>
      <c r="Q9" s="209"/>
      <c r="R9" s="220">
        <f>G9+C9+K9+O9</f>
        <v>5391</v>
      </c>
      <c r="S9" s="231">
        <v>5296</v>
      </c>
      <c r="T9" s="22">
        <f>I9+E9+M9+Q9</f>
        <v>4312</v>
      </c>
      <c r="U9" s="37"/>
      <c r="V9" s="256"/>
    </row>
    <row r="10" spans="1:22" s="25" customFormat="1" ht="14.25" customHeight="1" thickBot="1">
      <c r="A10" s="37"/>
      <c r="B10" s="46" t="s">
        <v>173</v>
      </c>
      <c r="C10" s="47">
        <f>SUM(C7:C9)</f>
        <v>110289</v>
      </c>
      <c r="D10" s="232">
        <f>SUM(D7:D9)</f>
        <v>108405</v>
      </c>
      <c r="E10" s="48">
        <f>SUM(E7:E9)</f>
        <v>107107</v>
      </c>
      <c r="F10" s="210"/>
      <c r="G10" s="47">
        <f>SUM(G7:G9)</f>
        <v>52848</v>
      </c>
      <c r="H10" s="232">
        <f>SUM(H7:H9)</f>
        <v>52261</v>
      </c>
      <c r="I10" s="189">
        <f>SUM(I7:I9)</f>
        <v>52386</v>
      </c>
      <c r="J10" s="210"/>
      <c r="K10" s="200">
        <f>SUM(K7:K9)</f>
        <v>0</v>
      </c>
      <c r="L10" s="232">
        <f>SUM(L7:L9)</f>
        <v>0</v>
      </c>
      <c r="M10" s="189">
        <f>SUM(M7:M9)</f>
        <v>0</v>
      </c>
      <c r="N10" s="210"/>
      <c r="O10" s="200">
        <f>SUM(O7:O9)</f>
        <v>0</v>
      </c>
      <c r="P10" s="189">
        <v>0</v>
      </c>
      <c r="Q10" s="210"/>
      <c r="R10" s="200">
        <f>SUM(R7:R9)</f>
        <v>163137</v>
      </c>
      <c r="S10" s="232">
        <f>SUM(S7:S9)</f>
        <v>160666</v>
      </c>
      <c r="T10" s="48">
        <f>SUM(T7:T9)</f>
        <v>159493</v>
      </c>
      <c r="U10" s="37"/>
      <c r="V10" s="256"/>
    </row>
    <row r="11" spans="1:22" s="25" customFormat="1" ht="14.25" customHeight="1">
      <c r="A11" s="37"/>
      <c r="B11" s="45" t="s">
        <v>82</v>
      </c>
      <c r="C11" s="30">
        <v>0</v>
      </c>
      <c r="D11" s="233">
        <v>0</v>
      </c>
      <c r="E11" s="31">
        <v>0</v>
      </c>
      <c r="F11" s="209"/>
      <c r="G11" s="30">
        <v>0</v>
      </c>
      <c r="H11" s="233">
        <v>0</v>
      </c>
      <c r="I11" s="190">
        <v>0</v>
      </c>
      <c r="J11" s="209"/>
      <c r="K11" s="201">
        <v>46733</v>
      </c>
      <c r="L11" s="233">
        <v>46038</v>
      </c>
      <c r="M11" s="190">
        <v>46039</v>
      </c>
      <c r="N11" s="209"/>
      <c r="O11" s="201">
        <v>0</v>
      </c>
      <c r="P11" s="190">
        <v>0</v>
      </c>
      <c r="Q11" s="209"/>
      <c r="R11" s="201">
        <f>C11+G11+K11+O11</f>
        <v>46733</v>
      </c>
      <c r="S11" s="234">
        <v>46038</v>
      </c>
      <c r="T11" s="31">
        <f>E11+I11+M11+P11</f>
        <v>46039</v>
      </c>
      <c r="U11" s="37"/>
      <c r="V11" s="256"/>
    </row>
    <row r="12" spans="1:22" s="25" customFormat="1" ht="14.25" customHeight="1">
      <c r="A12" s="37"/>
      <c r="B12" s="19" t="s">
        <v>83</v>
      </c>
      <c r="C12" s="21">
        <v>0</v>
      </c>
      <c r="D12" s="230">
        <v>0</v>
      </c>
      <c r="E12" s="22">
        <v>1</v>
      </c>
      <c r="F12" s="209"/>
      <c r="G12" s="21">
        <v>148</v>
      </c>
      <c r="H12" s="230">
        <v>148</v>
      </c>
      <c r="I12" s="188">
        <v>168</v>
      </c>
      <c r="J12" s="209"/>
      <c r="K12" s="199">
        <v>0</v>
      </c>
      <c r="L12" s="230">
        <v>0</v>
      </c>
      <c r="M12" s="188">
        <v>0</v>
      </c>
      <c r="N12" s="209"/>
      <c r="O12" s="199">
        <v>0</v>
      </c>
      <c r="P12" s="188">
        <v>0</v>
      </c>
      <c r="Q12" s="209"/>
      <c r="R12" s="199">
        <f>C12+G12+K12+O12</f>
        <v>148</v>
      </c>
      <c r="S12" s="230">
        <v>148</v>
      </c>
      <c r="T12" s="22">
        <f>E12+I12+M12+P12</f>
        <v>169</v>
      </c>
      <c r="U12" s="37"/>
      <c r="V12" s="256"/>
    </row>
    <row r="13" spans="1:22" s="25" customFormat="1" ht="14.25" customHeight="1" thickBot="1">
      <c r="A13" s="37"/>
      <c r="B13" s="46" t="s">
        <v>84</v>
      </c>
      <c r="C13" s="47">
        <f t="shared" ref="C13:D13" si="0">SUM(C10:C12)</f>
        <v>110289</v>
      </c>
      <c r="D13" s="232">
        <f t="shared" si="0"/>
        <v>108405</v>
      </c>
      <c r="E13" s="48">
        <f t="shared" ref="E13" si="1">SUM(E10:E12)</f>
        <v>107108</v>
      </c>
      <c r="F13" s="210"/>
      <c r="G13" s="47">
        <f t="shared" ref="G13:H13" si="2">SUM(G10:G12)</f>
        <v>52996</v>
      </c>
      <c r="H13" s="232">
        <f t="shared" si="2"/>
        <v>52409</v>
      </c>
      <c r="I13" s="189">
        <f t="shared" ref="I13" si="3">SUM(I10:I12)</f>
        <v>52554</v>
      </c>
      <c r="J13" s="210"/>
      <c r="K13" s="200">
        <f t="shared" ref="K13:L13" si="4">SUM(K10:K12)</f>
        <v>46733</v>
      </c>
      <c r="L13" s="232">
        <f t="shared" si="4"/>
        <v>46038</v>
      </c>
      <c r="M13" s="189">
        <f t="shared" ref="M13" si="5">SUM(M10:M12)</f>
        <v>46039</v>
      </c>
      <c r="N13" s="210"/>
      <c r="O13" s="200">
        <f t="shared" ref="O13" si="6">SUM(O10:O12)</f>
        <v>0</v>
      </c>
      <c r="P13" s="189">
        <v>0</v>
      </c>
      <c r="Q13" s="210"/>
      <c r="R13" s="200">
        <f>SUM(R10:R12)</f>
        <v>210018</v>
      </c>
      <c r="S13" s="232">
        <f t="shared" ref="S13" si="7">SUM(S10:S12)</f>
        <v>206852</v>
      </c>
      <c r="T13" s="48">
        <f>SUM(T10:T12)</f>
        <v>205701</v>
      </c>
      <c r="U13" s="37"/>
      <c r="V13" s="256"/>
    </row>
    <row r="14" spans="1:22" s="25" customFormat="1" ht="14.25" customHeight="1">
      <c r="A14" s="37"/>
      <c r="B14" s="45" t="s">
        <v>174</v>
      </c>
      <c r="C14" s="30">
        <v>-9600</v>
      </c>
      <c r="D14" s="158">
        <v>-9506</v>
      </c>
      <c r="E14" s="31">
        <v>-9144</v>
      </c>
      <c r="F14" s="209"/>
      <c r="G14" s="30">
        <v>-1819</v>
      </c>
      <c r="H14" s="158">
        <v>-1795</v>
      </c>
      <c r="I14" s="190">
        <v>-1251</v>
      </c>
      <c r="J14" s="209"/>
      <c r="K14" s="201">
        <v>-35727</v>
      </c>
      <c r="L14" s="158">
        <v>-35189</v>
      </c>
      <c r="M14" s="190">
        <v>-35982</v>
      </c>
      <c r="N14" s="209"/>
      <c r="O14" s="201">
        <v>-1998</v>
      </c>
      <c r="P14" s="190">
        <v>-1992</v>
      </c>
      <c r="Q14" s="209"/>
      <c r="R14" s="201">
        <f>C14+G14+K14+O14</f>
        <v>-49144</v>
      </c>
      <c r="S14" s="158"/>
      <c r="T14" s="31">
        <f>E14+I14+M14+P14</f>
        <v>-48369</v>
      </c>
      <c r="U14" s="37"/>
      <c r="V14" s="256"/>
    </row>
    <row r="15" spans="1:22" s="25" customFormat="1" ht="14.25" customHeight="1" thickBot="1">
      <c r="A15" s="37"/>
      <c r="B15" s="46" t="s">
        <v>86</v>
      </c>
      <c r="C15" s="47">
        <f t="shared" ref="C15:D15" si="8">SUM(C13:C14)</f>
        <v>100689</v>
      </c>
      <c r="D15" s="159">
        <f t="shared" si="8"/>
        <v>98899</v>
      </c>
      <c r="E15" s="48">
        <f t="shared" ref="E15" si="9">SUM(E13:E14)</f>
        <v>97964</v>
      </c>
      <c r="F15" s="210"/>
      <c r="G15" s="47">
        <f t="shared" ref="G15:H15" si="10">SUM(G13:G14)</f>
        <v>51177</v>
      </c>
      <c r="H15" s="159">
        <f t="shared" si="10"/>
        <v>50614</v>
      </c>
      <c r="I15" s="189">
        <f t="shared" ref="I15" si="11">SUM(I13:I14)</f>
        <v>51303</v>
      </c>
      <c r="J15" s="210"/>
      <c r="K15" s="200">
        <f t="shared" ref="K15:L15" si="12">SUM(K13:K14)</f>
        <v>11006</v>
      </c>
      <c r="L15" s="159">
        <f t="shared" si="12"/>
        <v>10849</v>
      </c>
      <c r="M15" s="189">
        <f t="shared" ref="M15" si="13">SUM(M13:M14)</f>
        <v>10057</v>
      </c>
      <c r="N15" s="210"/>
      <c r="O15" s="200">
        <f t="shared" ref="O15" si="14">SUM(O13:O14)</f>
        <v>-1998</v>
      </c>
      <c r="P15" s="189">
        <v>-1992</v>
      </c>
      <c r="Q15" s="210"/>
      <c r="R15" s="200">
        <f t="shared" ref="R15:T15" si="15">SUM(R13:R14)</f>
        <v>160874</v>
      </c>
      <c r="S15" s="159"/>
      <c r="T15" s="48">
        <f t="shared" si="15"/>
        <v>157332</v>
      </c>
      <c r="U15" s="37"/>
      <c r="V15" s="256"/>
    </row>
    <row r="16" spans="1:22" s="25" customFormat="1" ht="11.25">
      <c r="A16" s="37"/>
      <c r="B16" s="53"/>
      <c r="C16" s="91"/>
      <c r="D16" s="160"/>
      <c r="E16" s="92"/>
      <c r="F16" s="210"/>
      <c r="G16" s="91"/>
      <c r="H16" s="160"/>
      <c r="I16" s="191"/>
      <c r="J16" s="210"/>
      <c r="K16" s="202"/>
      <c r="L16" s="160"/>
      <c r="M16" s="191"/>
      <c r="N16" s="210"/>
      <c r="O16" s="202"/>
      <c r="P16" s="191"/>
      <c r="Q16" s="210"/>
      <c r="R16" s="202"/>
      <c r="S16" s="160"/>
      <c r="T16" s="92"/>
      <c r="U16" s="37"/>
      <c r="V16" s="256"/>
    </row>
    <row r="17" spans="1:22" s="25" customFormat="1" ht="11.25" customHeight="1">
      <c r="A17" s="37"/>
      <c r="B17" s="19" t="s">
        <v>88</v>
      </c>
      <c r="C17" s="21">
        <v>-48736</v>
      </c>
      <c r="D17" s="161">
        <v>-47700</v>
      </c>
      <c r="E17" s="22">
        <v>-43077</v>
      </c>
      <c r="F17" s="209"/>
      <c r="G17" s="21">
        <v>-8260</v>
      </c>
      <c r="H17" s="161">
        <v>-8193</v>
      </c>
      <c r="I17" s="188">
        <v>-7844</v>
      </c>
      <c r="J17" s="209"/>
      <c r="K17" s="199">
        <v>-4345</v>
      </c>
      <c r="L17" s="161">
        <v>-4262</v>
      </c>
      <c r="M17" s="188">
        <v>-4255</v>
      </c>
      <c r="N17" s="209"/>
      <c r="O17" s="199">
        <v>-3405</v>
      </c>
      <c r="P17" s="188">
        <v>-3250</v>
      </c>
      <c r="Q17" s="209"/>
      <c r="R17" s="201">
        <f>C17+G17+K17+O17</f>
        <v>-64746</v>
      </c>
      <c r="S17" s="161"/>
      <c r="T17" s="22">
        <f>E17+I17+M17+P17</f>
        <v>-58426</v>
      </c>
      <c r="U17" s="37"/>
      <c r="V17" s="256"/>
    </row>
    <row r="18" spans="1:22" s="25" customFormat="1" ht="14.25" customHeight="1" thickBot="1">
      <c r="A18" s="37"/>
      <c r="B18" s="46" t="s">
        <v>175</v>
      </c>
      <c r="C18" s="47">
        <f t="shared" ref="C18:D18" si="16">SUM(C15:C17)</f>
        <v>51953</v>
      </c>
      <c r="D18" s="159">
        <f t="shared" si="16"/>
        <v>51199</v>
      </c>
      <c r="E18" s="48">
        <f t="shared" ref="E18" si="17">SUM(E15:E17)</f>
        <v>54887</v>
      </c>
      <c r="F18" s="210"/>
      <c r="G18" s="47">
        <f t="shared" ref="G18:H18" si="18">SUM(G15:G17)</f>
        <v>42917</v>
      </c>
      <c r="H18" s="159">
        <f t="shared" si="18"/>
        <v>42421</v>
      </c>
      <c r="I18" s="189">
        <f t="shared" ref="I18" si="19">SUM(I15:I17)</f>
        <v>43459</v>
      </c>
      <c r="J18" s="210"/>
      <c r="K18" s="200">
        <f t="shared" ref="K18:L18" si="20">SUM(K15:K17)</f>
        <v>6661</v>
      </c>
      <c r="L18" s="159">
        <f t="shared" si="20"/>
        <v>6587</v>
      </c>
      <c r="M18" s="189">
        <f t="shared" ref="M18" si="21">SUM(M15:M17)</f>
        <v>5802</v>
      </c>
      <c r="N18" s="210"/>
      <c r="O18" s="200">
        <f t="shared" ref="O18" si="22">SUM(O15:O17)</f>
        <v>-5403</v>
      </c>
      <c r="P18" s="189">
        <v>-5242</v>
      </c>
      <c r="Q18" s="210"/>
      <c r="R18" s="200">
        <f t="shared" ref="R18:T18" si="23">SUM(R15:R17)</f>
        <v>96128</v>
      </c>
      <c r="S18" s="159"/>
      <c r="T18" s="48">
        <f t="shared" si="23"/>
        <v>98906</v>
      </c>
      <c r="U18" s="37"/>
      <c r="V18" s="256"/>
    </row>
    <row r="19" spans="1:22" s="86" customFormat="1" ht="11.25">
      <c r="A19" s="37"/>
      <c r="B19" s="53"/>
      <c r="C19" s="91"/>
      <c r="D19" s="160"/>
      <c r="E19" s="92"/>
      <c r="F19" s="210"/>
      <c r="G19" s="91"/>
      <c r="H19" s="160"/>
      <c r="I19" s="191"/>
      <c r="J19" s="210"/>
      <c r="K19" s="202"/>
      <c r="L19" s="160"/>
      <c r="M19" s="191"/>
      <c r="N19" s="210"/>
      <c r="O19" s="202"/>
      <c r="P19" s="191"/>
      <c r="Q19" s="210"/>
      <c r="R19" s="202"/>
      <c r="S19" s="160"/>
      <c r="T19" s="92"/>
      <c r="U19" s="37"/>
      <c r="V19" s="256"/>
    </row>
    <row r="20" spans="1:22" s="25" customFormat="1" ht="11.25" customHeight="1">
      <c r="A20" s="37"/>
      <c r="B20" s="45" t="s">
        <v>87</v>
      </c>
      <c r="C20" s="30">
        <f>-24419+1</f>
        <v>-24418</v>
      </c>
      <c r="D20" s="158">
        <v>-22281</v>
      </c>
      <c r="E20" s="31">
        <v>-24061</v>
      </c>
      <c r="F20" s="209"/>
      <c r="G20" s="30">
        <v>-6275</v>
      </c>
      <c r="H20" s="158">
        <v>-6057</v>
      </c>
      <c r="I20" s="190">
        <v>-5973</v>
      </c>
      <c r="J20" s="209"/>
      <c r="K20" s="201">
        <v>0</v>
      </c>
      <c r="L20" s="158">
        <v>0</v>
      </c>
      <c r="M20" s="190">
        <v>0</v>
      </c>
      <c r="N20" s="209"/>
      <c r="O20" s="201">
        <v>0</v>
      </c>
      <c r="P20" s="190">
        <v>0</v>
      </c>
      <c r="Q20" s="209"/>
      <c r="R20" s="201">
        <f>C20+G20+K20+O20</f>
        <v>-30693</v>
      </c>
      <c r="S20" s="158"/>
      <c r="T20" s="31">
        <f>E20+I20+M20+P20</f>
        <v>-30034</v>
      </c>
      <c r="U20" s="37"/>
      <c r="V20" s="256"/>
    </row>
    <row r="21" spans="1:22" s="25" customFormat="1" ht="14.25" customHeight="1" thickBot="1">
      <c r="A21" s="37"/>
      <c r="B21" s="46" t="s">
        <v>176</v>
      </c>
      <c r="C21" s="47">
        <f t="shared" ref="C21:D21" si="24">SUM(C18:C20)</f>
        <v>27535</v>
      </c>
      <c r="D21" s="159">
        <f t="shared" si="24"/>
        <v>28918</v>
      </c>
      <c r="E21" s="48">
        <f t="shared" ref="E21" si="25">SUM(E18:E20)</f>
        <v>30826</v>
      </c>
      <c r="F21" s="210"/>
      <c r="G21" s="47">
        <f t="shared" ref="G21:H21" si="26">SUM(G18:G20)</f>
        <v>36642</v>
      </c>
      <c r="H21" s="159">
        <f t="shared" si="26"/>
        <v>36364</v>
      </c>
      <c r="I21" s="189">
        <f t="shared" ref="I21" si="27">SUM(I18:I20)</f>
        <v>37486</v>
      </c>
      <c r="J21" s="210"/>
      <c r="K21" s="200">
        <f t="shared" ref="K21:L21" si="28">SUM(K18:K20)</f>
        <v>6661</v>
      </c>
      <c r="L21" s="159">
        <f t="shared" si="28"/>
        <v>6587</v>
      </c>
      <c r="M21" s="189">
        <f t="shared" ref="M21" si="29">SUM(M18:M20)</f>
        <v>5802</v>
      </c>
      <c r="N21" s="210"/>
      <c r="O21" s="200">
        <f t="shared" ref="O21" si="30">SUM(O18:O20)</f>
        <v>-5403</v>
      </c>
      <c r="P21" s="189">
        <v>-5242</v>
      </c>
      <c r="Q21" s="210"/>
      <c r="R21" s="200">
        <f>SUM(R18:R20)</f>
        <v>65435</v>
      </c>
      <c r="S21" s="159"/>
      <c r="T21" s="48">
        <f>SUM(T18:T20)</f>
        <v>68872</v>
      </c>
      <c r="U21" s="37"/>
      <c r="V21" s="256"/>
    </row>
    <row r="22" spans="1:22" s="25" customFormat="1" ht="14.25" customHeight="1">
      <c r="A22" s="37"/>
      <c r="B22" s="45" t="s">
        <v>89</v>
      </c>
      <c r="C22" s="30"/>
      <c r="D22" s="158"/>
      <c r="E22" s="31"/>
      <c r="F22" s="209"/>
      <c r="G22" s="30"/>
      <c r="H22" s="158"/>
      <c r="I22" s="190"/>
      <c r="J22" s="209"/>
      <c r="K22" s="201"/>
      <c r="L22" s="158"/>
      <c r="M22" s="190"/>
      <c r="N22" s="209"/>
      <c r="O22" s="201"/>
      <c r="P22" s="190"/>
      <c r="Q22" s="209"/>
      <c r="R22" s="201">
        <v>-17592</v>
      </c>
      <c r="S22" s="158"/>
      <c r="T22" s="31">
        <v>-17982</v>
      </c>
      <c r="U22" s="37"/>
    </row>
    <row r="23" spans="1:22" s="25" customFormat="1" ht="14.25" customHeight="1">
      <c r="A23" s="37"/>
      <c r="B23" s="19" t="s">
        <v>90</v>
      </c>
      <c r="C23" s="21"/>
      <c r="D23" s="161"/>
      <c r="E23" s="22"/>
      <c r="F23" s="209"/>
      <c r="G23" s="21"/>
      <c r="H23" s="161"/>
      <c r="I23" s="188"/>
      <c r="J23" s="209"/>
      <c r="K23" s="199"/>
      <c r="L23" s="161"/>
      <c r="M23" s="188"/>
      <c r="N23" s="209"/>
      <c r="O23" s="199"/>
      <c r="P23" s="188"/>
      <c r="Q23" s="209"/>
      <c r="R23" s="199">
        <v>-1452</v>
      </c>
      <c r="S23" s="161"/>
      <c r="T23" s="22">
        <v>-1416</v>
      </c>
      <c r="U23" s="37"/>
    </row>
    <row r="24" spans="1:22" s="25" customFormat="1" ht="14.25" customHeight="1" thickBot="1">
      <c r="A24" s="37"/>
      <c r="B24" s="46" t="s">
        <v>91</v>
      </c>
      <c r="C24" s="93"/>
      <c r="D24" s="162"/>
      <c r="E24" s="217"/>
      <c r="F24" s="209"/>
      <c r="G24" s="93"/>
      <c r="H24" s="162"/>
      <c r="I24" s="192"/>
      <c r="J24" s="209"/>
      <c r="K24" s="205"/>
      <c r="L24" s="162"/>
      <c r="M24" s="192"/>
      <c r="N24" s="209"/>
      <c r="O24" s="205"/>
      <c r="P24" s="192"/>
      <c r="Q24" s="209"/>
      <c r="R24" s="200">
        <f>SUM(R21:R23)</f>
        <v>46391</v>
      </c>
      <c r="S24" s="162"/>
      <c r="T24" s="48">
        <f>SUM(T21:T23)</f>
        <v>49474</v>
      </c>
      <c r="U24" s="37"/>
    </row>
    <row r="25" spans="1:22" s="25" customFormat="1" ht="14.25" customHeight="1">
      <c r="A25" s="37"/>
      <c r="B25" s="45" t="s">
        <v>177</v>
      </c>
      <c r="C25" s="30"/>
      <c r="D25" s="158"/>
      <c r="E25" s="31"/>
      <c r="F25" s="209"/>
      <c r="G25" s="30"/>
      <c r="H25" s="158"/>
      <c r="I25" s="190"/>
      <c r="J25" s="209"/>
      <c r="K25" s="201"/>
      <c r="L25" s="158"/>
      <c r="M25" s="190"/>
      <c r="N25" s="209"/>
      <c r="O25" s="201"/>
      <c r="P25" s="190"/>
      <c r="Q25" s="209"/>
      <c r="R25" s="201">
        <v>-110</v>
      </c>
      <c r="S25" s="158"/>
      <c r="T25" s="31">
        <v>1324</v>
      </c>
      <c r="U25" s="37"/>
    </row>
    <row r="26" spans="1:22" s="25" customFormat="1" ht="14.25" customHeight="1">
      <c r="A26" s="37"/>
      <c r="B26" s="19" t="s">
        <v>138</v>
      </c>
      <c r="C26" s="21"/>
      <c r="D26" s="161"/>
      <c r="E26" s="22"/>
      <c r="F26" s="209"/>
      <c r="G26" s="21"/>
      <c r="H26" s="161"/>
      <c r="I26" s="188"/>
      <c r="J26" s="209"/>
      <c r="K26" s="199"/>
      <c r="L26" s="161"/>
      <c r="M26" s="188"/>
      <c r="N26" s="209"/>
      <c r="O26" s="199"/>
      <c r="P26" s="188"/>
      <c r="Q26" s="209"/>
      <c r="R26" s="199">
        <v>1491</v>
      </c>
      <c r="S26" s="161"/>
      <c r="T26" s="22">
        <v>722</v>
      </c>
      <c r="U26" s="37"/>
    </row>
    <row r="27" spans="1:22" s="25" customFormat="1" ht="14.25" customHeight="1" thickBot="1">
      <c r="A27" s="37"/>
      <c r="B27" s="46" t="s">
        <v>94</v>
      </c>
      <c r="C27" s="93"/>
      <c r="D27" s="162"/>
      <c r="E27" s="217"/>
      <c r="F27" s="209"/>
      <c r="G27" s="93"/>
      <c r="H27" s="162"/>
      <c r="I27" s="192"/>
      <c r="J27" s="209"/>
      <c r="K27" s="205"/>
      <c r="L27" s="162"/>
      <c r="M27" s="192"/>
      <c r="N27" s="209"/>
      <c r="O27" s="205"/>
      <c r="P27" s="192"/>
      <c r="Q27" s="209"/>
      <c r="R27" s="200">
        <f>SUM(R24:R26)</f>
        <v>47772</v>
      </c>
      <c r="S27" s="162"/>
      <c r="T27" s="48">
        <f>SUM(T24:T26)</f>
        <v>51520</v>
      </c>
      <c r="U27" s="37"/>
    </row>
    <row r="28" spans="1:22" s="25" customFormat="1" ht="14.25" customHeight="1">
      <c r="A28" s="37"/>
      <c r="B28" s="45" t="s">
        <v>95</v>
      </c>
      <c r="C28" s="30"/>
      <c r="D28" s="158"/>
      <c r="E28" s="31"/>
      <c r="F28" s="209"/>
      <c r="G28" s="30"/>
      <c r="H28" s="158"/>
      <c r="I28" s="190"/>
      <c r="J28" s="209"/>
      <c r="K28" s="201"/>
      <c r="L28" s="158"/>
      <c r="M28" s="190"/>
      <c r="N28" s="209"/>
      <c r="O28" s="201"/>
      <c r="P28" s="190"/>
      <c r="Q28" s="209"/>
      <c r="R28" s="201">
        <v>-14345</v>
      </c>
      <c r="S28" s="158"/>
      <c r="T28" s="31">
        <v>-15695</v>
      </c>
      <c r="U28" s="37"/>
    </row>
    <row r="29" spans="1:22" s="9" customFormat="1" ht="12" thickBot="1">
      <c r="A29" s="89"/>
      <c r="B29" s="51" t="s">
        <v>96</v>
      </c>
      <c r="C29" s="32"/>
      <c r="D29" s="167"/>
      <c r="E29" s="33"/>
      <c r="F29" s="211"/>
      <c r="G29" s="32"/>
      <c r="H29" s="167"/>
      <c r="I29" s="193"/>
      <c r="J29" s="211"/>
      <c r="K29" s="203"/>
      <c r="L29" s="167"/>
      <c r="M29" s="193"/>
      <c r="N29" s="211"/>
      <c r="O29" s="203"/>
      <c r="P29" s="193"/>
      <c r="Q29" s="211"/>
      <c r="R29" s="203">
        <f>SUM(R27:R28)</f>
        <v>33427</v>
      </c>
      <c r="S29" s="167"/>
      <c r="T29" s="33">
        <f>SUM(T27:T28)</f>
        <v>35825</v>
      </c>
    </row>
    <row r="30" spans="1:22" s="25" customFormat="1" ht="11.25">
      <c r="A30" s="37"/>
      <c r="B30" s="37"/>
      <c r="C30" s="95"/>
      <c r="D30" s="95"/>
      <c r="E30" s="96"/>
      <c r="F30" s="96"/>
      <c r="G30" s="95"/>
      <c r="H30" s="95"/>
      <c r="I30" s="195"/>
      <c r="J30" s="103"/>
      <c r="K30" s="204"/>
      <c r="L30" s="96"/>
      <c r="M30" s="194"/>
      <c r="N30" s="104"/>
      <c r="O30" s="204"/>
      <c r="P30" s="194"/>
      <c r="Q30" s="104"/>
      <c r="R30" s="204"/>
      <c r="S30" s="96"/>
      <c r="T30" s="96"/>
      <c r="U30" s="37"/>
    </row>
    <row r="31" spans="1:22">
      <c r="B31" s="5" t="s">
        <v>178</v>
      </c>
      <c r="C31" s="5"/>
      <c r="D31" s="5"/>
      <c r="E31" s="5"/>
      <c r="F31" s="212"/>
      <c r="G31" s="5"/>
      <c r="H31" s="5"/>
      <c r="I31" s="5"/>
      <c r="J31" s="212"/>
      <c r="K31" s="5"/>
      <c r="L31" s="5"/>
      <c r="M31" s="5"/>
      <c r="N31" s="212"/>
      <c r="O31" s="5"/>
      <c r="P31" s="5"/>
      <c r="Q31" s="212"/>
      <c r="R31" s="5"/>
      <c r="S31" s="5"/>
      <c r="T31" s="5"/>
      <c r="U31" s="5"/>
    </row>
  </sheetData>
  <mergeCells count="6">
    <mergeCell ref="R4:T4"/>
    <mergeCell ref="B1:K1"/>
    <mergeCell ref="G4:I4"/>
    <mergeCell ref="K4:M4"/>
    <mergeCell ref="O4:P4"/>
    <mergeCell ref="C4:E4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&amp;L© 2019 Software AG. All rights reserved.&amp;C&amp;P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1"/>
  <sheetViews>
    <sheetView showGridLines="0" zoomScaleNormal="100" workbookViewId="0"/>
  </sheetViews>
  <sheetFormatPr defaultColWidth="9.140625" defaultRowHeight="14.25"/>
  <cols>
    <col min="1" max="1" width="4" style="216" customWidth="1"/>
    <col min="2" max="2" width="32.28515625" style="216" customWidth="1"/>
    <col min="3" max="5" width="10.42578125" style="216" customWidth="1"/>
    <col min="6" max="6" width="2.7109375" style="216" customWidth="1"/>
    <col min="7" max="9" width="10.42578125" style="216" customWidth="1"/>
    <col min="10" max="10" width="2.7109375" style="216" customWidth="1"/>
    <col min="11" max="13" width="10.42578125" style="216" customWidth="1"/>
    <col min="14" max="16384" width="9.140625" style="216"/>
  </cols>
  <sheetData>
    <row r="1" spans="1:14" s="39" customFormat="1" ht="15" customHeight="1">
      <c r="A1" s="101"/>
      <c r="B1" s="290" t="str">
        <f>'Table of contents'!C21</f>
        <v>Segment DBP with Revenue Split for the Six Months Ended June 30, 2019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4" s="2" customFormat="1" ht="15" customHeight="1">
      <c r="A2" s="98"/>
      <c r="B2" s="267" t="s">
        <v>24</v>
      </c>
      <c r="C2" s="100"/>
      <c r="D2" s="100"/>
      <c r="E2" s="100"/>
      <c r="F2" s="100"/>
      <c r="G2" s="100"/>
      <c r="H2" s="100"/>
      <c r="I2" s="99"/>
      <c r="J2" s="99"/>
      <c r="K2" s="99"/>
      <c r="L2" s="99"/>
      <c r="M2" s="99"/>
    </row>
    <row r="3" spans="1:14" s="2" customFormat="1" ht="15" customHeight="1">
      <c r="A3" s="34"/>
      <c r="B3" s="41"/>
      <c r="C3" s="196"/>
      <c r="D3" s="36"/>
      <c r="E3" s="185"/>
      <c r="F3" s="206"/>
      <c r="G3" s="196"/>
      <c r="H3" s="36"/>
      <c r="I3" s="185"/>
      <c r="J3" s="206"/>
      <c r="K3" s="196"/>
      <c r="L3" s="36"/>
      <c r="M3" s="36"/>
    </row>
    <row r="4" spans="1:14" s="25" customFormat="1" ht="15" customHeight="1" thickBot="1">
      <c r="A4" s="37"/>
      <c r="B4" s="63" t="s">
        <v>81</v>
      </c>
      <c r="C4" s="286" t="s">
        <v>179</v>
      </c>
      <c r="D4" s="286"/>
      <c r="E4" s="287"/>
      <c r="F4" s="213"/>
      <c r="G4" s="286" t="s">
        <v>180</v>
      </c>
      <c r="H4" s="286"/>
      <c r="I4" s="287"/>
      <c r="J4" s="207"/>
      <c r="K4" s="286" t="s">
        <v>36</v>
      </c>
      <c r="L4" s="286"/>
      <c r="M4" s="287"/>
    </row>
    <row r="5" spans="1:14" s="25" customFormat="1" ht="14.25" customHeight="1">
      <c r="A5" s="37"/>
      <c r="B5" s="105"/>
      <c r="C5" s="157" t="s">
        <v>53</v>
      </c>
      <c r="D5" s="228" t="s">
        <v>53</v>
      </c>
      <c r="E5" s="186" t="s">
        <v>54</v>
      </c>
      <c r="F5" s="208"/>
      <c r="G5" s="157" t="s">
        <v>53</v>
      </c>
      <c r="H5" s="228" t="s">
        <v>53</v>
      </c>
      <c r="I5" s="186" t="s">
        <v>54</v>
      </c>
      <c r="J5" s="208"/>
      <c r="K5" s="157" t="s">
        <v>53</v>
      </c>
      <c r="L5" s="228" t="s">
        <v>53</v>
      </c>
      <c r="M5" s="186" t="s">
        <v>54</v>
      </c>
      <c r="N5" s="240"/>
    </row>
    <row r="6" spans="1:14" s="25" customFormat="1" ht="21.75">
      <c r="A6" s="37"/>
      <c r="B6" s="163"/>
      <c r="C6" s="198" t="s">
        <v>170</v>
      </c>
      <c r="D6" s="229" t="s">
        <v>171</v>
      </c>
      <c r="E6" s="187" t="s">
        <v>172</v>
      </c>
      <c r="F6" s="208"/>
      <c r="G6" s="198" t="s">
        <v>170</v>
      </c>
      <c r="H6" s="229" t="s">
        <v>171</v>
      </c>
      <c r="I6" s="187" t="s">
        <v>172</v>
      </c>
      <c r="J6" s="208"/>
      <c r="K6" s="198" t="s">
        <v>170</v>
      </c>
      <c r="L6" s="229" t="s">
        <v>171</v>
      </c>
      <c r="M6" s="166" t="s">
        <v>172</v>
      </c>
      <c r="N6" s="240"/>
    </row>
    <row r="7" spans="1:14" s="25" customFormat="1" ht="14.25" customHeight="1">
      <c r="A7" s="37"/>
      <c r="B7" s="19" t="s">
        <v>40</v>
      </c>
      <c r="C7" s="199">
        <v>8742</v>
      </c>
      <c r="D7" s="230">
        <v>8674</v>
      </c>
      <c r="E7" s="188">
        <v>1993</v>
      </c>
      <c r="F7" s="209"/>
      <c r="G7" s="199">
        <f t="shared" ref="G7:H9" si="0">+K7-C7</f>
        <v>50024</v>
      </c>
      <c r="H7" s="230">
        <f t="shared" si="0"/>
        <v>49493</v>
      </c>
      <c r="I7" s="188">
        <f>+M7-E7</f>
        <v>59106</v>
      </c>
      <c r="J7" s="209"/>
      <c r="K7" s="21">
        <v>58766</v>
      </c>
      <c r="L7" s="230">
        <v>58167</v>
      </c>
      <c r="M7" s="22">
        <v>61099</v>
      </c>
    </row>
    <row r="8" spans="1:14" s="25" customFormat="1" ht="14.25" customHeight="1">
      <c r="A8" s="37"/>
      <c r="B8" s="19" t="s">
        <v>41</v>
      </c>
      <c r="C8" s="199">
        <v>3338</v>
      </c>
      <c r="D8" s="230">
        <v>3298</v>
      </c>
      <c r="E8" s="188">
        <v>1575</v>
      </c>
      <c r="F8" s="209"/>
      <c r="G8" s="199">
        <f t="shared" si="0"/>
        <v>137895</v>
      </c>
      <c r="H8" s="230">
        <f t="shared" si="0"/>
        <v>134534</v>
      </c>
      <c r="I8" s="188">
        <f t="shared" ref="I8:I9" si="1">+M8-E8</f>
        <v>132121</v>
      </c>
      <c r="J8" s="209"/>
      <c r="K8" s="21">
        <v>141233</v>
      </c>
      <c r="L8" s="230">
        <v>137832</v>
      </c>
      <c r="M8" s="22">
        <v>133696</v>
      </c>
    </row>
    <row r="9" spans="1:14" s="25" customFormat="1" ht="14.25" customHeight="1">
      <c r="A9" s="37"/>
      <c r="B9" s="218" t="s">
        <v>42</v>
      </c>
      <c r="C9" s="222">
        <v>10256</v>
      </c>
      <c r="D9" s="230">
        <v>10038</v>
      </c>
      <c r="E9" s="188">
        <v>8062</v>
      </c>
      <c r="F9" s="209"/>
      <c r="G9" s="199">
        <f t="shared" si="0"/>
        <v>0</v>
      </c>
      <c r="H9" s="230">
        <f t="shared" si="0"/>
        <v>0</v>
      </c>
      <c r="I9" s="188">
        <f t="shared" si="1"/>
        <v>0</v>
      </c>
      <c r="J9" s="209"/>
      <c r="K9" s="219">
        <v>10256</v>
      </c>
      <c r="L9" s="231">
        <v>10038</v>
      </c>
      <c r="M9" s="223">
        <v>8062</v>
      </c>
    </row>
    <row r="10" spans="1:14" s="25" customFormat="1" ht="14.25" customHeight="1" thickBot="1">
      <c r="A10" s="37"/>
      <c r="B10" s="46" t="s">
        <v>173</v>
      </c>
      <c r="C10" s="200">
        <f>SUM(C7:C9)</f>
        <v>22336</v>
      </c>
      <c r="D10" s="232">
        <f>SUM(D7:D9)</f>
        <v>22010</v>
      </c>
      <c r="E10" s="189">
        <f t="shared" ref="E10" si="2">SUM(E7:E9)</f>
        <v>11630</v>
      </c>
      <c r="F10" s="210"/>
      <c r="G10" s="200">
        <f t="shared" ref="G10:H10" si="3">SUM(G7:G9)</f>
        <v>187919</v>
      </c>
      <c r="H10" s="232">
        <f t="shared" si="3"/>
        <v>184027</v>
      </c>
      <c r="I10" s="189">
        <f t="shared" ref="I10" si="4">SUM(I7:I9)</f>
        <v>191227</v>
      </c>
      <c r="J10" s="210"/>
      <c r="K10" s="47">
        <f>SUM(K7:K9)</f>
        <v>210255</v>
      </c>
      <c r="L10" s="232">
        <f>SUM(L7:L9)</f>
        <v>206037</v>
      </c>
      <c r="M10" s="48">
        <f>SUM(M7:M9)</f>
        <v>202857</v>
      </c>
    </row>
    <row r="11" spans="1:14" s="25" customFormat="1" ht="14.25" customHeight="1">
      <c r="A11" s="37"/>
      <c r="B11" s="45" t="s">
        <v>82</v>
      </c>
      <c r="C11" s="201">
        <v>0</v>
      </c>
      <c r="D11" s="233">
        <v>0</v>
      </c>
      <c r="E11" s="190">
        <v>0</v>
      </c>
      <c r="F11" s="209"/>
      <c r="G11" s="201">
        <f t="shared" ref="G11:G12" si="5">+K11-C11</f>
        <v>0</v>
      </c>
      <c r="H11" s="233">
        <f t="shared" ref="H11:H12" si="6">+L11-D11</f>
        <v>0</v>
      </c>
      <c r="I11" s="190">
        <f t="shared" ref="I11:I12" si="7">+M11-E11</f>
        <v>0</v>
      </c>
      <c r="J11" s="209"/>
      <c r="K11" s="30">
        <v>0</v>
      </c>
      <c r="L11" s="233">
        <v>0</v>
      </c>
      <c r="M11" s="31">
        <v>0</v>
      </c>
    </row>
    <row r="12" spans="1:14" s="25" customFormat="1" ht="14.25" customHeight="1">
      <c r="A12" s="37"/>
      <c r="B12" s="19" t="s">
        <v>83</v>
      </c>
      <c r="C12" s="199">
        <v>0</v>
      </c>
      <c r="D12" s="230">
        <v>0</v>
      </c>
      <c r="E12" s="188">
        <v>0</v>
      </c>
      <c r="F12" s="209"/>
      <c r="G12" s="199">
        <f t="shared" si="5"/>
        <v>0</v>
      </c>
      <c r="H12" s="230">
        <f t="shared" si="6"/>
        <v>0</v>
      </c>
      <c r="I12" s="188">
        <f t="shared" si="7"/>
        <v>41</v>
      </c>
      <c r="J12" s="209"/>
      <c r="K12" s="21">
        <v>0</v>
      </c>
      <c r="L12" s="230">
        <v>0</v>
      </c>
      <c r="M12" s="22">
        <v>41</v>
      </c>
    </row>
    <row r="13" spans="1:14" s="25" customFormat="1" ht="14.25" customHeight="1" thickBot="1">
      <c r="A13" s="37"/>
      <c r="B13" s="46" t="s">
        <v>84</v>
      </c>
      <c r="C13" s="200">
        <f t="shared" ref="C13:D13" si="8">SUM(C10:C12)</f>
        <v>22336</v>
      </c>
      <c r="D13" s="232">
        <f t="shared" si="8"/>
        <v>22010</v>
      </c>
      <c r="E13" s="189">
        <f t="shared" ref="E13" si="9">SUM(E10:E12)</f>
        <v>11630</v>
      </c>
      <c r="F13" s="210"/>
      <c r="G13" s="200">
        <f t="shared" ref="G13:H13" si="10">SUM(G10:G12)</f>
        <v>187919</v>
      </c>
      <c r="H13" s="232">
        <f t="shared" si="10"/>
        <v>184027</v>
      </c>
      <c r="I13" s="189">
        <f t="shared" ref="I13" si="11">SUM(I10:I12)</f>
        <v>191268</v>
      </c>
      <c r="J13" s="210"/>
      <c r="K13" s="47">
        <f t="shared" ref="K13:M13" si="12">SUM(K10:K12)</f>
        <v>210255</v>
      </c>
      <c r="L13" s="232">
        <f t="shared" si="12"/>
        <v>206037</v>
      </c>
      <c r="M13" s="48">
        <f t="shared" si="12"/>
        <v>202898</v>
      </c>
    </row>
    <row r="14" spans="1:14" s="25" customFormat="1" ht="14.25" customHeight="1">
      <c r="A14" s="37"/>
      <c r="B14" s="45" t="s">
        <v>174</v>
      </c>
      <c r="C14" s="30"/>
      <c r="D14" s="158"/>
      <c r="E14" s="190"/>
      <c r="F14" s="209"/>
      <c r="G14" s="30"/>
      <c r="H14" s="158"/>
      <c r="I14" s="190"/>
      <c r="J14" s="209"/>
      <c r="K14" s="30">
        <v>-18936</v>
      </c>
      <c r="L14" s="158">
        <v>-18734</v>
      </c>
      <c r="M14" s="31">
        <v>-17704</v>
      </c>
    </row>
    <row r="15" spans="1:14" s="25" customFormat="1" ht="14.25" customHeight="1" thickBot="1">
      <c r="A15" s="37"/>
      <c r="B15" s="46" t="s">
        <v>86</v>
      </c>
      <c r="C15" s="47"/>
      <c r="D15" s="159"/>
      <c r="E15" s="189"/>
      <c r="F15" s="210"/>
      <c r="G15" s="47"/>
      <c r="H15" s="159"/>
      <c r="I15" s="189"/>
      <c r="J15" s="210"/>
      <c r="K15" s="47">
        <f t="shared" ref="K15:M15" si="13">SUM(K13:K14)</f>
        <v>191319</v>
      </c>
      <c r="L15" s="159">
        <f t="shared" si="13"/>
        <v>187303</v>
      </c>
      <c r="M15" s="48">
        <f t="shared" si="13"/>
        <v>185194</v>
      </c>
    </row>
    <row r="16" spans="1:14" s="25" customFormat="1" ht="11.25">
      <c r="A16" s="37"/>
      <c r="B16" s="53"/>
      <c r="C16" s="91"/>
      <c r="D16" s="160"/>
      <c r="E16" s="191"/>
      <c r="F16" s="210"/>
      <c r="G16" s="91"/>
      <c r="H16" s="160"/>
      <c r="I16" s="191"/>
      <c r="J16" s="210"/>
      <c r="K16" s="91"/>
      <c r="L16" s="160"/>
      <c r="M16" s="92"/>
    </row>
    <row r="17" spans="1:13" s="25" customFormat="1" ht="11.25" customHeight="1">
      <c r="A17" s="37"/>
      <c r="B17" s="19" t="s">
        <v>88</v>
      </c>
      <c r="C17" s="21"/>
      <c r="D17" s="161"/>
      <c r="E17" s="188"/>
      <c r="F17" s="209"/>
      <c r="G17" s="21"/>
      <c r="H17" s="161"/>
      <c r="I17" s="188"/>
      <c r="J17" s="209"/>
      <c r="K17" s="21">
        <f>-94527-1</f>
        <v>-94528</v>
      </c>
      <c r="L17" s="161">
        <v>-92439</v>
      </c>
      <c r="M17" s="22">
        <v>-80847</v>
      </c>
    </row>
    <row r="18" spans="1:13" s="25" customFormat="1" ht="14.25" customHeight="1" thickBot="1">
      <c r="A18" s="37"/>
      <c r="B18" s="46" t="s">
        <v>175</v>
      </c>
      <c r="C18" s="47"/>
      <c r="D18" s="159"/>
      <c r="E18" s="189"/>
      <c r="F18" s="210"/>
      <c r="G18" s="47"/>
      <c r="H18" s="159"/>
      <c r="I18" s="189"/>
      <c r="J18" s="210"/>
      <c r="K18" s="47">
        <f t="shared" ref="K18:M18" si="14">SUM(K15:K17)</f>
        <v>96791</v>
      </c>
      <c r="L18" s="159">
        <f t="shared" si="14"/>
        <v>94864</v>
      </c>
      <c r="M18" s="48">
        <f t="shared" si="14"/>
        <v>104347</v>
      </c>
    </row>
    <row r="19" spans="1:13" s="86" customFormat="1" ht="11.25">
      <c r="A19" s="37"/>
      <c r="B19" s="53"/>
      <c r="C19" s="91"/>
      <c r="D19" s="160"/>
      <c r="E19" s="191"/>
      <c r="F19" s="210"/>
      <c r="G19" s="91"/>
      <c r="H19" s="160"/>
      <c r="I19" s="191"/>
      <c r="J19" s="210"/>
      <c r="K19" s="91"/>
      <c r="L19" s="160"/>
      <c r="M19" s="92"/>
    </row>
    <row r="20" spans="1:13" s="25" customFormat="1" ht="11.25" customHeight="1">
      <c r="A20" s="37"/>
      <c r="B20" s="45" t="s">
        <v>87</v>
      </c>
      <c r="C20" s="30"/>
      <c r="D20" s="158"/>
      <c r="E20" s="190"/>
      <c r="F20" s="209"/>
      <c r="G20" s="30"/>
      <c r="H20" s="158"/>
      <c r="I20" s="190"/>
      <c r="J20" s="209"/>
      <c r="K20" s="30">
        <f>-51805+1</f>
        <v>-51804</v>
      </c>
      <c r="L20" s="158">
        <v>-49496</v>
      </c>
      <c r="M20" s="31">
        <v>-46867</v>
      </c>
    </row>
    <row r="21" spans="1:13" s="25" customFormat="1" ht="14.25" customHeight="1" thickBot="1">
      <c r="A21" s="37"/>
      <c r="B21" s="46" t="s">
        <v>176</v>
      </c>
      <c r="C21" s="47"/>
      <c r="D21" s="159"/>
      <c r="E21" s="189"/>
      <c r="F21" s="210"/>
      <c r="G21" s="47"/>
      <c r="H21" s="159"/>
      <c r="I21" s="189"/>
      <c r="J21" s="210"/>
      <c r="K21" s="47">
        <f t="shared" ref="K21:M21" si="15">SUM(K18:K20)</f>
        <v>44987</v>
      </c>
      <c r="L21" s="159">
        <f t="shared" si="15"/>
        <v>45368</v>
      </c>
      <c r="M21" s="48">
        <f t="shared" si="15"/>
        <v>57480</v>
      </c>
    </row>
  </sheetData>
  <mergeCells count="4">
    <mergeCell ref="B1:M1"/>
    <mergeCell ref="C4:E4"/>
    <mergeCell ref="G4:I4"/>
    <mergeCell ref="K4:M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&amp;L© 2019 Software AG. All rights reserved.&amp;C&amp;P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Misheva-Jaeger, Polina</cp:lastModifiedBy>
  <cp:revision/>
  <dcterms:created xsi:type="dcterms:W3CDTF">2006-09-16T00:00:00Z</dcterms:created>
  <dcterms:modified xsi:type="dcterms:W3CDTF">2021-02-11T14:49:54Z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</Properties>
</file>