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8"/>
  <workbookPr filterPrivacy="1" codeName="DieseArbeitsmappe" defaultThemeVersion="124226"/>
  <xr:revisionPtr revIDLastSave="0" documentId="11_FCB953A1A04FAF12A268638E444C1F13E3E3D245" xr6:coauthVersionLast="46" xr6:coauthVersionMax="46" xr10:uidLastSave="{00000000-0000-0000-0000-000000000000}"/>
  <bookViews>
    <workbookView xWindow="-15" yWindow="-15" windowWidth="14400" windowHeight="14205" tabRatio="932" xr2:uid="{00000000-000D-0000-FFFF-FFFF00000000}"/>
  </bookViews>
  <sheets>
    <sheet name="Front page" sheetId="1" r:id="rId1"/>
    <sheet name="Table of contents" sheetId="11" r:id="rId2"/>
    <sheet name="Key Figures" sheetId="21" r:id="rId3"/>
    <sheet name="Income Statement" sheetId="4" r:id="rId4"/>
    <sheet name="Balance Sheet" sheetId="26" r:id="rId5"/>
    <sheet name="Statement of Cash Flows" sheetId="10" r:id="rId6"/>
    <sheet name="Segment Report quarter" sheetId="17" r:id="rId7"/>
    <sheet name="Segment DBP-IoT split quarter" sheetId="24" r:id="rId8"/>
    <sheet name="Comp. Income" sheetId="14" r:id="rId9"/>
    <sheet name="IR Contact" sheetId="5" r:id="rId10"/>
    <sheet name="Back Banner" sheetId="20" r:id="rId11"/>
  </sheets>
  <definedNames>
    <definedName name="_xlnm.Print_Area" localSheetId="4">'Balance Sheet'!$A$1:$E$52</definedName>
    <definedName name="_xlnm.Print_Area" localSheetId="8">'Comp. Income'!$A$1:$F$16</definedName>
    <definedName name="_xlnm.Print_Area" localSheetId="0">'Front page'!$A$1:$H$23</definedName>
    <definedName name="_xlnm.Print_Area" localSheetId="3">'Income Statement'!$A$1:$H$32</definedName>
    <definedName name="_xlnm.Print_Area" localSheetId="7">'Segment DBP-IoT split quarter'!$A$1:$M$22</definedName>
    <definedName name="_xlnm.Print_Area" localSheetId="1">'Table of contents'!$A$1:$J$30</definedName>
  </definedNames>
  <calcPr calcId="191028" calcCompleted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21" l="1"/>
  <c r="C37" i="21"/>
  <c r="E34" i="21" l="1"/>
  <c r="E31" i="21"/>
  <c r="D29" i="10" l="1"/>
  <c r="C29" i="10"/>
  <c r="D23" i="10"/>
  <c r="C23" i="10"/>
  <c r="D15" i="10"/>
  <c r="D30" i="10" s="1"/>
  <c r="D32" i="10" s="1"/>
  <c r="C15" i="10"/>
  <c r="C30" i="10" l="1"/>
  <c r="C32" i="10" s="1"/>
  <c r="C36" i="10"/>
  <c r="D11" i="14"/>
  <c r="D9" i="14"/>
  <c r="D12" i="14" s="1"/>
  <c r="D13" i="14" s="1"/>
  <c r="D14" i="14" s="1"/>
  <c r="K17" i="24" l="1"/>
  <c r="I12" i="24"/>
  <c r="H12" i="24"/>
  <c r="G12" i="24"/>
  <c r="I11" i="24"/>
  <c r="H11" i="24"/>
  <c r="G11" i="24"/>
  <c r="I9" i="24"/>
  <c r="H9" i="24"/>
  <c r="G9" i="24"/>
  <c r="I8" i="24"/>
  <c r="H8" i="24"/>
  <c r="G8" i="24"/>
  <c r="I7" i="24"/>
  <c r="I10" i="24" s="1"/>
  <c r="I13" i="24" s="1"/>
  <c r="H7" i="24"/>
  <c r="G7" i="24"/>
  <c r="E10" i="24"/>
  <c r="E13" i="24" s="1"/>
  <c r="G10" i="24" l="1"/>
  <c r="G13" i="24" s="1"/>
  <c r="H10" i="24"/>
  <c r="H13" i="24" s="1"/>
  <c r="M10" i="24"/>
  <c r="M13" i="24" s="1"/>
  <c r="M15" i="24" s="1"/>
  <c r="M18" i="24" s="1"/>
  <c r="M21" i="24" s="1"/>
  <c r="L10" i="24"/>
  <c r="L13" i="24" s="1"/>
  <c r="L15" i="24" s="1"/>
  <c r="L18" i="24" s="1"/>
  <c r="L21" i="24" s="1"/>
  <c r="K10" i="24"/>
  <c r="K13" i="24" s="1"/>
  <c r="K15" i="24" s="1"/>
  <c r="K18" i="24" s="1"/>
  <c r="K21" i="24" s="1"/>
  <c r="D10" i="24"/>
  <c r="D13" i="24" s="1"/>
  <c r="C10" i="24"/>
  <c r="C13" i="24" s="1"/>
  <c r="P10" i="17" l="1"/>
  <c r="P13" i="17" s="1"/>
  <c r="P15" i="17" s="1"/>
  <c r="P18" i="17" s="1"/>
  <c r="P21" i="17" s="1"/>
  <c r="M10" i="17"/>
  <c r="M13" i="17" s="1"/>
  <c r="M15" i="17" s="1"/>
  <c r="M18" i="17" s="1"/>
  <c r="M21" i="17" s="1"/>
  <c r="I10" i="17"/>
  <c r="I13" i="17" s="1"/>
  <c r="I15" i="17" s="1"/>
  <c r="I18" i="17" s="1"/>
  <c r="I21" i="17" s="1"/>
  <c r="E10" i="17"/>
  <c r="E13" i="17" s="1"/>
  <c r="E15" i="17" s="1"/>
  <c r="E18" i="17" s="1"/>
  <c r="E21" i="17" s="1"/>
  <c r="C17" i="17" l="1"/>
  <c r="D49" i="26" l="1"/>
  <c r="D51" i="26" s="1"/>
  <c r="D42" i="26"/>
  <c r="D32" i="26"/>
  <c r="D21" i="26"/>
  <c r="D11" i="26"/>
  <c r="D22" i="26" l="1"/>
  <c r="D52" i="26"/>
  <c r="E19" i="4" l="1"/>
  <c r="E18" i="4"/>
  <c r="D10" i="4" l="1"/>
  <c r="D12" i="4" s="1"/>
  <c r="D17" i="4" s="1"/>
  <c r="D20" i="4" s="1"/>
  <c r="D22" i="4" s="1"/>
  <c r="D23" i="4" s="1"/>
  <c r="D26" i="4" l="1"/>
  <c r="D25" i="4"/>
  <c r="C21" i="4" l="1"/>
  <c r="C14" i="4"/>
  <c r="C11" i="14" l="1"/>
  <c r="C9" i="14"/>
  <c r="T20" i="17"/>
  <c r="R20" i="17"/>
  <c r="T17" i="17"/>
  <c r="R17" i="17"/>
  <c r="T14" i="17"/>
  <c r="R14" i="17"/>
  <c r="T12" i="17"/>
  <c r="S12" i="17"/>
  <c r="R12" i="17"/>
  <c r="T11" i="17"/>
  <c r="S11" i="17"/>
  <c r="R11" i="17"/>
  <c r="O10" i="17"/>
  <c r="O13" i="17" s="1"/>
  <c r="O15" i="17" s="1"/>
  <c r="O18" i="17" s="1"/>
  <c r="O21" i="17" s="1"/>
  <c r="L10" i="17"/>
  <c r="L13" i="17" s="1"/>
  <c r="L15" i="17" s="1"/>
  <c r="L18" i="17" s="1"/>
  <c r="L21" i="17" s="1"/>
  <c r="K10" i="17"/>
  <c r="K13" i="17" s="1"/>
  <c r="K15" i="17" s="1"/>
  <c r="K18" i="17" s="1"/>
  <c r="K21" i="17" s="1"/>
  <c r="H10" i="17"/>
  <c r="H13" i="17" s="1"/>
  <c r="H15" i="17" s="1"/>
  <c r="H18" i="17" s="1"/>
  <c r="H21" i="17" s="1"/>
  <c r="G10" i="17"/>
  <c r="G13" i="17" s="1"/>
  <c r="G15" i="17" s="1"/>
  <c r="G18" i="17" s="1"/>
  <c r="G21" i="17" s="1"/>
  <c r="D10" i="17"/>
  <c r="D13" i="17" s="1"/>
  <c r="D15" i="17" s="1"/>
  <c r="C10" i="17"/>
  <c r="C13" i="17" s="1"/>
  <c r="C15" i="17" s="1"/>
  <c r="C18" i="17" s="1"/>
  <c r="C21" i="17" s="1"/>
  <c r="T9" i="17"/>
  <c r="S9" i="17"/>
  <c r="R9" i="17"/>
  <c r="T8" i="17"/>
  <c r="S8" i="17"/>
  <c r="R8" i="17"/>
  <c r="T7" i="17"/>
  <c r="S7" i="17"/>
  <c r="R7" i="17"/>
  <c r="C34" i="10"/>
  <c r="D36" i="10"/>
  <c r="C49" i="26"/>
  <c r="C51" i="26" s="1"/>
  <c r="C42" i="26"/>
  <c r="C32" i="26"/>
  <c r="C21" i="26"/>
  <c r="C11" i="26"/>
  <c r="E21" i="4"/>
  <c r="E16" i="4"/>
  <c r="E15" i="4"/>
  <c r="E14" i="4"/>
  <c r="E13" i="4"/>
  <c r="E11" i="4"/>
  <c r="C10" i="4"/>
  <c r="E10" i="4" s="1"/>
  <c r="E9" i="4"/>
  <c r="E8" i="4"/>
  <c r="E7" i="4"/>
  <c r="E6" i="4"/>
  <c r="E5" i="4"/>
  <c r="E44" i="21"/>
  <c r="E43" i="21"/>
  <c r="E42" i="21"/>
  <c r="E41" i="21"/>
  <c r="D18" i="17" l="1"/>
  <c r="C12" i="14"/>
  <c r="C13" i="14" s="1"/>
  <c r="C14" i="14" s="1"/>
  <c r="R10" i="17"/>
  <c r="R13" i="17" s="1"/>
  <c r="R15" i="17" s="1"/>
  <c r="R18" i="17" s="1"/>
  <c r="R21" i="17" s="1"/>
  <c r="R24" i="17" s="1"/>
  <c r="R27" i="17" s="1"/>
  <c r="R29" i="17" s="1"/>
  <c r="C22" i="26"/>
  <c r="C52" i="26"/>
  <c r="D34" i="10"/>
  <c r="S10" i="17"/>
  <c r="S13" i="17" s="1"/>
  <c r="T10" i="17"/>
  <c r="T13" i="17" s="1"/>
  <c r="T15" i="17" s="1"/>
  <c r="T18" i="17" s="1"/>
  <c r="T21" i="17" s="1"/>
  <c r="T24" i="17" s="1"/>
  <c r="T27" i="17" s="1"/>
  <c r="T29" i="17" s="1"/>
  <c r="C12" i="4"/>
  <c r="D21" i="17" l="1"/>
  <c r="C17" i="4"/>
  <c r="E12" i="4"/>
  <c r="C20" i="4" l="1"/>
  <c r="E17" i="4"/>
  <c r="C22" i="4" l="1"/>
  <c r="E20" i="4"/>
  <c r="C23" i="4" l="1"/>
  <c r="E22" i="4"/>
  <c r="C26" i="4" l="1"/>
  <c r="E26" i="4" s="1"/>
  <c r="E23" i="4"/>
  <c r="C25" i="4"/>
  <c r="E25" i="4" s="1"/>
  <c r="B1" i="26" l="1"/>
  <c r="B1" i="24" l="1"/>
  <c r="B1" i="14" l="1"/>
  <c r="B1" i="17"/>
  <c r="B1" i="10"/>
  <c r="B1" i="21"/>
  <c r="B1" i="4"/>
</calcChain>
</file>

<file path=xl/sharedStrings.xml><?xml version="1.0" encoding="utf-8"?>
<sst xmlns="http://schemas.openxmlformats.org/spreadsheetml/2006/main" count="308" uniqueCount="187">
  <si>
    <t xml:space="preserve"> </t>
  </si>
  <si>
    <t>Software AG</t>
  </si>
  <si>
    <t>Financial Information</t>
  </si>
  <si>
    <t>Q1 / 2019</t>
  </si>
  <si>
    <t>April 18, 2019</t>
  </si>
  <si>
    <t>(unaudited)</t>
  </si>
  <si>
    <t>Table of Contents</t>
  </si>
  <si>
    <t>p. 3</t>
  </si>
  <si>
    <t>Key Figures for the First Quarter of 2019</t>
  </si>
  <si>
    <t>p. 4</t>
  </si>
  <si>
    <t>Consolidated Income Statement for the First Quarter of 2019</t>
  </si>
  <si>
    <t>p. 5</t>
  </si>
  <si>
    <t>Consolidated Balance Sheet as of March 31, 2019</t>
  </si>
  <si>
    <t>p. 6</t>
  </si>
  <si>
    <t>Consolidated Statement of Cash Flows for the First Quarter of 2019</t>
  </si>
  <si>
    <t>p. 7</t>
  </si>
  <si>
    <t>Segment Report for the First Quarter of 2019</t>
  </si>
  <si>
    <t>p. 8</t>
  </si>
  <si>
    <t>DBP Segment with Revenue Split for the First Quarter of 2019</t>
  </si>
  <si>
    <t>p. 9</t>
  </si>
  <si>
    <t>Statement of Comprehensive Income for the First Quarter of 2019</t>
  </si>
  <si>
    <t>(IFRS, unaudited)</t>
  </si>
  <si>
    <t>in € millions</t>
  </si>
  <si>
    <t xml:space="preserve">Q1 2019
 (as stated) </t>
  </si>
  <si>
    <r>
      <t>Q1 2019 
(acc</t>
    </r>
    <r>
      <rPr>
        <b/>
        <i/>
        <vertAlign val="superscript"/>
        <sz val="8"/>
        <rFont val="Arial"/>
        <family val="2"/>
      </rPr>
      <t>1</t>
    </r>
    <r>
      <rPr>
        <b/>
        <i/>
        <sz val="8"/>
        <rFont val="Arial"/>
        <family val="2"/>
      </rPr>
      <t>)</t>
    </r>
  </si>
  <si>
    <t>Q1 2018
(as stated)</t>
  </si>
  <si>
    <t xml:space="preserve">+/- as % </t>
  </si>
  <si>
    <r>
      <t>+/- as % acc</t>
    </r>
    <r>
      <rPr>
        <b/>
        <i/>
        <vertAlign val="superscript"/>
        <sz val="8"/>
        <rFont val="Arial"/>
        <family val="2"/>
      </rPr>
      <t xml:space="preserve">1 </t>
    </r>
  </si>
  <si>
    <t>(unless otherwise stated)</t>
  </si>
  <si>
    <t>Revenue</t>
  </si>
  <si>
    <t>DBP (incl. Cloud &amp; IoT)</t>
  </si>
  <si>
    <t xml:space="preserve">   Thereof DBP (excl. Cloud &amp; IoT)</t>
  </si>
  <si>
    <t xml:space="preserve">   Thereof DBP (Cloud &amp; IoT)</t>
  </si>
  <si>
    <t>A&amp;N</t>
  </si>
  <si>
    <t>Licenses</t>
  </si>
  <si>
    <t>Maintenance</t>
  </si>
  <si>
    <t>SaaS</t>
  </si>
  <si>
    <r>
      <t>ARR  DBP (incl. Cloud &amp; IoT)</t>
    </r>
    <r>
      <rPr>
        <vertAlign val="superscript"/>
        <sz val="8"/>
        <color theme="1"/>
        <rFont val="Arial"/>
        <family val="2"/>
      </rPr>
      <t>4</t>
    </r>
  </si>
  <si>
    <r>
      <t xml:space="preserve">   Thereof ARR  DBP (Cloud &amp; IoT)</t>
    </r>
    <r>
      <rPr>
        <vertAlign val="superscript"/>
        <sz val="8"/>
        <color theme="1"/>
        <rFont val="Arial"/>
        <family val="2"/>
      </rPr>
      <t>4</t>
    </r>
  </si>
  <si>
    <t>Recurring revenue portion DBP (incl. Cloud &amp; IoT)</t>
  </si>
  <si>
    <t>Bookings DBP (incl. Cloud &amp; IoT)</t>
  </si>
  <si>
    <t>Q1 2019</t>
  </si>
  <si>
    <t>Q1 2018</t>
  </si>
  <si>
    <t>+/- as %</t>
  </si>
  <si>
    <t>Operating EBITA (non-IFRS)</t>
  </si>
  <si>
    <t>as % of revenue</t>
  </si>
  <si>
    <t>DBP segment earnings</t>
  </si>
  <si>
    <t>Segment margin</t>
  </si>
  <si>
    <t>A&amp;N segment earnings</t>
  </si>
  <si>
    <t>Net income (non-IFRS)</t>
  </si>
  <si>
    <r>
      <t>Earnings per share (non-IFRS)</t>
    </r>
    <r>
      <rPr>
        <b/>
        <vertAlign val="superscript"/>
        <sz val="8"/>
        <color rgb="FF0899CC"/>
        <rFont val="Arial"/>
        <family val="2"/>
      </rPr>
      <t>2</t>
    </r>
  </si>
  <si>
    <t>Operating cash flow</t>
  </si>
  <si>
    <r>
      <t>CapEx</t>
    </r>
    <r>
      <rPr>
        <vertAlign val="superscript"/>
        <sz val="8"/>
        <color theme="1"/>
        <rFont val="Arial"/>
        <family val="2"/>
      </rPr>
      <t>3</t>
    </r>
  </si>
  <si>
    <t>Repayments of lease liabilities</t>
  </si>
  <si>
    <t>Free cash flow</t>
  </si>
  <si>
    <t>Adjusted operationel free cash flow</t>
  </si>
  <si>
    <t>Adjusted operationel free cash flow per share</t>
  </si>
  <si>
    <t>Balance sheet</t>
  </si>
  <si>
    <t>Mar. 31, 2019</t>
  </si>
  <si>
    <t>Dec. 31, 2018</t>
  </si>
  <si>
    <t>Total assets</t>
  </si>
  <si>
    <t>Cash and cash equivalents</t>
  </si>
  <si>
    <t>Net cash</t>
  </si>
  <si>
    <t>Employees (FTE)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</si>
  <si>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  acc = At constant currency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</si>
  <si>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   Based on weighted average shares outstanding (basic) Q1 2019: 74.0 mn / Q1 2018: 74.0 mn</t>
    </r>
  </si>
  <si>
    <r>
      <rPr>
        <vertAlign val="superscript"/>
        <sz val="8"/>
        <rFont val="Arial"/>
        <family val="2"/>
      </rPr>
      <t>3</t>
    </r>
    <r>
      <rPr>
        <sz val="8"/>
        <rFont val="Arial"/>
        <family val="2"/>
      </rPr>
      <t xml:space="preserve">    Cash flow from investing activities adjusted for acquisitions and investments in debt instruments</t>
    </r>
  </si>
  <si>
    <r>
      <rPr>
        <vertAlign val="superscript"/>
        <sz val="8"/>
        <rFont val="Arial"/>
        <family val="2"/>
      </rPr>
      <t>4</t>
    </r>
    <r>
      <rPr>
        <sz val="8"/>
        <rFont val="Arial"/>
        <family val="2"/>
      </rPr>
      <t xml:space="preserve">    Annual recurring revenue </t>
    </r>
  </si>
  <si>
    <t>Because the figures in this report are stated in accordance with commercial rounding principles, totals and percentages may not always be exact.</t>
  </si>
  <si>
    <t>in € thousands</t>
  </si>
  <si>
    <t>Professional Services</t>
  </si>
  <si>
    <t>Other</t>
  </si>
  <si>
    <t>Total revenue</t>
  </si>
  <si>
    <t>Costs of sales</t>
  </si>
  <si>
    <t>Gross profit</t>
  </si>
  <si>
    <t>Research and development expenses</t>
  </si>
  <si>
    <t>Sales, marketing and distribution expenses</t>
  </si>
  <si>
    <t>General and administrative expenses</t>
  </si>
  <si>
    <t>Other taxes</t>
  </si>
  <si>
    <t>Operating earnings</t>
  </si>
  <si>
    <t>Other income/expenses, net</t>
  </si>
  <si>
    <t>Financing expenses, net</t>
  </si>
  <si>
    <t>Earnings before income taxes</t>
  </si>
  <si>
    <t>Income taxes</t>
  </si>
  <si>
    <t>Net income</t>
  </si>
  <si>
    <t>Thereof attributable to shareholders of Software AG</t>
  </si>
  <si>
    <t>Thereof attributable to non-controlling interests</t>
  </si>
  <si>
    <t>Earnings per share (€, basic)</t>
  </si>
  <si>
    <t>Earnings per share (€, diluted)</t>
  </si>
  <si>
    <t>Weighted average number of shares outstanding (basic)</t>
  </si>
  <si>
    <t>-</t>
  </si>
  <si>
    <t>Weighted average number of shares outstanding (diluted)</t>
  </si>
  <si>
    <t xml:space="preserve">             </t>
  </si>
  <si>
    <t xml:space="preserve">                                                      </t>
  </si>
  <si>
    <t>Assets (in € thousands)</t>
  </si>
  <si>
    <t>Current assets</t>
  </si>
  <si>
    <t>Other financial assets</t>
  </si>
  <si>
    <t>Trade and other receivables</t>
  </si>
  <si>
    <t>Other non-financial assets</t>
  </si>
  <si>
    <t>Income tax receivables</t>
  </si>
  <si>
    <t>Non-current assets</t>
  </si>
  <si>
    <t>Intangible assets</t>
  </si>
  <si>
    <t>Goodwill</t>
  </si>
  <si>
    <t>Property, plant and equipment</t>
  </si>
  <si>
    <t>Deferred tax receivables</t>
  </si>
  <si>
    <t>Total Assets</t>
  </si>
  <si>
    <t>Equity and Liabilities (in € thousands)</t>
  </si>
  <si>
    <t>Current liabilities</t>
  </si>
  <si>
    <t>Financial liabilities</t>
  </si>
  <si>
    <t>Trade and other payables</t>
  </si>
  <si>
    <t>Other non-financial liabilities</t>
  </si>
  <si>
    <t>Other provisions</t>
  </si>
  <si>
    <t>Income tax liabilities</t>
  </si>
  <si>
    <t>Deferred income</t>
  </si>
  <si>
    <t>Non-current liabilities</t>
  </si>
  <si>
    <t>Provisions for pensions and similar obligations</t>
  </si>
  <si>
    <t>Deferred tax liabilities</t>
  </si>
  <si>
    <t>Equity</t>
  </si>
  <si>
    <t>Share capital</t>
  </si>
  <si>
    <t>Capital reserves</t>
  </si>
  <si>
    <t>Retained earnings</t>
  </si>
  <si>
    <t>Other reserves</t>
  </si>
  <si>
    <t>Treasury shares</t>
  </si>
  <si>
    <t>Attributable to shareholders of Software AG</t>
  </si>
  <si>
    <t>Non-controlling interests</t>
  </si>
  <si>
    <t>Total Equity and Liabilities</t>
  </si>
  <si>
    <t>Net financial income/expense</t>
  </si>
  <si>
    <t>Amortization/depreciation of non-current assets</t>
  </si>
  <si>
    <t>Other non-cash income/expense</t>
  </si>
  <si>
    <t>Changes in receivables and other assets</t>
  </si>
  <si>
    <t>Changes in payables and other liabilities</t>
  </si>
  <si>
    <t>Income taxes paid/received</t>
  </si>
  <si>
    <t>Interest paid</t>
  </si>
  <si>
    <t>Interest received</t>
  </si>
  <si>
    <t>Net cash flow from operating activities</t>
  </si>
  <si>
    <t>Proceeds from the sale of property, plant and equipment/intangible assets</t>
  </si>
  <si>
    <t>Purchase of property, plant and equipment/intangible assets</t>
  </si>
  <si>
    <t>Proceeds from the sale of non-current financial assets</t>
  </si>
  <si>
    <t>Purchase of non-current financial assets</t>
  </si>
  <si>
    <t>Proceeds from the sale of current financial assets</t>
  </si>
  <si>
    <t>Purchase of current financial assets</t>
  </si>
  <si>
    <t>Payments for acquisitions, net</t>
  </si>
  <si>
    <t>Net cash flow from investing activities</t>
  </si>
  <si>
    <t>Dividends paid</t>
  </si>
  <si>
    <t>Payments from changes in other current financial liabilities</t>
  </si>
  <si>
    <t>Proceeds from non-current financial liabilities</t>
  </si>
  <si>
    <t>Repayment of non-current financial liabilities</t>
  </si>
  <si>
    <t>Net cash flow from financing activities</t>
  </si>
  <si>
    <t>Change in cash and cash equivalents due to business activities</t>
  </si>
  <si>
    <t>Change in cash and cash equivalents from currency translation</t>
  </si>
  <si>
    <t>Net change in cash and cash equivalents</t>
  </si>
  <si>
    <t>Cash and cash equivalents at beginning of period</t>
  </si>
  <si>
    <t>Cash and cash equivalents at end of period</t>
  </si>
  <si>
    <r>
      <t>Professional Services</t>
    </r>
    <r>
      <rPr>
        <b/>
        <vertAlign val="superscript"/>
        <sz val="8"/>
        <rFont val="Arial"/>
        <family val="2"/>
      </rPr>
      <t>1</t>
    </r>
  </si>
  <si>
    <t>Reconciliation</t>
  </si>
  <si>
    <t>TOTAL</t>
  </si>
  <si>
    <t xml:space="preserve">as stated </t>
  </si>
  <si>
    <t xml:space="preserve">at constant
currency </t>
  </si>
  <si>
    <t>as stated</t>
  </si>
  <si>
    <t>Product revenue</t>
  </si>
  <si>
    <t>Cost of sales</t>
  </si>
  <si>
    <t>Segment contribution</t>
  </si>
  <si>
    <t>Segment earnings</t>
  </si>
  <si>
    <t>Other income/expense, net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</si>
  <si>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Consulting until 2018; realigned for solution implementation in cooperation with customers and partners as of 2019</t>
    </r>
  </si>
  <si>
    <t>DBP (Cloud &amp; IoT)</t>
  </si>
  <si>
    <t>DBP (excl. Cloud &amp; IoT)</t>
  </si>
  <si>
    <t>Currency translation differences from foreign operations</t>
  </si>
  <si>
    <t>Net gain/loss on remeasuring financial assets</t>
  </si>
  <si>
    <t>Currency translation gain/loss from net investments in foreign operations</t>
  </si>
  <si>
    <t>Items to be reclassified to the income statement if certain conditions are met</t>
  </si>
  <si>
    <t>Net actuarial gain/loss on pension obligations</t>
  </si>
  <si>
    <t>Items not to be reclassified to the income statement</t>
  </si>
  <si>
    <t>Other comprehensive income</t>
  </si>
  <si>
    <t>Total comprehensive income</t>
  </si>
  <si>
    <t>Investor Relations</t>
  </si>
  <si>
    <t>Uhlandstraße 12</t>
  </si>
  <si>
    <t>64297 Darmstadt</t>
  </si>
  <si>
    <t>Germany</t>
  </si>
  <si>
    <t xml:space="preserve">Telephone: </t>
  </si>
  <si>
    <t>+49 (0) 6151 / 92 1900</t>
  </si>
  <si>
    <t xml:space="preserve">Fax: </t>
  </si>
  <si>
    <t xml:space="preserve">+49 (0) 6151 / 9234 1900 </t>
  </si>
  <si>
    <t xml:space="preserve">E-Mail: </t>
  </si>
  <si>
    <t>investor.relations@softwareag.com</t>
  </si>
  <si>
    <t>www.softwareag.com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</si>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</sst>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%"/>
    <numFmt numFmtId="166" formatCode="0.0"/>
    <numFmt numFmtId="167" formatCode="#,##0\ ;[Red]\-#,##0\ ;\ \-\ "/>
    <numFmt numFmtId="168" formatCode="#,##0_ ;[Red]\-#,##0\ "/>
  </numFmts>
  <fonts count="3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b/>
      <sz val="28"/>
      <color rgb="FF0899CC"/>
      <name val="Arial"/>
      <family val="2"/>
    </font>
    <font>
      <sz val="11"/>
      <color rgb="FF0899CC"/>
      <name val="Arial"/>
      <family val="2"/>
    </font>
    <font>
      <b/>
      <sz val="14"/>
      <color rgb="FF0899CC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color rgb="FF0899CC"/>
      <name val="Arial"/>
      <family val="2"/>
    </font>
    <font>
      <sz val="11"/>
      <color rgb="FF7F7F7F"/>
      <name val="Arial"/>
      <family val="2"/>
    </font>
    <font>
      <i/>
      <sz val="14"/>
      <color rgb="FF7F7F7F"/>
      <name val="Arial"/>
      <family val="2"/>
    </font>
    <font>
      <sz val="14"/>
      <color rgb="FF7F7F7F"/>
      <name val="Arial"/>
      <family val="2"/>
    </font>
    <font>
      <b/>
      <sz val="12"/>
      <color rgb="FF0899CC"/>
      <name val="Arial"/>
      <family val="2"/>
    </font>
    <font>
      <sz val="12"/>
      <name val="Arial"/>
      <family val="2"/>
    </font>
    <font>
      <b/>
      <sz val="8"/>
      <color rgb="FF0899CC"/>
      <name val="Arial"/>
      <family val="2"/>
    </font>
    <font>
      <b/>
      <sz val="8"/>
      <color theme="1"/>
      <name val="Arial"/>
      <family val="2"/>
    </font>
    <font>
      <b/>
      <sz val="12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sz val="10"/>
      <name val="MS Sans Serif"/>
      <family val="2"/>
    </font>
    <font>
      <b/>
      <i/>
      <sz val="8"/>
      <color rgb="FF0899CC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45"/>
      <name val="Arial"/>
      <family val="2"/>
    </font>
    <font>
      <vertAlign val="superscript"/>
      <sz val="8"/>
      <color theme="1"/>
      <name val="Arial"/>
      <family val="2"/>
    </font>
    <font>
      <sz val="11"/>
      <color rgb="FFFF0000"/>
      <name val="Arial"/>
      <family val="2"/>
    </font>
    <font>
      <vertAlign val="superscript"/>
      <sz val="8"/>
      <name val="Arial"/>
      <family val="2"/>
    </font>
    <font>
      <sz val="8"/>
      <color rgb="FFFF0000"/>
      <name val="Arial"/>
      <family val="2"/>
    </font>
    <font>
      <b/>
      <i/>
      <vertAlign val="superscript"/>
      <sz val="8"/>
      <name val="Arial"/>
      <family val="2"/>
    </font>
    <font>
      <b/>
      <vertAlign val="superscript"/>
      <sz val="8"/>
      <color rgb="FF0899CC"/>
      <name val="Arial"/>
      <family val="2"/>
    </font>
    <font>
      <b/>
      <vertAlign val="superscript"/>
      <sz val="8"/>
      <name val="Arial"/>
      <family val="2"/>
    </font>
    <font>
      <vertAlign val="superscript"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7F5FB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</fills>
  <borders count="47">
    <border>
      <left/>
      <right/>
      <top/>
      <bottom/>
      <diagonal/>
    </border>
    <border>
      <left style="thick">
        <color theme="0"/>
      </left>
      <right style="thick">
        <color theme="0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indexed="64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indexed="64"/>
      </bottom>
      <diagonal/>
    </border>
    <border>
      <left style="thick">
        <color theme="0"/>
      </left>
      <right style="thick">
        <color theme="0"/>
      </right>
      <top/>
      <bottom style="medium">
        <color rgb="FF0899CC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/>
      <top/>
      <bottom/>
      <diagonal/>
    </border>
    <border>
      <left style="thick">
        <color theme="0"/>
      </left>
      <right style="thick">
        <color theme="0"/>
      </right>
      <top style="medium">
        <color indexed="64"/>
      </top>
      <bottom style="thin">
        <color indexed="64"/>
      </bottom>
      <diagonal/>
    </border>
    <border>
      <left style="thick">
        <color theme="0"/>
      </left>
      <right style="thick">
        <color theme="0"/>
      </right>
      <top style="medium">
        <color indexed="64"/>
      </top>
      <bottom style="medium">
        <color rgb="FF0899CC"/>
      </bottom>
      <diagonal/>
    </border>
    <border>
      <left style="thick">
        <color rgb="FFFFFFFF"/>
      </left>
      <right style="thick">
        <color rgb="FFFFFFFF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 style="thick">
        <color rgb="FFFFFFFF"/>
      </right>
      <top/>
      <bottom/>
      <diagonal/>
    </border>
    <border>
      <left style="thick">
        <color rgb="FFFFFFFF"/>
      </left>
      <right style="thick">
        <color rgb="FFFFFFFF"/>
      </right>
      <top/>
      <bottom style="thick">
        <color rgb="FF0899CC"/>
      </bottom>
      <diagonal/>
    </border>
    <border>
      <left/>
      <right style="thick">
        <color rgb="FFFFFFFF"/>
      </right>
      <top/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n">
        <color theme="1"/>
      </top>
      <bottom style="thin">
        <color theme="1"/>
      </bottom>
      <diagonal/>
    </border>
    <border>
      <left/>
      <right style="thick">
        <color rgb="FFFFFFFF"/>
      </right>
      <top style="thin">
        <color theme="1"/>
      </top>
      <bottom style="thin">
        <color theme="1"/>
      </bottom>
      <diagonal/>
    </border>
    <border>
      <left style="thick">
        <color rgb="FFFFFFFF"/>
      </left>
      <right style="thick">
        <color rgb="FFFFFFFF"/>
      </right>
      <top/>
      <bottom style="thin">
        <color auto="1"/>
      </bottom>
      <diagonal/>
    </border>
    <border>
      <left/>
      <right style="thick">
        <color rgb="FFFFFFFF"/>
      </right>
      <top/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thick">
        <color auto="1"/>
      </top>
      <bottom style="thick">
        <color rgb="FF0899CC"/>
      </bottom>
      <diagonal/>
    </border>
    <border>
      <left/>
      <right style="thick">
        <color rgb="FFFFFFFF"/>
      </right>
      <top style="thick">
        <color auto="1"/>
      </top>
      <bottom style="thick">
        <color rgb="FF0899CC"/>
      </bottom>
      <diagonal/>
    </border>
    <border>
      <left style="thick">
        <color rgb="FFFFFFFF"/>
      </left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rgb="FFFFFFFF"/>
      </right>
      <top style="thick">
        <color rgb="FF0899CC"/>
      </top>
      <bottom style="thin">
        <color auto="1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/>
      <top/>
      <bottom style="medium">
        <color indexed="64"/>
      </bottom>
      <diagonal/>
    </border>
    <border>
      <left/>
      <right style="thick">
        <color theme="0"/>
      </right>
      <top/>
      <bottom style="medium">
        <color indexed="64"/>
      </bottom>
      <diagonal/>
    </border>
    <border>
      <left style="thick">
        <color rgb="FFFFFFFF"/>
      </left>
      <right style="thick">
        <color rgb="FFFFFFFF"/>
      </right>
      <top/>
      <bottom style="thick">
        <color auto="1"/>
      </bottom>
      <diagonal/>
    </border>
    <border>
      <left/>
      <right style="thick">
        <color rgb="FFFFFFFF"/>
      </right>
      <top/>
      <bottom style="thick">
        <color auto="1"/>
      </bottom>
      <diagonal/>
    </border>
    <border>
      <left style="thick">
        <color theme="0"/>
      </left>
      <right/>
      <top style="medium">
        <color indexed="64"/>
      </top>
      <bottom style="thin">
        <color indexed="64"/>
      </bottom>
      <diagonal/>
    </border>
    <border>
      <left style="thick">
        <color theme="0"/>
      </left>
      <right/>
      <top/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indexed="64"/>
      </bottom>
      <diagonal/>
    </border>
    <border>
      <left style="thick">
        <color theme="0"/>
      </left>
      <right/>
      <top style="thin">
        <color indexed="64"/>
      </top>
      <bottom style="medium">
        <color rgb="FF0899CC"/>
      </bottom>
      <diagonal/>
    </border>
    <border>
      <left/>
      <right style="thick">
        <color theme="0"/>
      </right>
      <top style="medium">
        <color indexed="64"/>
      </top>
      <bottom style="thin">
        <color indexed="64"/>
      </bottom>
      <diagonal/>
    </border>
    <border>
      <left/>
      <right style="thick">
        <color theme="0"/>
      </right>
      <top/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indexed="64"/>
      </bottom>
      <diagonal/>
    </border>
    <border>
      <left/>
      <right style="thick">
        <color theme="0"/>
      </right>
      <top style="thin">
        <color indexed="64"/>
      </top>
      <bottom style="medium">
        <color rgb="FF0899CC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  <border>
      <left style="thick">
        <color theme="0"/>
      </left>
      <right/>
      <top style="thin">
        <color indexed="64"/>
      </top>
      <bottom/>
      <diagonal/>
    </border>
    <border>
      <left/>
      <right style="thick">
        <color theme="0"/>
      </right>
      <top style="thin">
        <color indexed="64"/>
      </top>
      <bottom/>
      <diagonal/>
    </border>
    <border>
      <left/>
      <right style="thin">
        <color indexed="20"/>
      </right>
      <top style="thin">
        <color indexed="20"/>
      </top>
      <bottom style="thin">
        <color indexed="20"/>
      </bottom>
      <diagonal/>
    </border>
    <border>
      <left/>
      <right style="thin">
        <color indexed="45"/>
      </right>
      <top style="thin">
        <color indexed="64"/>
      </top>
      <bottom style="thin">
        <color indexed="64"/>
      </bottom>
      <diagonal/>
    </border>
    <border>
      <left/>
      <right style="thick">
        <color rgb="FFFFFFFF"/>
      </right>
      <top style="thin">
        <color auto="1"/>
      </top>
      <bottom style="thin">
        <color auto="1"/>
      </bottom>
      <diagonal/>
    </border>
    <border>
      <left style="thick">
        <color rgb="FFFFFFFF"/>
      </left>
      <right style="thick">
        <color rgb="FFFFFFFF"/>
      </right>
      <top style="thin">
        <color auto="1"/>
      </top>
      <bottom style="thin">
        <color auto="1"/>
      </bottom>
      <diagonal/>
    </border>
    <border>
      <left style="thick">
        <color theme="0"/>
      </left>
      <right style="thick">
        <color theme="0"/>
      </right>
      <top style="thin">
        <color indexed="64"/>
      </top>
      <bottom/>
      <diagonal/>
    </border>
  </borders>
  <cellStyleXfs count="11">
    <xf numFmtId="0" fontId="0" fillId="0" borderId="0"/>
    <xf numFmtId="0" fontId="1" fillId="0" borderId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4" fillId="0" borderId="0"/>
    <xf numFmtId="0" fontId="1" fillId="0" borderId="0"/>
    <xf numFmtId="0" fontId="2" fillId="0" borderId="0"/>
    <xf numFmtId="167" fontId="1" fillId="4" borderId="42"/>
    <xf numFmtId="49" fontId="28" fillId="5" borderId="43">
      <alignment horizontal="right"/>
    </xf>
    <xf numFmtId="0" fontId="1" fillId="0" borderId="0"/>
    <xf numFmtId="168" fontId="1" fillId="0" borderId="0">
      <alignment vertical="center"/>
    </xf>
  </cellStyleXfs>
  <cellXfs count="296">
    <xf numFmtId="0" fontId="0" fillId="0" borderId="0" xfId="0"/>
    <xf numFmtId="0" fontId="0" fillId="0" borderId="0" xfId="0" applyAlignment="1">
      <alignment horizontal="right" vertical="top"/>
    </xf>
    <xf numFmtId="0" fontId="4" fillId="0" borderId="0" xfId="0" applyFont="1"/>
    <xf numFmtId="0" fontId="5" fillId="0" borderId="0" xfId="0" applyFont="1"/>
    <xf numFmtId="0" fontId="8" fillId="0" borderId="0" xfId="0" applyFont="1"/>
    <xf numFmtId="0" fontId="1" fillId="0" borderId="0" xfId="0" applyFont="1"/>
    <xf numFmtId="0" fontId="9" fillId="0" borderId="0" xfId="0" applyFont="1"/>
    <xf numFmtId="0" fontId="10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top"/>
    </xf>
    <xf numFmtId="0" fontId="6" fillId="0" borderId="0" xfId="0" applyFont="1"/>
    <xf numFmtId="0" fontId="6" fillId="0" borderId="0" xfId="3" applyFont="1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/>
    </xf>
    <xf numFmtId="0" fontId="14" fillId="0" borderId="0" xfId="0" applyFont="1" applyAlignment="1">
      <alignment vertical="center"/>
    </xf>
    <xf numFmtId="14" fontId="15" fillId="0" borderId="0" xfId="0" applyNumberFormat="1" applyFont="1"/>
    <xf numFmtId="14" fontId="16" fillId="0" borderId="0" xfId="0" applyNumberFormat="1" applyFont="1"/>
    <xf numFmtId="0" fontId="12" fillId="0" borderId="2" xfId="0" applyFont="1" applyBorder="1" applyAlignment="1">
      <alignment horizontal="left"/>
    </xf>
    <xf numFmtId="4" fontId="12" fillId="2" borderId="2" xfId="0" applyNumberFormat="1" applyFont="1" applyFill="1" applyBorder="1" applyAlignment="1">
      <alignment horizontal="right"/>
    </xf>
    <xf numFmtId="3" fontId="12" fillId="2" borderId="2" xfId="0" applyNumberFormat="1" applyFont="1" applyFill="1" applyBorder="1" applyAlignment="1">
      <alignment horizontal="right"/>
    </xf>
    <xf numFmtId="3" fontId="12" fillId="0" borderId="2" xfId="0" applyNumberFormat="1" applyFont="1" applyBorder="1" applyAlignment="1">
      <alignment horizontal="right"/>
    </xf>
    <xf numFmtId="3" fontId="11" fillId="2" borderId="2" xfId="0" applyNumberFormat="1" applyFont="1" applyFill="1" applyBorder="1" applyAlignment="1">
      <alignment horizontal="right"/>
    </xf>
    <xf numFmtId="3" fontId="11" fillId="0" borderId="2" xfId="0" applyNumberFormat="1" applyFont="1" applyBorder="1" applyAlignment="1">
      <alignment horizontal="right"/>
    </xf>
    <xf numFmtId="0" fontId="12" fillId="0" borderId="0" xfId="0" applyFont="1"/>
    <xf numFmtId="9" fontId="12" fillId="0" borderId="2" xfId="0" applyNumberFormat="1" applyFont="1" applyBorder="1" applyAlignment="1">
      <alignment horizontal="right"/>
    </xf>
    <xf numFmtId="9" fontId="11" fillId="0" borderId="2" xfId="0" applyNumberFormat="1" applyFont="1" applyBorder="1" applyAlignment="1">
      <alignment horizontal="right"/>
    </xf>
    <xf numFmtId="9" fontId="12" fillId="0" borderId="1" xfId="0" applyNumberFormat="1" applyFont="1" applyBorder="1" applyAlignment="1">
      <alignment horizontal="right"/>
    </xf>
    <xf numFmtId="9" fontId="11" fillId="0" borderId="4" xfId="0" applyNumberFormat="1" applyFont="1" applyBorder="1" applyAlignment="1">
      <alignment horizontal="right"/>
    </xf>
    <xf numFmtId="3" fontId="12" fillId="2" borderId="1" xfId="0" applyNumberFormat="1" applyFont="1" applyFill="1" applyBorder="1" applyAlignment="1">
      <alignment horizontal="right"/>
    </xf>
    <xf numFmtId="3" fontId="12" fillId="0" borderId="1" xfId="0" applyNumberFormat="1" applyFont="1" applyBorder="1" applyAlignment="1">
      <alignment horizontal="right"/>
    </xf>
    <xf numFmtId="3" fontId="19" fillId="2" borderId="6" xfId="0" applyNumberFormat="1" applyFont="1" applyFill="1" applyBorder="1" applyAlignment="1">
      <alignment horizontal="right"/>
    </xf>
    <xf numFmtId="3" fontId="19" fillId="0" borderId="6" xfId="0" applyNumberFormat="1" applyFont="1" applyBorder="1" applyAlignment="1">
      <alignment horizontal="right"/>
    </xf>
    <xf numFmtId="0" fontId="4" fillId="0" borderId="7" xfId="0" applyFont="1" applyBorder="1"/>
    <xf numFmtId="0" fontId="10" fillId="0" borderId="7" xfId="0" applyFont="1" applyBorder="1" applyAlignment="1"/>
    <xf numFmtId="0" fontId="10" fillId="0" borderId="7" xfId="0" applyFont="1" applyBorder="1"/>
    <xf numFmtId="0" fontId="12" fillId="0" borderId="7" xfId="0" applyFont="1" applyBorder="1"/>
    <xf numFmtId="0" fontId="4" fillId="0" borderId="8" xfId="0" applyFont="1" applyBorder="1"/>
    <xf numFmtId="0" fontId="18" fillId="0" borderId="0" xfId="0" applyFont="1"/>
    <xf numFmtId="0" fontId="18" fillId="0" borderId="7" xfId="0" applyFont="1" applyBorder="1"/>
    <xf numFmtId="0" fontId="10" fillId="0" borderId="7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2" borderId="3" xfId="0" applyFont="1" applyFill="1" applyBorder="1" applyAlignment="1">
      <alignment horizontal="right" wrapText="1"/>
    </xf>
    <xf numFmtId="0" fontId="11" fillId="0" borderId="3" xfId="0" applyFont="1" applyBorder="1" applyAlignment="1">
      <alignment horizontal="right" wrapText="1"/>
    </xf>
    <xf numFmtId="0" fontId="12" fillId="0" borderId="1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3" fontId="11" fillId="2" borderId="4" xfId="0" applyNumberFormat="1" applyFont="1" applyFill="1" applyBorder="1" applyAlignment="1">
      <alignment horizontal="right"/>
    </xf>
    <xf numFmtId="3" fontId="11" fillId="0" borderId="4" xfId="0" applyNumberFormat="1" applyFont="1" applyBorder="1" applyAlignment="1">
      <alignment horizontal="right"/>
    </xf>
    <xf numFmtId="3" fontId="12" fillId="2" borderId="2" xfId="2" applyNumberFormat="1" applyFont="1" applyFill="1" applyBorder="1" applyAlignment="1">
      <alignment horizontal="right"/>
    </xf>
    <xf numFmtId="3" fontId="12" fillId="0" borderId="2" xfId="2" applyNumberFormat="1" applyFont="1" applyBorder="1" applyAlignment="1">
      <alignment horizontal="right"/>
    </xf>
    <xf numFmtId="0" fontId="19" fillId="0" borderId="6" xfId="0" applyFont="1" applyBorder="1" applyAlignment="1">
      <alignment horizontal="left"/>
    </xf>
    <xf numFmtId="9" fontId="19" fillId="0" borderId="6" xfId="0" applyNumberFormat="1" applyFont="1" applyBorder="1" applyAlignment="1">
      <alignment horizontal="right"/>
    </xf>
    <xf numFmtId="0" fontId="11" fillId="0" borderId="1" xfId="0" applyFont="1" applyBorder="1" applyAlignment="1">
      <alignment horizontal="left"/>
    </xf>
    <xf numFmtId="0" fontId="18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164" fontId="12" fillId="0" borderId="0" xfId="0" applyNumberFormat="1" applyFont="1" applyBorder="1" applyAlignment="1">
      <alignment horizontal="right" vertical="center"/>
    </xf>
    <xf numFmtId="3" fontId="12" fillId="0" borderId="0" xfId="0" applyNumberFormat="1" applyFont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0" fontId="11" fillId="0" borderId="3" xfId="0" applyFont="1" applyBorder="1" applyAlignment="1">
      <alignment horizontal="left" vertical="center"/>
    </xf>
    <xf numFmtId="3" fontId="11" fillId="2" borderId="3" xfId="0" applyNumberFormat="1" applyFont="1" applyFill="1" applyBorder="1" applyAlignment="1">
      <alignment horizontal="right" vertical="center"/>
    </xf>
    <xf numFmtId="3" fontId="11" fillId="0" borderId="3" xfId="0" applyNumberFormat="1" applyFont="1" applyBorder="1" applyAlignment="1">
      <alignment horizontal="right" vertical="center"/>
    </xf>
    <xf numFmtId="0" fontId="12" fillId="0" borderId="1" xfId="0" applyFont="1" applyBorder="1" applyAlignment="1">
      <alignment horizontal="left" vertical="center"/>
    </xf>
    <xf numFmtId="3" fontId="12" fillId="2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left" vertical="center"/>
    </xf>
    <xf numFmtId="3" fontId="12" fillId="2" borderId="2" xfId="0" applyNumberFormat="1" applyFont="1" applyFill="1" applyBorder="1" applyAlignment="1">
      <alignment horizontal="right" vertical="center"/>
    </xf>
    <xf numFmtId="3" fontId="12" fillId="0" borderId="2" xfId="0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left" vertical="center"/>
    </xf>
    <xf numFmtId="3" fontId="11" fillId="2" borderId="4" xfId="0" applyNumberFormat="1" applyFont="1" applyFill="1" applyBorder="1" applyAlignment="1">
      <alignment horizontal="right" vertical="center"/>
    </xf>
    <xf numFmtId="3" fontId="11" fillId="0" borderId="4" xfId="0" applyNumberFormat="1" applyFont="1" applyBorder="1" applyAlignment="1">
      <alignment horizontal="right" vertical="center"/>
    </xf>
    <xf numFmtId="0" fontId="19" fillId="0" borderId="6" xfId="0" applyFont="1" applyBorder="1" applyAlignment="1">
      <alignment horizontal="left" vertical="center"/>
    </xf>
    <xf numFmtId="3" fontId="19" fillId="2" borderId="6" xfId="0" applyNumberFormat="1" applyFont="1" applyFill="1" applyBorder="1" applyAlignment="1">
      <alignment horizontal="right" vertical="center"/>
    </xf>
    <xf numFmtId="3" fontId="19" fillId="0" borderId="6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4" fontId="12" fillId="0" borderId="7" xfId="0" applyNumberFormat="1" applyFont="1" applyBorder="1" applyAlignment="1">
      <alignment horizontal="left" vertical="center"/>
    </xf>
    <xf numFmtId="9" fontId="12" fillId="0" borderId="7" xfId="0" applyNumberFormat="1" applyFont="1" applyBorder="1" applyAlignment="1">
      <alignment horizontal="left" vertical="center"/>
    </xf>
    <xf numFmtId="3" fontId="12" fillId="2" borderId="1" xfId="2" applyNumberFormat="1" applyFont="1" applyFill="1" applyBorder="1" applyAlignment="1">
      <alignment horizontal="right" vertical="center"/>
    </xf>
    <xf numFmtId="0" fontId="19" fillId="0" borderId="5" xfId="0" applyFont="1" applyBorder="1" applyAlignment="1">
      <alignment horizontal="left" vertical="center"/>
    </xf>
    <xf numFmtId="3" fontId="19" fillId="2" borderId="5" xfId="0" applyNumberFormat="1" applyFont="1" applyFill="1" applyBorder="1" applyAlignment="1">
      <alignment horizontal="right" vertical="center"/>
    </xf>
    <xf numFmtId="3" fontId="19" fillId="0" borderId="5" xfId="0" applyNumberFormat="1" applyFont="1" applyBorder="1" applyAlignment="1">
      <alignment horizontal="right" vertical="center"/>
    </xf>
    <xf numFmtId="0" fontId="17" fillId="0" borderId="0" xfId="0" applyFont="1" applyAlignment="1"/>
    <xf numFmtId="0" fontId="12" fillId="0" borderId="0" xfId="0" applyFont="1" applyBorder="1"/>
    <xf numFmtId="49" fontId="11" fillId="2" borderId="3" xfId="0" applyNumberFormat="1" applyFont="1" applyFill="1" applyBorder="1" applyAlignment="1">
      <alignment horizontal="right"/>
    </xf>
    <xf numFmtId="49" fontId="11" fillId="0" borderId="3" xfId="0" applyNumberFormat="1" applyFont="1" applyBorder="1" applyAlignment="1">
      <alignment horizontal="right"/>
    </xf>
    <xf numFmtId="0" fontId="11" fillId="0" borderId="7" xfId="0" applyFont="1" applyBorder="1" applyAlignment="1">
      <alignment vertical="center"/>
    </xf>
    <xf numFmtId="0" fontId="12" fillId="0" borderId="2" xfId="0" applyFont="1" applyBorder="1" applyAlignment="1">
      <alignment horizontal="left" wrapText="1"/>
    </xf>
    <xf numFmtId="3" fontId="11" fillId="2" borderId="1" xfId="0" applyNumberFormat="1" applyFont="1" applyFill="1" applyBorder="1" applyAlignment="1">
      <alignment horizontal="right"/>
    </xf>
    <xf numFmtId="3" fontId="11" fillId="0" borderId="1" xfId="0" applyNumberFormat="1" applyFont="1" applyBorder="1" applyAlignment="1">
      <alignment horizontal="right"/>
    </xf>
    <xf numFmtId="3" fontId="12" fillId="2" borderId="4" xfId="0" applyNumberFormat="1" applyFont="1" applyFill="1" applyBorder="1" applyAlignment="1">
      <alignment horizontal="right"/>
    </xf>
    <xf numFmtId="0" fontId="12" fillId="0" borderId="7" xfId="0" applyFont="1" applyBorder="1" applyAlignment="1">
      <alignment horizontal="left"/>
    </xf>
    <xf numFmtId="3" fontId="12" fillId="0" borderId="7" xfId="0" applyNumberFormat="1" applyFont="1" applyBorder="1" applyAlignment="1">
      <alignment horizontal="left" vertical="center"/>
    </xf>
    <xf numFmtId="3" fontId="12" fillId="0" borderId="7" xfId="0" applyNumberFormat="1" applyFont="1" applyBorder="1" applyAlignment="1">
      <alignment horizontal="left"/>
    </xf>
    <xf numFmtId="0" fontId="11" fillId="0" borderId="7" xfId="0" applyFont="1" applyBorder="1" applyAlignment="1">
      <alignment horizontal="left"/>
    </xf>
    <xf numFmtId="0" fontId="4" fillId="0" borderId="0" xfId="0" applyFont="1" applyBorder="1"/>
    <xf numFmtId="0" fontId="11" fillId="0" borderId="0" xfId="0" applyFont="1" applyBorder="1" applyAlignment="1"/>
    <xf numFmtId="0" fontId="13" fillId="0" borderId="0" xfId="0" applyFont="1" applyBorder="1" applyAlignment="1">
      <alignment horizontal="left"/>
    </xf>
    <xf numFmtId="0" fontId="18" fillId="0" borderId="0" xfId="0" applyFont="1" applyBorder="1"/>
    <xf numFmtId="0" fontId="21" fillId="0" borderId="0" xfId="0" applyFont="1" applyBorder="1" applyAlignment="1"/>
    <xf numFmtId="3" fontId="12" fillId="0" borderId="0" xfId="0" applyNumberFormat="1" applyFont="1" applyBorder="1" applyAlignment="1">
      <alignment horizontal="left" vertical="center"/>
    </xf>
    <xf numFmtId="3" fontId="12" fillId="0" borderId="0" xfId="0" applyNumberFormat="1" applyFont="1" applyBorder="1" applyAlignment="1">
      <alignment horizontal="left"/>
    </xf>
    <xf numFmtId="0" fontId="12" fillId="0" borderId="9" xfId="0" applyFont="1" applyBorder="1"/>
    <xf numFmtId="3" fontId="11" fillId="2" borderId="3" xfId="0" applyNumberFormat="1" applyFont="1" applyFill="1" applyBorder="1" applyAlignment="1">
      <alignment horizontal="right"/>
    </xf>
    <xf numFmtId="3" fontId="11" fillId="0" borderId="3" xfId="0" applyNumberFormat="1" applyFont="1" applyBorder="1" applyAlignment="1">
      <alignment horizontal="right"/>
    </xf>
    <xf numFmtId="0" fontId="21" fillId="0" borderId="0" xfId="0" applyFont="1" applyAlignment="1"/>
    <xf numFmtId="0" fontId="11" fillId="0" borderId="0" xfId="0" applyFont="1"/>
    <xf numFmtId="0" fontId="11" fillId="0" borderId="7" xfId="0" applyFont="1" applyBorder="1"/>
    <xf numFmtId="0" fontId="19" fillId="0" borderId="10" xfId="0" applyFont="1" applyBorder="1" applyAlignment="1">
      <alignment horizontal="left"/>
    </xf>
    <xf numFmtId="3" fontId="19" fillId="2" borderId="10" xfId="0" applyNumberFormat="1" applyFont="1" applyFill="1" applyBorder="1" applyAlignment="1">
      <alignment horizontal="right"/>
    </xf>
    <xf numFmtId="3" fontId="19" fillId="0" borderId="10" xfId="0" applyNumberFormat="1" applyFont="1" applyBorder="1" applyAlignment="1">
      <alignment horizontal="right"/>
    </xf>
    <xf numFmtId="0" fontId="11" fillId="0" borderId="4" xfId="0" applyFont="1" applyBorder="1" applyAlignment="1">
      <alignment horizontal="left" wrapText="1"/>
    </xf>
    <xf numFmtId="3" fontId="12" fillId="2" borderId="1" xfId="2" applyNumberFormat="1" applyFont="1" applyFill="1" applyBorder="1" applyAlignment="1">
      <alignment horizontal="right"/>
    </xf>
    <xf numFmtId="3" fontId="12" fillId="0" borderId="1" xfId="2" applyNumberFormat="1" applyFont="1" applyBorder="1" applyAlignment="1">
      <alignment horizontal="right"/>
    </xf>
    <xf numFmtId="3" fontId="12" fillId="0" borderId="7" xfId="0" applyNumberFormat="1" applyFont="1" applyBorder="1" applyAlignment="1">
      <alignment horizontal="right"/>
    </xf>
    <xf numFmtId="0" fontId="22" fillId="0" borderId="12" xfId="0" applyFont="1" applyBorder="1" applyAlignment="1">
      <alignment horizontal="right" vertical="center"/>
    </xf>
    <xf numFmtId="0" fontId="22" fillId="0" borderId="13" xfId="0" applyFont="1" applyBorder="1" applyAlignment="1">
      <alignment horizontal="right" vertical="center"/>
    </xf>
    <xf numFmtId="0" fontId="19" fillId="0" borderId="15" xfId="0" applyFont="1" applyBorder="1" applyAlignment="1">
      <alignment horizontal="right"/>
    </xf>
    <xf numFmtId="0" fontId="19" fillId="0" borderId="14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2" fillId="0" borderId="11" xfId="0" applyFont="1" applyBorder="1" applyAlignment="1">
      <alignment horizontal="left"/>
    </xf>
    <xf numFmtId="164" fontId="22" fillId="2" borderId="17" xfId="0" applyNumberFormat="1" applyFont="1" applyFill="1" applyBorder="1" applyAlignment="1">
      <alignment horizontal="right"/>
    </xf>
    <xf numFmtId="164" fontId="22" fillId="0" borderId="17" xfId="0" applyNumberFormat="1" applyFont="1" applyBorder="1" applyAlignment="1">
      <alignment horizontal="right"/>
    </xf>
    <xf numFmtId="9" fontId="19" fillId="0" borderId="15" xfId="0" applyNumberFormat="1" applyFont="1" applyBorder="1" applyAlignment="1">
      <alignment horizontal="right"/>
    </xf>
    <xf numFmtId="9" fontId="22" fillId="0" borderId="17" xfId="0" applyNumberFormat="1" applyFont="1" applyBorder="1" applyAlignment="1">
      <alignment horizontal="right"/>
    </xf>
    <xf numFmtId="164" fontId="19" fillId="2" borderId="15" xfId="0" applyNumberFormat="1" applyFont="1" applyFill="1" applyBorder="1" applyAlignment="1">
      <alignment horizontal="right"/>
    </xf>
    <xf numFmtId="0" fontId="19" fillId="2" borderId="14" xfId="0" applyFont="1" applyFill="1" applyBorder="1" applyAlignment="1">
      <alignment horizontal="right"/>
    </xf>
    <xf numFmtId="0" fontId="19" fillId="0" borderId="14" xfId="0" applyFont="1" applyBorder="1" applyAlignment="1">
      <alignment horizontal="right"/>
    </xf>
    <xf numFmtId="9" fontId="19" fillId="0" borderId="14" xfId="0" applyNumberFormat="1" applyFont="1" applyBorder="1" applyAlignment="1">
      <alignment horizontal="right"/>
    </xf>
    <xf numFmtId="3" fontId="19" fillId="2" borderId="14" xfId="0" applyNumberFormat="1" applyFont="1" applyFill="1" applyBorder="1" applyAlignment="1">
      <alignment horizontal="right"/>
    </xf>
    <xf numFmtId="3" fontId="19" fillId="0" borderId="14" xfId="0" applyNumberFormat="1" applyFont="1" applyBorder="1" applyAlignment="1">
      <alignment horizontal="right"/>
    </xf>
    <xf numFmtId="0" fontId="22" fillId="0" borderId="18" xfId="0" applyFont="1" applyBorder="1" applyAlignment="1">
      <alignment horizontal="left"/>
    </xf>
    <xf numFmtId="0" fontId="22" fillId="0" borderId="19" xfId="0" applyFont="1" applyBorder="1" applyAlignment="1">
      <alignment horizontal="right"/>
    </xf>
    <xf numFmtId="0" fontId="19" fillId="0" borderId="20" xfId="0" applyFont="1" applyBorder="1" applyAlignment="1">
      <alignment horizontal="left"/>
    </xf>
    <xf numFmtId="164" fontId="19" fillId="2" borderId="21" xfId="0" applyNumberFormat="1" applyFont="1" applyFill="1" applyBorder="1" applyAlignment="1">
      <alignment horizontal="right"/>
    </xf>
    <xf numFmtId="164" fontId="19" fillId="0" borderId="21" xfId="0" applyNumberFormat="1" applyFont="1" applyBorder="1" applyAlignment="1">
      <alignment horizontal="right"/>
    </xf>
    <xf numFmtId="0" fontId="23" fillId="0" borderId="22" xfId="0" applyFont="1" applyBorder="1" applyAlignment="1">
      <alignment horizontal="left"/>
    </xf>
    <xf numFmtId="165" fontId="23" fillId="2" borderId="23" xfId="0" applyNumberFormat="1" applyFont="1" applyFill="1" applyBorder="1" applyAlignment="1">
      <alignment horizontal="right"/>
    </xf>
    <xf numFmtId="0" fontId="23" fillId="0" borderId="23" xfId="0" applyFont="1" applyBorder="1" applyAlignment="1">
      <alignment horizontal="right"/>
    </xf>
    <xf numFmtId="4" fontId="19" fillId="2" borderId="15" xfId="0" applyNumberFormat="1" applyFont="1" applyFill="1" applyBorder="1" applyAlignment="1">
      <alignment horizontal="right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right"/>
    </xf>
    <xf numFmtId="0" fontId="22" fillId="0" borderId="0" xfId="0" applyFont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24" xfId="0" applyFont="1" applyBorder="1" applyAlignment="1">
      <alignment vertical="center"/>
    </xf>
    <xf numFmtId="0" fontId="17" fillId="0" borderId="24" xfId="0" applyFont="1" applyBorder="1" applyAlignment="1"/>
    <xf numFmtId="0" fontId="14" fillId="0" borderId="8" xfId="0" applyFont="1" applyBorder="1" applyAlignment="1">
      <alignment horizontal="left" vertical="top"/>
    </xf>
    <xf numFmtId="0" fontId="1" fillId="0" borderId="0" xfId="4" applyFont="1" applyFill="1" applyBorder="1" applyAlignment="1"/>
    <xf numFmtId="166" fontId="19" fillId="2" borderId="15" xfId="0" applyNumberFormat="1" applyFont="1" applyFill="1" applyBorder="1" applyAlignment="1">
      <alignment horizontal="right"/>
    </xf>
    <xf numFmtId="166" fontId="19" fillId="0" borderId="15" xfId="0" applyNumberFormat="1" applyFont="1" applyBorder="1" applyAlignment="1">
      <alignment horizontal="right"/>
    </xf>
    <xf numFmtId="0" fontId="17" fillId="0" borderId="8" xfId="0" applyFont="1" applyBorder="1" applyAlignment="1"/>
    <xf numFmtId="165" fontId="23" fillId="0" borderId="23" xfId="0" applyNumberFormat="1" applyFont="1" applyFill="1" applyBorder="1" applyAlignment="1">
      <alignment horizontal="right"/>
    </xf>
    <xf numFmtId="1" fontId="11" fillId="2" borderId="9" xfId="0" applyNumberFormat="1" applyFont="1" applyFill="1" applyBorder="1" applyAlignment="1">
      <alignment horizontal="center"/>
    </xf>
    <xf numFmtId="3" fontId="12" fillId="3" borderId="1" xfId="0" applyNumberFormat="1" applyFont="1" applyFill="1" applyBorder="1" applyAlignment="1">
      <alignment horizontal="right"/>
    </xf>
    <xf numFmtId="3" fontId="11" fillId="3" borderId="4" xfId="0" applyNumberFormat="1" applyFont="1" applyFill="1" applyBorder="1" applyAlignment="1">
      <alignment horizontal="right"/>
    </xf>
    <xf numFmtId="3" fontId="11" fillId="3" borderId="1" xfId="0" applyNumberFormat="1" applyFont="1" applyFill="1" applyBorder="1" applyAlignment="1">
      <alignment horizontal="right"/>
    </xf>
    <xf numFmtId="3" fontId="12" fillId="3" borderId="2" xfId="0" applyNumberFormat="1" applyFont="1" applyFill="1" applyBorder="1" applyAlignment="1">
      <alignment horizontal="right"/>
    </xf>
    <xf numFmtId="3" fontId="12" fillId="3" borderId="4" xfId="0" applyNumberFormat="1" applyFont="1" applyFill="1" applyBorder="1" applyAlignment="1">
      <alignment horizontal="right"/>
    </xf>
    <xf numFmtId="0" fontId="12" fillId="0" borderId="1" xfId="0" applyFont="1" applyBorder="1"/>
    <xf numFmtId="1" fontId="11" fillId="0" borderId="9" xfId="0" applyNumberFormat="1" applyFont="1" applyBorder="1" applyAlignment="1">
      <alignment horizontal="center"/>
    </xf>
    <xf numFmtId="1" fontId="11" fillId="2" borderId="1" xfId="0" applyNumberFormat="1" applyFont="1" applyFill="1" applyBorder="1" applyAlignment="1">
      <alignment horizontal="center"/>
    </xf>
    <xf numFmtId="1" fontId="11" fillId="0" borderId="1" xfId="0" applyNumberFormat="1" applyFont="1" applyBorder="1" applyAlignment="1">
      <alignment horizontal="center"/>
    </xf>
    <xf numFmtId="3" fontId="19" fillId="3" borderId="6" xfId="0" applyNumberFormat="1" applyFont="1" applyFill="1" applyBorder="1" applyAlignment="1">
      <alignment horizontal="right"/>
    </xf>
    <xf numFmtId="0" fontId="22" fillId="0" borderId="12" xfId="0" applyFont="1" applyBorder="1" applyAlignment="1">
      <alignment horizontal="left"/>
    </xf>
    <xf numFmtId="164" fontId="22" fillId="0" borderId="13" xfId="0" applyNumberFormat="1" applyFont="1" applyBorder="1" applyAlignment="1">
      <alignment horizontal="right"/>
    </xf>
    <xf numFmtId="9" fontId="22" fillId="0" borderId="13" xfId="0" applyNumberFormat="1" applyFont="1" applyBorder="1" applyAlignment="1">
      <alignment horizontal="right"/>
    </xf>
    <xf numFmtId="9" fontId="22" fillId="0" borderId="0" xfId="0" applyNumberFormat="1" applyFont="1" applyBorder="1" applyAlignment="1">
      <alignment horizontal="right" wrapText="1"/>
    </xf>
    <xf numFmtId="2" fontId="19" fillId="0" borderId="15" xfId="0" applyNumberFormat="1" applyFont="1" applyBorder="1" applyAlignment="1">
      <alignment horizontal="right"/>
    </xf>
    <xf numFmtId="9" fontId="25" fillId="0" borderId="15" xfId="0" applyNumberFormat="1" applyFont="1" applyBorder="1" applyAlignment="1">
      <alignment horizontal="right"/>
    </xf>
    <xf numFmtId="9" fontId="23" fillId="0" borderId="17" xfId="0" applyNumberFormat="1" applyFont="1" applyBorder="1" applyAlignment="1">
      <alignment horizontal="right" wrapText="1"/>
    </xf>
    <xf numFmtId="9" fontId="19" fillId="0" borderId="21" xfId="0" applyNumberFormat="1" applyFont="1" applyBorder="1" applyAlignment="1">
      <alignment horizontal="right"/>
    </xf>
    <xf numFmtId="9" fontId="20" fillId="0" borderId="19" xfId="0" applyNumberFormat="1" applyFont="1" applyBorder="1" applyAlignment="1">
      <alignment horizontal="right"/>
    </xf>
    <xf numFmtId="0" fontId="11" fillId="0" borderId="27" xfId="0" applyFont="1" applyBorder="1" applyAlignment="1">
      <alignment horizontal="left"/>
    </xf>
    <xf numFmtId="0" fontId="4" fillId="0" borderId="0" xfId="0" applyFont="1" applyFill="1"/>
    <xf numFmtId="0" fontId="19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right"/>
    </xf>
    <xf numFmtId="166" fontId="19" fillId="0" borderId="0" xfId="0" applyNumberFormat="1" applyFont="1" applyFill="1" applyBorder="1" applyAlignment="1">
      <alignment horizontal="right"/>
    </xf>
    <xf numFmtId="9" fontId="19" fillId="0" borderId="0" xfId="0" applyNumberFormat="1" applyFont="1" applyFill="1" applyBorder="1" applyAlignment="1">
      <alignment horizontal="right"/>
    </xf>
    <xf numFmtId="0" fontId="19" fillId="0" borderId="0" xfId="0" applyFont="1" applyFill="1" applyBorder="1" applyAlignment="1">
      <alignment horizontal="right"/>
    </xf>
    <xf numFmtId="4" fontId="12" fillId="0" borderId="2" xfId="0" applyNumberFormat="1" applyFont="1" applyFill="1" applyBorder="1" applyAlignment="1">
      <alignment horizontal="right"/>
    </xf>
    <xf numFmtId="0" fontId="10" fillId="0" borderId="8" xfId="0" applyFont="1" applyBorder="1"/>
    <xf numFmtId="1" fontId="11" fillId="0" borderId="29" xfId="0" applyNumberFormat="1" applyFont="1" applyBorder="1" applyAlignment="1">
      <alignment horizontal="center"/>
    </xf>
    <xf numFmtId="1" fontId="11" fillId="0" borderId="30" xfId="0" applyNumberFormat="1" applyFont="1" applyBorder="1" applyAlignment="1">
      <alignment horizontal="center"/>
    </xf>
    <xf numFmtId="3" fontId="12" fillId="0" borderId="31" xfId="0" applyNumberFormat="1" applyFont="1" applyBorder="1" applyAlignment="1">
      <alignment horizontal="right"/>
    </xf>
    <xf numFmtId="3" fontId="11" fillId="0" borderId="32" xfId="0" applyNumberFormat="1" applyFont="1" applyBorder="1" applyAlignment="1">
      <alignment horizontal="right"/>
    </xf>
    <xf numFmtId="3" fontId="12" fillId="0" borderId="30" xfId="0" applyNumberFormat="1" applyFont="1" applyBorder="1" applyAlignment="1">
      <alignment horizontal="right"/>
    </xf>
    <xf numFmtId="3" fontId="11" fillId="0" borderId="30" xfId="0" applyNumberFormat="1" applyFont="1" applyBorder="1" applyAlignment="1">
      <alignment horizontal="right"/>
    </xf>
    <xf numFmtId="3" fontId="12" fillId="0" borderId="32" xfId="0" applyNumberFormat="1" applyFont="1" applyBorder="1" applyAlignment="1">
      <alignment horizontal="right"/>
    </xf>
    <xf numFmtId="3" fontId="19" fillId="0" borderId="33" xfId="0" applyNumberFormat="1" applyFont="1" applyBorder="1" applyAlignment="1">
      <alignment horizontal="right"/>
    </xf>
    <xf numFmtId="3" fontId="12" fillId="0" borderId="8" xfId="0" applyNumberFormat="1" applyFont="1" applyBorder="1" applyAlignment="1">
      <alignment horizontal="left"/>
    </xf>
    <xf numFmtId="3" fontId="12" fillId="0" borderId="8" xfId="0" applyNumberFormat="1" applyFont="1" applyBorder="1" applyAlignment="1">
      <alignment horizontal="left" vertical="center"/>
    </xf>
    <xf numFmtId="0" fontId="10" fillId="0" borderId="24" xfId="0" applyFont="1" applyBorder="1"/>
    <xf numFmtId="1" fontId="11" fillId="2" borderId="34" xfId="0" applyNumberFormat="1" applyFont="1" applyFill="1" applyBorder="1" applyAlignment="1">
      <alignment horizontal="center"/>
    </xf>
    <xf numFmtId="1" fontId="11" fillId="2" borderId="35" xfId="0" applyNumberFormat="1" applyFont="1" applyFill="1" applyBorder="1" applyAlignment="1">
      <alignment horizontal="center"/>
    </xf>
    <xf numFmtId="3" fontId="12" fillId="2" borderId="36" xfId="0" applyNumberFormat="1" applyFont="1" applyFill="1" applyBorder="1" applyAlignment="1">
      <alignment horizontal="right"/>
    </xf>
    <xf numFmtId="3" fontId="11" fillId="2" borderId="37" xfId="0" applyNumberFormat="1" applyFont="1" applyFill="1" applyBorder="1" applyAlignment="1">
      <alignment horizontal="right"/>
    </xf>
    <xf numFmtId="3" fontId="12" fillId="2" borderId="35" xfId="0" applyNumberFormat="1" applyFont="1" applyFill="1" applyBorder="1" applyAlignment="1">
      <alignment horizontal="right"/>
    </xf>
    <xf numFmtId="3" fontId="11" fillId="2" borderId="35" xfId="0" applyNumberFormat="1" applyFont="1" applyFill="1" applyBorder="1" applyAlignment="1">
      <alignment horizontal="right"/>
    </xf>
    <xf numFmtId="3" fontId="19" fillId="2" borderId="38" xfId="0" applyNumberFormat="1" applyFont="1" applyFill="1" applyBorder="1" applyAlignment="1">
      <alignment horizontal="right"/>
    </xf>
    <xf numFmtId="3" fontId="12" fillId="0" borderId="24" xfId="0" applyNumberFormat="1" applyFont="1" applyBorder="1" applyAlignment="1">
      <alignment horizontal="left"/>
    </xf>
    <xf numFmtId="3" fontId="12" fillId="2" borderId="37" xfId="0" applyNumberFormat="1" applyFont="1" applyFill="1" applyBorder="1" applyAlignment="1">
      <alignment horizontal="right"/>
    </xf>
    <xf numFmtId="0" fontId="10" fillId="0" borderId="0" xfId="0" applyFont="1" applyBorder="1"/>
    <xf numFmtId="0" fontId="11" fillId="0" borderId="0" xfId="0" applyFont="1" applyBorder="1" applyAlignment="1">
      <alignment horizontal="center" vertical="center"/>
    </xf>
    <xf numFmtId="1" fontId="11" fillId="0" borderId="0" xfId="0" applyNumberFormat="1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0" fontId="1" fillId="0" borderId="0" xfId="0" applyFont="1" applyBorder="1"/>
    <xf numFmtId="0" fontId="11" fillId="0" borderId="0" xfId="0" applyFont="1" applyBorder="1" applyAlignment="1">
      <alignment horizontal="center" vertical="top"/>
    </xf>
    <xf numFmtId="3" fontId="27" fillId="2" borderId="2" xfId="0" applyNumberFormat="1" applyFont="1" applyFill="1" applyBorder="1" applyAlignment="1">
      <alignment horizontal="right"/>
    </xf>
    <xf numFmtId="0" fontId="12" fillId="0" borderId="0" xfId="0" applyFont="1" applyFill="1" applyBorder="1"/>
    <xf numFmtId="0" fontId="4" fillId="0" borderId="0" xfId="0" applyFont="1" applyFill="1" applyBorder="1"/>
    <xf numFmtId="3" fontId="12" fillId="0" borderId="4" xfId="0" applyNumberFormat="1" applyFont="1" applyBorder="1" applyAlignment="1">
      <alignment horizontal="right"/>
    </xf>
    <xf numFmtId="0" fontId="12" fillId="0" borderId="39" xfId="0" applyFont="1" applyBorder="1" applyAlignment="1">
      <alignment horizontal="left"/>
    </xf>
    <xf numFmtId="3" fontId="12" fillId="2" borderId="39" xfId="0" applyNumberFormat="1" applyFont="1" applyFill="1" applyBorder="1" applyAlignment="1">
      <alignment horizontal="right"/>
    </xf>
    <xf numFmtId="3" fontId="27" fillId="2" borderId="39" xfId="0" applyNumberFormat="1" applyFont="1" applyFill="1" applyBorder="1" applyAlignment="1">
      <alignment horizontal="right"/>
    </xf>
    <xf numFmtId="3" fontId="12" fillId="0" borderId="40" xfId="0" applyNumberFormat="1" applyFont="1" applyBorder="1" applyAlignment="1">
      <alignment horizontal="right"/>
    </xf>
    <xf numFmtId="3" fontId="12" fillId="2" borderId="41" xfId="0" applyNumberFormat="1" applyFont="1" applyFill="1" applyBorder="1" applyAlignment="1">
      <alignment horizontal="right"/>
    </xf>
    <xf numFmtId="3" fontId="12" fillId="0" borderId="39" xfId="0" applyNumberFormat="1" applyFont="1" applyBorder="1" applyAlignment="1">
      <alignment horizontal="right"/>
    </xf>
    <xf numFmtId="3" fontId="11" fillId="0" borderId="3" xfId="0" applyNumberFormat="1" applyFont="1" applyBorder="1" applyAlignment="1">
      <alignment horizontal="left" vertical="center"/>
    </xf>
    <xf numFmtId="166" fontId="22" fillId="2" borderId="23" xfId="0" applyNumberFormat="1" applyFont="1" applyFill="1" applyBorder="1" applyAlignment="1">
      <alignment horizontal="right"/>
    </xf>
    <xf numFmtId="164" fontId="25" fillId="3" borderId="15" xfId="0" applyNumberFormat="1" applyFont="1" applyFill="1" applyBorder="1" applyAlignment="1">
      <alignment horizontal="right"/>
    </xf>
    <xf numFmtId="164" fontId="23" fillId="3" borderId="17" xfId="0" applyNumberFormat="1" applyFont="1" applyFill="1" applyBorder="1" applyAlignment="1">
      <alignment horizontal="right"/>
    </xf>
    <xf numFmtId="1" fontId="26" fillId="3" borderId="9" xfId="0" applyNumberFormat="1" applyFont="1" applyFill="1" applyBorder="1" applyAlignment="1">
      <alignment horizontal="center"/>
    </xf>
    <xf numFmtId="1" fontId="26" fillId="3" borderId="1" xfId="0" applyNumberFormat="1" applyFont="1" applyFill="1" applyBorder="1" applyAlignment="1">
      <alignment horizontal="center" wrapText="1"/>
    </xf>
    <xf numFmtId="3" fontId="27" fillId="3" borderId="2" xfId="0" applyNumberFormat="1" applyFont="1" applyFill="1" applyBorder="1" applyAlignment="1">
      <alignment horizontal="right"/>
    </xf>
    <xf numFmtId="3" fontId="27" fillId="3" borderId="39" xfId="0" applyNumberFormat="1" applyFont="1" applyFill="1" applyBorder="1" applyAlignment="1">
      <alignment horizontal="right"/>
    </xf>
    <xf numFmtId="3" fontId="26" fillId="3" borderId="4" xfId="0" applyNumberFormat="1" applyFont="1" applyFill="1" applyBorder="1" applyAlignment="1">
      <alignment horizontal="right"/>
    </xf>
    <xf numFmtId="3" fontId="27" fillId="3" borderId="1" xfId="0" applyNumberFormat="1" applyFont="1" applyFill="1" applyBorder="1" applyAlignment="1">
      <alignment horizontal="right"/>
    </xf>
    <xf numFmtId="3" fontId="12" fillId="3" borderId="35" xfId="0" applyNumberFormat="1" applyFont="1" applyFill="1" applyBorder="1" applyAlignment="1">
      <alignment horizontal="right"/>
    </xf>
    <xf numFmtId="0" fontId="12" fillId="0" borderId="0" xfId="0" applyFont="1" applyBorder="1" applyAlignment="1">
      <alignment horizontal="left"/>
    </xf>
    <xf numFmtId="166" fontId="22" fillId="2" borderId="19" xfId="0" applyNumberFormat="1" applyFont="1" applyFill="1" applyBorder="1" applyAlignment="1">
      <alignment horizontal="right"/>
    </xf>
    <xf numFmtId="9" fontId="4" fillId="0" borderId="0" xfId="2" applyFont="1"/>
    <xf numFmtId="0" fontId="17" fillId="0" borderId="8" xfId="0" applyFont="1" applyBorder="1" applyAlignment="1">
      <alignment horizontal="left"/>
    </xf>
    <xf numFmtId="0" fontId="30" fillId="0" borderId="0" xfId="0" applyFont="1"/>
    <xf numFmtId="0" fontId="32" fillId="0" borderId="7" xfId="0" applyFont="1" applyBorder="1"/>
    <xf numFmtId="0" fontId="32" fillId="0" borderId="0" xfId="0" applyFont="1"/>
    <xf numFmtId="0" fontId="11" fillId="2" borderId="11" xfId="0" applyFont="1" applyFill="1" applyBorder="1" applyAlignment="1">
      <alignment horizontal="right"/>
    </xf>
    <xf numFmtId="0" fontId="11" fillId="0" borderId="11" xfId="0" applyFont="1" applyBorder="1" applyAlignment="1">
      <alignment horizontal="right"/>
    </xf>
    <xf numFmtId="0" fontId="11" fillId="0" borderId="11" xfId="0" quotePrefix="1" applyFont="1" applyBorder="1" applyAlignment="1">
      <alignment horizontal="right"/>
    </xf>
    <xf numFmtId="0" fontId="11" fillId="2" borderId="28" xfId="0" applyFont="1" applyFill="1" applyBorder="1" applyAlignment="1">
      <alignment horizontal="right" wrapText="1"/>
    </xf>
    <xf numFmtId="0" fontId="11" fillId="0" borderId="28" xfId="0" applyFont="1" applyBorder="1" applyAlignment="1">
      <alignment horizontal="right" wrapText="1"/>
    </xf>
    <xf numFmtId="0" fontId="11" fillId="0" borderId="3" xfId="0" quotePrefix="1" applyFont="1" applyBorder="1" applyAlignment="1">
      <alignment horizontal="right"/>
    </xf>
    <xf numFmtId="49" fontId="11" fillId="2" borderId="5" xfId="0" applyNumberFormat="1" applyFont="1" applyFill="1" applyBorder="1" applyAlignment="1">
      <alignment horizontal="right" vertical="center"/>
    </xf>
    <xf numFmtId="49" fontId="11" fillId="0" borderId="5" xfId="0" applyNumberFormat="1" applyFont="1" applyBorder="1" applyAlignment="1">
      <alignment horizontal="right" vertical="center"/>
    </xf>
    <xf numFmtId="0" fontId="11" fillId="0" borderId="2" xfId="0" applyFont="1" applyBorder="1" applyAlignment="1">
      <alignment horizontal="left" indent="2"/>
    </xf>
    <xf numFmtId="0" fontId="11" fillId="0" borderId="4" xfId="0" applyFont="1" applyBorder="1" applyAlignment="1">
      <alignment horizontal="left" indent="2"/>
    </xf>
    <xf numFmtId="0" fontId="14" fillId="0" borderId="8" xfId="0" applyFont="1" applyBorder="1" applyAlignment="1"/>
    <xf numFmtId="0" fontId="14" fillId="0" borderId="0" xfId="0" applyFont="1" applyBorder="1" applyAlignment="1"/>
    <xf numFmtId="9" fontId="22" fillId="0" borderId="19" xfId="0" applyNumberFormat="1" applyFont="1" applyBorder="1" applyAlignment="1">
      <alignment horizontal="right"/>
    </xf>
    <xf numFmtId="9" fontId="22" fillId="0" borderId="23" xfId="0" applyNumberFormat="1" applyFont="1" applyBorder="1" applyAlignment="1">
      <alignment horizontal="right"/>
    </xf>
    <xf numFmtId="166" fontId="22" fillId="0" borderId="19" xfId="0" applyNumberFormat="1" applyFont="1" applyBorder="1" applyAlignment="1">
      <alignment horizontal="right"/>
    </xf>
    <xf numFmtId="0" fontId="14" fillId="0" borderId="0" xfId="0" applyFont="1" applyAlignment="1">
      <alignment horizontal="left" vertical="center"/>
    </xf>
    <xf numFmtId="0" fontId="17" fillId="0" borderId="0" xfId="0" applyFont="1" applyBorder="1" applyAlignment="1">
      <alignment horizontal="left"/>
    </xf>
    <xf numFmtId="0" fontId="11" fillId="0" borderId="3" xfId="0" applyFont="1" applyBorder="1" applyAlignment="1">
      <alignment horizontal="center" vertical="top"/>
    </xf>
    <xf numFmtId="0" fontId="17" fillId="0" borderId="0" xfId="0" applyFont="1" applyBorder="1" applyAlignment="1"/>
    <xf numFmtId="0" fontId="7" fillId="0" borderId="0" xfId="0" applyFont="1" applyAlignment="1">
      <alignment horizontal="left"/>
    </xf>
    <xf numFmtId="0" fontId="26" fillId="0" borderId="12" xfId="0" quotePrefix="1" applyNumberFormat="1" applyFont="1" applyBorder="1" applyAlignment="1">
      <alignment horizontal="right" wrapText="1"/>
    </xf>
    <xf numFmtId="0" fontId="26" fillId="0" borderId="11" xfId="0" applyNumberFormat="1" applyFont="1" applyBorder="1" applyAlignment="1">
      <alignment horizontal="right" wrapText="1"/>
    </xf>
    <xf numFmtId="0" fontId="11" fillId="2" borderId="12" xfId="0" applyFont="1" applyFill="1" applyBorder="1" applyAlignment="1">
      <alignment horizontal="right" wrapText="1"/>
    </xf>
    <xf numFmtId="0" fontId="11" fillId="2" borderId="11" xfId="0" applyFont="1" applyFill="1" applyBorder="1" applyAlignment="1">
      <alignment horizontal="right" wrapText="1"/>
    </xf>
    <xf numFmtId="0" fontId="11" fillId="0" borderId="12" xfId="0" applyFont="1" applyBorder="1" applyAlignment="1">
      <alignment horizontal="right" wrapText="1"/>
    </xf>
    <xf numFmtId="0" fontId="11" fillId="0" borderId="11" xfId="0" applyFont="1" applyBorder="1" applyAlignment="1">
      <alignment horizontal="right" wrapText="1"/>
    </xf>
    <xf numFmtId="0" fontId="26" fillId="3" borderId="12" xfId="0" applyFont="1" applyFill="1" applyBorder="1" applyAlignment="1">
      <alignment horizontal="right" wrapText="1"/>
    </xf>
    <xf numFmtId="0" fontId="26" fillId="3" borderId="11" xfId="0" applyFont="1" applyFill="1" applyBorder="1" applyAlignment="1">
      <alignment horizontal="right" wrapText="1"/>
    </xf>
    <xf numFmtId="0" fontId="12" fillId="0" borderId="0" xfId="0" applyFont="1" applyFill="1" applyBorder="1" applyAlignment="1">
      <alignment horizontal="left" wrapText="1"/>
    </xf>
    <xf numFmtId="0" fontId="14" fillId="0" borderId="7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7" fillId="0" borderId="0" xfId="0" applyFont="1" applyAlignment="1">
      <alignment horizontal="left" wrapText="1"/>
    </xf>
    <xf numFmtId="0" fontId="11" fillId="0" borderId="3" xfId="0" applyFont="1" applyBorder="1" applyAlignment="1">
      <alignment horizontal="center" vertical="center"/>
    </xf>
    <xf numFmtId="0" fontId="17" fillId="0" borderId="0" xfId="0" applyFont="1" applyBorder="1" applyAlignment="1">
      <alignment horizontal="left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/>
    </xf>
    <xf numFmtId="0" fontId="17" fillId="0" borderId="0" xfId="0" applyFont="1" applyBorder="1" applyAlignment="1"/>
    <xf numFmtId="165" fontId="23" fillId="2" borderId="44" xfId="0" applyNumberFormat="1" applyFont="1" applyFill="1" applyBorder="1" applyAlignment="1">
      <alignment horizontal="right"/>
    </xf>
    <xf numFmtId="0" fontId="22" fillId="0" borderId="45" xfId="0" applyFont="1" applyBorder="1" applyAlignment="1">
      <alignment horizontal="left"/>
    </xf>
    <xf numFmtId="166" fontId="22" fillId="2" borderId="44" xfId="0" applyNumberFormat="1" applyFont="1" applyFill="1" applyBorder="1" applyAlignment="1">
      <alignment horizontal="right"/>
    </xf>
    <xf numFmtId="0" fontId="22" fillId="0" borderId="44" xfId="0" applyFont="1" applyBorder="1" applyAlignment="1">
      <alignment horizontal="right"/>
    </xf>
    <xf numFmtId="9" fontId="22" fillId="0" borderId="44" xfId="0" applyNumberFormat="1" applyFont="1" applyBorder="1" applyAlignment="1">
      <alignment horizontal="right"/>
    </xf>
    <xf numFmtId="0" fontId="23" fillId="0" borderId="45" xfId="0" applyFont="1" applyBorder="1" applyAlignment="1">
      <alignment horizontal="left"/>
    </xf>
    <xf numFmtId="165" fontId="23" fillId="0" borderId="44" xfId="0" applyNumberFormat="1" applyFont="1" applyBorder="1" applyAlignment="1">
      <alignment horizontal="right"/>
    </xf>
    <xf numFmtId="0" fontId="23" fillId="0" borderId="44" xfId="0" applyFont="1" applyBorder="1" applyAlignment="1">
      <alignment horizontal="right"/>
    </xf>
    <xf numFmtId="166" fontId="22" fillId="0" borderId="44" xfId="0" applyNumberFormat="1" applyFont="1" applyBorder="1" applyAlignment="1">
      <alignment horizontal="right"/>
    </xf>
    <xf numFmtId="4" fontId="23" fillId="2" borderId="44" xfId="0" applyNumberFormat="1" applyFont="1" applyFill="1" applyBorder="1" applyAlignment="1">
      <alignment horizontal="right"/>
    </xf>
    <xf numFmtId="0" fontId="22" fillId="0" borderId="45" xfId="0" applyFont="1" applyBorder="1" applyAlignment="1">
      <alignment horizontal="left" wrapText="1"/>
    </xf>
    <xf numFmtId="9" fontId="20" fillId="0" borderId="44" xfId="0" applyNumberFormat="1" applyFont="1" applyBorder="1" applyAlignment="1">
      <alignment horizontal="right"/>
    </xf>
    <xf numFmtId="0" fontId="12" fillId="0" borderId="46" xfId="0" applyFont="1" applyBorder="1" applyAlignment="1">
      <alignment horizontal="left" vertical="center"/>
    </xf>
    <xf numFmtId="3" fontId="11" fillId="2" borderId="46" xfId="0" applyNumberFormat="1" applyFont="1" applyFill="1" applyBorder="1" applyAlignment="1">
      <alignment horizontal="right" vertical="center"/>
    </xf>
    <xf numFmtId="3" fontId="11" fillId="0" borderId="46" xfId="0" applyNumberFormat="1" applyFont="1" applyBorder="1" applyAlignment="1">
      <alignment horizontal="right" vertical="center"/>
    </xf>
  </cellXfs>
  <cellStyles count="11">
    <cellStyle name="_Column2" xfId="8" xr:uid="{00000000-0005-0000-0000-000000000000}"/>
    <cellStyle name="_Data" xfId="7" xr:uid="{00000000-0005-0000-0000-000001000000}"/>
    <cellStyle name="_Data_IFRSADJUST_Q4_EBIT" xfId="10" xr:uid="{00000000-0005-0000-0000-000002000000}"/>
    <cellStyle name="_Row1_IFRSADJUST_Q4_EBIT" xfId="9" xr:uid="{00000000-0005-0000-0000-000003000000}"/>
    <cellStyle name="Hyperlink" xfId="3" builtinId="8"/>
    <cellStyle name="Normal" xfId="0" builtinId="0"/>
    <cellStyle name="Normal 2" xfId="6" xr:uid="{00000000-0005-0000-0000-000006000000}"/>
    <cellStyle name="Percent" xfId="2" builtinId="5"/>
    <cellStyle name="Standard 2" xfId="1" xr:uid="{00000000-0005-0000-0000-000008000000}"/>
    <cellStyle name="Standard 4" xfId="5" xr:uid="{00000000-0005-0000-0000-000009000000}"/>
    <cellStyle name="Standard_Tabelle1_1" xfId="4" xr:uid="{00000000-0005-0000-0000-00000A000000}"/>
  </cellStyles>
  <dxfs count="0"/>
  <tableStyles count="0" defaultTableStyle="TableStyleMedium2" defaultPivotStyle="PivotStyleMedium9"/>
  <colors>
    <mruColors>
      <color rgb="FF0899CC"/>
      <color rgb="FFE7F5FB"/>
      <color rgb="FF7F7F7F"/>
      <color rgb="FF233356"/>
      <color rgb="FF0070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investor.relations@softwareag.com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1">
    <pageSetUpPr fitToPage="1"/>
  </sheetPr>
  <dimension ref="A1:G23"/>
  <sheetViews>
    <sheetView showGridLines="0" tabSelected="1" zoomScale="70" zoomScaleNormal="70" workbookViewId="0"/>
  </sheetViews>
  <sheetFormatPr defaultColWidth="9.140625" defaultRowHeight="14.25"/>
  <cols>
    <col min="1" max="1" width="2.7109375" style="2" customWidth="1"/>
    <col min="2" max="2" width="9.140625" style="2" customWidth="1"/>
    <col min="3" max="16384" width="9.140625" style="2"/>
  </cols>
  <sheetData>
    <row r="1" spans="1:7">
      <c r="A1" s="2" t="s">
        <v>0</v>
      </c>
    </row>
    <row r="8" spans="1:7" ht="35.25">
      <c r="B8" s="261" t="s">
        <v>1</v>
      </c>
      <c r="C8" s="261"/>
      <c r="D8" s="261"/>
      <c r="E8" s="261"/>
      <c r="F8" s="4"/>
      <c r="G8" s="4"/>
    </row>
    <row r="9" spans="1:7" ht="35.25">
      <c r="B9" s="261" t="s">
        <v>2</v>
      </c>
      <c r="C9" s="261"/>
      <c r="D9" s="261"/>
      <c r="E9" s="261"/>
      <c r="F9" s="261"/>
      <c r="G9" s="261"/>
    </row>
    <row r="10" spans="1:7" ht="35.25">
      <c r="B10" s="261" t="s">
        <v>3</v>
      </c>
      <c r="C10" s="261"/>
      <c r="D10" s="261"/>
      <c r="E10" s="261"/>
      <c r="F10" s="4"/>
      <c r="G10" s="4"/>
    </row>
    <row r="11" spans="1:7" ht="26.25">
      <c r="B11" s="3"/>
    </row>
    <row r="20" spans="2:2" ht="18.75">
      <c r="B20" s="17" t="s">
        <v>4</v>
      </c>
    </row>
    <row r="21" spans="2:2" ht="18">
      <c r="B21" s="18" t="s">
        <v>5</v>
      </c>
    </row>
    <row r="23" spans="2:2">
      <c r="B23" s="16"/>
    </row>
  </sheetData>
  <mergeCells count="3">
    <mergeCell ref="B10:E10"/>
    <mergeCell ref="B9:G9"/>
    <mergeCell ref="B8:E8"/>
  </mergeCells>
  <pageMargins left="0.23622047244094491" right="0.23622047244094491" top="0.74803149606299213" bottom="0.74803149606299213" header="0.31496062992125984" footer="0.31496062992125984"/>
  <pageSetup paperSize="9" orientation="portrait" r:id="rId1"/>
  <headerFooter>
    <oddHeader>&amp;L       &amp;G</oddHeader>
    <oddFooter>&amp;L© 2019 Software AG. All rights reserved.&amp;C&amp;P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10">
    <pageSetUpPr fitToPage="1"/>
  </sheetPr>
  <dimension ref="B1:K20"/>
  <sheetViews>
    <sheetView showGridLines="0" zoomScaleNormal="100" workbookViewId="0"/>
  </sheetViews>
  <sheetFormatPr defaultColWidth="11.42578125" defaultRowHeight="14.25"/>
  <cols>
    <col min="1" max="1" width="2.7109375" style="2" customWidth="1"/>
    <col min="2" max="2" width="14.28515625" style="2" customWidth="1"/>
    <col min="3" max="16384" width="11.42578125" style="2"/>
  </cols>
  <sheetData>
    <row r="1" spans="2:11">
      <c r="K1" s="11"/>
    </row>
    <row r="9" spans="2:11" ht="18">
      <c r="B9" s="6" t="s">
        <v>175</v>
      </c>
    </row>
    <row r="10" spans="2:11" ht="18">
      <c r="B10" s="12" t="s">
        <v>176</v>
      </c>
    </row>
    <row r="11" spans="2:11" ht="18">
      <c r="B11" s="12" t="s">
        <v>177</v>
      </c>
    </row>
    <row r="12" spans="2:11" ht="18">
      <c r="B12" s="12" t="s">
        <v>178</v>
      </c>
    </row>
    <row r="14" spans="2:11" ht="18">
      <c r="B14" s="12"/>
    </row>
    <row r="15" spans="2:11" ht="18">
      <c r="B15" s="12"/>
    </row>
    <row r="16" spans="2:11" ht="18">
      <c r="B16" s="12" t="s">
        <v>179</v>
      </c>
      <c r="C16" s="12" t="s">
        <v>180</v>
      </c>
    </row>
    <row r="17" spans="2:3" ht="18">
      <c r="B17" s="12" t="s">
        <v>181</v>
      </c>
      <c r="C17" s="12" t="s">
        <v>182</v>
      </c>
    </row>
    <row r="18" spans="2:3" ht="18">
      <c r="B18" s="12" t="s">
        <v>183</v>
      </c>
      <c r="C18" s="13" t="s">
        <v>184</v>
      </c>
    </row>
    <row r="20" spans="2:3" ht="18">
      <c r="B20" s="12" t="s">
        <v>185</v>
      </c>
    </row>
  </sheetData>
  <hyperlinks>
    <hyperlink ref="C18" r:id="rId1" xr:uid="{00000000-0004-0000-0900-000000000000}"/>
  </hyperlinks>
  <pageMargins left="0.23622047244094491" right="0.23622047244094491" top="0.74803149606299213" bottom="0.74803149606299213" header="0.31496062992125984" footer="0.31496062992125984"/>
  <pageSetup paperSize="9" orientation="portrait" r:id="rId2"/>
  <headerFooter>
    <oddHeader>&amp;L       &amp;G</oddHeader>
    <oddFooter>&amp;L© 2019 Software AG. All rights reserved.&amp;C&amp;P</oddFooter>
  </headerFooter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11">
    <pageSetUpPr fitToPage="1"/>
  </sheetPr>
  <dimension ref="K1"/>
  <sheetViews>
    <sheetView showGridLines="0" showRuler="0" zoomScaleNormal="100" zoomScalePageLayoutView="55" workbookViewId="0"/>
  </sheetViews>
  <sheetFormatPr defaultColWidth="11.42578125" defaultRowHeight="15"/>
  <sheetData>
    <row r="1" spans="11:11">
      <c r="K1" s="1" t="s">
        <v>186</v>
      </c>
    </row>
  </sheetData>
  <pageMargins left="0.23622047244094491" right="0.23622047244094491" top="0.74803149606299213" bottom="0.74803149606299213" header="0.31496062992125984" footer="0.31496062992125984"/>
  <pageSetup paperSize="9" scale="79" orientation="portrait" r:id="rId1"/>
  <headerFooter>
    <oddHeader>&amp;C
&amp;G</oddHeader>
    <oddFooter>&amp;L© 2019 Software AG. All rights reserved.&amp;C&amp;P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>
    <pageSetUpPr fitToPage="1"/>
  </sheetPr>
  <dimension ref="B6:E29"/>
  <sheetViews>
    <sheetView showGridLines="0" zoomScaleNormal="100" workbookViewId="0"/>
  </sheetViews>
  <sheetFormatPr defaultColWidth="11.42578125" defaultRowHeight="14.25"/>
  <cols>
    <col min="1" max="1" width="2.7109375" style="2" customWidth="1"/>
    <col min="2" max="2" width="7.140625" style="2" customWidth="1"/>
    <col min="3" max="16384" width="11.42578125" style="2"/>
  </cols>
  <sheetData>
    <row r="6" spans="2:3" ht="18">
      <c r="B6" s="6" t="s">
        <v>6</v>
      </c>
    </row>
    <row r="9" spans="2:3">
      <c r="B9" s="5" t="s">
        <v>7</v>
      </c>
      <c r="C9" s="5" t="s">
        <v>8</v>
      </c>
    </row>
    <row r="10" spans="2:3">
      <c r="B10" s="5"/>
      <c r="C10" s="5"/>
    </row>
    <row r="11" spans="2:3">
      <c r="B11" s="5" t="s">
        <v>9</v>
      </c>
      <c r="C11" s="5" t="s">
        <v>10</v>
      </c>
    </row>
    <row r="12" spans="2:3">
      <c r="B12" s="5"/>
      <c r="C12" s="5"/>
    </row>
    <row r="13" spans="2:3">
      <c r="B13" s="5" t="s">
        <v>11</v>
      </c>
      <c r="C13" s="5" t="s">
        <v>12</v>
      </c>
    </row>
    <row r="14" spans="2:3">
      <c r="B14" s="5"/>
      <c r="C14" s="5"/>
    </row>
    <row r="15" spans="2:3">
      <c r="B15" s="5" t="s">
        <v>13</v>
      </c>
      <c r="C15" s="5" t="s">
        <v>14</v>
      </c>
    </row>
    <row r="16" spans="2:3">
      <c r="B16" s="5"/>
      <c r="C16" s="5"/>
    </row>
    <row r="17" spans="2:5">
      <c r="B17" s="5" t="s">
        <v>15</v>
      </c>
      <c r="C17" s="5" t="s">
        <v>16</v>
      </c>
    </row>
    <row r="18" spans="2:5">
      <c r="B18" s="5"/>
      <c r="C18" s="5"/>
    </row>
    <row r="19" spans="2:5">
      <c r="B19" s="5" t="s">
        <v>17</v>
      </c>
      <c r="C19" s="5" t="s">
        <v>18</v>
      </c>
    </row>
    <row r="20" spans="2:5">
      <c r="B20" s="5"/>
      <c r="C20" s="5"/>
    </row>
    <row r="21" spans="2:5">
      <c r="B21" s="5" t="s">
        <v>19</v>
      </c>
      <c r="C21" s="5" t="s">
        <v>20</v>
      </c>
      <c r="D21" s="5"/>
      <c r="E21" s="5"/>
    </row>
    <row r="22" spans="2:5">
      <c r="B22" s="5"/>
      <c r="C22" s="5"/>
    </row>
    <row r="24" spans="2:5">
      <c r="B24" s="5"/>
      <c r="C24" s="5"/>
      <c r="D24" s="5"/>
      <c r="E24" s="5"/>
    </row>
    <row r="25" spans="2:5">
      <c r="B25" s="5"/>
      <c r="D25" s="5"/>
      <c r="E25" s="5"/>
    </row>
    <row r="26" spans="2:5">
      <c r="B26" s="5"/>
      <c r="C26" s="5"/>
      <c r="D26" s="5"/>
      <c r="E26" s="5"/>
    </row>
    <row r="27" spans="2:5">
      <c r="B27" s="5"/>
      <c r="C27" s="5"/>
      <c r="D27" s="5"/>
      <c r="E27" s="5"/>
    </row>
    <row r="28" spans="2:5">
      <c r="B28" s="5"/>
      <c r="D28" s="5"/>
      <c r="E28" s="5"/>
    </row>
    <row r="29" spans="2:5">
      <c r="B29" s="5"/>
      <c r="C29" s="5"/>
      <c r="D29" s="5"/>
      <c r="E29" s="5"/>
    </row>
  </sheetData>
  <pageMargins left="0.23622047244094491" right="0.23622047244094491" top="0.74803149606299213" bottom="0.74803149606299213" header="0.31496062992125984" footer="0.31496062992125984"/>
  <pageSetup paperSize="9" scale="98" orientation="portrait" r:id="rId1"/>
  <headerFooter>
    <oddFooter>&amp;L© 2019 Software AG. All rights reserved.&amp;C&amp;P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pageSetUpPr fitToPage="1"/>
  </sheetPr>
  <dimension ref="A1:G51"/>
  <sheetViews>
    <sheetView showGridLines="0" zoomScale="120" zoomScaleNormal="120" workbookViewId="0"/>
  </sheetViews>
  <sheetFormatPr defaultColWidth="9.140625" defaultRowHeight="14.25"/>
  <cols>
    <col min="1" max="1" width="3.28515625" style="2" customWidth="1"/>
    <col min="2" max="2" width="34.85546875" style="2" customWidth="1"/>
    <col min="3" max="3" width="10.5703125" style="2" customWidth="1"/>
    <col min="4" max="4" width="10.7109375" style="2" customWidth="1"/>
    <col min="5" max="5" width="9.42578125" style="2" bestFit="1" customWidth="1"/>
    <col min="6" max="7" width="8.28515625" style="2" customWidth="1"/>
    <col min="8" max="8" width="5.7109375" style="2" bestFit="1" customWidth="1"/>
    <col min="9" max="16384" width="9.140625" style="2"/>
  </cols>
  <sheetData>
    <row r="1" spans="1:7" ht="15.75">
      <c r="B1" s="238" t="str">
        <f>'Table of contents'!C9</f>
        <v>Key Figures for the First Quarter of 2019</v>
      </c>
      <c r="C1" s="258"/>
      <c r="D1" s="258"/>
      <c r="E1" s="258"/>
      <c r="F1" s="258"/>
      <c r="G1" s="258"/>
    </row>
    <row r="2" spans="1:7">
      <c r="B2" s="252" t="s">
        <v>21</v>
      </c>
      <c r="C2" s="253"/>
      <c r="D2" s="253"/>
      <c r="E2" s="253"/>
      <c r="F2" s="253"/>
      <c r="G2" s="253"/>
    </row>
    <row r="3" spans="1:7">
      <c r="A3" s="38"/>
      <c r="B3" s="35"/>
      <c r="C3" s="35"/>
      <c r="D3" s="35"/>
      <c r="E3" s="35"/>
      <c r="F3" s="35"/>
      <c r="G3" s="36"/>
    </row>
    <row r="4" spans="1:7" ht="14.25" customHeight="1">
      <c r="B4" s="123" t="s">
        <v>22</v>
      </c>
      <c r="C4" s="264" t="s">
        <v>23</v>
      </c>
      <c r="D4" s="268" t="s">
        <v>24</v>
      </c>
      <c r="E4" s="266" t="s">
        <v>25</v>
      </c>
      <c r="F4" s="262" t="s">
        <v>26</v>
      </c>
      <c r="G4" s="262" t="s">
        <v>27</v>
      </c>
    </row>
    <row r="5" spans="1:7" ht="15" thickBot="1">
      <c r="B5" s="124" t="s">
        <v>28</v>
      </c>
      <c r="C5" s="265"/>
      <c r="D5" s="269"/>
      <c r="E5" s="267"/>
      <c r="F5" s="263"/>
      <c r="G5" s="263"/>
    </row>
    <row r="6" spans="1:7" ht="15" thickBot="1">
      <c r="B6" s="121" t="s">
        <v>29</v>
      </c>
      <c r="C6" s="129">
        <v>201.4</v>
      </c>
      <c r="D6" s="226">
        <v>198.3</v>
      </c>
      <c r="E6" s="120">
        <v>186.6</v>
      </c>
      <c r="F6" s="127">
        <v>0.08</v>
      </c>
      <c r="G6" s="173">
        <v>0.06</v>
      </c>
    </row>
    <row r="7" spans="1:7" ht="15" thickTop="1">
      <c r="B7" s="122" t="s">
        <v>30</v>
      </c>
      <c r="C7" s="125">
        <v>100</v>
      </c>
      <c r="D7" s="227">
        <v>97.6</v>
      </c>
      <c r="E7" s="126">
        <v>95.8</v>
      </c>
      <c r="F7" s="128">
        <v>0.04</v>
      </c>
      <c r="G7" s="174">
        <v>0.02</v>
      </c>
    </row>
    <row r="8" spans="1:7">
      <c r="B8" s="122" t="s">
        <v>31</v>
      </c>
      <c r="C8" s="125">
        <v>90.5</v>
      </c>
      <c r="D8" s="227">
        <v>88.3</v>
      </c>
      <c r="E8" s="126">
        <v>89.4</v>
      </c>
      <c r="F8" s="128">
        <v>0.01</v>
      </c>
      <c r="G8" s="174">
        <v>-0.01</v>
      </c>
    </row>
    <row r="9" spans="1:7">
      <c r="B9" s="122" t="s">
        <v>32</v>
      </c>
      <c r="C9" s="125">
        <v>9.5</v>
      </c>
      <c r="D9" s="227">
        <v>9.3000000000000007</v>
      </c>
      <c r="E9" s="126">
        <v>6.4</v>
      </c>
      <c r="F9" s="128">
        <v>0.49</v>
      </c>
      <c r="G9" s="174">
        <v>0.47</v>
      </c>
    </row>
    <row r="10" spans="1:7">
      <c r="B10" s="122" t="s">
        <v>33</v>
      </c>
      <c r="C10" s="125">
        <v>54.7</v>
      </c>
      <c r="D10" s="227">
        <v>54.6</v>
      </c>
      <c r="E10" s="126">
        <v>44.8</v>
      </c>
      <c r="F10" s="128">
        <v>0.22</v>
      </c>
      <c r="G10" s="174">
        <v>0.22</v>
      </c>
    </row>
    <row r="11" spans="1:7">
      <c r="B11" s="122"/>
      <c r="C11" s="125"/>
      <c r="D11" s="227"/>
      <c r="E11" s="126"/>
      <c r="F11" s="128"/>
      <c r="G11" s="174"/>
    </row>
    <row r="12" spans="1:7">
      <c r="B12" s="122" t="s">
        <v>34</v>
      </c>
      <c r="C12" s="125">
        <v>42.6</v>
      </c>
      <c r="D12" s="227">
        <v>42.6</v>
      </c>
      <c r="E12" s="126">
        <v>34.200000000000003</v>
      </c>
      <c r="F12" s="128">
        <v>0.25</v>
      </c>
      <c r="G12" s="174">
        <v>0.25</v>
      </c>
    </row>
    <row r="13" spans="1:7">
      <c r="B13" s="122" t="s">
        <v>35</v>
      </c>
      <c r="C13" s="125">
        <v>107.1</v>
      </c>
      <c r="D13" s="227">
        <v>104.7</v>
      </c>
      <c r="E13" s="126">
        <v>102.5</v>
      </c>
      <c r="F13" s="128">
        <v>0.05</v>
      </c>
      <c r="G13" s="174">
        <v>0.02</v>
      </c>
    </row>
    <row r="14" spans="1:7">
      <c r="B14" s="122" t="s">
        <v>36</v>
      </c>
      <c r="C14" s="125">
        <v>4.9000000000000004</v>
      </c>
      <c r="D14" s="227">
        <v>4.7</v>
      </c>
      <c r="E14" s="126">
        <v>3.8</v>
      </c>
      <c r="F14" s="128">
        <v>0.3</v>
      </c>
      <c r="G14" s="174">
        <v>0.26</v>
      </c>
    </row>
    <row r="15" spans="1:7" ht="12" customHeight="1">
      <c r="B15" s="179"/>
      <c r="C15" s="169"/>
      <c r="D15" s="169"/>
      <c r="E15" s="169"/>
    </row>
    <row r="16" spans="1:7">
      <c r="B16" s="122" t="s">
        <v>37</v>
      </c>
      <c r="C16" s="125">
        <v>308.60000000000002</v>
      </c>
      <c r="D16" s="227"/>
      <c r="E16" s="126">
        <v>276.5</v>
      </c>
    </row>
    <row r="17" spans="2:5">
      <c r="B17" s="122" t="s">
        <v>38</v>
      </c>
      <c r="C17" s="125">
        <v>36.200000000000003</v>
      </c>
      <c r="D17" s="227"/>
      <c r="E17" s="126">
        <v>18.7</v>
      </c>
    </row>
    <row r="18" spans="2:5" ht="12" customHeight="1"/>
    <row r="19" spans="2:5">
      <c r="B19" s="122" t="s">
        <v>39</v>
      </c>
      <c r="C19" s="281">
        <v>0.85</v>
      </c>
    </row>
    <row r="20" spans="2:5">
      <c r="B20" s="122" t="s">
        <v>40</v>
      </c>
      <c r="C20" s="125">
        <v>43.2</v>
      </c>
    </row>
    <row r="21" spans="2:5" ht="12" customHeight="1">
      <c r="B21" s="168"/>
      <c r="C21" s="169"/>
      <c r="D21" s="170"/>
      <c r="E21" s="171"/>
    </row>
    <row r="22" spans="2:5" ht="15" thickBot="1">
      <c r="B22" s="168"/>
      <c r="C22" s="242" t="s">
        <v>41</v>
      </c>
      <c r="D22" s="243" t="s">
        <v>42</v>
      </c>
      <c r="E22" s="244" t="s">
        <v>43</v>
      </c>
    </row>
    <row r="23" spans="2:5" ht="23.25" customHeight="1" thickBot="1">
      <c r="B23" s="121" t="s">
        <v>44</v>
      </c>
      <c r="C23" s="130">
        <v>51.6</v>
      </c>
      <c r="D23" s="131">
        <v>51.2</v>
      </c>
      <c r="E23" s="132">
        <v>0.01</v>
      </c>
    </row>
    <row r="24" spans="2:5" ht="15" thickTop="1">
      <c r="B24" s="140" t="s">
        <v>45</v>
      </c>
      <c r="C24" s="141">
        <v>0.25600000000000001</v>
      </c>
      <c r="D24" s="156">
        <v>0.27400000000000002</v>
      </c>
      <c r="E24" s="142"/>
    </row>
    <row r="25" spans="2:5">
      <c r="B25" s="282" t="s">
        <v>46</v>
      </c>
      <c r="C25" s="283">
        <v>17.5</v>
      </c>
      <c r="D25" s="284">
        <v>26.7</v>
      </c>
      <c r="E25" s="285">
        <v>-0.35</v>
      </c>
    </row>
    <row r="26" spans="2:5">
      <c r="B26" s="286" t="s">
        <v>47</v>
      </c>
      <c r="C26" s="281">
        <v>0.17499999999999999</v>
      </c>
      <c r="D26" s="287">
        <v>0.27800000000000002</v>
      </c>
      <c r="E26" s="288"/>
    </row>
    <row r="27" spans="2:5">
      <c r="B27" s="282" t="s">
        <v>48</v>
      </c>
      <c r="C27" s="283">
        <v>39.299999999999997</v>
      </c>
      <c r="D27" s="289">
        <v>31.2</v>
      </c>
      <c r="E27" s="285">
        <v>0.26</v>
      </c>
    </row>
    <row r="28" spans="2:5">
      <c r="B28" s="286" t="s">
        <v>47</v>
      </c>
      <c r="C28" s="281">
        <v>0.71699999999999997</v>
      </c>
      <c r="D28" s="287">
        <v>0.69699999999999995</v>
      </c>
      <c r="E28" s="288"/>
    </row>
    <row r="29" spans="2:5" ht="23.25" customHeight="1" thickBot="1">
      <c r="B29" s="121" t="s">
        <v>49</v>
      </c>
      <c r="C29" s="129">
        <v>36.299999999999997</v>
      </c>
      <c r="D29" s="120">
        <v>36.5</v>
      </c>
      <c r="E29" s="127">
        <v>-0.01</v>
      </c>
    </row>
    <row r="30" spans="2:5" ht="23.25" customHeight="1" thickTop="1" thickBot="1">
      <c r="B30" s="121" t="s">
        <v>50</v>
      </c>
      <c r="C30" s="143">
        <v>0.49</v>
      </c>
      <c r="D30" s="172">
        <v>0.49</v>
      </c>
      <c r="E30" s="127">
        <v>-0.01</v>
      </c>
    </row>
    <row r="31" spans="2:5" ht="23.25" customHeight="1" thickTop="1" thickBot="1">
      <c r="B31" s="121" t="s">
        <v>51</v>
      </c>
      <c r="C31" s="153">
        <v>60</v>
      </c>
      <c r="D31" s="154">
        <v>61.6</v>
      </c>
      <c r="E31" s="127">
        <f t="shared" ref="E31:E34" si="0">(C31-D31)/D31</f>
        <v>-2.5974025974025997E-2</v>
      </c>
    </row>
    <row r="32" spans="2:5" ht="15" thickTop="1">
      <c r="B32" s="144" t="s">
        <v>52</v>
      </c>
      <c r="C32" s="225">
        <v>2.2000000000000002</v>
      </c>
      <c r="D32" s="145">
        <v>1.5</v>
      </c>
      <c r="E32" s="255"/>
    </row>
    <row r="33" spans="2:7">
      <c r="B33" s="135" t="s">
        <v>53</v>
      </c>
      <c r="C33" s="236">
        <v>3.3</v>
      </c>
      <c r="D33" s="256">
        <v>0</v>
      </c>
      <c r="E33" s="254"/>
    </row>
    <row r="34" spans="2:7" ht="23.25" customHeight="1" thickBot="1">
      <c r="B34" s="121" t="s">
        <v>54</v>
      </c>
      <c r="C34" s="153">
        <v>54.5</v>
      </c>
      <c r="D34" s="154">
        <v>60.1</v>
      </c>
      <c r="E34" s="127">
        <f t="shared" si="0"/>
        <v>-9.3178036605657266E-2</v>
      </c>
      <c r="G34" s="237"/>
    </row>
    <row r="35" spans="2:7" ht="12" customHeight="1" thickTop="1">
      <c r="B35" s="168"/>
      <c r="C35" s="169"/>
      <c r="D35" s="170"/>
      <c r="E35" s="171"/>
    </row>
    <row r="36" spans="2:7" ht="17.25" customHeight="1" thickBot="1">
      <c r="B36" s="121" t="s">
        <v>55</v>
      </c>
      <c r="C36" s="153">
        <v>65.599999999999994</v>
      </c>
      <c r="E36" s="237"/>
    </row>
    <row r="37" spans="2:7" ht="15" thickTop="1">
      <c r="B37" s="282" t="s">
        <v>45</v>
      </c>
      <c r="C37" s="141">
        <f>+C36/C6</f>
        <v>0.32571996027805361</v>
      </c>
    </row>
    <row r="38" spans="2:7">
      <c r="B38" s="286" t="s">
        <v>56</v>
      </c>
      <c r="C38" s="290">
        <f>+C36/'Income Statement'!C27*1000000</f>
        <v>0.88672747265138496</v>
      </c>
    </row>
    <row r="39" spans="2:7" s="178" customFormat="1" ht="12" customHeight="1">
      <c r="B39" s="179"/>
      <c r="C39" s="180"/>
      <c r="D39" s="181"/>
      <c r="E39" s="182"/>
      <c r="F39" s="183"/>
      <c r="G39" s="183"/>
    </row>
    <row r="40" spans="2:7" ht="23.25" thickBot="1">
      <c r="B40" s="177" t="s">
        <v>57</v>
      </c>
      <c r="C40" s="245" t="s">
        <v>58</v>
      </c>
      <c r="D40" s="246" t="s">
        <v>59</v>
      </c>
      <c r="E40" s="244" t="s">
        <v>43</v>
      </c>
      <c r="F40" s="239"/>
    </row>
    <row r="41" spans="2:7" ht="15.75" thickTop="1" thickBot="1">
      <c r="B41" s="137" t="s">
        <v>60</v>
      </c>
      <c r="C41" s="138">
        <v>2036.5</v>
      </c>
      <c r="D41" s="139">
        <v>2007.9</v>
      </c>
      <c r="E41" s="175">
        <f t="shared" ref="E41:E44" si="1">(C41-D41)/D41</f>
        <v>1.4243737237910208E-2</v>
      </c>
    </row>
    <row r="42" spans="2:7" ht="15" thickTop="1">
      <c r="B42" s="135" t="s">
        <v>61</v>
      </c>
      <c r="C42" s="236">
        <v>483.5</v>
      </c>
      <c r="D42" s="136">
        <v>462.3</v>
      </c>
      <c r="E42" s="176">
        <f t="shared" si="1"/>
        <v>4.5857668180834928E-2</v>
      </c>
    </row>
    <row r="43" spans="2:7">
      <c r="B43" s="291" t="s">
        <v>62</v>
      </c>
      <c r="C43" s="283">
        <v>176.9</v>
      </c>
      <c r="D43" s="289">
        <v>149</v>
      </c>
      <c r="E43" s="292">
        <f t="shared" si="1"/>
        <v>0.18724832214765105</v>
      </c>
    </row>
    <row r="44" spans="2:7" ht="23.25" customHeight="1" thickBot="1">
      <c r="B44" s="121" t="s">
        <v>63</v>
      </c>
      <c r="C44" s="133">
        <v>4737</v>
      </c>
      <c r="D44" s="134">
        <v>4763</v>
      </c>
      <c r="E44" s="132">
        <f t="shared" si="1"/>
        <v>-5.4587444887675834E-3</v>
      </c>
    </row>
    <row r="45" spans="2:7" ht="15" thickTop="1">
      <c r="B45" s="118"/>
      <c r="C45" s="119"/>
      <c r="D45" s="119"/>
      <c r="E45" s="119"/>
      <c r="F45" s="119"/>
      <c r="G45" s="119"/>
    </row>
    <row r="46" spans="2:7">
      <c r="B46" s="25" t="s">
        <v>64</v>
      </c>
      <c r="C46" s="25"/>
      <c r="D46" s="25"/>
      <c r="E46" s="25"/>
      <c r="F46" s="25"/>
      <c r="G46" s="146"/>
    </row>
    <row r="47" spans="2:7" s="25" customFormat="1" ht="11.25">
      <c r="B47" s="25" t="s">
        <v>65</v>
      </c>
    </row>
    <row r="48" spans="2:7" s="25" customFormat="1" ht="11.25">
      <c r="B48" s="25" t="s">
        <v>66</v>
      </c>
    </row>
    <row r="49" spans="2:6" s="215" customFormat="1" ht="11.25">
      <c r="B49" s="215" t="s">
        <v>67</v>
      </c>
    </row>
    <row r="50" spans="2:6" s="216" customFormat="1" ht="7.5" customHeight="1">
      <c r="B50" s="215"/>
    </row>
    <row r="51" spans="2:6" s="216" customFormat="1" ht="25.5" customHeight="1">
      <c r="B51" s="270" t="s">
        <v>68</v>
      </c>
      <c r="C51" s="270"/>
      <c r="D51" s="270"/>
      <c r="E51" s="270"/>
      <c r="F51" s="270"/>
    </row>
  </sheetData>
  <mergeCells count="6">
    <mergeCell ref="G4:G5"/>
    <mergeCell ref="C4:C5"/>
    <mergeCell ref="E4:E5"/>
    <mergeCell ref="D4:D5"/>
    <mergeCell ref="B51:F51"/>
    <mergeCell ref="F4:F5"/>
  </mergeCells>
  <pageMargins left="0.23622047244094491" right="0.23622047244094491" top="0.74803149606299213" bottom="0.74803149606299213" header="0.31496062992125984" footer="0.31496062992125984"/>
  <pageSetup paperSize="9" scale="96" orientation="portrait" r:id="rId1"/>
  <headerFooter>
    <oddFooter>&amp;L© 2019 Software AG. All rights reserved.&amp;C&amp;P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pageSetUpPr fitToPage="1"/>
  </sheetPr>
  <dimension ref="A1:H53"/>
  <sheetViews>
    <sheetView showGridLines="0" zoomScale="136" zoomScaleNormal="136" workbookViewId="0"/>
  </sheetViews>
  <sheetFormatPr defaultColWidth="9.140625" defaultRowHeight="14.25"/>
  <cols>
    <col min="1" max="1" width="2.7109375" style="2" customWidth="1"/>
    <col min="2" max="2" width="45" style="2" customWidth="1"/>
    <col min="3" max="7" width="11.7109375" style="2" customWidth="1"/>
    <col min="8" max="8" width="2.7109375" style="2" customWidth="1"/>
    <col min="9" max="16384" width="9.140625" style="2"/>
  </cols>
  <sheetData>
    <row r="1" spans="1:8" s="39" customFormat="1" ht="15.75" customHeight="1">
      <c r="A1" s="40"/>
      <c r="B1" s="155" t="str">
        <f>'Table of contents'!C11</f>
        <v>Consolidated Income Statement for the First Quarter of 2019</v>
      </c>
      <c r="C1" s="260"/>
      <c r="D1" s="260"/>
      <c r="E1" s="260"/>
      <c r="F1" s="260"/>
      <c r="G1" s="150"/>
      <c r="H1" s="40"/>
    </row>
    <row r="2" spans="1:8" ht="15" customHeight="1">
      <c r="A2" s="34"/>
      <c r="B2" s="151" t="s">
        <v>21</v>
      </c>
      <c r="C2" s="148"/>
      <c r="D2" s="148"/>
      <c r="E2" s="148"/>
      <c r="F2" s="148"/>
      <c r="G2" s="149"/>
      <c r="H2" s="34"/>
    </row>
    <row r="3" spans="1:8">
      <c r="A3" s="34"/>
      <c r="B3" s="41"/>
      <c r="C3" s="36"/>
      <c r="D3" s="36"/>
      <c r="E3" s="36"/>
      <c r="F3" s="34"/>
      <c r="G3" s="34"/>
      <c r="H3" s="34"/>
    </row>
    <row r="4" spans="1:8" s="25" customFormat="1" ht="20.25" customHeight="1" thickBot="1">
      <c r="A4" s="37"/>
      <c r="B4" s="42" t="s">
        <v>69</v>
      </c>
      <c r="C4" s="43" t="s">
        <v>41</v>
      </c>
      <c r="D4" s="44" t="s">
        <v>42</v>
      </c>
      <c r="E4" s="247" t="s">
        <v>43</v>
      </c>
      <c r="F4" s="240"/>
    </row>
    <row r="5" spans="1:8" s="25" customFormat="1" ht="11.25">
      <c r="A5" s="37"/>
      <c r="B5" s="45" t="s">
        <v>34</v>
      </c>
      <c r="C5" s="30">
        <v>42579</v>
      </c>
      <c r="D5" s="31">
        <v>34165</v>
      </c>
      <c r="E5" s="28">
        <f t="shared" ref="E5:E22" si="0">(C5-D5)/D5</f>
        <v>0.24627542806966193</v>
      </c>
      <c r="F5" s="37"/>
    </row>
    <row r="6" spans="1:8" s="25" customFormat="1" ht="11.25">
      <c r="A6" s="37"/>
      <c r="B6" s="19" t="s">
        <v>35</v>
      </c>
      <c r="C6" s="21">
        <v>107092</v>
      </c>
      <c r="D6" s="22">
        <v>102458</v>
      </c>
      <c r="E6" s="26">
        <f t="shared" si="0"/>
        <v>4.5228288664623556E-2</v>
      </c>
      <c r="F6" s="37"/>
    </row>
    <row r="7" spans="1:8" s="25" customFormat="1" ht="11.25">
      <c r="A7" s="37"/>
      <c r="B7" s="19" t="s">
        <v>36</v>
      </c>
      <c r="C7" s="21">
        <v>4866</v>
      </c>
      <c r="D7" s="22">
        <v>3750</v>
      </c>
      <c r="E7" s="26">
        <f t="shared" si="0"/>
        <v>0.29759999999999998</v>
      </c>
      <c r="F7" s="37"/>
    </row>
    <row r="8" spans="1:8" s="25" customFormat="1" ht="11.25">
      <c r="A8" s="37"/>
      <c r="B8" s="19" t="s">
        <v>70</v>
      </c>
      <c r="C8" s="21">
        <v>46707</v>
      </c>
      <c r="D8" s="22">
        <v>46061</v>
      </c>
      <c r="E8" s="26">
        <f t="shared" si="0"/>
        <v>1.4024880050367991E-2</v>
      </c>
      <c r="F8" s="37"/>
    </row>
    <row r="9" spans="1:8" s="25" customFormat="1" ht="11.25">
      <c r="A9" s="37"/>
      <c r="B9" s="19" t="s">
        <v>71</v>
      </c>
      <c r="C9" s="21">
        <v>173</v>
      </c>
      <c r="D9" s="22">
        <v>200</v>
      </c>
      <c r="E9" s="26">
        <f t="shared" si="0"/>
        <v>-0.13500000000000001</v>
      </c>
      <c r="F9" s="37"/>
    </row>
    <row r="10" spans="1:8" s="25" customFormat="1" ht="15" customHeight="1" thickBot="1">
      <c r="A10" s="37"/>
      <c r="B10" s="51" t="s">
        <v>72</v>
      </c>
      <c r="C10" s="32">
        <f>SUM(C5:C9)</f>
        <v>201417</v>
      </c>
      <c r="D10" s="33">
        <f>SUM(D5:D9)</f>
        <v>186634</v>
      </c>
      <c r="E10" s="52">
        <f t="shared" si="0"/>
        <v>7.9208504345403302E-2</v>
      </c>
      <c r="F10" s="37"/>
    </row>
    <row r="11" spans="1:8" s="25" customFormat="1" ht="11.25">
      <c r="A11" s="37"/>
      <c r="B11" s="45" t="s">
        <v>73</v>
      </c>
      <c r="C11" s="30">
        <v>-49459</v>
      </c>
      <c r="D11" s="31">
        <v>-49507</v>
      </c>
      <c r="E11" s="28">
        <f t="shared" si="0"/>
        <v>-9.6955986022178686E-4</v>
      </c>
      <c r="F11" s="37"/>
    </row>
    <row r="12" spans="1:8" s="25" customFormat="1" ht="15" customHeight="1" thickBot="1">
      <c r="A12" s="37"/>
      <c r="B12" s="51" t="s">
        <v>74</v>
      </c>
      <c r="C12" s="32">
        <f>+C10+C11</f>
        <v>151958</v>
      </c>
      <c r="D12" s="33">
        <f>+D10+D11</f>
        <v>137127</v>
      </c>
      <c r="E12" s="52">
        <f t="shared" si="0"/>
        <v>0.10815521377992664</v>
      </c>
      <c r="F12" s="37"/>
    </row>
    <row r="13" spans="1:8" s="25" customFormat="1" ht="11.25">
      <c r="A13" s="37"/>
      <c r="B13" s="45" t="s">
        <v>75</v>
      </c>
      <c r="C13" s="30">
        <v>-33301</v>
      </c>
      <c r="D13" s="31">
        <v>-28344</v>
      </c>
      <c r="E13" s="28">
        <f t="shared" si="0"/>
        <v>0.17488710132655941</v>
      </c>
      <c r="F13" s="37"/>
    </row>
    <row r="14" spans="1:8" s="25" customFormat="1" ht="11.25">
      <c r="A14" s="37"/>
      <c r="B14" s="19" t="s">
        <v>76</v>
      </c>
      <c r="C14" s="21">
        <f>-47582-4252-8977</f>
        <v>-60811</v>
      </c>
      <c r="D14" s="22">
        <v>-52037</v>
      </c>
      <c r="E14" s="26">
        <f t="shared" si="0"/>
        <v>0.16861079616426775</v>
      </c>
      <c r="F14" s="37"/>
    </row>
    <row r="15" spans="1:8" s="25" customFormat="1" ht="11.25">
      <c r="A15" s="37"/>
      <c r="B15" s="19" t="s">
        <v>77</v>
      </c>
      <c r="C15" s="49">
        <v>-17620</v>
      </c>
      <c r="D15" s="50">
        <v>-17048</v>
      </c>
      <c r="E15" s="26">
        <f t="shared" si="0"/>
        <v>3.3552322853120597E-2</v>
      </c>
      <c r="F15" s="37"/>
    </row>
    <row r="16" spans="1:8" s="25" customFormat="1" ht="11.25">
      <c r="A16" s="37"/>
      <c r="B16" s="19" t="s">
        <v>78</v>
      </c>
      <c r="C16" s="21">
        <v>-1461</v>
      </c>
      <c r="D16" s="22">
        <v>-1795</v>
      </c>
      <c r="E16" s="26">
        <f t="shared" si="0"/>
        <v>-0.18607242339832869</v>
      </c>
      <c r="F16" s="37"/>
    </row>
    <row r="17" spans="1:8" s="25" customFormat="1" ht="15" customHeight="1" thickBot="1">
      <c r="A17" s="37"/>
      <c r="B17" s="51" t="s">
        <v>79</v>
      </c>
      <c r="C17" s="32">
        <f>SUM(C12:C16)</f>
        <v>38765</v>
      </c>
      <c r="D17" s="33">
        <f>SUM(D12:D16)</f>
        <v>37903</v>
      </c>
      <c r="E17" s="52">
        <f t="shared" si="0"/>
        <v>2.2742263145397464E-2</v>
      </c>
      <c r="F17" s="37"/>
    </row>
    <row r="18" spans="1:8" s="25" customFormat="1" ht="11.25">
      <c r="A18" s="37"/>
      <c r="B18" s="45" t="s">
        <v>80</v>
      </c>
      <c r="C18" s="30">
        <v>1983</v>
      </c>
      <c r="D18" s="31">
        <v>2361</v>
      </c>
      <c r="E18" s="26">
        <f t="shared" si="0"/>
        <v>-0.16010165184243966</v>
      </c>
      <c r="F18" s="37"/>
    </row>
    <row r="19" spans="1:8" s="25" customFormat="1" ht="11.25">
      <c r="A19" s="37"/>
      <c r="B19" s="19" t="s">
        <v>81</v>
      </c>
      <c r="C19" s="21">
        <v>1393</v>
      </c>
      <c r="D19" s="22">
        <v>1365</v>
      </c>
      <c r="E19" s="26">
        <f t="shared" si="0"/>
        <v>2.0512820512820513E-2</v>
      </c>
      <c r="F19" s="37"/>
    </row>
    <row r="20" spans="1:8" s="25" customFormat="1" ht="15" customHeight="1" thickBot="1">
      <c r="A20" s="37"/>
      <c r="B20" s="51" t="s">
        <v>82</v>
      </c>
      <c r="C20" s="32">
        <f>SUM(C17:C19)</f>
        <v>42141</v>
      </c>
      <c r="D20" s="33">
        <f>SUM(D17:D19)</f>
        <v>41629</v>
      </c>
      <c r="E20" s="52">
        <f t="shared" si="0"/>
        <v>1.2299118403036345E-2</v>
      </c>
      <c r="F20" s="37"/>
    </row>
    <row r="21" spans="1:8" s="25" customFormat="1" ht="11.25">
      <c r="A21" s="37"/>
      <c r="B21" s="45" t="s">
        <v>83</v>
      </c>
      <c r="C21" s="30">
        <f>-12655+184</f>
        <v>-12471</v>
      </c>
      <c r="D21" s="31">
        <v>-11680</v>
      </c>
      <c r="E21" s="28">
        <f t="shared" si="0"/>
        <v>6.7722602739726023E-2</v>
      </c>
      <c r="F21" s="37"/>
    </row>
    <row r="22" spans="1:8" s="25" customFormat="1" ht="15" customHeight="1" thickBot="1">
      <c r="A22" s="37"/>
      <c r="B22" s="51" t="s">
        <v>84</v>
      </c>
      <c r="C22" s="32">
        <f>SUM(C20:C21)</f>
        <v>29670</v>
      </c>
      <c r="D22" s="33">
        <f>SUM(D20:D21)</f>
        <v>29949</v>
      </c>
      <c r="E22" s="52">
        <f t="shared" si="0"/>
        <v>-9.3158369227687061E-3</v>
      </c>
      <c r="F22" s="37"/>
    </row>
    <row r="23" spans="1:8" s="25" customFormat="1" ht="15" customHeight="1">
      <c r="A23" s="37"/>
      <c r="B23" s="250" t="s">
        <v>85</v>
      </c>
      <c r="C23" s="23">
        <f>+C22-C24</f>
        <v>29567</v>
      </c>
      <c r="D23" s="24">
        <f>+D22-D24</f>
        <v>29912</v>
      </c>
      <c r="E23" s="27">
        <f>(C23-D23)/D23</f>
        <v>-1.153383257555496E-2</v>
      </c>
      <c r="F23" s="37"/>
    </row>
    <row r="24" spans="1:8" s="25" customFormat="1" ht="15" customHeight="1" thickBot="1">
      <c r="A24" s="37"/>
      <c r="B24" s="251" t="s">
        <v>86</v>
      </c>
      <c r="C24" s="47">
        <v>103</v>
      </c>
      <c r="D24" s="48">
        <v>37</v>
      </c>
      <c r="E24" s="29"/>
      <c r="F24" s="37"/>
    </row>
    <row r="25" spans="1:8" s="25" customFormat="1" ht="11.25">
      <c r="A25" s="37"/>
      <c r="B25" s="19" t="s">
        <v>87</v>
      </c>
      <c r="C25" s="20">
        <f>ROUND((C23/C27*1000),2)</f>
        <v>0.4</v>
      </c>
      <c r="D25" s="184">
        <f>ROUND((D23/D27*1000),2)</f>
        <v>0.4</v>
      </c>
      <c r="E25" s="26">
        <f>(C25-D25)/D25</f>
        <v>0</v>
      </c>
      <c r="F25" s="37"/>
    </row>
    <row r="26" spans="1:8" s="25" customFormat="1" ht="11.25">
      <c r="A26" s="37"/>
      <c r="B26" s="19" t="s">
        <v>88</v>
      </c>
      <c r="C26" s="20">
        <f>ROUND((C23/C28*1000),2)</f>
        <v>0.4</v>
      </c>
      <c r="D26" s="184">
        <f>ROUND((D23/D28*1000),2)</f>
        <v>0.4</v>
      </c>
      <c r="E26" s="26">
        <f>(C26-D26)/D26</f>
        <v>0</v>
      </c>
      <c r="F26" s="37"/>
    </row>
    <row r="27" spans="1:8" s="25" customFormat="1" ht="11.25">
      <c r="A27" s="37"/>
      <c r="B27" s="19" t="s">
        <v>89</v>
      </c>
      <c r="C27" s="21">
        <v>73979889</v>
      </c>
      <c r="D27" s="22">
        <v>73976239</v>
      </c>
      <c r="E27" s="26" t="s">
        <v>90</v>
      </c>
      <c r="F27" s="37"/>
    </row>
    <row r="28" spans="1:8" s="25" customFormat="1" ht="11.25">
      <c r="A28" s="37"/>
      <c r="B28" s="19" t="s">
        <v>91</v>
      </c>
      <c r="C28" s="21">
        <v>73981320</v>
      </c>
      <c r="D28" s="22">
        <v>73981881.088500902</v>
      </c>
      <c r="E28" s="26" t="s">
        <v>90</v>
      </c>
      <c r="F28" s="37"/>
    </row>
    <row r="29" spans="1:8">
      <c r="A29" s="34"/>
      <c r="B29" s="34"/>
      <c r="C29" s="34"/>
      <c r="D29" s="34"/>
      <c r="E29" s="34"/>
      <c r="F29" s="34"/>
      <c r="G29" s="34"/>
      <c r="H29" s="34"/>
    </row>
    <row r="30" spans="1:8">
      <c r="A30" s="2" t="s">
        <v>92</v>
      </c>
      <c r="B30" s="235"/>
    </row>
    <row r="31" spans="1:8">
      <c r="B31" s="235"/>
    </row>
    <row r="32" spans="1:8">
      <c r="B32" s="235"/>
    </row>
    <row r="53" spans="4:4">
      <c r="D53" s="2" t="s">
        <v>93</v>
      </c>
    </row>
  </sheetData>
  <pageMargins left="0.23622047244094491" right="0.23622047244094491" top="0.74803149606299213" bottom="0.74803149606299213" header="0.31496062992125984" footer="0.31496062992125984"/>
  <pageSetup paperSize="9" scale="91" orientation="portrait" r:id="rId1"/>
  <headerFooter>
    <oddFooter>&amp;L© 2019 Software AG. All rights reserved.&amp;C&amp;P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pageSetUpPr fitToPage="1"/>
  </sheetPr>
  <dimension ref="A1:G74"/>
  <sheetViews>
    <sheetView showGridLines="0" zoomScaleNormal="100" workbookViewId="0"/>
  </sheetViews>
  <sheetFormatPr defaultColWidth="9.140625" defaultRowHeight="14.25"/>
  <cols>
    <col min="1" max="1" width="3.42578125" style="10" customWidth="1"/>
    <col min="2" max="2" width="46.85546875" style="10" customWidth="1"/>
    <col min="3" max="4" width="17.28515625" style="10" customWidth="1"/>
    <col min="5" max="5" width="7" style="10" customWidth="1"/>
    <col min="6" max="16384" width="9.140625" style="10"/>
  </cols>
  <sheetData>
    <row r="1" spans="1:7" s="54" customFormat="1" ht="15" customHeight="1">
      <c r="B1" s="55" t="str">
        <f>'Table of contents'!C13</f>
        <v>Consolidated Balance Sheet as of March 31, 2019</v>
      </c>
      <c r="C1" s="56"/>
      <c r="D1" s="56"/>
    </row>
    <row r="2" spans="1:7" ht="15" customHeight="1">
      <c r="B2" s="271" t="s">
        <v>21</v>
      </c>
      <c r="C2" s="271"/>
      <c r="D2" s="9"/>
    </row>
    <row r="3" spans="1:7" ht="15" customHeight="1">
      <c r="B3" s="14"/>
      <c r="C3" s="8"/>
      <c r="D3" s="8"/>
    </row>
    <row r="4" spans="1:7" s="57" customFormat="1" ht="20.25" customHeight="1" thickBot="1">
      <c r="A4" s="61"/>
      <c r="B4" s="62" t="s">
        <v>94</v>
      </c>
      <c r="C4" s="248" t="s">
        <v>58</v>
      </c>
      <c r="D4" s="249" t="s">
        <v>59</v>
      </c>
      <c r="E4" s="61"/>
    </row>
    <row r="5" spans="1:7" s="57" customFormat="1" ht="15" customHeight="1" thickBot="1">
      <c r="A5" s="61"/>
      <c r="B5" s="63" t="s">
        <v>95</v>
      </c>
      <c r="C5" s="64"/>
      <c r="D5" s="65"/>
      <c r="E5" s="61"/>
    </row>
    <row r="6" spans="1:7" s="57" customFormat="1" ht="14.25" customHeight="1">
      <c r="A6" s="61"/>
      <c r="B6" s="66" t="s">
        <v>61</v>
      </c>
      <c r="C6" s="67">
        <v>483531</v>
      </c>
      <c r="D6" s="68">
        <v>462362</v>
      </c>
      <c r="E6" s="59"/>
      <c r="G6" s="59"/>
    </row>
    <row r="7" spans="1:7" s="57" customFormat="1" ht="14.25" customHeight="1">
      <c r="A7" s="61"/>
      <c r="B7" s="69" t="s">
        <v>96</v>
      </c>
      <c r="C7" s="70">
        <v>5969</v>
      </c>
      <c r="D7" s="71">
        <v>15302</v>
      </c>
      <c r="E7" s="61"/>
    </row>
    <row r="8" spans="1:7" s="57" customFormat="1" ht="14.25" customHeight="1">
      <c r="A8" s="61"/>
      <c r="B8" s="69" t="s">
        <v>97</v>
      </c>
      <c r="C8" s="70">
        <v>180678</v>
      </c>
      <c r="D8" s="71">
        <v>207494</v>
      </c>
      <c r="E8" s="61"/>
    </row>
    <row r="9" spans="1:7" s="57" customFormat="1" ht="14.25" customHeight="1">
      <c r="A9" s="61"/>
      <c r="B9" s="69" t="s">
        <v>98</v>
      </c>
      <c r="C9" s="70">
        <v>25856</v>
      </c>
      <c r="D9" s="71">
        <v>20109</v>
      </c>
      <c r="E9" s="61"/>
    </row>
    <row r="10" spans="1:7" s="57" customFormat="1" ht="14.25" customHeight="1">
      <c r="A10" s="61"/>
      <c r="B10" s="69" t="s">
        <v>99</v>
      </c>
      <c r="C10" s="70">
        <v>17315</v>
      </c>
      <c r="D10" s="71">
        <v>19680</v>
      </c>
      <c r="E10" s="61"/>
    </row>
    <row r="11" spans="1:7" s="57" customFormat="1" ht="14.25" customHeight="1">
      <c r="A11" s="61"/>
      <c r="B11" s="293"/>
      <c r="C11" s="294">
        <f>SUM(C6:C10)</f>
        <v>713349</v>
      </c>
      <c r="D11" s="295">
        <f>SUM(D6:D10)</f>
        <v>724947</v>
      </c>
      <c r="E11" s="61"/>
    </row>
    <row r="12" spans="1:7" s="57" customFormat="1" ht="15" customHeight="1" thickBot="1">
      <c r="A12" s="61"/>
      <c r="B12" s="72" t="s">
        <v>100</v>
      </c>
      <c r="C12" s="73"/>
      <c r="D12" s="74"/>
      <c r="E12" s="61"/>
    </row>
    <row r="13" spans="1:7" s="57" customFormat="1" ht="14.25" customHeight="1">
      <c r="A13" s="61"/>
      <c r="B13" s="66" t="s">
        <v>101</v>
      </c>
      <c r="C13" s="67">
        <v>132605</v>
      </c>
      <c r="D13" s="68">
        <v>136972</v>
      </c>
      <c r="E13" s="61"/>
    </row>
    <row r="14" spans="1:7" s="57" customFormat="1" ht="14.25" customHeight="1">
      <c r="A14" s="61"/>
      <c r="B14" s="69" t="s">
        <v>102</v>
      </c>
      <c r="C14" s="70">
        <v>975919</v>
      </c>
      <c r="D14" s="71">
        <v>964377</v>
      </c>
      <c r="E14" s="61"/>
    </row>
    <row r="15" spans="1:7" s="57" customFormat="1" ht="14.25" customHeight="1">
      <c r="A15" s="61"/>
      <c r="B15" s="69" t="s">
        <v>103</v>
      </c>
      <c r="C15" s="70">
        <v>107779</v>
      </c>
      <c r="D15" s="71">
        <v>71023</v>
      </c>
      <c r="E15" s="61"/>
    </row>
    <row r="16" spans="1:7" s="57" customFormat="1" ht="14.25" customHeight="1">
      <c r="A16" s="61"/>
      <c r="B16" s="69" t="s">
        <v>96</v>
      </c>
      <c r="C16" s="70">
        <v>17959</v>
      </c>
      <c r="D16" s="71">
        <v>19563</v>
      </c>
      <c r="E16" s="61"/>
    </row>
    <row r="17" spans="1:5" s="57" customFormat="1" ht="14.25" customHeight="1">
      <c r="A17" s="61"/>
      <c r="B17" s="69" t="s">
        <v>97</v>
      </c>
      <c r="C17" s="70">
        <v>65317</v>
      </c>
      <c r="D17" s="71">
        <v>68675</v>
      </c>
      <c r="E17" s="61"/>
    </row>
    <row r="18" spans="1:5" s="57" customFormat="1" ht="14.25" customHeight="1">
      <c r="A18" s="61"/>
      <c r="B18" s="69" t="s">
        <v>98</v>
      </c>
      <c r="C18" s="70">
        <v>2917</v>
      </c>
      <c r="D18" s="71">
        <v>2924</v>
      </c>
      <c r="E18" s="61"/>
    </row>
    <row r="19" spans="1:5" s="57" customFormat="1" ht="14.25" customHeight="1">
      <c r="A19" s="61"/>
      <c r="B19" s="69" t="s">
        <v>99</v>
      </c>
      <c r="C19" s="70">
        <v>10083</v>
      </c>
      <c r="D19" s="71">
        <v>9416</v>
      </c>
      <c r="E19" s="61"/>
    </row>
    <row r="20" spans="1:5" s="57" customFormat="1" ht="14.25" customHeight="1">
      <c r="A20" s="61"/>
      <c r="B20" s="69" t="s">
        <v>104</v>
      </c>
      <c r="C20" s="70">
        <v>10570</v>
      </c>
      <c r="D20" s="71">
        <v>10007</v>
      </c>
      <c r="E20" s="61"/>
    </row>
    <row r="21" spans="1:5" s="57" customFormat="1" ht="14.25" customHeight="1">
      <c r="A21" s="61"/>
      <c r="B21" s="293"/>
      <c r="C21" s="294">
        <f>SUM(C13:C20)</f>
        <v>1323149</v>
      </c>
      <c r="D21" s="295">
        <f>SUM(D13:D20)</f>
        <v>1282957</v>
      </c>
      <c r="E21" s="61"/>
    </row>
    <row r="22" spans="1:5" s="57" customFormat="1" ht="15" customHeight="1" thickBot="1">
      <c r="A22" s="61"/>
      <c r="B22" s="75" t="s">
        <v>105</v>
      </c>
      <c r="C22" s="76">
        <f>+C11+C21</f>
        <v>2036498</v>
      </c>
      <c r="D22" s="77">
        <f>+D11+D21</f>
        <v>2007904</v>
      </c>
      <c r="E22" s="61"/>
    </row>
    <row r="23" spans="1:5" s="57" customFormat="1" ht="14.25" customHeight="1">
      <c r="A23" s="61"/>
      <c r="B23" s="78"/>
      <c r="C23" s="79"/>
      <c r="D23" s="80"/>
      <c r="E23" s="61"/>
    </row>
    <row r="24" spans="1:5" s="57" customFormat="1" ht="20.25" customHeight="1" thickBot="1">
      <c r="A24" s="61"/>
      <c r="B24" s="62" t="s">
        <v>106</v>
      </c>
      <c r="C24" s="248" t="s">
        <v>58</v>
      </c>
      <c r="D24" s="249" t="s">
        <v>59</v>
      </c>
      <c r="E24" s="61"/>
    </row>
    <row r="25" spans="1:5" s="57" customFormat="1" ht="15" customHeight="1" thickBot="1">
      <c r="A25" s="61"/>
      <c r="B25" s="63" t="s">
        <v>107</v>
      </c>
      <c r="C25" s="64"/>
      <c r="D25" s="65"/>
      <c r="E25" s="61"/>
    </row>
    <row r="26" spans="1:5" s="57" customFormat="1" ht="14.25" customHeight="1">
      <c r="A26" s="61"/>
      <c r="B26" s="66" t="s">
        <v>108</v>
      </c>
      <c r="C26" s="81">
        <v>80133</v>
      </c>
      <c r="D26" s="68">
        <v>111888</v>
      </c>
      <c r="E26" s="61"/>
    </row>
    <row r="27" spans="1:5" s="57" customFormat="1" ht="14.25" customHeight="1">
      <c r="A27" s="61"/>
      <c r="B27" s="69" t="s">
        <v>109</v>
      </c>
      <c r="C27" s="70">
        <v>32787</v>
      </c>
      <c r="D27" s="71">
        <v>38831</v>
      </c>
      <c r="E27" s="61"/>
    </row>
    <row r="28" spans="1:5" s="57" customFormat="1" ht="14.25" customHeight="1">
      <c r="A28" s="61"/>
      <c r="B28" s="69" t="s">
        <v>110</v>
      </c>
      <c r="C28" s="70">
        <v>95395</v>
      </c>
      <c r="D28" s="71">
        <v>145839</v>
      </c>
      <c r="E28" s="61"/>
    </row>
    <row r="29" spans="1:5" s="57" customFormat="1" ht="14.25" customHeight="1">
      <c r="A29" s="61"/>
      <c r="B29" s="69" t="s">
        <v>111</v>
      </c>
      <c r="C29" s="70">
        <v>28178</v>
      </c>
      <c r="D29" s="71">
        <v>30630</v>
      </c>
      <c r="E29" s="61"/>
    </row>
    <row r="30" spans="1:5" s="57" customFormat="1" ht="14.25" customHeight="1">
      <c r="A30" s="61"/>
      <c r="B30" s="69" t="s">
        <v>112</v>
      </c>
      <c r="C30" s="70">
        <v>35303</v>
      </c>
      <c r="D30" s="71">
        <v>37953</v>
      </c>
      <c r="E30" s="61"/>
    </row>
    <row r="31" spans="1:5" s="57" customFormat="1" ht="14.25" customHeight="1">
      <c r="A31" s="61"/>
      <c r="B31" s="69" t="s">
        <v>113</v>
      </c>
      <c r="C31" s="70">
        <v>168350</v>
      </c>
      <c r="D31" s="71">
        <v>123276</v>
      </c>
      <c r="E31" s="61"/>
    </row>
    <row r="32" spans="1:5" s="57" customFormat="1" ht="14.25" customHeight="1">
      <c r="A32" s="61"/>
      <c r="B32" s="293"/>
      <c r="C32" s="294">
        <f>SUM(C26:C31)</f>
        <v>440146</v>
      </c>
      <c r="D32" s="295">
        <f>SUM(D26:D31)</f>
        <v>488417</v>
      </c>
      <c r="E32" s="61"/>
    </row>
    <row r="33" spans="1:5" s="57" customFormat="1" ht="15" customHeight="1" thickBot="1">
      <c r="A33" s="61"/>
      <c r="B33" s="72" t="s">
        <v>114</v>
      </c>
      <c r="C33" s="73"/>
      <c r="D33" s="74"/>
      <c r="E33" s="61"/>
    </row>
    <row r="34" spans="1:5" s="57" customFormat="1" ht="14.25" customHeight="1">
      <c r="A34" s="61"/>
      <c r="B34" s="66" t="s">
        <v>108</v>
      </c>
      <c r="C34" s="81">
        <v>226517</v>
      </c>
      <c r="D34" s="68">
        <v>201432</v>
      </c>
      <c r="E34" s="61"/>
    </row>
    <row r="35" spans="1:5" s="57" customFormat="1" ht="14.25" customHeight="1">
      <c r="A35" s="61"/>
      <c r="B35" s="69" t="s">
        <v>109</v>
      </c>
      <c r="C35" s="70">
        <v>3221</v>
      </c>
      <c r="D35" s="71">
        <v>3245</v>
      </c>
      <c r="E35" s="61"/>
    </row>
    <row r="36" spans="1:5" s="57" customFormat="1" ht="14.25" customHeight="1">
      <c r="A36" s="61"/>
      <c r="B36" s="69" t="s">
        <v>110</v>
      </c>
      <c r="C36" s="70">
        <v>292</v>
      </c>
      <c r="D36" s="71">
        <v>266</v>
      </c>
      <c r="E36" s="61"/>
    </row>
    <row r="37" spans="1:5" s="57" customFormat="1" ht="14.25" customHeight="1">
      <c r="A37" s="61"/>
      <c r="B37" s="69" t="s">
        <v>111</v>
      </c>
      <c r="C37" s="70">
        <v>6378</v>
      </c>
      <c r="D37" s="71">
        <v>10320</v>
      </c>
      <c r="E37" s="61"/>
    </row>
    <row r="38" spans="1:5" s="57" customFormat="1" ht="14.25" customHeight="1">
      <c r="A38" s="61"/>
      <c r="B38" s="69" t="s">
        <v>115</v>
      </c>
      <c r="C38" s="70">
        <v>34703</v>
      </c>
      <c r="D38" s="71">
        <v>34621</v>
      </c>
      <c r="E38" s="61"/>
    </row>
    <row r="39" spans="1:5" s="57" customFormat="1" ht="14.25" customHeight="1">
      <c r="A39" s="61"/>
      <c r="B39" s="69" t="s">
        <v>112</v>
      </c>
      <c r="C39" s="70">
        <v>2954</v>
      </c>
      <c r="D39" s="71">
        <v>2898</v>
      </c>
      <c r="E39" s="61"/>
    </row>
    <row r="40" spans="1:5" s="57" customFormat="1" ht="14.25" customHeight="1">
      <c r="A40" s="61"/>
      <c r="B40" s="69" t="s">
        <v>116</v>
      </c>
      <c r="C40" s="70">
        <v>11847</v>
      </c>
      <c r="D40" s="71">
        <v>11398</v>
      </c>
      <c r="E40" s="61"/>
    </row>
    <row r="41" spans="1:5" s="57" customFormat="1" ht="15" customHeight="1">
      <c r="A41" s="61"/>
      <c r="B41" s="69" t="s">
        <v>113</v>
      </c>
      <c r="C41" s="70">
        <v>16934</v>
      </c>
      <c r="D41" s="71">
        <v>16245</v>
      </c>
      <c r="E41" s="61"/>
    </row>
    <row r="42" spans="1:5" s="57" customFormat="1" ht="15" customHeight="1">
      <c r="A42" s="61"/>
      <c r="B42" s="293"/>
      <c r="C42" s="294">
        <f>SUM(C34:C41)</f>
        <v>302846</v>
      </c>
      <c r="D42" s="295">
        <f>SUM(D34:D41)</f>
        <v>280425</v>
      </c>
      <c r="E42" s="61"/>
    </row>
    <row r="43" spans="1:5" s="57" customFormat="1" ht="14.25" customHeight="1" thickBot="1">
      <c r="A43" s="61"/>
      <c r="B43" s="72" t="s">
        <v>117</v>
      </c>
      <c r="C43" s="73"/>
      <c r="D43" s="74"/>
      <c r="E43" s="61"/>
    </row>
    <row r="44" spans="1:5" s="57" customFormat="1" ht="14.25" customHeight="1">
      <c r="A44" s="61"/>
      <c r="B44" s="66" t="s">
        <v>118</v>
      </c>
      <c r="C44" s="67">
        <v>74000</v>
      </c>
      <c r="D44" s="68">
        <v>74000</v>
      </c>
      <c r="E44" s="61"/>
    </row>
    <row r="45" spans="1:5" s="57" customFormat="1" ht="14.25" customHeight="1">
      <c r="A45" s="61"/>
      <c r="B45" s="69" t="s">
        <v>119</v>
      </c>
      <c r="C45" s="70">
        <v>22612</v>
      </c>
      <c r="D45" s="71">
        <v>22612</v>
      </c>
      <c r="E45" s="61"/>
    </row>
    <row r="46" spans="1:5" s="57" customFormat="1" ht="14.25" customHeight="1">
      <c r="A46" s="61"/>
      <c r="B46" s="69" t="s">
        <v>120</v>
      </c>
      <c r="C46" s="70">
        <v>1230684</v>
      </c>
      <c r="D46" s="71">
        <v>1201689</v>
      </c>
      <c r="E46" s="61"/>
    </row>
    <row r="47" spans="1:5" s="57" customFormat="1" ht="14.25" customHeight="1">
      <c r="A47" s="61"/>
      <c r="B47" s="69" t="s">
        <v>121</v>
      </c>
      <c r="C47" s="70">
        <v>-33472</v>
      </c>
      <c r="D47" s="71">
        <v>-59138</v>
      </c>
      <c r="E47" s="61"/>
    </row>
    <row r="48" spans="1:5" s="57" customFormat="1" ht="15" customHeight="1">
      <c r="A48" s="61"/>
      <c r="B48" s="69" t="s">
        <v>122</v>
      </c>
      <c r="C48" s="70">
        <v>-757</v>
      </c>
      <c r="D48" s="71">
        <v>-757</v>
      </c>
      <c r="E48" s="61"/>
    </row>
    <row r="49" spans="1:5" s="57" customFormat="1" ht="15" customHeight="1" thickBot="1">
      <c r="A49" s="61"/>
      <c r="B49" s="72" t="s">
        <v>123</v>
      </c>
      <c r="C49" s="73">
        <f>SUM(C44:C48)</f>
        <v>1293067</v>
      </c>
      <c r="D49" s="74">
        <f>SUM(D44:D48)</f>
        <v>1238406</v>
      </c>
      <c r="E49" s="61"/>
    </row>
    <row r="50" spans="1:5" s="57" customFormat="1" ht="15" customHeight="1" thickBot="1">
      <c r="A50" s="61"/>
      <c r="B50" s="63" t="s">
        <v>124</v>
      </c>
      <c r="C50" s="64">
        <v>439</v>
      </c>
      <c r="D50" s="65">
        <v>656</v>
      </c>
      <c r="E50" s="61"/>
    </row>
    <row r="51" spans="1:5" s="57" customFormat="1" ht="15" customHeight="1" thickBot="1">
      <c r="A51" s="61"/>
      <c r="B51" s="224"/>
      <c r="C51" s="64">
        <f>SUM(C49:C50)</f>
        <v>1293506</v>
      </c>
      <c r="D51" s="65">
        <f>SUM(D49:D50)</f>
        <v>1239062</v>
      </c>
      <c r="E51" s="61"/>
    </row>
    <row r="52" spans="1:5" s="57" customFormat="1" ht="14.25" customHeight="1" thickBot="1">
      <c r="B52" s="82" t="s">
        <v>125</v>
      </c>
      <c r="C52" s="83">
        <f>+C32+C42+C51</f>
        <v>2036498</v>
      </c>
      <c r="D52" s="84">
        <f>+D32+D42+D51</f>
        <v>2007904</v>
      </c>
    </row>
    <row r="53" spans="1:5" s="57" customFormat="1" ht="14.25" customHeight="1">
      <c r="B53" s="60"/>
      <c r="C53" s="58"/>
      <c r="D53" s="58"/>
    </row>
    <row r="54" spans="1:5" s="57" customFormat="1" ht="14.25" customHeight="1"/>
    <row r="55" spans="1:5" s="57" customFormat="1" ht="11.25">
      <c r="B55" s="60"/>
      <c r="C55" s="58"/>
      <c r="D55" s="58"/>
    </row>
    <row r="56" spans="1:5" s="57" customFormat="1" ht="11.25">
      <c r="B56" s="60"/>
      <c r="C56" s="60"/>
      <c r="D56" s="60"/>
    </row>
    <row r="57" spans="1:5" s="57" customFormat="1" ht="11.25"/>
    <row r="58" spans="1:5" s="57" customFormat="1" ht="11.25"/>
    <row r="59" spans="1:5" s="57" customFormat="1" ht="11.25"/>
    <row r="60" spans="1:5" s="57" customFormat="1" ht="11.25"/>
    <row r="61" spans="1:5" s="57" customFormat="1" ht="11.25"/>
    <row r="62" spans="1:5" s="57" customFormat="1" ht="11.25"/>
    <row r="63" spans="1:5" s="57" customFormat="1" ht="11.25"/>
    <row r="64" spans="1:5" s="57" customFormat="1" ht="11.25"/>
    <row r="65" spans="2:4" s="57" customFormat="1" ht="11.25"/>
    <row r="66" spans="2:4" s="57" customFormat="1" ht="11.25"/>
    <row r="67" spans="2:4" s="57" customFormat="1" ht="11.25"/>
    <row r="68" spans="2:4" s="57" customFormat="1" ht="11.25"/>
    <row r="69" spans="2:4" s="57" customFormat="1" ht="11.25"/>
    <row r="70" spans="2:4" s="57" customFormat="1" ht="11.25"/>
    <row r="71" spans="2:4" s="57" customFormat="1" ht="11.25"/>
    <row r="72" spans="2:4" s="57" customFormat="1" ht="11.25"/>
    <row r="73" spans="2:4" s="57" customFormat="1" ht="11.25"/>
    <row r="74" spans="2:4">
      <c r="B74" s="57"/>
      <c r="C74" s="57"/>
      <c r="D74" s="57"/>
    </row>
  </sheetData>
  <mergeCells count="1">
    <mergeCell ref="B2:C2"/>
  </mergeCells>
  <pageMargins left="0.23622047244094491" right="0.23622047244094491" top="0.74803149606299213" bottom="0.74803149606299213" header="0.31496062992125984" footer="0.31496062992125984"/>
  <pageSetup paperSize="9" scale="99" orientation="portrait" r:id="rId1"/>
  <headerFooter>
    <oddFooter>&amp;L© 2019 Software AG. All rights reserved.&amp;C&amp;P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6">
    <pageSetUpPr fitToPage="1"/>
  </sheetPr>
  <dimension ref="A1:E41"/>
  <sheetViews>
    <sheetView showGridLines="0" zoomScale="130" zoomScaleNormal="130" workbookViewId="0"/>
  </sheetViews>
  <sheetFormatPr defaultColWidth="9.140625" defaultRowHeight="14.25"/>
  <cols>
    <col min="1" max="1" width="2.7109375" style="2" customWidth="1"/>
    <col min="2" max="2" width="62.42578125" style="2" customWidth="1"/>
    <col min="3" max="5" width="11.7109375" style="2" customWidth="1"/>
    <col min="6" max="16384" width="9.140625" style="2"/>
  </cols>
  <sheetData>
    <row r="1" spans="1:5" s="39" customFormat="1" ht="15.75" customHeight="1">
      <c r="B1" s="273" t="str">
        <f>'Table of contents'!C15</f>
        <v>Consolidated Statement of Cash Flows for the First Quarter of 2019</v>
      </c>
      <c r="C1" s="273"/>
      <c r="D1" s="273"/>
      <c r="E1" s="273"/>
    </row>
    <row r="2" spans="1:5">
      <c r="B2" s="272" t="s">
        <v>21</v>
      </c>
      <c r="C2" s="272"/>
      <c r="D2" s="272"/>
      <c r="E2" s="272"/>
    </row>
    <row r="3" spans="1:5" ht="14.25" customHeight="1">
      <c r="B3" s="15"/>
      <c r="C3" s="7"/>
      <c r="D3" s="7"/>
    </row>
    <row r="4" spans="1:5" s="25" customFormat="1" ht="14.25" customHeight="1" thickBot="1">
      <c r="A4" s="37"/>
      <c r="B4" s="42" t="s">
        <v>69</v>
      </c>
      <c r="C4" s="87" t="s">
        <v>41</v>
      </c>
      <c r="D4" s="88" t="s">
        <v>42</v>
      </c>
    </row>
    <row r="5" spans="1:5" s="57" customFormat="1" ht="14.25" customHeight="1">
      <c r="A5" s="61"/>
      <c r="B5" s="45" t="s">
        <v>84</v>
      </c>
      <c r="C5" s="30">
        <v>29670</v>
      </c>
      <c r="D5" s="31">
        <v>29949</v>
      </c>
    </row>
    <row r="6" spans="1:5" s="57" customFormat="1" ht="14.25" customHeight="1">
      <c r="A6" s="61"/>
      <c r="B6" s="19" t="s">
        <v>83</v>
      </c>
      <c r="C6" s="21">
        <v>12471</v>
      </c>
      <c r="D6" s="22">
        <v>11680</v>
      </c>
    </row>
    <row r="7" spans="1:5" s="57" customFormat="1" ht="14.25" customHeight="1">
      <c r="A7" s="61"/>
      <c r="B7" s="19" t="s">
        <v>126</v>
      </c>
      <c r="C7" s="21">
        <v>-1394</v>
      </c>
      <c r="D7" s="22">
        <v>-1365</v>
      </c>
    </row>
    <row r="8" spans="1:5" s="57" customFormat="1" ht="14.25" customHeight="1">
      <c r="A8" s="61"/>
      <c r="B8" s="19" t="s">
        <v>127</v>
      </c>
      <c r="C8" s="21">
        <v>11588</v>
      </c>
      <c r="D8" s="22">
        <v>7990</v>
      </c>
    </row>
    <row r="9" spans="1:5" s="9" customFormat="1" ht="14.25" customHeight="1">
      <c r="A9" s="89"/>
      <c r="B9" s="19" t="s">
        <v>128</v>
      </c>
      <c r="C9" s="21">
        <v>41</v>
      </c>
      <c r="D9" s="22">
        <v>-1907</v>
      </c>
    </row>
    <row r="10" spans="1:5" s="57" customFormat="1" ht="14.25" customHeight="1">
      <c r="A10" s="61"/>
      <c r="B10" s="45" t="s">
        <v>129</v>
      </c>
      <c r="C10" s="30">
        <v>37126</v>
      </c>
      <c r="D10" s="31">
        <v>51943</v>
      </c>
    </row>
    <row r="11" spans="1:5" s="57" customFormat="1" ht="14.25" customHeight="1">
      <c r="A11" s="61"/>
      <c r="B11" s="19" t="s">
        <v>130</v>
      </c>
      <c r="C11" s="21">
        <v>-17533</v>
      </c>
      <c r="D11" s="22">
        <v>-26546</v>
      </c>
    </row>
    <row r="12" spans="1:5" s="57" customFormat="1" ht="14.25" customHeight="1">
      <c r="A12" s="61"/>
      <c r="B12" s="19" t="s">
        <v>131</v>
      </c>
      <c r="C12" s="21">
        <v>-13482</v>
      </c>
      <c r="D12" s="22">
        <v>-10965</v>
      </c>
    </row>
    <row r="13" spans="1:5" s="57" customFormat="1" ht="14.25" customHeight="1">
      <c r="A13" s="61"/>
      <c r="B13" s="19" t="s">
        <v>132</v>
      </c>
      <c r="C13" s="21">
        <v>-1382</v>
      </c>
      <c r="D13" s="22">
        <v>-1811</v>
      </c>
    </row>
    <row r="14" spans="1:5" s="57" customFormat="1" ht="14.25" customHeight="1">
      <c r="A14" s="61"/>
      <c r="B14" s="19" t="s">
        <v>133</v>
      </c>
      <c r="C14" s="21">
        <v>2857</v>
      </c>
      <c r="D14" s="22">
        <v>2640</v>
      </c>
    </row>
    <row r="15" spans="1:5" ht="14.25" customHeight="1" thickBot="1">
      <c r="B15" s="51" t="s">
        <v>134</v>
      </c>
      <c r="C15" s="32">
        <f>SUM(C5:C14)</f>
        <v>59962</v>
      </c>
      <c r="D15" s="33">
        <f>SUM(D5:D14)</f>
        <v>61608</v>
      </c>
    </row>
    <row r="16" spans="1:5" s="57" customFormat="1" ht="14.25" customHeight="1">
      <c r="A16" s="61"/>
      <c r="B16" s="45" t="s">
        <v>135</v>
      </c>
      <c r="C16" s="30">
        <v>162</v>
      </c>
      <c r="D16" s="31">
        <v>111</v>
      </c>
    </row>
    <row r="17" spans="1:4" s="57" customFormat="1" ht="14.25" customHeight="1">
      <c r="A17" s="61"/>
      <c r="B17" s="19" t="s">
        <v>136</v>
      </c>
      <c r="C17" s="21">
        <v>-2444</v>
      </c>
      <c r="D17" s="22">
        <v>-1852</v>
      </c>
    </row>
    <row r="18" spans="1:4" s="57" customFormat="1" ht="14.25" customHeight="1">
      <c r="A18" s="61"/>
      <c r="B18" s="19" t="s">
        <v>137</v>
      </c>
      <c r="C18" s="21">
        <v>171</v>
      </c>
      <c r="D18" s="22">
        <v>250</v>
      </c>
    </row>
    <row r="19" spans="1:4" s="57" customFormat="1" ht="14.25" customHeight="1">
      <c r="A19" s="61"/>
      <c r="B19" s="19" t="s">
        <v>138</v>
      </c>
      <c r="C19" s="21">
        <v>-116</v>
      </c>
      <c r="D19" s="22">
        <v>-6</v>
      </c>
    </row>
    <row r="20" spans="1:4" s="57" customFormat="1" ht="14.25" customHeight="1">
      <c r="A20" s="61"/>
      <c r="B20" s="19" t="s">
        <v>139</v>
      </c>
      <c r="C20" s="21">
        <v>70</v>
      </c>
      <c r="D20" s="22">
        <v>3</v>
      </c>
    </row>
    <row r="21" spans="1:4" s="57" customFormat="1" ht="14.25" customHeight="1">
      <c r="A21" s="61"/>
      <c r="B21" s="19" t="s">
        <v>140</v>
      </c>
      <c r="C21" s="21">
        <v>-569</v>
      </c>
      <c r="D21" s="22">
        <v>-368</v>
      </c>
    </row>
    <row r="22" spans="1:4" s="57" customFormat="1" ht="14.25" customHeight="1">
      <c r="A22" s="61"/>
      <c r="B22" s="19" t="s">
        <v>141</v>
      </c>
      <c r="C22" s="21">
        <v>-5000</v>
      </c>
      <c r="D22" s="22">
        <v>0</v>
      </c>
    </row>
    <row r="23" spans="1:4" ht="14.25" customHeight="1" thickBot="1">
      <c r="B23" s="51" t="s">
        <v>142</v>
      </c>
      <c r="C23" s="32">
        <f>SUM(C16:C22)</f>
        <v>-7726</v>
      </c>
      <c r="D23" s="33">
        <f>SUM(D16:D22)</f>
        <v>-1862</v>
      </c>
    </row>
    <row r="24" spans="1:4" s="57" customFormat="1" ht="14.25" customHeight="1">
      <c r="A24" s="61"/>
      <c r="B24" s="45" t="s">
        <v>143</v>
      </c>
      <c r="C24" s="30">
        <v>-320</v>
      </c>
      <c r="D24" s="31">
        <v>-263</v>
      </c>
    </row>
    <row r="25" spans="1:4" s="57" customFormat="1" ht="14.25" customHeight="1">
      <c r="A25" s="61"/>
      <c r="B25" s="19" t="s">
        <v>144</v>
      </c>
      <c r="C25" s="21">
        <v>-38241</v>
      </c>
      <c r="D25" s="31">
        <v>-44558</v>
      </c>
    </row>
    <row r="26" spans="1:4" s="57" customFormat="1" ht="14.25" customHeight="1">
      <c r="A26" s="61"/>
      <c r="B26" s="19" t="s">
        <v>53</v>
      </c>
      <c r="C26" s="21">
        <v>-3240</v>
      </c>
      <c r="D26" s="31">
        <v>0</v>
      </c>
    </row>
    <row r="27" spans="1:4" s="57" customFormat="1" ht="14.25" customHeight="1">
      <c r="A27" s="61"/>
      <c r="B27" s="19" t="s">
        <v>145</v>
      </c>
      <c r="C27" s="21">
        <v>0</v>
      </c>
      <c r="D27" s="22">
        <v>100013</v>
      </c>
    </row>
    <row r="28" spans="1:4" s="57" customFormat="1" ht="14.25" customHeight="1">
      <c r="A28" s="61"/>
      <c r="B28" s="147" t="s">
        <v>146</v>
      </c>
      <c r="C28" s="21">
        <v>0</v>
      </c>
      <c r="D28" s="22">
        <v>-100000</v>
      </c>
    </row>
    <row r="29" spans="1:4" ht="14.25" customHeight="1" thickBot="1">
      <c r="B29" s="51" t="s">
        <v>147</v>
      </c>
      <c r="C29" s="32">
        <f>SUM(C24:C28)</f>
        <v>-41801</v>
      </c>
      <c r="D29" s="33">
        <f>SUM(D24:D28)</f>
        <v>-44808</v>
      </c>
    </row>
    <row r="30" spans="1:4" s="57" customFormat="1" ht="14.25" customHeight="1">
      <c r="A30" s="61"/>
      <c r="B30" s="45" t="s">
        <v>148</v>
      </c>
      <c r="C30" s="30">
        <f>+C15+C23+C29</f>
        <v>10435</v>
      </c>
      <c r="D30" s="31">
        <f>+D15+D23+D29</f>
        <v>14938</v>
      </c>
    </row>
    <row r="31" spans="1:4" s="57" customFormat="1" ht="14.25" customHeight="1">
      <c r="A31" s="61"/>
      <c r="B31" s="90" t="s">
        <v>149</v>
      </c>
      <c r="C31" s="21">
        <v>10734</v>
      </c>
      <c r="D31" s="22">
        <v>-8605</v>
      </c>
    </row>
    <row r="32" spans="1:4" ht="14.25" customHeight="1" thickBot="1">
      <c r="B32" s="51" t="s">
        <v>150</v>
      </c>
      <c r="C32" s="32">
        <f>SUM(C30:C31)</f>
        <v>21169</v>
      </c>
      <c r="D32" s="33">
        <f>SUM(D30:D31)</f>
        <v>6333</v>
      </c>
    </row>
    <row r="33" spans="1:5" s="57" customFormat="1" ht="14.25" customHeight="1">
      <c r="A33" s="61"/>
      <c r="B33" s="45" t="s">
        <v>151</v>
      </c>
      <c r="C33" s="30">
        <v>462362</v>
      </c>
      <c r="D33" s="31">
        <v>365815</v>
      </c>
    </row>
    <row r="34" spans="1:5" ht="14.25" customHeight="1" thickBot="1">
      <c r="B34" s="51" t="s">
        <v>152</v>
      </c>
      <c r="C34" s="32">
        <f>SUM(C32:C33)</f>
        <v>483531</v>
      </c>
      <c r="D34" s="33">
        <f>SUM(D32:D33)</f>
        <v>372148</v>
      </c>
    </row>
    <row r="35" spans="1:5" s="9" customFormat="1" ht="14.25" customHeight="1">
      <c r="A35" s="89"/>
      <c r="B35" s="2"/>
      <c r="C35" s="2"/>
      <c r="D35" s="2"/>
    </row>
    <row r="36" spans="1:5" ht="14.25" customHeight="1" thickBot="1">
      <c r="B36" s="51" t="s">
        <v>54</v>
      </c>
      <c r="C36" s="32">
        <f>C15+C16+C17+C18+C19+C26</f>
        <v>54495</v>
      </c>
      <c r="D36" s="33">
        <f>D15+D16+D17+D18+D19</f>
        <v>60111</v>
      </c>
    </row>
    <row r="37" spans="1:5" s="9" customFormat="1" ht="14.25" customHeight="1">
      <c r="A37" s="89"/>
      <c r="B37" s="61"/>
      <c r="C37" s="61"/>
      <c r="D37" s="61"/>
      <c r="E37" s="89"/>
    </row>
    <row r="38" spans="1:5" s="9" customFormat="1" ht="14.25" customHeight="1">
      <c r="A38" s="89"/>
      <c r="B38" s="2"/>
      <c r="C38" s="2"/>
      <c r="D38" s="2"/>
      <c r="E38" s="61"/>
    </row>
    <row r="40" spans="1:5">
      <c r="B40" s="152"/>
    </row>
    <row r="41" spans="1:5">
      <c r="B41" s="152"/>
    </row>
  </sheetData>
  <mergeCells count="2">
    <mergeCell ref="B2:E2"/>
    <mergeCell ref="B1:E1"/>
  </mergeCells>
  <pageMargins left="0.23622047244094491" right="0.23622047244094491" top="0.74803149606299213" bottom="0.74803149606299213" header="0.31496062992125984" footer="0.31496062992125984"/>
  <pageSetup paperSize="9" scale="99" orientation="portrait" r:id="rId1"/>
  <headerFooter>
    <oddFooter>&amp;L© 2019 Software AG. All rights reserved.&amp;C&amp;P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>
    <pageSetUpPr fitToPage="1"/>
  </sheetPr>
  <dimension ref="A1:U31"/>
  <sheetViews>
    <sheetView showGridLines="0" zoomScaleNormal="100" workbookViewId="0"/>
  </sheetViews>
  <sheetFormatPr defaultColWidth="9.140625" defaultRowHeight="14.25"/>
  <cols>
    <col min="1" max="1" width="3.7109375" style="2" customWidth="1"/>
    <col min="2" max="2" width="32.28515625" style="2" customWidth="1"/>
    <col min="3" max="5" width="10.42578125" style="2" customWidth="1"/>
    <col min="6" max="6" width="2.7109375" style="98" customWidth="1"/>
    <col min="7" max="9" width="10.42578125" style="2" customWidth="1"/>
    <col min="10" max="10" width="2.7109375" style="98" customWidth="1"/>
    <col min="11" max="13" width="10.42578125" style="2" customWidth="1"/>
    <col min="14" max="14" width="2.7109375" style="98" customWidth="1"/>
    <col min="15" max="16" width="10.42578125" style="2" customWidth="1"/>
    <col min="17" max="17" width="2.7109375" style="98" customWidth="1"/>
    <col min="18" max="20" width="10.42578125" style="2" customWidth="1"/>
    <col min="21" max="21" width="2.7109375" style="2" customWidth="1"/>
    <col min="22" max="16384" width="9.140625" style="2"/>
  </cols>
  <sheetData>
    <row r="1" spans="1:21" s="39" customFormat="1" ht="15" customHeight="1">
      <c r="A1" s="101"/>
      <c r="B1" s="275" t="str">
        <f>'Table of contents'!C17</f>
        <v>Segment Report for the First Quarter of 2019</v>
      </c>
      <c r="C1" s="275"/>
      <c r="D1" s="275"/>
      <c r="E1" s="275"/>
      <c r="F1" s="275"/>
      <c r="G1" s="275"/>
      <c r="H1" s="275"/>
      <c r="I1" s="275"/>
      <c r="J1" s="275"/>
      <c r="K1" s="275"/>
      <c r="L1" s="258"/>
      <c r="M1" s="102"/>
      <c r="N1" s="102"/>
      <c r="O1" s="102"/>
      <c r="P1" s="102"/>
      <c r="Q1" s="102"/>
      <c r="R1" s="102"/>
      <c r="S1" s="102"/>
      <c r="T1" s="102"/>
      <c r="U1" s="101"/>
    </row>
    <row r="2" spans="1:21" ht="15" customHeight="1">
      <c r="A2" s="98"/>
      <c r="B2" s="257" t="s">
        <v>21</v>
      </c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99"/>
      <c r="N2" s="99"/>
      <c r="O2" s="99"/>
      <c r="P2" s="99"/>
      <c r="Q2" s="99"/>
      <c r="R2" s="99"/>
      <c r="S2" s="99"/>
      <c r="T2" s="99"/>
      <c r="U2" s="98"/>
    </row>
    <row r="3" spans="1:21" ht="15" customHeight="1">
      <c r="A3" s="34"/>
      <c r="B3" s="41"/>
      <c r="C3" s="36"/>
      <c r="D3" s="36"/>
      <c r="E3" s="36"/>
      <c r="F3" s="36"/>
      <c r="G3" s="36"/>
      <c r="H3" s="36"/>
      <c r="I3" s="185"/>
      <c r="J3" s="206"/>
      <c r="K3" s="196"/>
      <c r="L3" s="36"/>
      <c r="M3" s="185"/>
      <c r="N3" s="206"/>
      <c r="O3" s="196"/>
      <c r="P3" s="185"/>
      <c r="Q3" s="206"/>
      <c r="R3" s="196"/>
      <c r="S3" s="36"/>
      <c r="T3" s="36"/>
      <c r="U3" s="34"/>
    </row>
    <row r="4" spans="1:21" s="25" customFormat="1" ht="15" customHeight="1" thickBot="1">
      <c r="A4" s="37"/>
      <c r="B4" s="63" t="s">
        <v>69</v>
      </c>
      <c r="C4" s="278" t="s">
        <v>30</v>
      </c>
      <c r="D4" s="278"/>
      <c r="E4" s="279"/>
      <c r="F4" s="259"/>
      <c r="G4" s="274" t="s">
        <v>33</v>
      </c>
      <c r="H4" s="274"/>
      <c r="I4" s="274"/>
      <c r="J4" s="207"/>
      <c r="K4" s="274" t="s">
        <v>153</v>
      </c>
      <c r="L4" s="274"/>
      <c r="M4" s="274"/>
      <c r="N4" s="207"/>
      <c r="O4" s="276" t="s">
        <v>154</v>
      </c>
      <c r="P4" s="277"/>
      <c r="Q4" s="207"/>
      <c r="R4" s="274" t="s">
        <v>155</v>
      </c>
      <c r="S4" s="274"/>
      <c r="T4" s="274"/>
      <c r="U4" s="37"/>
    </row>
    <row r="5" spans="1:21" s="25" customFormat="1" ht="14.25" customHeight="1">
      <c r="A5" s="37"/>
      <c r="B5" s="105"/>
      <c r="C5" s="157" t="s">
        <v>41</v>
      </c>
      <c r="D5" s="228" t="s">
        <v>41</v>
      </c>
      <c r="E5" s="164" t="s">
        <v>42</v>
      </c>
      <c r="F5" s="208"/>
      <c r="G5" s="157" t="s">
        <v>41</v>
      </c>
      <c r="H5" s="228" t="s">
        <v>41</v>
      </c>
      <c r="I5" s="186" t="s">
        <v>42</v>
      </c>
      <c r="J5" s="208"/>
      <c r="K5" s="197" t="s">
        <v>41</v>
      </c>
      <c r="L5" s="228" t="s">
        <v>41</v>
      </c>
      <c r="M5" s="186" t="s">
        <v>42</v>
      </c>
      <c r="N5" s="208"/>
      <c r="O5" s="197" t="s">
        <v>41</v>
      </c>
      <c r="P5" s="186" t="s">
        <v>42</v>
      </c>
      <c r="Q5" s="208"/>
      <c r="R5" s="197" t="s">
        <v>41</v>
      </c>
      <c r="S5" s="228" t="s">
        <v>41</v>
      </c>
      <c r="T5" s="164" t="s">
        <v>42</v>
      </c>
      <c r="U5" s="37"/>
    </row>
    <row r="6" spans="1:21" s="25" customFormat="1" ht="21.75">
      <c r="A6" s="37"/>
      <c r="B6" s="163"/>
      <c r="C6" s="165" t="s">
        <v>156</v>
      </c>
      <c r="D6" s="229" t="s">
        <v>157</v>
      </c>
      <c r="E6" s="187" t="s">
        <v>158</v>
      </c>
      <c r="F6" s="208"/>
      <c r="G6" s="198" t="s">
        <v>156</v>
      </c>
      <c r="H6" s="229" t="s">
        <v>157</v>
      </c>
      <c r="I6" s="187" t="s">
        <v>158</v>
      </c>
      <c r="J6" s="208"/>
      <c r="K6" s="198" t="s">
        <v>156</v>
      </c>
      <c r="L6" s="229" t="s">
        <v>157</v>
      </c>
      <c r="M6" s="187" t="s">
        <v>156</v>
      </c>
      <c r="N6" s="208"/>
      <c r="O6" s="198" t="s">
        <v>156</v>
      </c>
      <c r="P6" s="187" t="s">
        <v>156</v>
      </c>
      <c r="Q6" s="208"/>
      <c r="R6" s="198" t="s">
        <v>156</v>
      </c>
      <c r="S6" s="229" t="s">
        <v>157</v>
      </c>
      <c r="T6" s="166" t="s">
        <v>158</v>
      </c>
      <c r="U6" s="37"/>
    </row>
    <row r="7" spans="1:21" s="25" customFormat="1" ht="14.25" customHeight="1">
      <c r="A7" s="37"/>
      <c r="B7" s="19" t="s">
        <v>34</v>
      </c>
      <c r="C7" s="21">
        <v>24802</v>
      </c>
      <c r="D7" s="230">
        <v>24495</v>
      </c>
      <c r="E7" s="22">
        <v>25198</v>
      </c>
      <c r="F7" s="209"/>
      <c r="G7" s="21">
        <v>17777</v>
      </c>
      <c r="H7" s="230">
        <v>18081</v>
      </c>
      <c r="I7" s="188">
        <v>8967</v>
      </c>
      <c r="J7" s="209"/>
      <c r="K7" s="199">
        <v>0</v>
      </c>
      <c r="L7" s="230">
        <v>0</v>
      </c>
      <c r="M7" s="188">
        <v>0</v>
      </c>
      <c r="N7" s="209"/>
      <c r="O7" s="199">
        <v>0</v>
      </c>
      <c r="P7" s="188">
        <v>0</v>
      </c>
      <c r="Q7" s="209"/>
      <c r="R7" s="214">
        <f>C7+G7+K7+O7</f>
        <v>42579</v>
      </c>
      <c r="S7" s="230">
        <f>+D7+H7+L7</f>
        <v>42576</v>
      </c>
      <c r="T7" s="22">
        <f>E7+I7+M7+P7</f>
        <v>34165</v>
      </c>
      <c r="U7" s="37"/>
    </row>
    <row r="8" spans="1:21" s="25" customFormat="1" ht="14.25" customHeight="1">
      <c r="A8" s="37"/>
      <c r="B8" s="19" t="s">
        <v>35</v>
      </c>
      <c r="C8" s="21">
        <v>70300</v>
      </c>
      <c r="D8" s="230">
        <v>68395</v>
      </c>
      <c r="E8" s="22">
        <v>66803</v>
      </c>
      <c r="F8" s="209"/>
      <c r="G8" s="21">
        <v>36792</v>
      </c>
      <c r="H8" s="230">
        <v>36305</v>
      </c>
      <c r="I8" s="188">
        <v>35655</v>
      </c>
      <c r="J8" s="209"/>
      <c r="K8" s="199">
        <v>0</v>
      </c>
      <c r="L8" s="230">
        <v>0</v>
      </c>
      <c r="M8" s="188">
        <v>0</v>
      </c>
      <c r="N8" s="209"/>
      <c r="O8" s="199">
        <v>0</v>
      </c>
      <c r="P8" s="188">
        <v>0</v>
      </c>
      <c r="Q8" s="209"/>
      <c r="R8" s="214">
        <f>C8+G8+K8+O8</f>
        <v>107092</v>
      </c>
      <c r="S8" s="230">
        <f>+D8+H8+L8</f>
        <v>104700</v>
      </c>
      <c r="T8" s="22">
        <f>E8+I8+M8+P8</f>
        <v>102458</v>
      </c>
      <c r="U8" s="37"/>
    </row>
    <row r="9" spans="1:21" s="25" customFormat="1" ht="14.25" customHeight="1">
      <c r="A9" s="37"/>
      <c r="B9" s="218" t="s">
        <v>36</v>
      </c>
      <c r="C9" s="219">
        <v>4866</v>
      </c>
      <c r="D9" s="231">
        <v>4742</v>
      </c>
      <c r="E9" s="223">
        <v>3750</v>
      </c>
      <c r="F9" s="209"/>
      <c r="G9" s="219">
        <v>0</v>
      </c>
      <c r="H9" s="231">
        <v>0</v>
      </c>
      <c r="I9" s="221">
        <v>0</v>
      </c>
      <c r="J9" s="209"/>
      <c r="K9" s="222">
        <v>0</v>
      </c>
      <c r="L9" s="231">
        <v>0</v>
      </c>
      <c r="M9" s="221">
        <v>0</v>
      </c>
      <c r="N9" s="209"/>
      <c r="O9" s="222">
        <v>0</v>
      </c>
      <c r="P9" s="221">
        <v>0</v>
      </c>
      <c r="Q9" s="209"/>
      <c r="R9" s="220">
        <f>G9+C9+K9+O9</f>
        <v>4866</v>
      </c>
      <c r="S9" s="231">
        <f>+H9+D9+L9</f>
        <v>4742</v>
      </c>
      <c r="T9" s="22">
        <f>I9+E9+M9+Q9</f>
        <v>3750</v>
      </c>
      <c r="U9" s="37"/>
    </row>
    <row r="10" spans="1:21" s="25" customFormat="1" ht="14.25" customHeight="1" thickBot="1">
      <c r="A10" s="37"/>
      <c r="B10" s="46" t="s">
        <v>159</v>
      </c>
      <c r="C10" s="47">
        <f>SUM(C7:C9)</f>
        <v>99968</v>
      </c>
      <c r="D10" s="232">
        <f>SUM(D7:D9)</f>
        <v>97632</v>
      </c>
      <c r="E10" s="48">
        <f t="shared" ref="E10" si="0">SUM(E7:E9)</f>
        <v>95751</v>
      </c>
      <c r="F10" s="210"/>
      <c r="G10" s="47">
        <f>SUM(G7:G9)</f>
        <v>54569</v>
      </c>
      <c r="H10" s="232">
        <f>SUM(H7:H9)</f>
        <v>54386</v>
      </c>
      <c r="I10" s="189">
        <f>SUM(I7:I9)</f>
        <v>44622</v>
      </c>
      <c r="J10" s="210"/>
      <c r="K10" s="200">
        <f>SUM(K7:K9)</f>
        <v>0</v>
      </c>
      <c r="L10" s="232">
        <f>SUM(L7:L9)</f>
        <v>0</v>
      </c>
      <c r="M10" s="189">
        <f t="shared" ref="M10" si="1">SUM(M7:M9)</f>
        <v>0</v>
      </c>
      <c r="N10" s="210"/>
      <c r="O10" s="200">
        <f>SUM(O7:O9)</f>
        <v>0</v>
      </c>
      <c r="P10" s="189">
        <f>SUM(P7:P9)</f>
        <v>0</v>
      </c>
      <c r="Q10" s="210"/>
      <c r="R10" s="200">
        <f>SUM(R7:R9)</f>
        <v>154537</v>
      </c>
      <c r="S10" s="232">
        <f>SUM(S7:S9)</f>
        <v>152018</v>
      </c>
      <c r="T10" s="48">
        <f>SUM(T7:T9)</f>
        <v>140373</v>
      </c>
      <c r="U10" s="37"/>
    </row>
    <row r="11" spans="1:21" s="25" customFormat="1" ht="14.25" customHeight="1">
      <c r="A11" s="37"/>
      <c r="B11" s="45" t="s">
        <v>70</v>
      </c>
      <c r="C11" s="30">
        <v>2</v>
      </c>
      <c r="D11" s="233">
        <v>2</v>
      </c>
      <c r="E11" s="31">
        <v>0</v>
      </c>
      <c r="F11" s="209"/>
      <c r="G11" s="30">
        <v>0</v>
      </c>
      <c r="H11" s="233">
        <v>0</v>
      </c>
      <c r="I11" s="190">
        <v>0</v>
      </c>
      <c r="J11" s="209"/>
      <c r="K11" s="201">
        <v>46705</v>
      </c>
      <c r="L11" s="233">
        <v>46075</v>
      </c>
      <c r="M11" s="190">
        <v>46061</v>
      </c>
      <c r="N11" s="209"/>
      <c r="O11" s="201">
        <v>0</v>
      </c>
      <c r="P11" s="190">
        <v>0</v>
      </c>
      <c r="Q11" s="209"/>
      <c r="R11" s="201">
        <f>C11+G11+K11+O11</f>
        <v>46707</v>
      </c>
      <c r="S11" s="234">
        <f>+D11+H11+L11</f>
        <v>46077</v>
      </c>
      <c r="T11" s="31">
        <f>E11+I11+M11+P11</f>
        <v>46061</v>
      </c>
      <c r="U11" s="37"/>
    </row>
    <row r="12" spans="1:21" s="25" customFormat="1" ht="14.25" customHeight="1">
      <c r="A12" s="37"/>
      <c r="B12" s="19" t="s">
        <v>71</v>
      </c>
      <c r="C12" s="21">
        <v>0</v>
      </c>
      <c r="D12" s="230">
        <v>0</v>
      </c>
      <c r="E12" s="22">
        <v>40</v>
      </c>
      <c r="F12" s="209"/>
      <c r="G12" s="21">
        <v>173</v>
      </c>
      <c r="H12" s="230">
        <v>173</v>
      </c>
      <c r="I12" s="188">
        <v>156</v>
      </c>
      <c r="J12" s="209"/>
      <c r="K12" s="199">
        <v>0</v>
      </c>
      <c r="L12" s="230">
        <v>0</v>
      </c>
      <c r="M12" s="188">
        <v>4</v>
      </c>
      <c r="N12" s="209"/>
      <c r="O12" s="199">
        <v>0</v>
      </c>
      <c r="P12" s="188">
        <v>0</v>
      </c>
      <c r="Q12" s="209"/>
      <c r="R12" s="199">
        <f>C12+G12+K12+O12</f>
        <v>173</v>
      </c>
      <c r="S12" s="230">
        <f>+D12+H12+L12</f>
        <v>173</v>
      </c>
      <c r="T12" s="22">
        <f>E12+I12+M12+P12</f>
        <v>200</v>
      </c>
      <c r="U12" s="37"/>
    </row>
    <row r="13" spans="1:21" s="25" customFormat="1" ht="14.25" customHeight="1" thickBot="1">
      <c r="A13" s="37"/>
      <c r="B13" s="46" t="s">
        <v>72</v>
      </c>
      <c r="C13" s="47">
        <f t="shared" ref="C13" si="2">SUM(C10:C12)</f>
        <v>99970</v>
      </c>
      <c r="D13" s="232">
        <f t="shared" ref="D13" si="3">SUM(D10:D12)</f>
        <v>97634</v>
      </c>
      <c r="E13" s="48">
        <f t="shared" ref="E13" si="4">SUM(E10:E12)</f>
        <v>95791</v>
      </c>
      <c r="F13" s="210"/>
      <c r="G13" s="47">
        <f t="shared" ref="G13:I13" si="5">SUM(G10:G12)</f>
        <v>54742</v>
      </c>
      <c r="H13" s="232">
        <f t="shared" si="5"/>
        <v>54559</v>
      </c>
      <c r="I13" s="189">
        <f t="shared" si="5"/>
        <v>44778</v>
      </c>
      <c r="J13" s="210"/>
      <c r="K13" s="200">
        <f t="shared" ref="K13:M13" si="6">SUM(K10:K12)</f>
        <v>46705</v>
      </c>
      <c r="L13" s="232">
        <f t="shared" si="6"/>
        <v>46075</v>
      </c>
      <c r="M13" s="189">
        <f t="shared" si="6"/>
        <v>46065</v>
      </c>
      <c r="N13" s="210"/>
      <c r="O13" s="200">
        <f t="shared" ref="O13:P13" si="7">SUM(O10:O12)</f>
        <v>0</v>
      </c>
      <c r="P13" s="189">
        <f t="shared" si="7"/>
        <v>0</v>
      </c>
      <c r="Q13" s="210"/>
      <c r="R13" s="200">
        <f>SUM(R10:R12)</f>
        <v>201417</v>
      </c>
      <c r="S13" s="232">
        <f t="shared" ref="S13" si="8">SUM(S10:S12)</f>
        <v>198268</v>
      </c>
      <c r="T13" s="48">
        <f>SUM(T10:T12)</f>
        <v>186634</v>
      </c>
      <c r="U13" s="37"/>
    </row>
    <row r="14" spans="1:21" s="25" customFormat="1" ht="14.25" customHeight="1">
      <c r="A14" s="37"/>
      <c r="B14" s="45" t="s">
        <v>160</v>
      </c>
      <c r="C14" s="30">
        <v>-9336</v>
      </c>
      <c r="D14" s="158">
        <v>-9228</v>
      </c>
      <c r="E14" s="31">
        <v>-8560</v>
      </c>
      <c r="F14" s="209"/>
      <c r="G14" s="30">
        <v>-2203</v>
      </c>
      <c r="H14" s="158">
        <v>-2187</v>
      </c>
      <c r="I14" s="190">
        <v>-1428</v>
      </c>
      <c r="J14" s="209"/>
      <c r="K14" s="201">
        <v>-35710</v>
      </c>
      <c r="L14" s="158">
        <v>-35164</v>
      </c>
      <c r="M14" s="190">
        <v>-37523</v>
      </c>
      <c r="N14" s="209"/>
      <c r="O14" s="201">
        <v>-2210</v>
      </c>
      <c r="P14" s="190">
        <v>-1996</v>
      </c>
      <c r="Q14" s="209"/>
      <c r="R14" s="201">
        <f>C14+G14+K14+O14</f>
        <v>-49459</v>
      </c>
      <c r="S14" s="158"/>
      <c r="T14" s="31">
        <f>E14+I14+M14+P14</f>
        <v>-49507</v>
      </c>
      <c r="U14" s="37"/>
    </row>
    <row r="15" spans="1:21" s="25" customFormat="1" ht="14.25" customHeight="1" thickBot="1">
      <c r="A15" s="37"/>
      <c r="B15" s="46" t="s">
        <v>74</v>
      </c>
      <c r="C15" s="47">
        <f t="shared" ref="C15" si="9">SUM(C13:C14)</f>
        <v>90634</v>
      </c>
      <c r="D15" s="159">
        <f t="shared" ref="D15" si="10">SUM(D13:D14)</f>
        <v>88406</v>
      </c>
      <c r="E15" s="48">
        <f t="shared" ref="E15" si="11">SUM(E13:E14)</f>
        <v>87231</v>
      </c>
      <c r="F15" s="210"/>
      <c r="G15" s="47">
        <f t="shared" ref="G15:I15" si="12">SUM(G13:G14)</f>
        <v>52539</v>
      </c>
      <c r="H15" s="159">
        <f t="shared" si="12"/>
        <v>52372</v>
      </c>
      <c r="I15" s="189">
        <f t="shared" si="12"/>
        <v>43350</v>
      </c>
      <c r="J15" s="210"/>
      <c r="K15" s="200">
        <f t="shared" ref="K15:M15" si="13">SUM(K13:K14)</f>
        <v>10995</v>
      </c>
      <c r="L15" s="159">
        <f t="shared" si="13"/>
        <v>10911</v>
      </c>
      <c r="M15" s="189">
        <f t="shared" si="13"/>
        <v>8542</v>
      </c>
      <c r="N15" s="210"/>
      <c r="O15" s="200">
        <f t="shared" ref="O15:P15" si="14">SUM(O13:O14)</f>
        <v>-2210</v>
      </c>
      <c r="P15" s="189">
        <f t="shared" si="14"/>
        <v>-1996</v>
      </c>
      <c r="Q15" s="210"/>
      <c r="R15" s="200">
        <f t="shared" ref="R15:T15" si="15">SUM(R13:R14)</f>
        <v>151958</v>
      </c>
      <c r="S15" s="159"/>
      <c r="T15" s="48">
        <f t="shared" si="15"/>
        <v>137127</v>
      </c>
      <c r="U15" s="37"/>
    </row>
    <row r="16" spans="1:21" s="25" customFormat="1" ht="11.25">
      <c r="A16" s="37"/>
      <c r="B16" s="53"/>
      <c r="C16" s="91"/>
      <c r="D16" s="160"/>
      <c r="E16" s="92"/>
      <c r="F16" s="210"/>
      <c r="G16" s="91"/>
      <c r="H16" s="160"/>
      <c r="I16" s="191"/>
      <c r="J16" s="210"/>
      <c r="K16" s="202"/>
      <c r="L16" s="160"/>
      <c r="M16" s="191"/>
      <c r="N16" s="210"/>
      <c r="O16" s="202"/>
      <c r="P16" s="191"/>
      <c r="Q16" s="210"/>
      <c r="R16" s="202"/>
      <c r="S16" s="160"/>
      <c r="T16" s="92"/>
      <c r="U16" s="37"/>
    </row>
    <row r="17" spans="1:21" s="25" customFormat="1" ht="11.25" customHeight="1">
      <c r="A17" s="37"/>
      <c r="B17" s="19" t="s">
        <v>76</v>
      </c>
      <c r="C17" s="21">
        <f>-45791+1</f>
        <v>-45790</v>
      </c>
      <c r="D17" s="161">
        <v>-44739</v>
      </c>
      <c r="E17" s="22">
        <v>-37770</v>
      </c>
      <c r="F17" s="209"/>
      <c r="G17" s="21">
        <v>-7365</v>
      </c>
      <c r="H17" s="161">
        <v>-7367</v>
      </c>
      <c r="I17" s="188">
        <v>-6614</v>
      </c>
      <c r="J17" s="209"/>
      <c r="K17" s="199">
        <v>-4270</v>
      </c>
      <c r="L17" s="161">
        <v>-4211</v>
      </c>
      <c r="M17" s="188">
        <v>-4382</v>
      </c>
      <c r="N17" s="209"/>
      <c r="O17" s="199">
        <v>-3386</v>
      </c>
      <c r="P17" s="188">
        <v>-3271</v>
      </c>
      <c r="Q17" s="209"/>
      <c r="R17" s="201">
        <f>C17+G17+K17+O17</f>
        <v>-60811</v>
      </c>
      <c r="S17" s="161"/>
      <c r="T17" s="22">
        <f>E17+I17+M17+P17</f>
        <v>-52037</v>
      </c>
      <c r="U17" s="37"/>
    </row>
    <row r="18" spans="1:21" s="25" customFormat="1" ht="14.25" customHeight="1" thickBot="1">
      <c r="A18" s="37"/>
      <c r="B18" s="46" t="s">
        <v>161</v>
      </c>
      <c r="C18" s="47">
        <f t="shared" ref="C18" si="16">SUM(C15:C17)</f>
        <v>44844</v>
      </c>
      <c r="D18" s="159">
        <f t="shared" ref="D18" si="17">SUM(D15:D17)</f>
        <v>43667</v>
      </c>
      <c r="E18" s="48">
        <f t="shared" ref="E18" si="18">SUM(E15:E17)</f>
        <v>49461</v>
      </c>
      <c r="F18" s="210"/>
      <c r="G18" s="47">
        <f t="shared" ref="G18:I18" si="19">SUM(G15:G17)</f>
        <v>45174</v>
      </c>
      <c r="H18" s="159">
        <f t="shared" si="19"/>
        <v>45005</v>
      </c>
      <c r="I18" s="189">
        <f t="shared" si="19"/>
        <v>36736</v>
      </c>
      <c r="J18" s="210"/>
      <c r="K18" s="200">
        <f t="shared" ref="K18:M18" si="20">SUM(K15:K17)</f>
        <v>6725</v>
      </c>
      <c r="L18" s="159">
        <f t="shared" si="20"/>
        <v>6700</v>
      </c>
      <c r="M18" s="189">
        <f t="shared" si="20"/>
        <v>4160</v>
      </c>
      <c r="N18" s="210"/>
      <c r="O18" s="200">
        <f t="shared" ref="O18:P18" si="21">SUM(O15:O17)</f>
        <v>-5596</v>
      </c>
      <c r="P18" s="189">
        <f t="shared" si="21"/>
        <v>-5267</v>
      </c>
      <c r="Q18" s="210"/>
      <c r="R18" s="200">
        <f t="shared" ref="R18:T18" si="22">SUM(R15:R17)</f>
        <v>91147</v>
      </c>
      <c r="S18" s="159"/>
      <c r="T18" s="48">
        <f t="shared" si="22"/>
        <v>85090</v>
      </c>
      <c r="U18" s="37"/>
    </row>
    <row r="19" spans="1:21" s="86" customFormat="1" ht="11.25">
      <c r="A19" s="37"/>
      <c r="B19" s="53"/>
      <c r="C19" s="91"/>
      <c r="D19" s="160"/>
      <c r="E19" s="92"/>
      <c r="F19" s="210"/>
      <c r="G19" s="91"/>
      <c r="H19" s="160"/>
      <c r="I19" s="191"/>
      <c r="J19" s="210"/>
      <c r="K19" s="202"/>
      <c r="L19" s="160"/>
      <c r="M19" s="191"/>
      <c r="N19" s="210"/>
      <c r="O19" s="202"/>
      <c r="P19" s="191"/>
      <c r="Q19" s="210"/>
      <c r="R19" s="202"/>
      <c r="S19" s="160"/>
      <c r="T19" s="92"/>
      <c r="U19" s="37"/>
    </row>
    <row r="20" spans="1:21" s="25" customFormat="1" ht="11.25" customHeight="1">
      <c r="A20" s="37"/>
      <c r="B20" s="45" t="s">
        <v>75</v>
      </c>
      <c r="C20" s="30">
        <v>-27385</v>
      </c>
      <c r="D20" s="158">
        <v>-27214</v>
      </c>
      <c r="E20" s="31">
        <v>-22807</v>
      </c>
      <c r="F20" s="209"/>
      <c r="G20" s="30">
        <v>-5916</v>
      </c>
      <c r="H20" s="158">
        <v>-5962</v>
      </c>
      <c r="I20" s="190">
        <v>-5537</v>
      </c>
      <c r="J20" s="209"/>
      <c r="K20" s="201">
        <v>0</v>
      </c>
      <c r="L20" s="158">
        <v>0</v>
      </c>
      <c r="M20" s="190">
        <v>0</v>
      </c>
      <c r="N20" s="209"/>
      <c r="O20" s="201">
        <v>0</v>
      </c>
      <c r="P20" s="190">
        <v>0</v>
      </c>
      <c r="Q20" s="209"/>
      <c r="R20" s="201">
        <f>C20+G20+K20+O20</f>
        <v>-33301</v>
      </c>
      <c r="S20" s="158"/>
      <c r="T20" s="31">
        <f>E20+I20+M20+P20</f>
        <v>-28344</v>
      </c>
      <c r="U20" s="37"/>
    </row>
    <row r="21" spans="1:21" s="25" customFormat="1" ht="14.25" customHeight="1" thickBot="1">
      <c r="A21" s="37"/>
      <c r="B21" s="46" t="s">
        <v>162</v>
      </c>
      <c r="C21" s="47">
        <f t="shared" ref="C21" si="23">SUM(C18:C20)</f>
        <v>17459</v>
      </c>
      <c r="D21" s="159">
        <f t="shared" ref="D21" si="24">SUM(D18:D20)</f>
        <v>16453</v>
      </c>
      <c r="E21" s="48">
        <f t="shared" ref="E21" si="25">SUM(E18:E20)</f>
        <v>26654</v>
      </c>
      <c r="F21" s="210"/>
      <c r="G21" s="47">
        <f t="shared" ref="G21:I21" si="26">SUM(G18:G20)</f>
        <v>39258</v>
      </c>
      <c r="H21" s="159">
        <f t="shared" si="26"/>
        <v>39043</v>
      </c>
      <c r="I21" s="189">
        <f t="shared" si="26"/>
        <v>31199</v>
      </c>
      <c r="J21" s="210"/>
      <c r="K21" s="200">
        <f t="shared" ref="K21:M21" si="27">SUM(K18:K20)</f>
        <v>6725</v>
      </c>
      <c r="L21" s="159">
        <f t="shared" si="27"/>
        <v>6700</v>
      </c>
      <c r="M21" s="189">
        <f t="shared" si="27"/>
        <v>4160</v>
      </c>
      <c r="N21" s="210"/>
      <c r="O21" s="200">
        <f t="shared" ref="O21:P21" si="28">SUM(O18:O20)</f>
        <v>-5596</v>
      </c>
      <c r="P21" s="189">
        <f t="shared" si="28"/>
        <v>-5267</v>
      </c>
      <c r="Q21" s="210"/>
      <c r="R21" s="200">
        <f>SUM(R18:R20)</f>
        <v>57846</v>
      </c>
      <c r="S21" s="159"/>
      <c r="T21" s="48">
        <f>SUM(T18:T20)</f>
        <v>56746</v>
      </c>
      <c r="U21" s="37"/>
    </row>
    <row r="22" spans="1:21" s="25" customFormat="1" ht="14.25" customHeight="1">
      <c r="A22" s="37"/>
      <c r="B22" s="45" t="s">
        <v>77</v>
      </c>
      <c r="C22" s="30"/>
      <c r="D22" s="158"/>
      <c r="E22" s="31"/>
      <c r="F22" s="209"/>
      <c r="G22" s="30"/>
      <c r="H22" s="158"/>
      <c r="I22" s="190"/>
      <c r="J22" s="209"/>
      <c r="K22" s="201"/>
      <c r="L22" s="158"/>
      <c r="M22" s="190"/>
      <c r="N22" s="209"/>
      <c r="O22" s="201"/>
      <c r="P22" s="190"/>
      <c r="Q22" s="209"/>
      <c r="R22" s="201">
        <v>-17620</v>
      </c>
      <c r="S22" s="158"/>
      <c r="T22" s="31">
        <v>-17048</v>
      </c>
      <c r="U22" s="37"/>
    </row>
    <row r="23" spans="1:21" s="25" customFormat="1" ht="14.25" customHeight="1">
      <c r="A23" s="37"/>
      <c r="B23" s="19" t="s">
        <v>78</v>
      </c>
      <c r="C23" s="21"/>
      <c r="D23" s="161"/>
      <c r="E23" s="22"/>
      <c r="F23" s="209"/>
      <c r="G23" s="21"/>
      <c r="H23" s="161"/>
      <c r="I23" s="188"/>
      <c r="J23" s="209"/>
      <c r="K23" s="199"/>
      <c r="L23" s="161"/>
      <c r="M23" s="188"/>
      <c r="N23" s="209"/>
      <c r="O23" s="199"/>
      <c r="P23" s="188"/>
      <c r="Q23" s="209"/>
      <c r="R23" s="199">
        <v>-1461</v>
      </c>
      <c r="S23" s="161"/>
      <c r="T23" s="22">
        <v>-1795</v>
      </c>
      <c r="U23" s="37"/>
    </row>
    <row r="24" spans="1:21" s="25" customFormat="1" ht="14.25" customHeight="1" thickBot="1">
      <c r="A24" s="37"/>
      <c r="B24" s="46" t="s">
        <v>79</v>
      </c>
      <c r="C24" s="93"/>
      <c r="D24" s="162"/>
      <c r="E24" s="217"/>
      <c r="F24" s="209"/>
      <c r="G24" s="93"/>
      <c r="H24" s="162"/>
      <c r="I24" s="192"/>
      <c r="J24" s="209"/>
      <c r="K24" s="205"/>
      <c r="L24" s="162"/>
      <c r="M24" s="192"/>
      <c r="N24" s="209"/>
      <c r="O24" s="205"/>
      <c r="P24" s="192"/>
      <c r="Q24" s="209"/>
      <c r="R24" s="200">
        <f>SUM(R21:R23)</f>
        <v>38765</v>
      </c>
      <c r="S24" s="162"/>
      <c r="T24" s="48">
        <f>SUM(T21:T23)</f>
        <v>37903</v>
      </c>
      <c r="U24" s="37"/>
    </row>
    <row r="25" spans="1:21" s="25" customFormat="1" ht="14.25" customHeight="1">
      <c r="A25" s="37"/>
      <c r="B25" s="45" t="s">
        <v>163</v>
      </c>
      <c r="C25" s="30"/>
      <c r="D25" s="158"/>
      <c r="E25" s="31"/>
      <c r="F25" s="209"/>
      <c r="G25" s="30"/>
      <c r="H25" s="158"/>
      <c r="I25" s="190"/>
      <c r="J25" s="209"/>
      <c r="K25" s="201"/>
      <c r="L25" s="158"/>
      <c r="M25" s="190"/>
      <c r="N25" s="209"/>
      <c r="O25" s="201"/>
      <c r="P25" s="190"/>
      <c r="Q25" s="209"/>
      <c r="R25" s="201">
        <v>1983</v>
      </c>
      <c r="S25" s="158"/>
      <c r="T25" s="31">
        <v>2361</v>
      </c>
      <c r="U25" s="37"/>
    </row>
    <row r="26" spans="1:21" s="25" customFormat="1" ht="14.25" customHeight="1">
      <c r="A26" s="37"/>
      <c r="B26" s="19" t="s">
        <v>126</v>
      </c>
      <c r="C26" s="21"/>
      <c r="D26" s="161"/>
      <c r="E26" s="22"/>
      <c r="F26" s="209"/>
      <c r="G26" s="21"/>
      <c r="H26" s="161"/>
      <c r="I26" s="188"/>
      <c r="J26" s="209"/>
      <c r="K26" s="199"/>
      <c r="L26" s="161"/>
      <c r="M26" s="188"/>
      <c r="N26" s="209"/>
      <c r="O26" s="199"/>
      <c r="P26" s="188"/>
      <c r="Q26" s="209"/>
      <c r="R26" s="199">
        <v>1393</v>
      </c>
      <c r="S26" s="161"/>
      <c r="T26" s="22">
        <v>1365</v>
      </c>
      <c r="U26" s="37"/>
    </row>
    <row r="27" spans="1:21" s="25" customFormat="1" ht="14.25" customHeight="1" thickBot="1">
      <c r="A27" s="37"/>
      <c r="B27" s="46" t="s">
        <v>82</v>
      </c>
      <c r="C27" s="93"/>
      <c r="D27" s="162"/>
      <c r="E27" s="217"/>
      <c r="F27" s="209"/>
      <c r="G27" s="93"/>
      <c r="H27" s="162"/>
      <c r="I27" s="192"/>
      <c r="J27" s="209"/>
      <c r="K27" s="205"/>
      <c r="L27" s="162"/>
      <c r="M27" s="192"/>
      <c r="N27" s="209"/>
      <c r="O27" s="205"/>
      <c r="P27" s="192"/>
      <c r="Q27" s="209"/>
      <c r="R27" s="200">
        <f>SUM(R24:R26)</f>
        <v>42141</v>
      </c>
      <c r="S27" s="162"/>
      <c r="T27" s="48">
        <f>SUM(T24:T26)</f>
        <v>41629</v>
      </c>
      <c r="U27" s="37"/>
    </row>
    <row r="28" spans="1:21" s="25" customFormat="1" ht="14.25" customHeight="1">
      <c r="A28" s="37"/>
      <c r="B28" s="45" t="s">
        <v>83</v>
      </c>
      <c r="C28" s="30"/>
      <c r="D28" s="158"/>
      <c r="E28" s="31"/>
      <c r="F28" s="209"/>
      <c r="G28" s="30"/>
      <c r="H28" s="158"/>
      <c r="I28" s="190"/>
      <c r="J28" s="209"/>
      <c r="K28" s="201"/>
      <c r="L28" s="158"/>
      <c r="M28" s="190"/>
      <c r="N28" s="209"/>
      <c r="O28" s="201"/>
      <c r="P28" s="190"/>
      <c r="Q28" s="209"/>
      <c r="R28" s="201">
        <v>-12471</v>
      </c>
      <c r="S28" s="158"/>
      <c r="T28" s="31">
        <v>-11680</v>
      </c>
      <c r="U28" s="37"/>
    </row>
    <row r="29" spans="1:21" s="9" customFormat="1" ht="12" thickBot="1">
      <c r="A29" s="89"/>
      <c r="B29" s="51" t="s">
        <v>84</v>
      </c>
      <c r="C29" s="32"/>
      <c r="D29" s="167"/>
      <c r="E29" s="33"/>
      <c r="F29" s="211"/>
      <c r="G29" s="32"/>
      <c r="H29" s="167"/>
      <c r="I29" s="193"/>
      <c r="J29" s="211"/>
      <c r="K29" s="203"/>
      <c r="L29" s="167"/>
      <c r="M29" s="193"/>
      <c r="N29" s="211"/>
      <c r="O29" s="203"/>
      <c r="P29" s="193"/>
      <c r="Q29" s="211"/>
      <c r="R29" s="203">
        <f>SUM(R27:R28)</f>
        <v>29670</v>
      </c>
      <c r="S29" s="167"/>
      <c r="T29" s="33">
        <f>SUM(T27:T28)</f>
        <v>29949</v>
      </c>
    </row>
    <row r="30" spans="1:21" s="25" customFormat="1" ht="11.25">
      <c r="A30" s="37"/>
      <c r="B30" s="37"/>
      <c r="C30" s="95"/>
      <c r="D30" s="95"/>
      <c r="E30" s="96"/>
      <c r="F30" s="96"/>
      <c r="G30" s="95"/>
      <c r="H30" s="95"/>
      <c r="I30" s="195"/>
      <c r="J30" s="103"/>
      <c r="K30" s="204"/>
      <c r="L30" s="96"/>
      <c r="M30" s="194"/>
      <c r="N30" s="104"/>
      <c r="O30" s="204"/>
      <c r="P30" s="194"/>
      <c r="Q30" s="104"/>
      <c r="R30" s="204"/>
      <c r="S30" s="96"/>
      <c r="T30" s="96"/>
      <c r="U30" s="37"/>
    </row>
    <row r="31" spans="1:21">
      <c r="B31" s="5" t="s">
        <v>164</v>
      </c>
      <c r="C31" s="5"/>
      <c r="D31" s="5"/>
      <c r="E31" s="5"/>
      <c r="F31" s="212"/>
      <c r="G31" s="5"/>
      <c r="H31" s="5"/>
      <c r="I31" s="5"/>
      <c r="J31" s="212"/>
      <c r="K31" s="5"/>
      <c r="L31" s="5"/>
      <c r="M31" s="5"/>
      <c r="N31" s="212"/>
      <c r="O31" s="5"/>
      <c r="P31" s="5"/>
      <c r="Q31" s="212"/>
      <c r="R31" s="5"/>
      <c r="S31" s="5"/>
      <c r="T31" s="5"/>
      <c r="U31" s="5"/>
    </row>
  </sheetData>
  <mergeCells count="6">
    <mergeCell ref="R4:T4"/>
    <mergeCell ref="B1:K1"/>
    <mergeCell ref="G4:I4"/>
    <mergeCell ref="K4:M4"/>
    <mergeCell ref="O4:P4"/>
    <mergeCell ref="C4:E4"/>
  </mergeCells>
  <pageMargins left="0.23622047244094491" right="0.23622047244094491" top="0.74803149606299213" bottom="0.74803149606299213" header="0.31496062992125984" footer="0.31496062992125984"/>
  <pageSetup paperSize="9" scale="73" orientation="landscape" r:id="rId1"/>
  <headerFooter>
    <oddFooter>&amp;L© 2019 Software AG. All rights reserved.&amp;C&amp;P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3">
    <pageSetUpPr fitToPage="1"/>
  </sheetPr>
  <dimension ref="A1:N21"/>
  <sheetViews>
    <sheetView showGridLines="0" zoomScaleNormal="100" workbookViewId="0"/>
  </sheetViews>
  <sheetFormatPr defaultColWidth="9.140625" defaultRowHeight="14.25"/>
  <cols>
    <col min="1" max="1" width="4" style="216" customWidth="1"/>
    <col min="2" max="2" width="32.28515625" style="216" customWidth="1"/>
    <col min="3" max="5" width="10.42578125" style="216" customWidth="1"/>
    <col min="6" max="6" width="2.7109375" style="216" customWidth="1"/>
    <col min="7" max="9" width="10.42578125" style="216" customWidth="1"/>
    <col min="10" max="10" width="2.7109375" style="216" customWidth="1"/>
    <col min="11" max="13" width="10.42578125" style="216" customWidth="1"/>
    <col min="14" max="16384" width="9.140625" style="216"/>
  </cols>
  <sheetData>
    <row r="1" spans="1:14" s="39" customFormat="1" ht="15" customHeight="1">
      <c r="A1" s="101"/>
      <c r="B1" s="280" t="str">
        <f>'Table of contents'!C19</f>
        <v>DBP Segment with Revenue Split for the First Quarter of 2019</v>
      </c>
      <c r="C1" s="280"/>
      <c r="D1" s="280"/>
      <c r="E1" s="280"/>
      <c r="F1" s="280"/>
      <c r="G1" s="280"/>
      <c r="H1" s="280"/>
      <c r="I1" s="280"/>
      <c r="J1" s="280"/>
      <c r="K1" s="280"/>
      <c r="L1" s="280"/>
      <c r="M1" s="280"/>
    </row>
    <row r="2" spans="1:14" s="2" customFormat="1" ht="15" customHeight="1">
      <c r="A2" s="98"/>
      <c r="B2" s="257" t="s">
        <v>21</v>
      </c>
      <c r="C2" s="100"/>
      <c r="D2" s="100"/>
      <c r="E2" s="100"/>
      <c r="F2" s="100"/>
      <c r="G2" s="100"/>
      <c r="H2" s="100"/>
      <c r="I2" s="99"/>
      <c r="J2" s="99"/>
      <c r="K2" s="99"/>
      <c r="L2" s="99"/>
      <c r="M2" s="99"/>
    </row>
    <row r="3" spans="1:14" s="2" customFormat="1" ht="15" customHeight="1">
      <c r="A3" s="34"/>
      <c r="B3" s="41"/>
      <c r="C3" s="196"/>
      <c r="D3" s="36"/>
      <c r="E3" s="185"/>
      <c r="F3" s="206"/>
      <c r="G3" s="196"/>
      <c r="H3" s="36"/>
      <c r="I3" s="185"/>
      <c r="J3" s="206"/>
      <c r="K3" s="196"/>
      <c r="L3" s="36"/>
      <c r="M3" s="36"/>
    </row>
    <row r="4" spans="1:14" s="25" customFormat="1" ht="15" customHeight="1" thickBot="1">
      <c r="A4" s="37"/>
      <c r="B4" s="63" t="s">
        <v>69</v>
      </c>
      <c r="C4" s="278" t="s">
        <v>165</v>
      </c>
      <c r="D4" s="278"/>
      <c r="E4" s="279"/>
      <c r="F4" s="213"/>
      <c r="G4" s="278" t="s">
        <v>166</v>
      </c>
      <c r="H4" s="278"/>
      <c r="I4" s="279"/>
      <c r="J4" s="207"/>
      <c r="K4" s="278" t="s">
        <v>30</v>
      </c>
      <c r="L4" s="278"/>
      <c r="M4" s="279"/>
    </row>
    <row r="5" spans="1:14" s="25" customFormat="1" ht="14.25" customHeight="1">
      <c r="A5" s="37"/>
      <c r="B5" s="105"/>
      <c r="C5" s="157" t="s">
        <v>41</v>
      </c>
      <c r="D5" s="228" t="s">
        <v>41</v>
      </c>
      <c r="E5" s="186" t="s">
        <v>42</v>
      </c>
      <c r="F5" s="208"/>
      <c r="G5" s="157" t="s">
        <v>41</v>
      </c>
      <c r="H5" s="228" t="s">
        <v>41</v>
      </c>
      <c r="I5" s="186" t="s">
        <v>42</v>
      </c>
      <c r="J5" s="208"/>
      <c r="K5" s="157" t="s">
        <v>41</v>
      </c>
      <c r="L5" s="228" t="s">
        <v>41</v>
      </c>
      <c r="M5" s="186" t="s">
        <v>42</v>
      </c>
      <c r="N5" s="241"/>
    </row>
    <row r="6" spans="1:14" s="25" customFormat="1" ht="21.75">
      <c r="A6" s="37"/>
      <c r="B6" s="163"/>
      <c r="C6" s="198" t="s">
        <v>156</v>
      </c>
      <c r="D6" s="229" t="s">
        <v>157</v>
      </c>
      <c r="E6" s="187" t="s">
        <v>158</v>
      </c>
      <c r="F6" s="208"/>
      <c r="G6" s="198" t="s">
        <v>156</v>
      </c>
      <c r="H6" s="229" t="s">
        <v>157</v>
      </c>
      <c r="I6" s="187" t="s">
        <v>158</v>
      </c>
      <c r="J6" s="208"/>
      <c r="K6" s="198" t="s">
        <v>156</v>
      </c>
      <c r="L6" s="229" t="s">
        <v>157</v>
      </c>
      <c r="M6" s="166" t="s">
        <v>158</v>
      </c>
      <c r="N6" s="241"/>
    </row>
    <row r="7" spans="1:14" s="25" customFormat="1" ht="14.25" customHeight="1">
      <c r="A7" s="37"/>
      <c r="B7" s="19" t="s">
        <v>34</v>
      </c>
      <c r="C7" s="199">
        <v>3059</v>
      </c>
      <c r="D7" s="230">
        <v>3041</v>
      </c>
      <c r="E7" s="188">
        <v>1787</v>
      </c>
      <c r="F7" s="209"/>
      <c r="G7" s="199">
        <f>+K7-C7</f>
        <v>21743</v>
      </c>
      <c r="H7" s="230">
        <f t="shared" ref="H7:I9" si="0">+L7-D7</f>
        <v>21454</v>
      </c>
      <c r="I7" s="188">
        <f t="shared" si="0"/>
        <v>23411</v>
      </c>
      <c r="J7" s="209"/>
      <c r="K7" s="199">
        <v>24802</v>
      </c>
      <c r="L7" s="230">
        <v>24495</v>
      </c>
      <c r="M7" s="188">
        <v>25198</v>
      </c>
    </row>
    <row r="8" spans="1:14" s="25" customFormat="1" ht="14.25" customHeight="1">
      <c r="A8" s="37"/>
      <c r="B8" s="19" t="s">
        <v>35</v>
      </c>
      <c r="C8" s="199">
        <v>1576</v>
      </c>
      <c r="D8" s="230">
        <v>1553</v>
      </c>
      <c r="E8" s="188">
        <v>824</v>
      </c>
      <c r="F8" s="209"/>
      <c r="G8" s="199">
        <f t="shared" ref="G8:G9" si="1">+K8-C8</f>
        <v>68724</v>
      </c>
      <c r="H8" s="230">
        <f t="shared" si="0"/>
        <v>66842</v>
      </c>
      <c r="I8" s="188">
        <f t="shared" si="0"/>
        <v>65979</v>
      </c>
      <c r="J8" s="209"/>
      <c r="K8" s="199">
        <v>70300</v>
      </c>
      <c r="L8" s="230">
        <v>68395</v>
      </c>
      <c r="M8" s="188">
        <v>66803</v>
      </c>
    </row>
    <row r="9" spans="1:14" s="25" customFormat="1" ht="14.25" customHeight="1">
      <c r="A9" s="37"/>
      <c r="B9" s="218" t="s">
        <v>36</v>
      </c>
      <c r="C9" s="222">
        <v>4866</v>
      </c>
      <c r="D9" s="230">
        <v>4742</v>
      </c>
      <c r="E9" s="188">
        <v>3750</v>
      </c>
      <c r="F9" s="209"/>
      <c r="G9" s="199">
        <f t="shared" si="1"/>
        <v>0</v>
      </c>
      <c r="H9" s="230">
        <f t="shared" si="0"/>
        <v>0</v>
      </c>
      <c r="I9" s="188">
        <f t="shared" si="0"/>
        <v>0</v>
      </c>
      <c r="J9" s="209"/>
      <c r="K9" s="222">
        <v>4866</v>
      </c>
      <c r="L9" s="230">
        <v>4742</v>
      </c>
      <c r="M9" s="188">
        <v>3750</v>
      </c>
    </row>
    <row r="10" spans="1:14" s="25" customFormat="1" ht="14.25" customHeight="1" thickBot="1">
      <c r="A10" s="37"/>
      <c r="B10" s="46" t="s">
        <v>159</v>
      </c>
      <c r="C10" s="200">
        <f>SUM(C7:C9)</f>
        <v>9501</v>
      </c>
      <c r="D10" s="232">
        <f>SUM(D7:D9)</f>
        <v>9336</v>
      </c>
      <c r="E10" s="189">
        <f t="shared" ref="E10" si="2">SUM(E7:E9)</f>
        <v>6361</v>
      </c>
      <c r="F10" s="210"/>
      <c r="G10" s="200">
        <f t="shared" ref="G10:I10" si="3">SUM(G7:G9)</f>
        <v>90467</v>
      </c>
      <c r="H10" s="232">
        <f t="shared" si="3"/>
        <v>88296</v>
      </c>
      <c r="I10" s="189">
        <f t="shared" si="3"/>
        <v>89390</v>
      </c>
      <c r="J10" s="210"/>
      <c r="K10" s="200">
        <f>SUM(K7:K9)</f>
        <v>99968</v>
      </c>
      <c r="L10" s="232">
        <f>SUM(L7:L9)</f>
        <v>97632</v>
      </c>
      <c r="M10" s="189">
        <f t="shared" ref="M10" si="4">SUM(M7:M9)</f>
        <v>95751</v>
      </c>
    </row>
    <row r="11" spans="1:14" s="25" customFormat="1" ht="14.25" customHeight="1">
      <c r="A11" s="37"/>
      <c r="B11" s="45" t="s">
        <v>70</v>
      </c>
      <c r="C11" s="201">
        <v>2</v>
      </c>
      <c r="D11" s="233">
        <v>2</v>
      </c>
      <c r="E11" s="190">
        <v>0</v>
      </c>
      <c r="F11" s="209"/>
      <c r="G11" s="201">
        <f t="shared" ref="G11:I12" si="5">+K11-C11</f>
        <v>0</v>
      </c>
      <c r="H11" s="233">
        <f t="shared" si="5"/>
        <v>0</v>
      </c>
      <c r="I11" s="190">
        <f t="shared" si="5"/>
        <v>0</v>
      </c>
      <c r="J11" s="209"/>
      <c r="K11" s="201">
        <v>2</v>
      </c>
      <c r="L11" s="233">
        <v>2</v>
      </c>
      <c r="M11" s="190">
        <v>0</v>
      </c>
    </row>
    <row r="12" spans="1:14" s="25" customFormat="1" ht="14.25" customHeight="1">
      <c r="A12" s="37"/>
      <c r="B12" s="19" t="s">
        <v>71</v>
      </c>
      <c r="C12" s="199">
        <v>0</v>
      </c>
      <c r="D12" s="230">
        <v>0</v>
      </c>
      <c r="E12" s="188">
        <v>0</v>
      </c>
      <c r="F12" s="209"/>
      <c r="G12" s="199">
        <f t="shared" si="5"/>
        <v>0</v>
      </c>
      <c r="H12" s="230">
        <f t="shared" si="5"/>
        <v>0</v>
      </c>
      <c r="I12" s="188">
        <f t="shared" si="5"/>
        <v>40</v>
      </c>
      <c r="J12" s="209"/>
      <c r="K12" s="199">
        <v>0</v>
      </c>
      <c r="L12" s="230">
        <v>0</v>
      </c>
      <c r="M12" s="188">
        <v>40</v>
      </c>
    </row>
    <row r="13" spans="1:14" s="25" customFormat="1" ht="14.25" customHeight="1" thickBot="1">
      <c r="A13" s="37"/>
      <c r="B13" s="46" t="s">
        <v>72</v>
      </c>
      <c r="C13" s="200">
        <f t="shared" ref="C13" si="6">SUM(C10:C12)</f>
        <v>9503</v>
      </c>
      <c r="D13" s="232">
        <f t="shared" ref="D13:E13" si="7">SUM(D10:D12)</f>
        <v>9338</v>
      </c>
      <c r="E13" s="189">
        <f t="shared" si="7"/>
        <v>6361</v>
      </c>
      <c r="F13" s="210"/>
      <c r="G13" s="200">
        <f t="shared" ref="G13:I13" si="8">SUM(G10:G12)</f>
        <v>90467</v>
      </c>
      <c r="H13" s="232">
        <f t="shared" si="8"/>
        <v>88296</v>
      </c>
      <c r="I13" s="189">
        <f t="shared" si="8"/>
        <v>89430</v>
      </c>
      <c r="J13" s="210"/>
      <c r="K13" s="200">
        <f t="shared" ref="K13" si="9">SUM(K10:K12)</f>
        <v>99970</v>
      </c>
      <c r="L13" s="232">
        <f t="shared" ref="L13:M13" si="10">SUM(L10:L12)</f>
        <v>97634</v>
      </c>
      <c r="M13" s="189">
        <f t="shared" si="10"/>
        <v>95791</v>
      </c>
    </row>
    <row r="14" spans="1:14" s="25" customFormat="1" ht="14.25" customHeight="1">
      <c r="A14" s="37"/>
      <c r="B14" s="45" t="s">
        <v>160</v>
      </c>
      <c r="C14" s="30"/>
      <c r="D14" s="158"/>
      <c r="E14" s="190"/>
      <c r="F14" s="209"/>
      <c r="G14" s="30"/>
      <c r="H14" s="158"/>
      <c r="I14" s="190"/>
      <c r="J14" s="209"/>
      <c r="K14" s="201">
        <v>-9336</v>
      </c>
      <c r="L14" s="158">
        <v>-9228</v>
      </c>
      <c r="M14" s="190">
        <v>-8560</v>
      </c>
    </row>
    <row r="15" spans="1:14" s="25" customFormat="1" ht="14.25" customHeight="1" thickBot="1">
      <c r="A15" s="37"/>
      <c r="B15" s="46" t="s">
        <v>74</v>
      </c>
      <c r="C15" s="47"/>
      <c r="D15" s="159"/>
      <c r="E15" s="189"/>
      <c r="F15" s="210"/>
      <c r="G15" s="47"/>
      <c r="H15" s="159"/>
      <c r="I15" s="189"/>
      <c r="J15" s="210"/>
      <c r="K15" s="200">
        <f t="shared" ref="K15:L15" si="11">SUM(K13:K14)</f>
        <v>90634</v>
      </c>
      <c r="L15" s="159">
        <f t="shared" si="11"/>
        <v>88406</v>
      </c>
      <c r="M15" s="189">
        <f t="shared" ref="M15" si="12">SUM(M13:M14)</f>
        <v>87231</v>
      </c>
    </row>
    <row r="16" spans="1:14" s="25" customFormat="1" ht="11.25">
      <c r="A16" s="37"/>
      <c r="B16" s="53"/>
      <c r="C16" s="91"/>
      <c r="D16" s="160"/>
      <c r="E16" s="191"/>
      <c r="F16" s="210"/>
      <c r="G16" s="91"/>
      <c r="H16" s="160"/>
      <c r="I16" s="191"/>
      <c r="J16" s="210"/>
      <c r="K16" s="202"/>
      <c r="L16" s="160"/>
      <c r="M16" s="191"/>
    </row>
    <row r="17" spans="1:13" s="25" customFormat="1" ht="11.25" customHeight="1">
      <c r="A17" s="37"/>
      <c r="B17" s="19" t="s">
        <v>76</v>
      </c>
      <c r="C17" s="21"/>
      <c r="D17" s="161"/>
      <c r="E17" s="188"/>
      <c r="F17" s="209"/>
      <c r="G17" s="21"/>
      <c r="H17" s="161"/>
      <c r="I17" s="188"/>
      <c r="J17" s="209"/>
      <c r="K17" s="199">
        <f>-45791+1</f>
        <v>-45790</v>
      </c>
      <c r="L17" s="161">
        <v>-44739</v>
      </c>
      <c r="M17" s="188">
        <v>-37770</v>
      </c>
    </row>
    <row r="18" spans="1:13" s="25" customFormat="1" ht="14.25" customHeight="1" thickBot="1">
      <c r="A18" s="37"/>
      <c r="B18" s="46" t="s">
        <v>161</v>
      </c>
      <c r="C18" s="47"/>
      <c r="D18" s="159"/>
      <c r="E18" s="189"/>
      <c r="F18" s="210"/>
      <c r="G18" s="47"/>
      <c r="H18" s="159"/>
      <c r="I18" s="189"/>
      <c r="J18" s="210"/>
      <c r="K18" s="200">
        <f t="shared" ref="K18:L18" si="13">SUM(K15:K17)</f>
        <v>44844</v>
      </c>
      <c r="L18" s="159">
        <f t="shared" si="13"/>
        <v>43667</v>
      </c>
      <c r="M18" s="189">
        <f t="shared" ref="M18" si="14">SUM(M15:M17)</f>
        <v>49461</v>
      </c>
    </row>
    <row r="19" spans="1:13" s="86" customFormat="1" ht="11.25">
      <c r="A19" s="37"/>
      <c r="B19" s="53"/>
      <c r="C19" s="91"/>
      <c r="D19" s="160"/>
      <c r="E19" s="191"/>
      <c r="F19" s="210"/>
      <c r="G19" s="91"/>
      <c r="H19" s="160"/>
      <c r="I19" s="191"/>
      <c r="J19" s="210"/>
      <c r="K19" s="202"/>
      <c r="L19" s="160"/>
      <c r="M19" s="191"/>
    </row>
    <row r="20" spans="1:13" s="25" customFormat="1" ht="11.25" customHeight="1">
      <c r="A20" s="37"/>
      <c r="B20" s="45" t="s">
        <v>75</v>
      </c>
      <c r="C20" s="30"/>
      <c r="D20" s="158"/>
      <c r="E20" s="190"/>
      <c r="F20" s="209"/>
      <c r="G20" s="30"/>
      <c r="H20" s="158"/>
      <c r="I20" s="190"/>
      <c r="J20" s="209"/>
      <c r="K20" s="201">
        <v>-27385</v>
      </c>
      <c r="L20" s="158">
        <v>-27214</v>
      </c>
      <c r="M20" s="190">
        <v>-22807</v>
      </c>
    </row>
    <row r="21" spans="1:13" s="25" customFormat="1" ht="14.25" customHeight="1" thickBot="1">
      <c r="A21" s="37"/>
      <c r="B21" s="46" t="s">
        <v>162</v>
      </c>
      <c r="C21" s="47"/>
      <c r="D21" s="159"/>
      <c r="E21" s="189"/>
      <c r="F21" s="210"/>
      <c r="G21" s="47"/>
      <c r="H21" s="159"/>
      <c r="I21" s="189"/>
      <c r="J21" s="210"/>
      <c r="K21" s="200">
        <f t="shared" ref="K21:L21" si="15">SUM(K18:K20)</f>
        <v>17459</v>
      </c>
      <c r="L21" s="159">
        <f t="shared" si="15"/>
        <v>16453</v>
      </c>
      <c r="M21" s="189">
        <f t="shared" ref="M21" si="16">SUM(M18:M20)</f>
        <v>26654</v>
      </c>
    </row>
  </sheetData>
  <mergeCells count="4">
    <mergeCell ref="C4:E4"/>
    <mergeCell ref="G4:I4"/>
    <mergeCell ref="K4:M4"/>
    <mergeCell ref="B1:M1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Footer>&amp;L© 2019 Software AG. All rights reserved.&amp;C&amp;P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9">
    <pageSetUpPr fitToPage="1"/>
  </sheetPr>
  <dimension ref="A1:F16"/>
  <sheetViews>
    <sheetView showGridLines="0" zoomScale="130" zoomScaleNormal="130" workbookViewId="0"/>
  </sheetViews>
  <sheetFormatPr defaultColWidth="9.140625" defaultRowHeight="14.25"/>
  <cols>
    <col min="1" max="1" width="2.7109375" style="2" customWidth="1"/>
    <col min="2" max="2" width="52.28515625" style="2" customWidth="1"/>
    <col min="3" max="6" width="12.85546875" style="2" customWidth="1"/>
    <col min="7" max="16384" width="9.140625" style="2"/>
  </cols>
  <sheetData>
    <row r="1" spans="1:6" s="39" customFormat="1" ht="15.75">
      <c r="B1" s="85" t="str">
        <f>'Table of contents'!C21</f>
        <v>Statement of Comprehensive Income for the First Quarter of 2019</v>
      </c>
      <c r="C1" s="108"/>
      <c r="D1" s="108"/>
      <c r="E1" s="108"/>
      <c r="F1" s="108"/>
    </row>
    <row r="2" spans="1:6" s="39" customFormat="1" ht="15.75">
      <c r="B2" s="257" t="s">
        <v>21</v>
      </c>
      <c r="C2" s="108"/>
      <c r="D2" s="108"/>
      <c r="E2" s="108"/>
      <c r="F2" s="108"/>
    </row>
    <row r="3" spans="1:6" s="25" customFormat="1" ht="11.25">
      <c r="A3" s="37"/>
      <c r="B3" s="97"/>
      <c r="C3" s="110"/>
      <c r="D3" s="110"/>
      <c r="E3" s="110"/>
      <c r="F3" s="110"/>
    </row>
    <row r="4" spans="1:6" s="25" customFormat="1" ht="12" thickBot="1">
      <c r="A4" s="37"/>
      <c r="B4" s="42" t="s">
        <v>69</v>
      </c>
      <c r="C4" s="87" t="s">
        <v>41</v>
      </c>
      <c r="D4" s="88" t="s">
        <v>42</v>
      </c>
    </row>
    <row r="5" spans="1:6" s="25" customFormat="1" ht="12" thickBot="1">
      <c r="A5" s="37"/>
      <c r="B5" s="111" t="s">
        <v>84</v>
      </c>
      <c r="C5" s="112">
        <v>29670</v>
      </c>
      <c r="D5" s="113">
        <v>29949</v>
      </c>
    </row>
    <row r="6" spans="1:6" s="25" customFormat="1" ht="11.25">
      <c r="A6" s="37"/>
      <c r="B6" s="45" t="s">
        <v>167</v>
      </c>
      <c r="C6" s="30">
        <v>25807</v>
      </c>
      <c r="D6" s="31">
        <v>-22682</v>
      </c>
    </row>
    <row r="7" spans="1:6" s="25" customFormat="1" ht="11.25">
      <c r="A7" s="37"/>
      <c r="B7" s="19" t="s">
        <v>168</v>
      </c>
      <c r="C7" s="30">
        <v>-8</v>
      </c>
      <c r="D7" s="22">
        <v>-7900</v>
      </c>
    </row>
    <row r="8" spans="1:6" s="25" customFormat="1" ht="11.25">
      <c r="A8" s="37"/>
      <c r="B8" s="19" t="s">
        <v>169</v>
      </c>
      <c r="C8" s="30">
        <v>747</v>
      </c>
      <c r="D8" s="22">
        <v>-992</v>
      </c>
    </row>
    <row r="9" spans="1:6" s="109" customFormat="1" ht="23.25" thickBot="1">
      <c r="A9" s="110"/>
      <c r="B9" s="114" t="s">
        <v>170</v>
      </c>
      <c r="C9" s="47">
        <f>SUM(C6:C8)</f>
        <v>26546</v>
      </c>
      <c r="D9" s="48">
        <f>SUM(D6:D8)</f>
        <v>-31574</v>
      </c>
    </row>
    <row r="10" spans="1:6" s="25" customFormat="1" ht="11.25">
      <c r="A10" s="37"/>
      <c r="B10" s="45" t="s">
        <v>171</v>
      </c>
      <c r="C10" s="30">
        <v>-880</v>
      </c>
      <c r="D10" s="31">
        <v>-439</v>
      </c>
    </row>
    <row r="11" spans="1:6" s="25" customFormat="1" ht="12" thickBot="1">
      <c r="A11" s="37"/>
      <c r="B11" s="46" t="s">
        <v>172</v>
      </c>
      <c r="C11" s="47">
        <f>SUM(C10)</f>
        <v>-880</v>
      </c>
      <c r="D11" s="48">
        <f>SUM(D10)</f>
        <v>-439</v>
      </c>
    </row>
    <row r="12" spans="1:6" s="25" customFormat="1" ht="12" thickBot="1">
      <c r="A12" s="37"/>
      <c r="B12" s="42" t="s">
        <v>173</v>
      </c>
      <c r="C12" s="106">
        <f>C9+C11</f>
        <v>25666</v>
      </c>
      <c r="D12" s="107">
        <f>D9+D11</f>
        <v>-32013</v>
      </c>
    </row>
    <row r="13" spans="1:6" s="25" customFormat="1" ht="12" thickBot="1">
      <c r="A13" s="37"/>
      <c r="B13" s="111" t="s">
        <v>174</v>
      </c>
      <c r="C13" s="112">
        <f>C5+C12</f>
        <v>55336</v>
      </c>
      <c r="D13" s="113">
        <f>D5+D12</f>
        <v>-2064</v>
      </c>
    </row>
    <row r="14" spans="1:6" s="109" customFormat="1" ht="11.25">
      <c r="A14" s="110"/>
      <c r="B14" s="45" t="s">
        <v>85</v>
      </c>
      <c r="C14" s="115">
        <f>C13-C15</f>
        <v>55233</v>
      </c>
      <c r="D14" s="116">
        <f>D13-D15</f>
        <v>-2101</v>
      </c>
    </row>
    <row r="15" spans="1:6" s="25" customFormat="1" ht="11.25">
      <c r="A15" s="37"/>
      <c r="B15" s="19" t="s">
        <v>86</v>
      </c>
      <c r="C15" s="21">
        <v>103</v>
      </c>
      <c r="D15" s="22">
        <v>37</v>
      </c>
    </row>
    <row r="16" spans="1:6" s="25" customFormat="1" ht="11.25">
      <c r="A16" s="37"/>
      <c r="B16" s="94"/>
      <c r="C16" s="117"/>
      <c r="D16" s="117"/>
      <c r="E16" s="117"/>
      <c r="F16" s="117"/>
    </row>
  </sheetData>
  <pageMargins left="0.23622047244094491" right="0.23622047244094491" top="0.74803149606299213" bottom="0.74803149606299213" header="0.31496062992125984" footer="0.31496062992125984"/>
  <pageSetup paperSize="9" scale="93" orientation="portrait" r:id="rId1"/>
  <headerFooter>
    <oddFooter>&amp;L© 2019 Software AG. All rights reserved.&amp;C&amp;P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Misheva-Jaeger, Polina</cp:lastModifiedBy>
  <cp:revision/>
  <dcterms:created xsi:type="dcterms:W3CDTF">2006-09-16T00:00:00Z</dcterms:created>
  <dcterms:modified xsi:type="dcterms:W3CDTF">2021-02-12T14:34:41Z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DRAFT_EN_Financial_Template_Software_AG_Q1_2019.xlsx</vt:lpwstr>
  </property>
</Properties>
</file>