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DieseArbeitsmappe" defaultThemeVersion="124226"/>
  <xr:revisionPtr revIDLastSave="0" documentId="8_{9E22A0AA-573F-429B-8918-B71904168682}" xr6:coauthVersionLast="45" xr6:coauthVersionMax="45" xr10:uidLastSave="{00000000-0000-0000-0000-000000000000}"/>
  <bookViews>
    <workbookView xWindow="-108" yWindow="-108" windowWidth="23256" windowHeight="12576" tabRatio="785" xr2:uid="{00000000-000D-0000-FFFF-FFFF00000000}"/>
  </bookViews>
  <sheets>
    <sheet name="Front page" sheetId="1" r:id="rId1"/>
    <sheet name="Table of contents" sheetId="11" r:id="rId2"/>
    <sheet name="Key Figures" sheetId="21" r:id="rId3"/>
    <sheet name="Income Statement" sheetId="4" r:id="rId4"/>
    <sheet name="Balance Sheet" sheetId="7" r:id="rId5"/>
    <sheet name="Statement of Cash Flows" sheetId="10" r:id="rId6"/>
    <sheet name="Segment Report ytd" sheetId="23" r:id="rId7"/>
    <sheet name="Segment Report quarter" sheetId="17" r:id="rId8"/>
    <sheet name="Comp. Income" sheetId="14" r:id="rId9"/>
    <sheet name="IR Contact" sheetId="5" r:id="rId10"/>
    <sheet name="Back Banner" sheetId="20" r:id="rId11"/>
  </sheets>
  <definedNames>
    <definedName name="_xlnm.Print_Area" localSheetId="4">'Balance Sheet'!$A$1:$E$47</definedName>
    <definedName name="_xlnm.Print_Area" localSheetId="8">'Comp. Income'!$A$1:$G$16</definedName>
    <definedName name="_xlnm.Print_Area" localSheetId="0">'Front page'!$A$1:$H$23</definedName>
    <definedName name="_xlnm.Print_Area" localSheetId="2">'Key Figures'!$A$1:$L$35</definedName>
    <definedName name="_xlnm.Print_Area" localSheetId="1">'Table of contents'!$A$1:$J$54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1" l="1"/>
  <c r="S11" i="17" l="1"/>
  <c r="S10" i="17"/>
  <c r="S8" i="17"/>
  <c r="S7" i="17"/>
  <c r="S11" i="23"/>
  <c r="S10" i="23"/>
  <c r="S8" i="23"/>
  <c r="S7" i="23"/>
  <c r="E30" i="21" l="1"/>
  <c r="E29" i="21"/>
  <c r="E28" i="21"/>
  <c r="E27" i="21"/>
  <c r="L10" i="21" l="1"/>
  <c r="L9" i="21"/>
  <c r="L8" i="21"/>
  <c r="L7" i="21"/>
  <c r="L6" i="21"/>
  <c r="G10" i="21"/>
  <c r="G9" i="21"/>
  <c r="G8" i="21"/>
  <c r="G7" i="21"/>
  <c r="G6" i="21"/>
  <c r="C32" i="10"/>
  <c r="C24" i="10"/>
  <c r="P14" i="17" l="1"/>
  <c r="P17" i="17" s="1"/>
  <c r="P20" i="17" s="1"/>
  <c r="M9" i="17"/>
  <c r="M12" i="17" s="1"/>
  <c r="M14" i="17" s="1"/>
  <c r="M17" i="17" s="1"/>
  <c r="M20" i="17" s="1"/>
  <c r="I9" i="17"/>
  <c r="I12" i="17" s="1"/>
  <c r="I14" i="17" s="1"/>
  <c r="I17" i="17" s="1"/>
  <c r="I20" i="17" s="1"/>
  <c r="E19" i="17"/>
  <c r="E13" i="17"/>
  <c r="E7" i="17"/>
  <c r="E9" i="17" s="1"/>
  <c r="E12" i="17" s="1"/>
  <c r="E14" i="17" s="1"/>
  <c r="E17" i="17" s="1"/>
  <c r="P14" i="23"/>
  <c r="P17" i="23" s="1"/>
  <c r="P20" i="23" s="1"/>
  <c r="M9" i="23"/>
  <c r="M12" i="23" s="1"/>
  <c r="M14" i="23" s="1"/>
  <c r="M17" i="23" s="1"/>
  <c r="M20" i="23" s="1"/>
  <c r="I9" i="23"/>
  <c r="I12" i="23" s="1"/>
  <c r="I14" i="23" s="1"/>
  <c r="I17" i="23" s="1"/>
  <c r="I20" i="23" s="1"/>
  <c r="E19" i="23"/>
  <c r="E16" i="23"/>
  <c r="E11" i="23"/>
  <c r="E9" i="23"/>
  <c r="E12" i="23" s="1"/>
  <c r="E14" i="23" s="1"/>
  <c r="E17" i="23" s="1"/>
  <c r="E20" i="23" s="1"/>
  <c r="E7" i="23"/>
  <c r="E20" i="17" l="1"/>
  <c r="K10" i="21"/>
  <c r="K9" i="21"/>
  <c r="K8" i="21"/>
  <c r="K7" i="21"/>
  <c r="K6" i="21"/>
  <c r="S9" i="23" l="1"/>
  <c r="S12" i="23" s="1"/>
  <c r="L12" i="23"/>
  <c r="L9" i="23"/>
  <c r="H9" i="23"/>
  <c r="D9" i="23"/>
  <c r="D12" i="23" s="1"/>
  <c r="S9" i="17"/>
  <c r="S12" i="17" s="1"/>
  <c r="L9" i="17"/>
  <c r="L12" i="17" s="1"/>
  <c r="H9" i="17"/>
  <c r="D9" i="17"/>
  <c r="D12" i="17" s="1"/>
  <c r="H12" i="17" l="1"/>
  <c r="H12" i="23"/>
  <c r="F11" i="14"/>
  <c r="F9" i="14"/>
  <c r="F12" i="14" s="1"/>
  <c r="F13" i="14" s="1"/>
  <c r="F14" i="14" s="1"/>
  <c r="D11" i="14"/>
  <c r="D9" i="14"/>
  <c r="D12" i="14" s="1"/>
  <c r="D13" i="14" s="1"/>
  <c r="D14" i="14" s="1"/>
  <c r="D24" i="10"/>
  <c r="G20" i="4"/>
  <c r="G13" i="4"/>
  <c r="G9" i="4"/>
  <c r="G11" i="4" s="1"/>
  <c r="G16" i="4" s="1"/>
  <c r="G19" i="4" s="1"/>
  <c r="D20" i="4"/>
  <c r="D18" i="4"/>
  <c r="D17" i="4"/>
  <c r="D13" i="4"/>
  <c r="D9" i="4"/>
  <c r="D11" i="4" s="1"/>
  <c r="D16" i="4" s="1"/>
  <c r="D19" i="4" s="1"/>
  <c r="D21" i="4" s="1"/>
  <c r="D22" i="4" s="1"/>
  <c r="D15" i="21"/>
  <c r="G19" i="21"/>
  <c r="G17" i="21"/>
  <c r="G15" i="21"/>
  <c r="F17" i="21"/>
  <c r="F15" i="21"/>
  <c r="C15" i="21"/>
  <c r="G21" i="4" l="1"/>
  <c r="G22" i="4" s="1"/>
  <c r="G25" i="4"/>
  <c r="G24" i="4"/>
  <c r="D24" i="4"/>
  <c r="D25" i="4"/>
  <c r="E11" i="14" l="1"/>
  <c r="E9" i="14"/>
  <c r="E12" i="14" s="1"/>
  <c r="E13" i="14" s="1"/>
  <c r="E14" i="14" s="1"/>
  <c r="T19" i="17"/>
  <c r="R19" i="17"/>
  <c r="T16" i="17"/>
  <c r="R16" i="17"/>
  <c r="O14" i="17"/>
  <c r="O17" i="17" s="1"/>
  <c r="O20" i="17" s="1"/>
  <c r="T13" i="17"/>
  <c r="R13" i="17"/>
  <c r="T11" i="17"/>
  <c r="R11" i="17"/>
  <c r="T10" i="17"/>
  <c r="R10" i="17"/>
  <c r="K9" i="17"/>
  <c r="K12" i="17" s="1"/>
  <c r="K14" i="17" s="1"/>
  <c r="K17" i="17" s="1"/>
  <c r="K20" i="17" s="1"/>
  <c r="G9" i="17"/>
  <c r="G12" i="17" s="1"/>
  <c r="G14" i="17" s="1"/>
  <c r="G17" i="17" s="1"/>
  <c r="G20" i="17" s="1"/>
  <c r="C9" i="17"/>
  <c r="C12" i="17" s="1"/>
  <c r="C14" i="17" s="1"/>
  <c r="C17" i="17" s="1"/>
  <c r="C20" i="17" s="1"/>
  <c r="T8" i="17"/>
  <c r="R8" i="17"/>
  <c r="T7" i="17"/>
  <c r="R7" i="17"/>
  <c r="G9" i="23"/>
  <c r="G12" i="23" s="1"/>
  <c r="G14" i="23" s="1"/>
  <c r="G17" i="23" s="1"/>
  <c r="G20" i="23" s="1"/>
  <c r="C9" i="23"/>
  <c r="F32" i="10"/>
  <c r="E32" i="10"/>
  <c r="D32" i="10"/>
  <c r="F24" i="10"/>
  <c r="E24" i="10"/>
  <c r="F16" i="10"/>
  <c r="F39" i="10" s="1"/>
  <c r="E16" i="10"/>
  <c r="E39" i="10" s="1"/>
  <c r="D16" i="10"/>
  <c r="F9" i="4"/>
  <c r="F11" i="4" s="1"/>
  <c r="F16" i="4" s="1"/>
  <c r="F19" i="4" s="1"/>
  <c r="F21" i="4" s="1"/>
  <c r="F22" i="4" s="1"/>
  <c r="E33" i="10" l="1"/>
  <c r="E35" i="10" s="1"/>
  <c r="E37" i="10" s="1"/>
  <c r="T9" i="17"/>
  <c r="T12" i="17" s="1"/>
  <c r="T14" i="17" s="1"/>
  <c r="T17" i="17" s="1"/>
  <c r="T20" i="17" s="1"/>
  <c r="T23" i="17" s="1"/>
  <c r="T26" i="17" s="1"/>
  <c r="T28" i="17" s="1"/>
  <c r="R9" i="17"/>
  <c r="R12" i="17" s="1"/>
  <c r="R14" i="17" s="1"/>
  <c r="R17" i="17" s="1"/>
  <c r="R20" i="17" s="1"/>
  <c r="R23" i="17" s="1"/>
  <c r="R26" i="17" s="1"/>
  <c r="R28" i="17" s="1"/>
  <c r="D33" i="10"/>
  <c r="D35" i="10" s="1"/>
  <c r="D37" i="10" s="1"/>
  <c r="D39" i="10"/>
  <c r="F33" i="10"/>
  <c r="F35" i="10" s="1"/>
  <c r="F37" i="10" s="1"/>
  <c r="F25" i="4"/>
  <c r="F24" i="4"/>
  <c r="D19" i="21"/>
  <c r="D17" i="21"/>
  <c r="C9" i="4" l="1"/>
  <c r="C11" i="4" s="1"/>
  <c r="C16" i="4" s="1"/>
  <c r="C19" i="4" s="1"/>
  <c r="C21" i="4" s="1"/>
  <c r="C22" i="4" s="1"/>
  <c r="O14" i="23" l="1"/>
  <c r="O17" i="23" s="1"/>
  <c r="O20" i="23" s="1"/>
  <c r="K9" i="23"/>
  <c r="K12" i="23" s="1"/>
  <c r="K14" i="23" s="1"/>
  <c r="K17" i="23" s="1"/>
  <c r="K20" i="23" s="1"/>
  <c r="T19" i="23" l="1"/>
  <c r="R19" i="23"/>
  <c r="T16" i="23"/>
  <c r="R16" i="23"/>
  <c r="T13" i="23"/>
  <c r="R13" i="23"/>
  <c r="T11" i="23"/>
  <c r="R11" i="23"/>
  <c r="T10" i="23"/>
  <c r="R10" i="23"/>
  <c r="C12" i="23"/>
  <c r="C14" i="23" s="1"/>
  <c r="C17" i="23" s="1"/>
  <c r="C20" i="23" s="1"/>
  <c r="T8" i="23"/>
  <c r="R8" i="23"/>
  <c r="T7" i="23"/>
  <c r="R7" i="23"/>
  <c r="T9" i="23" l="1"/>
  <c r="T12" i="23" s="1"/>
  <c r="T14" i="23" s="1"/>
  <c r="T17" i="23" s="1"/>
  <c r="T20" i="23" s="1"/>
  <c r="T23" i="23" s="1"/>
  <c r="T26" i="23" s="1"/>
  <c r="T28" i="23" s="1"/>
  <c r="R9" i="23"/>
  <c r="R12" i="23" s="1"/>
  <c r="R14" i="23" s="1"/>
  <c r="R17" i="23" s="1"/>
  <c r="R20" i="23" s="1"/>
  <c r="R23" i="23" s="1"/>
  <c r="R26" i="23" s="1"/>
  <c r="R28" i="23" s="1"/>
  <c r="C19" i="21"/>
  <c r="C17" i="21"/>
  <c r="E24" i="21" l="1"/>
  <c r="E22" i="21"/>
  <c r="E21" i="21"/>
  <c r="E20" i="21"/>
  <c r="E18" i="21"/>
  <c r="E16" i="21"/>
  <c r="E14" i="21"/>
  <c r="F10" i="21"/>
  <c r="F9" i="21"/>
  <c r="F8" i="21"/>
  <c r="F7" i="21"/>
  <c r="F6" i="21"/>
  <c r="E20" i="4" l="1"/>
  <c r="E15" i="4"/>
  <c r="E14" i="4"/>
  <c r="E13" i="4"/>
  <c r="E12" i="4"/>
  <c r="E10" i="4"/>
  <c r="E8" i="4"/>
  <c r="E7" i="4"/>
  <c r="E6" i="4"/>
  <c r="E5" i="4"/>
  <c r="C25" i="4" l="1"/>
  <c r="C24" i="4"/>
  <c r="E22" i="4"/>
  <c r="E19" i="4"/>
  <c r="E11" i="4"/>
  <c r="E16" i="4"/>
  <c r="E9" i="4"/>
  <c r="E21" i="4"/>
  <c r="C16" i="10"/>
  <c r="C39" i="10" s="1"/>
  <c r="C11" i="14"/>
  <c r="C9" i="14"/>
  <c r="C33" i="10" l="1"/>
  <c r="C35" i="10" s="1"/>
  <c r="C37" i="10" s="1"/>
  <c r="C12" i="14"/>
  <c r="C13" i="14" s="1"/>
  <c r="C14" i="14" s="1"/>
  <c r="E25" i="4"/>
  <c r="E24" i="4"/>
  <c r="H24" i="21" l="1"/>
  <c r="H22" i="21" l="1"/>
  <c r="H21" i="21"/>
  <c r="H20" i="21"/>
  <c r="H18" i="21"/>
  <c r="H16" i="21"/>
  <c r="H14" i="21"/>
  <c r="D45" i="7" l="1"/>
  <c r="D39" i="7" s="1"/>
  <c r="D30" i="7"/>
  <c r="D23" i="7"/>
  <c r="D11" i="7"/>
  <c r="D5" i="7"/>
  <c r="D20" i="7" l="1"/>
  <c r="D47" i="7"/>
  <c r="C45" i="7" l="1"/>
  <c r="C39" i="7" s="1"/>
  <c r="C30" i="7"/>
  <c r="C23" i="7"/>
  <c r="C11" i="7"/>
  <c r="C5" i="7"/>
  <c r="H20" i="4"/>
  <c r="H15" i="4"/>
  <c r="H14" i="4"/>
  <c r="H13" i="4"/>
  <c r="H12" i="4"/>
  <c r="H10" i="4"/>
  <c r="H8" i="4"/>
  <c r="H7" i="4"/>
  <c r="H6" i="4"/>
  <c r="H5" i="4"/>
  <c r="C20" i="7" l="1"/>
  <c r="H9" i="4"/>
  <c r="C47" i="7"/>
  <c r="H11" i="4" l="1"/>
  <c r="H16" i="4"/>
  <c r="H19" i="4" l="1"/>
  <c r="H21" i="4" l="1"/>
  <c r="H25" i="4" l="1"/>
  <c r="H22" i="4"/>
  <c r="H24" i="4"/>
</calcChain>
</file>

<file path=xl/sharedStrings.xml><?xml version="1.0" encoding="utf-8"?>
<sst xmlns="http://schemas.openxmlformats.org/spreadsheetml/2006/main" count="336" uniqueCount="186">
  <si>
    <t>Consulting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</si>
  <si>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</si>
  <si>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</si>
  <si>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</si>
  <si>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</si>
  <si>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</si>
  <si>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</si>
  <si>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</si>
  <si>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</si>
  <si>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</si>
  <si>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</si>
  <si>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</si>
  <si>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</si>
  <si>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</si>
  <si>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</si>
  <si>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Financial Information</t>
  </si>
  <si>
    <t>Product revenue</t>
  </si>
  <si>
    <t>Services</t>
  </si>
  <si>
    <t>Other</t>
  </si>
  <si>
    <t>as % of revenue</t>
  </si>
  <si>
    <t>Net income</t>
  </si>
  <si>
    <t>Balance sheet</t>
  </si>
  <si>
    <t>Total assets</t>
  </si>
  <si>
    <t>Cash and cash equivalents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</si>
  <si>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</si>
  <si>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</si>
  <si>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</si>
  <si>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</si>
  <si>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</si>
  <si>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</si>
  <si>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</si>
  <si>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</si>
  <si>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</si>
  <si>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Income taxes</t>
  </si>
  <si>
    <t>Thereof attributable to shareholders of Software AG</t>
  </si>
  <si>
    <t>Weighted average number of shares outstanding (basic)</t>
  </si>
  <si>
    <t>Weighted average number of shares outstanding (diluted)</t>
  </si>
  <si>
    <t>Current assets</t>
  </si>
  <si>
    <t>Non-current assets</t>
  </si>
  <si>
    <t>Intangible assets</t>
  </si>
  <si>
    <t>Goodwill</t>
  </si>
  <si>
    <t>Property, plant and equipment</t>
  </si>
  <si>
    <t>Current liabilities</t>
  </si>
  <si>
    <t>Financial liabilities</t>
  </si>
  <si>
    <t>Other provisions</t>
  </si>
  <si>
    <t>Non-current liabilities</t>
  </si>
  <si>
    <t>Equity</t>
  </si>
  <si>
    <t>Share capital</t>
  </si>
  <si>
    <t>Retained earnings</t>
  </si>
  <si>
    <t>Other reserves</t>
  </si>
  <si>
    <t>Treasury shares</t>
  </si>
  <si>
    <t>Amortization/depreciation of non-current assets</t>
  </si>
  <si>
    <t>Changes in payables and other liabilities</t>
  </si>
  <si>
    <t>Interest paid</t>
  </si>
  <si>
    <t>Interest received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</si>
  <si>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</si>
  <si>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</si>
  <si>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</si>
  <si>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used in investing activities</t>
  </si>
  <si>
    <t>Net cash provided by/used in financing activities</t>
  </si>
  <si>
    <t>Net change in cash and cash equivalents</t>
  </si>
  <si>
    <t>Reconciliation</t>
  </si>
  <si>
    <t>Cost of sales</t>
  </si>
  <si>
    <t>Segment contribution</t>
  </si>
  <si>
    <t>Income Taxes</t>
  </si>
  <si>
    <t>Attributable to shareholders of Software AG</t>
  </si>
  <si>
    <t>Non-controlling interests</t>
  </si>
  <si>
    <t>Net gain/loss on remeasuring financial assets</t>
  </si>
  <si>
    <t>Other comprehensive income</t>
  </si>
  <si>
    <t>Total comprehensive income</t>
  </si>
  <si>
    <t>Thereof attributable to non-controlling interests</t>
  </si>
  <si>
    <t xml:space="preserve">Telephone: </t>
  </si>
  <si>
    <t>Germany</t>
  </si>
  <si>
    <t>p. 3</t>
  </si>
  <si>
    <t>p. 4</t>
  </si>
  <si>
    <t>p. 5</t>
  </si>
  <si>
    <t>p. 6</t>
  </si>
  <si>
    <t>p. 8</t>
  </si>
  <si>
    <t>p. 9</t>
  </si>
  <si>
    <t>(unaudited)</t>
  </si>
  <si>
    <t>Other financial assets</t>
  </si>
  <si>
    <t>Other non-financial assets</t>
  </si>
  <si>
    <t>Deferred tax liabilities</t>
  </si>
  <si>
    <t>Capital reserves</t>
  </si>
  <si>
    <t>Currency translation differences from foreign operations</t>
  </si>
  <si>
    <t>Net actuarial gain/loss on pension obligations</t>
  </si>
  <si>
    <t>Currency translation gain/loss from net investments in foreign operations</t>
  </si>
  <si>
    <t>Items to be reclassified to the income statement if certain conditions are met</t>
  </si>
  <si>
    <t>Items not to be reclassified to the income statement</t>
  </si>
  <si>
    <t>Operating earnings</t>
  </si>
  <si>
    <t>Other income / expenses, net</t>
  </si>
  <si>
    <t>Financing expenses, net</t>
  </si>
  <si>
    <t>Earnings before income taxes</t>
  </si>
  <si>
    <t>Trade receivables and other receivables</t>
  </si>
  <si>
    <t>Income tax receivables</t>
  </si>
  <si>
    <t>Deferred tax receivables</t>
  </si>
  <si>
    <t>Trade payables and other liabilities</t>
  </si>
  <si>
    <t>Other non-financial liabilities</t>
  </si>
  <si>
    <t>Income tax liabilities</t>
  </si>
  <si>
    <t>Deferred income</t>
  </si>
  <si>
    <t>Provisions for pensions and similar obligations</t>
  </si>
  <si>
    <t>Net financial income/expense</t>
  </si>
  <si>
    <t>Other non-cash income/expense</t>
  </si>
  <si>
    <t>Changes in receivables and other assets</t>
  </si>
  <si>
    <t>Income taxes paid/received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</si>
  <si>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</si>
  <si>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</si>
  <si>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</si>
  <si>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</si>
  <si>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Payment for acquisitions, net</t>
  </si>
  <si>
    <t>Sales, Marketing &amp; Distribution expenses</t>
  </si>
  <si>
    <t>Change in cash and cash equivalents from cash relevant transactions</t>
  </si>
  <si>
    <t>Currency translation adjustment</t>
  </si>
  <si>
    <t>Cash and cash equivalents at the beginning of the period</t>
  </si>
  <si>
    <t>Cash and cash equivalents at the end of the period</t>
  </si>
  <si>
    <t>(IFRS, unaudited)</t>
  </si>
  <si>
    <t>Δ as %</t>
  </si>
  <si>
    <t>in € thousands</t>
  </si>
  <si>
    <t>Earnings per share (€, basic)</t>
  </si>
  <si>
    <t>Earnings per share (€, diluted)</t>
  </si>
  <si>
    <t>Assets (in € thousands)</t>
  </si>
  <si>
    <t>Total Assets</t>
  </si>
  <si>
    <t>Dec. 31, 2016</t>
  </si>
  <si>
    <t>Total Equity and Liabilities</t>
  </si>
  <si>
    <t>DBP</t>
  </si>
  <si>
    <t>A&amp;N</t>
  </si>
  <si>
    <t>Table of Contents</t>
  </si>
  <si>
    <t>in € millions</t>
  </si>
  <si>
    <t>(unless otherwise stated)</t>
  </si>
  <si>
    <t>Net financial income / expenses</t>
  </si>
  <si>
    <t>Revenue</t>
  </si>
  <si>
    <t>Employees (FTE)</t>
  </si>
  <si>
    <t>Net income (non-IFRS)</t>
  </si>
  <si>
    <t xml:space="preserve">DBP business line </t>
  </si>
  <si>
    <t>A&amp;N business line</t>
  </si>
  <si>
    <t>Operating EBITA (non-IFRS)</t>
  </si>
  <si>
    <t>DBP segment earnings</t>
  </si>
  <si>
    <t>Segment margin</t>
  </si>
  <si>
    <t>A&amp;N segment earnings</t>
  </si>
  <si>
    <t>Earnings per share (non-IFRS)**</t>
  </si>
  <si>
    <t>CapEx***</t>
  </si>
  <si>
    <t>*    acc = at constant currency</t>
  </si>
  <si>
    <t>*** Cash flow from investing activities adjusted for acquisitions and investments in debt instruments</t>
  </si>
  <si>
    <t>Proceeds and payments from current financial liabilities</t>
  </si>
  <si>
    <t>Equity and Liabilities (in € thousands)</t>
  </si>
  <si>
    <t>Proceeds from non-current financial liabilities</t>
  </si>
  <si>
    <t>Operating Cash Flow</t>
  </si>
  <si>
    <t>Repayment of non-current financial liabilities</t>
  </si>
  <si>
    <t>Segment earnings</t>
  </si>
  <si>
    <t>p. 7</t>
  </si>
  <si>
    <t>Dividends paid</t>
  </si>
  <si>
    <t>Payments for the settlement of share based payment rights with a choice of settlement</t>
  </si>
  <si>
    <t>Acquisition of non controlling interest</t>
  </si>
  <si>
    <t>Repurchase of treasury shares</t>
  </si>
  <si>
    <t>Sale of treasury stock</t>
  </si>
  <si>
    <t xml:space="preserve">                                                      </t>
  </si>
  <si>
    <t xml:space="preserve">             </t>
  </si>
  <si>
    <t>Net cash</t>
  </si>
  <si>
    <t>Q4 / 2017</t>
  </si>
  <si>
    <t>Key figures as of December 31, 2017</t>
  </si>
  <si>
    <t>Consolidated balance sheet as of December 31, 2017</t>
  </si>
  <si>
    <t>Consolidated income statement for the twelve months ended December 31, 2017</t>
  </si>
  <si>
    <t>Consolidated statement of cash flows for the twelve months ended December 31, 2017</t>
  </si>
  <si>
    <t>Segment report for the twelve months ended December 31, 2017</t>
  </si>
  <si>
    <t>Segment report for the forth quarter 2017</t>
  </si>
  <si>
    <t>Statement of comprehensive income for the twelve months ended December 31, 2017</t>
  </si>
  <si>
    <t>Key Figures as of December 31, 2017</t>
  </si>
  <si>
    <t>Consolidated Balance Sheet as of December 31, 2017</t>
  </si>
  <si>
    <t>Segment Report for the Forth Quarter 2017</t>
  </si>
  <si>
    <t>Segment Report for the twelve months ended December 31, 2017</t>
  </si>
  <si>
    <t>12M 2017</t>
  </si>
  <si>
    <t>12M 2016</t>
  </si>
  <si>
    <t>Q4 2017</t>
  </si>
  <si>
    <t>Q4 2016</t>
  </si>
  <si>
    <t>Dec. 31, 2017</t>
  </si>
  <si>
    <t xml:space="preserve">as stated </t>
  </si>
  <si>
    <t xml:space="preserve">at constant currency </t>
  </si>
  <si>
    <t>Δ in %</t>
  </si>
  <si>
    <t xml:space="preserve">12M 2017
 (as stated) </t>
  </si>
  <si>
    <t>12M 2016
(as stated)</t>
  </si>
  <si>
    <t>12M 2017 
(acc*)</t>
  </si>
  <si>
    <t xml:space="preserve">Q4 2017
 (as stated) </t>
  </si>
  <si>
    <t>Q4 2017 
(acc*)</t>
  </si>
  <si>
    <t>**   Based on weighted average shares outstanding (basic) Q4 2017: 74.0m / Q4 2016: 76.2m / 12M 2017: 74.6m / 12M 2016: 76.2m</t>
  </si>
  <si>
    <t>January 25, 2018</t>
  </si>
  <si>
    <r>
      <t xml:space="preserve">Δ in % </t>
    </r>
    <r>
      <rPr>
        <b/>
        <i/>
        <sz val="8"/>
        <color theme="1"/>
        <rFont val="Arial"/>
        <family val="2"/>
      </rPr>
      <t>acc*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</si>
</sst>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sz val="10"/>
      <name val="MS Sans Serif"/>
      <family val="2"/>
    </font>
    <font>
      <b/>
      <i/>
      <sz val="8"/>
      <color theme="1"/>
      <name val="Arial"/>
      <family val="2"/>
    </font>
    <font>
      <b/>
      <i/>
      <sz val="8"/>
      <color rgb="FF0899CC"/>
      <name val="Arial"/>
      <family val="2"/>
    </font>
    <font>
      <b/>
      <i/>
      <sz val="8"/>
      <color rgb="FF00000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/>
      <bottom style="thick">
        <color auto="1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0899CC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rgb="FF0899CC"/>
      </bottom>
      <diagonal/>
    </border>
  </borders>
  <cellStyleXfs count="7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/>
    <xf numFmtId="0" fontId="1" fillId="0" borderId="0"/>
    <xf numFmtId="0" fontId="2" fillId="0" borderId="0"/>
  </cellStyleXfs>
  <cellXfs count="292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/>
    </xf>
    <xf numFmtId="0" fontId="14" fillId="0" borderId="0" xfId="0" applyFont="1"/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" fillId="0" borderId="0" xfId="0" applyFont="1" applyBorder="1" applyAlignment="1">
      <alignment horizontal="left"/>
    </xf>
    <xf numFmtId="3" fontId="4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14" fontId="17" fillId="0" borderId="0" xfId="0" applyNumberFormat="1" applyFont="1"/>
    <xf numFmtId="14" fontId="18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1" fillId="2" borderId="6" xfId="0" applyNumberFormat="1" applyFont="1" applyFill="1" applyBorder="1" applyAlignment="1">
      <alignment horizontal="right"/>
    </xf>
    <xf numFmtId="3" fontId="21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22" fillId="0" borderId="3" xfId="0" applyFont="1" applyBorder="1" applyAlignment="1">
      <alignment horizontal="right"/>
    </xf>
    <xf numFmtId="0" fontId="12" fillId="0" borderId="7" xfId="0" applyFont="1" applyBorder="1"/>
    <xf numFmtId="0" fontId="4" fillId="0" borderId="8" xfId="0" applyFont="1" applyBorder="1"/>
    <xf numFmtId="0" fontId="20" fillId="0" borderId="0" xfId="0" applyFont="1"/>
    <xf numFmtId="0" fontId="20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21" fillId="0" borderId="6" xfId="0" applyFont="1" applyBorder="1" applyAlignment="1">
      <alignment horizontal="left"/>
    </xf>
    <xf numFmtId="9" fontId="2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49" fontId="21" fillId="2" borderId="5" xfId="0" applyNumberFormat="1" applyFont="1" applyFill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horizontal="left" vertical="center"/>
    </xf>
    <xf numFmtId="3" fontId="21" fillId="2" borderId="6" xfId="0" applyNumberFormat="1" applyFont="1" applyFill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21" fillId="0" borderId="5" xfId="0" applyFont="1" applyBorder="1" applyAlignment="1">
      <alignment horizontal="left" vertical="center"/>
    </xf>
    <xf numFmtId="3" fontId="21" fillId="2" borderId="5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0" fontId="19" fillId="0" borderId="0" xfId="0" applyFont="1" applyAlignment="1"/>
    <xf numFmtId="0" fontId="12" fillId="0" borderId="0" xfId="0" applyFont="1" applyBorder="1"/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20" fillId="0" borderId="0" xfId="0" applyFont="1" applyBorder="1"/>
    <xf numFmtId="0" fontId="23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0" fontId="12" fillId="0" borderId="1" xfId="0" applyFont="1" applyBorder="1" applyAlignment="1">
      <alignment horizontal="left" wrapText="1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23" fillId="0" borderId="0" xfId="0" applyFont="1" applyAlignment="1"/>
    <xf numFmtId="0" fontId="11" fillId="0" borderId="0" xfId="0" applyFont="1"/>
    <xf numFmtId="0" fontId="11" fillId="0" borderId="0" xfId="0" applyFont="1" applyBorder="1"/>
    <xf numFmtId="0" fontId="11" fillId="0" borderId="7" xfId="0" applyFont="1" applyBorder="1"/>
    <xf numFmtId="0" fontId="21" fillId="0" borderId="10" xfId="0" applyFont="1" applyBorder="1" applyAlignment="1">
      <alignment horizontal="left"/>
    </xf>
    <xf numFmtId="3" fontId="21" fillId="2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 wrapText="1"/>
    </xf>
    <xf numFmtId="0" fontId="21" fillId="2" borderId="15" xfId="0" applyFont="1" applyFill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21" fillId="0" borderId="14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164" fontId="24" fillId="2" borderId="17" xfId="0" applyNumberFormat="1" applyFont="1" applyFill="1" applyBorder="1" applyAlignment="1">
      <alignment horizontal="right"/>
    </xf>
    <xf numFmtId="164" fontId="24" fillId="0" borderId="17" xfId="0" applyNumberFormat="1" applyFont="1" applyBorder="1" applyAlignment="1">
      <alignment horizontal="right"/>
    </xf>
    <xf numFmtId="9" fontId="21" fillId="0" borderId="15" xfId="0" applyNumberFormat="1" applyFont="1" applyBorder="1" applyAlignment="1">
      <alignment horizontal="right"/>
    </xf>
    <xf numFmtId="9" fontId="24" fillId="0" borderId="17" xfId="0" applyNumberFormat="1" applyFont="1" applyBorder="1" applyAlignment="1">
      <alignment horizontal="right"/>
    </xf>
    <xf numFmtId="164" fontId="21" fillId="2" borderId="15" xfId="0" applyNumberFormat="1" applyFont="1" applyFill="1" applyBorder="1" applyAlignment="1">
      <alignment horizontal="right"/>
    </xf>
    <xf numFmtId="0" fontId="21" fillId="2" borderId="14" xfId="0" applyFont="1" applyFill="1" applyBorder="1" applyAlignment="1">
      <alignment horizontal="right"/>
    </xf>
    <xf numFmtId="0" fontId="21" fillId="0" borderId="14" xfId="0" applyFont="1" applyBorder="1" applyAlignment="1">
      <alignment horizontal="right"/>
    </xf>
    <xf numFmtId="9" fontId="21" fillId="0" borderId="14" xfId="0" applyNumberFormat="1" applyFont="1" applyBorder="1" applyAlignment="1">
      <alignment horizontal="right"/>
    </xf>
    <xf numFmtId="3" fontId="21" fillId="2" borderId="14" xfId="0" applyNumberFormat="1" applyFont="1" applyFill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0" fontId="24" fillId="0" borderId="20" xfId="0" applyFont="1" applyBorder="1" applyAlignment="1">
      <alignment horizontal="left"/>
    </xf>
    <xf numFmtId="0" fontId="22" fillId="0" borderId="21" xfId="0" applyFont="1" applyBorder="1" applyAlignment="1">
      <alignment horizontal="right"/>
    </xf>
    <xf numFmtId="0" fontId="24" fillId="2" borderId="21" xfId="0" applyFont="1" applyFill="1" applyBorder="1" applyAlignment="1">
      <alignment horizontal="right"/>
    </xf>
    <xf numFmtId="0" fontId="24" fillId="0" borderId="21" xfId="0" applyFont="1" applyBorder="1" applyAlignment="1">
      <alignment horizontal="right"/>
    </xf>
    <xf numFmtId="0" fontId="21" fillId="0" borderId="22" xfId="0" applyFont="1" applyBorder="1" applyAlignment="1">
      <alignment horizontal="left"/>
    </xf>
    <xf numFmtId="164" fontId="21" fillId="2" borderId="23" xfId="0" applyNumberFormat="1" applyFont="1" applyFill="1" applyBorder="1" applyAlignment="1">
      <alignment horizontal="right"/>
    </xf>
    <xf numFmtId="164" fontId="21" fillId="0" borderId="23" xfId="0" applyNumberFormat="1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0" fontId="26" fillId="0" borderId="24" xfId="0" applyFont="1" applyBorder="1" applyAlignment="1">
      <alignment horizontal="left"/>
    </xf>
    <xf numFmtId="165" fontId="26" fillId="2" borderId="25" xfId="0" applyNumberFormat="1" applyFont="1" applyFill="1" applyBorder="1" applyAlignment="1">
      <alignment horizontal="right"/>
    </xf>
    <xf numFmtId="0" fontId="26" fillId="0" borderId="25" xfId="0" applyFont="1" applyBorder="1" applyAlignment="1">
      <alignment horizontal="right"/>
    </xf>
    <xf numFmtId="9" fontId="24" fillId="0" borderId="19" xfId="0" applyNumberFormat="1" applyFont="1" applyBorder="1" applyAlignment="1">
      <alignment horizontal="right"/>
    </xf>
    <xf numFmtId="0" fontId="26" fillId="0" borderId="18" xfId="0" applyFont="1" applyBorder="1" applyAlignment="1">
      <alignment horizontal="left"/>
    </xf>
    <xf numFmtId="165" fontId="26" fillId="2" borderId="19" xfId="0" applyNumberFormat="1" applyFont="1" applyFill="1" applyBorder="1" applyAlignment="1">
      <alignment horizontal="right"/>
    </xf>
    <xf numFmtId="165" fontId="26" fillId="0" borderId="19" xfId="0" applyNumberFormat="1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4" fontId="21" fillId="2" borderId="15" xfId="0" applyNumberFormat="1" applyFont="1" applyFill="1" applyBorder="1" applyAlignment="1">
      <alignment horizontal="right"/>
    </xf>
    <xf numFmtId="0" fontId="24" fillId="0" borderId="24" xfId="0" applyFont="1" applyBorder="1" applyAlignment="1">
      <alignment horizontal="left"/>
    </xf>
    <xf numFmtId="0" fontId="24" fillId="2" borderId="25" xfId="0" applyFont="1" applyFill="1" applyBorder="1" applyAlignment="1">
      <alignment horizontal="right"/>
    </xf>
    <xf numFmtId="0" fontId="24" fillId="0" borderId="25" xfId="0" applyFont="1" applyBorder="1" applyAlignment="1">
      <alignment horizontal="right"/>
    </xf>
    <xf numFmtId="0" fontId="24" fillId="0" borderId="18" xfId="0" applyFont="1" applyBorder="1" applyAlignment="1">
      <alignment horizontal="left" wrapText="1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 wrapText="1"/>
    </xf>
    <xf numFmtId="166" fontId="24" fillId="2" borderId="19" xfId="0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9" fillId="0" borderId="0" xfId="0" applyFont="1" applyBorder="1" applyAlignment="1"/>
    <xf numFmtId="0" fontId="19" fillId="0" borderId="26" xfId="0" applyFont="1" applyBorder="1" applyAlignment="1"/>
    <xf numFmtId="0" fontId="16" fillId="0" borderId="8" xfId="0" applyFont="1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166" fontId="24" fillId="0" borderId="19" xfId="0" applyNumberFormat="1" applyFont="1" applyBorder="1" applyAlignment="1">
      <alignment horizontal="right"/>
    </xf>
    <xf numFmtId="3" fontId="12" fillId="0" borderId="0" xfId="0" applyNumberFormat="1" applyFont="1"/>
    <xf numFmtId="3" fontId="12" fillId="0" borderId="0" xfId="0" applyNumberFormat="1" applyFont="1" applyBorder="1"/>
    <xf numFmtId="0" fontId="1" fillId="0" borderId="0" xfId="4" applyFont="1" applyFill="1" applyBorder="1" applyAlignment="1"/>
    <xf numFmtId="166" fontId="24" fillId="0" borderId="25" xfId="0" applyNumberFormat="1" applyFont="1" applyBorder="1" applyAlignment="1">
      <alignment horizontal="right"/>
    </xf>
    <xf numFmtId="49" fontId="21" fillId="2" borderId="5" xfId="0" applyNumberFormat="1" applyFont="1" applyFill="1" applyBorder="1" applyAlignment="1">
      <alignment horizontal="right" vertical="center"/>
    </xf>
    <xf numFmtId="49" fontId="21" fillId="0" borderId="5" xfId="0" applyNumberFormat="1" applyFont="1" applyBorder="1" applyAlignment="1">
      <alignment horizontal="right" vertical="center"/>
    </xf>
    <xf numFmtId="166" fontId="21" fillId="2" borderId="15" xfId="0" applyNumberFormat="1" applyFont="1" applyFill="1" applyBorder="1" applyAlignment="1">
      <alignment horizontal="right"/>
    </xf>
    <xf numFmtId="166" fontId="21" fillId="0" borderId="15" xfId="0" applyNumberFormat="1" applyFont="1" applyBorder="1" applyAlignment="1">
      <alignment horizontal="right"/>
    </xf>
    <xf numFmtId="0" fontId="19" fillId="0" borderId="8" xfId="0" applyFont="1" applyBorder="1" applyAlignment="1"/>
    <xf numFmtId="0" fontId="19" fillId="0" borderId="0" xfId="0" applyFont="1" applyBorder="1" applyAlignment="1">
      <alignment horizontal="left"/>
    </xf>
    <xf numFmtId="165" fontId="26" fillId="0" borderId="25" xfId="0" applyNumberFormat="1" applyFont="1" applyFill="1" applyBorder="1" applyAlignment="1">
      <alignment horizontal="right"/>
    </xf>
    <xf numFmtId="1" fontId="11" fillId="2" borderId="9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0" fontId="12" fillId="0" borderId="1" xfId="0" applyFont="1" applyBorder="1"/>
    <xf numFmtId="1" fontId="11" fillId="0" borderId="9" xfId="0" applyNumberFormat="1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3" fontId="21" fillId="3" borderId="6" xfId="0" applyNumberFormat="1" applyFont="1" applyFill="1" applyBorder="1" applyAlignment="1">
      <alignment horizontal="right"/>
    </xf>
    <xf numFmtId="0" fontId="24" fillId="0" borderId="12" xfId="0" applyFont="1" applyBorder="1" applyAlignment="1">
      <alignment horizontal="left"/>
    </xf>
    <xf numFmtId="164" fontId="24" fillId="0" borderId="13" xfId="0" applyNumberFormat="1" applyFont="1" applyBorder="1" applyAlignment="1">
      <alignment horizontal="right"/>
    </xf>
    <xf numFmtId="9" fontId="24" fillId="0" borderId="13" xfId="0" applyNumberFormat="1" applyFont="1" applyBorder="1" applyAlignment="1">
      <alignment horizontal="right"/>
    </xf>
    <xf numFmtId="9" fontId="24" fillId="0" borderId="0" xfId="0" applyNumberFormat="1" applyFont="1" applyBorder="1" applyAlignment="1">
      <alignment horizontal="right" wrapText="1"/>
    </xf>
    <xf numFmtId="166" fontId="21" fillId="0" borderId="14" xfId="0" applyNumberFormat="1" applyFont="1" applyBorder="1" applyAlignment="1">
      <alignment horizontal="right"/>
    </xf>
    <xf numFmtId="2" fontId="21" fillId="0" borderId="15" xfId="0" applyNumberFormat="1" applyFont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164" fontId="26" fillId="2" borderId="17" xfId="0" applyNumberFormat="1" applyFont="1" applyFill="1" applyBorder="1" applyAlignment="1">
      <alignment horizontal="right"/>
    </xf>
    <xf numFmtId="9" fontId="29" fillId="0" borderId="15" xfId="0" applyNumberFormat="1" applyFont="1" applyBorder="1" applyAlignment="1">
      <alignment horizontal="right"/>
    </xf>
    <xf numFmtId="9" fontId="26" fillId="0" borderId="17" xfId="0" applyNumberFormat="1" applyFont="1" applyBorder="1" applyAlignment="1">
      <alignment horizontal="right" wrapText="1"/>
    </xf>
    <xf numFmtId="9" fontId="21" fillId="0" borderId="23" xfId="0" applyNumberFormat="1" applyFont="1" applyBorder="1" applyAlignment="1">
      <alignment horizontal="right"/>
    </xf>
    <xf numFmtId="9" fontId="22" fillId="0" borderId="21" xfId="0" applyNumberFormat="1" applyFont="1" applyBorder="1" applyAlignment="1">
      <alignment horizontal="right"/>
    </xf>
    <xf numFmtId="9" fontId="22" fillId="0" borderId="19" xfId="0" applyNumberFormat="1" applyFont="1" applyBorder="1" applyAlignment="1">
      <alignment horizontal="right"/>
    </xf>
    <xf numFmtId="0" fontId="11" fillId="0" borderId="29" xfId="0" applyFont="1" applyBorder="1" applyAlignment="1">
      <alignment horizontal="left"/>
    </xf>
    <xf numFmtId="0" fontId="11" fillId="2" borderId="30" xfId="0" applyFont="1" applyFill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30" xfId="0" applyFont="1" applyBorder="1" applyAlignment="1">
      <alignment horizontal="right"/>
    </xf>
    <xf numFmtId="0" fontId="4" fillId="0" borderId="0" xfId="0" applyFont="1" applyFill="1"/>
    <xf numFmtId="0" fontId="21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10" fillId="0" borderId="8" xfId="0" applyFont="1" applyBorder="1"/>
    <xf numFmtId="1" fontId="11" fillId="0" borderId="31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right"/>
    </xf>
    <xf numFmtId="3" fontId="11" fillId="0" borderId="34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3" fontId="12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left"/>
    </xf>
    <xf numFmtId="3" fontId="12" fillId="0" borderId="8" xfId="0" applyNumberFormat="1" applyFont="1" applyBorder="1" applyAlignment="1">
      <alignment horizontal="left" vertical="center"/>
    </xf>
    <xf numFmtId="0" fontId="10" fillId="0" borderId="26" xfId="0" applyFont="1" applyBorder="1"/>
    <xf numFmtId="1" fontId="11" fillId="2" borderId="36" xfId="0" applyNumberFormat="1" applyFont="1" applyFill="1" applyBorder="1" applyAlignment="1">
      <alignment horizontal="center"/>
    </xf>
    <xf numFmtId="1" fontId="11" fillId="2" borderId="37" xfId="0" applyNumberFormat="1" applyFont="1" applyFill="1" applyBorder="1" applyAlignment="1">
      <alignment horizontal="center"/>
    </xf>
    <xf numFmtId="3" fontId="12" fillId="2" borderId="38" xfId="0" applyNumberFormat="1" applyFont="1" applyFill="1" applyBorder="1" applyAlignment="1">
      <alignment horizontal="right"/>
    </xf>
    <xf numFmtId="3" fontId="11" fillId="2" borderId="39" xfId="0" applyNumberFormat="1" applyFont="1" applyFill="1" applyBorder="1" applyAlignment="1">
      <alignment horizontal="right"/>
    </xf>
    <xf numFmtId="3" fontId="12" fillId="2" borderId="37" xfId="0" applyNumberFormat="1" applyFont="1" applyFill="1" applyBorder="1" applyAlignment="1">
      <alignment horizontal="right"/>
    </xf>
    <xf numFmtId="3" fontId="11" fillId="2" borderId="37" xfId="0" applyNumberFormat="1" applyFont="1" applyFill="1" applyBorder="1" applyAlignment="1">
      <alignment horizontal="right"/>
    </xf>
    <xf numFmtId="3" fontId="21" fillId="2" borderId="40" xfId="0" applyNumberFormat="1" applyFont="1" applyFill="1" applyBorder="1" applyAlignment="1">
      <alignment horizontal="right"/>
    </xf>
    <xf numFmtId="3" fontId="12" fillId="0" borderId="26" xfId="0" applyNumberFormat="1" applyFont="1" applyBorder="1" applyAlignment="1">
      <alignment horizontal="left"/>
    </xf>
    <xf numFmtId="3" fontId="12" fillId="2" borderId="39" xfId="0" applyNumberFormat="1" applyFont="1" applyFill="1" applyBorder="1" applyAlignment="1">
      <alignment horizontal="right"/>
    </xf>
    <xf numFmtId="3" fontId="12" fillId="0" borderId="26" xfId="0" applyNumberFormat="1" applyFont="1" applyBorder="1" applyAlignment="1">
      <alignment horizontal="left" vertical="center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Border="1" applyAlignment="1">
      <alignment horizontal="center" vertical="top"/>
    </xf>
    <xf numFmtId="1" fontId="31" fillId="2" borderId="9" xfId="0" applyNumberFormat="1" applyFont="1" applyFill="1" applyBorder="1" applyAlignment="1">
      <alignment horizontal="center"/>
    </xf>
    <xf numFmtId="1" fontId="31" fillId="2" borderId="1" xfId="0" applyNumberFormat="1" applyFont="1" applyFill="1" applyBorder="1" applyAlignment="1">
      <alignment horizontal="center" wrapText="1"/>
    </xf>
    <xf numFmtId="3" fontId="32" fillId="2" borderId="2" xfId="0" applyNumberFormat="1" applyFont="1" applyFill="1" applyBorder="1" applyAlignment="1">
      <alignment horizontal="right"/>
    </xf>
    <xf numFmtId="3" fontId="31" fillId="2" borderId="4" xfId="0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9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22" fillId="2" borderId="12" xfId="0" applyFont="1" applyFill="1" applyBorder="1" applyAlignment="1">
      <alignment horizontal="right" wrapText="1"/>
    </xf>
    <xf numFmtId="0" fontId="22" fillId="2" borderId="11" xfId="0" applyFont="1" applyFill="1" applyBorder="1" applyAlignment="1">
      <alignment horizontal="right" wrapText="1"/>
    </xf>
    <xf numFmtId="0" fontId="22" fillId="0" borderId="12" xfId="0" applyFont="1" applyBorder="1" applyAlignment="1">
      <alignment horizontal="right" wrapText="1"/>
    </xf>
    <xf numFmtId="0" fontId="22" fillId="0" borderId="11" xfId="0" applyFont="1" applyBorder="1" applyAlignment="1">
      <alignment horizontal="right" wrapText="1"/>
    </xf>
    <xf numFmtId="0" fontId="22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2" fillId="2" borderId="12" xfId="0" applyFont="1" applyFill="1" applyBorder="1" applyAlignment="1">
      <alignment horizontal="right"/>
    </xf>
    <xf numFmtId="0" fontId="22" fillId="2" borderId="11" xfId="0" applyFont="1" applyFill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8" fillId="2" borderId="12" xfId="0" applyFont="1" applyFill="1" applyBorder="1" applyAlignment="1">
      <alignment horizontal="right" wrapText="1"/>
    </xf>
    <xf numFmtId="0" fontId="28" fillId="2" borderId="11" xfId="0" applyFont="1" applyFill="1" applyBorder="1" applyAlignment="1">
      <alignment horizontal="right" wrapText="1"/>
    </xf>
    <xf numFmtId="0" fontId="30" fillId="0" borderId="12" xfId="0" applyFont="1" applyBorder="1" applyAlignment="1">
      <alignment horizontal="right" wrapText="1"/>
    </xf>
    <xf numFmtId="0" fontId="30" fillId="0" borderId="11" xfId="0" applyFont="1" applyBorder="1" applyAlignment="1">
      <alignment horizontal="right" wrapText="1"/>
    </xf>
    <xf numFmtId="0" fontId="16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</cellXfs>
  <cellStyles count="7">
    <cellStyle name="Hyperlink" xfId="3" builtinId="8"/>
    <cellStyle name="Normal" xfId="0" builtinId="0"/>
    <cellStyle name="Normal 2" xfId="6" xr:uid="{00000000-0005-0000-0000-000001000000}"/>
    <cellStyle name="Percent" xfId="2" builtinId="5"/>
    <cellStyle name="Standard 2" xfId="1" xr:uid="{00000000-0005-0000-0000-000005000000}"/>
    <cellStyle name="Standard 4" xfId="5" xr:uid="{00000000-0005-0000-0000-000006000000}"/>
    <cellStyle name="Standard_Tabelle1_1" xfId="4" xr:uid="{00000000-0005-0000-0000-000007000000}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showWhiteSpace="0" zoomScaleNormal="100" workbookViewId="0"/>
  </sheetViews>
  <sheetFormatPr defaultColWidth="9.109375" defaultRowHeight="13.8" x14ac:dyDescent="0.25"/>
  <cols>
    <col min="1" max="1" width="2.6640625" style="2" customWidth="1"/>
    <col min="2" max="2" width="9.109375" style="2" customWidth="1"/>
    <col min="3" max="16384" width="9.109375" style="2"/>
  </cols>
  <sheetData>
    <row r="8" spans="2:7" ht="35.4" x14ac:dyDescent="0.6">
      <c r="B8" s="266" t="s">
        <v>2</v>
      </c>
      <c r="C8" s="266"/>
      <c r="D8" s="266"/>
      <c r="E8" s="266"/>
      <c r="F8" s="4"/>
      <c r="G8" s="4"/>
    </row>
    <row r="9" spans="2:7" ht="35.4" x14ac:dyDescent="0.6">
      <c r="B9" s="266" t="s">
        <v>15</v>
      </c>
      <c r="C9" s="266"/>
      <c r="D9" s="266"/>
      <c r="E9" s="266"/>
      <c r="F9" s="266"/>
      <c r="G9" s="266"/>
    </row>
    <row r="10" spans="2:7" ht="35.4" x14ac:dyDescent="0.6">
      <c r="B10" s="266" t="s">
        <v>158</v>
      </c>
      <c r="C10" s="266"/>
      <c r="D10" s="266"/>
      <c r="E10" s="266"/>
      <c r="F10" s="4"/>
      <c r="G10" s="4"/>
    </row>
    <row r="11" spans="2:7" ht="24.6" x14ac:dyDescent="0.4">
      <c r="B11" s="3"/>
    </row>
    <row r="20" spans="2:2" ht="18" x14ac:dyDescent="0.35">
      <c r="B20" s="22" t="s">
        <v>184</v>
      </c>
    </row>
    <row r="21" spans="2:2" ht="17.399999999999999" x14ac:dyDescent="0.3">
      <c r="B21" s="23" t="s">
        <v>79</v>
      </c>
    </row>
    <row r="23" spans="2:2" x14ac:dyDescent="0.25">
      <c r="B23" s="21"/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2018 Software AG. All rights reserved.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B1:K20"/>
  <sheetViews>
    <sheetView showGridLines="0" zoomScaleNormal="100" workbookViewId="0"/>
  </sheetViews>
  <sheetFormatPr defaultColWidth="11.44140625" defaultRowHeight="13.8" x14ac:dyDescent="0.25"/>
  <cols>
    <col min="1" max="1" width="2.6640625" style="2" customWidth="1"/>
    <col min="2" max="2" width="14.33203125" style="2" customWidth="1"/>
    <col min="3" max="16384" width="11.44140625" style="2"/>
  </cols>
  <sheetData>
    <row r="1" spans="2:11" x14ac:dyDescent="0.25">
      <c r="K1" s="14"/>
    </row>
    <row r="9" spans="2:11" ht="17.399999999999999" x14ac:dyDescent="0.3">
      <c r="B9" s="6" t="s">
        <v>5</v>
      </c>
    </row>
    <row r="10" spans="2:11" ht="17.399999999999999" x14ac:dyDescent="0.3">
      <c r="B10" s="15" t="s">
        <v>7</v>
      </c>
    </row>
    <row r="11" spans="2:11" ht="17.399999999999999" x14ac:dyDescent="0.3">
      <c r="B11" s="15" t="s">
        <v>6</v>
      </c>
    </row>
    <row r="12" spans="2:11" ht="17.399999999999999" x14ac:dyDescent="0.3">
      <c r="B12" s="15" t="s">
        <v>72</v>
      </c>
    </row>
    <row r="14" spans="2:11" ht="17.399999999999999" x14ac:dyDescent="0.3">
      <c r="B14" s="15"/>
    </row>
    <row r="15" spans="2:11" ht="17.399999999999999" x14ac:dyDescent="0.3">
      <c r="B15" s="15"/>
    </row>
    <row r="16" spans="2:11" ht="17.399999999999999" x14ac:dyDescent="0.3">
      <c r="B16" s="15" t="s">
        <v>71</v>
      </c>
      <c r="C16" s="15" t="s">
        <v>9</v>
      </c>
    </row>
    <row r="17" spans="2:3" ht="17.399999999999999" x14ac:dyDescent="0.3">
      <c r="B17" s="15" t="s">
        <v>10</v>
      </c>
      <c r="C17" s="15" t="s">
        <v>11</v>
      </c>
    </row>
    <row r="18" spans="2:3" ht="17.399999999999999" x14ac:dyDescent="0.3">
      <c r="B18" s="15" t="s">
        <v>12</v>
      </c>
      <c r="C18" s="16" t="s">
        <v>13</v>
      </c>
    </row>
    <row r="20" spans="2:3" ht="17.399999999999999" x14ac:dyDescent="0.3">
      <c r="B20" s="15" t="s">
        <v>8</v>
      </c>
    </row>
  </sheetData>
  <hyperlinks>
    <hyperlink ref="C18" r:id="rId1" xr:uid="{00000000-0004-0000-0900-000000000000}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&amp;C&amp;G</oddHeader>
    <oddFooter xml:space="preserve">&amp;L© 2018 Software AG. All rights reserved.
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K1"/>
  <sheetViews>
    <sheetView showGridLines="0" showRuler="0" zoomScaleNormal="100" zoomScalePageLayoutView="55" workbookViewId="0"/>
  </sheetViews>
  <sheetFormatPr defaultColWidth="11.44140625" defaultRowHeight="14.4" x14ac:dyDescent="0.3"/>
  <sheetData>
    <row r="1" spans="11:11" x14ac:dyDescent="0.3">
      <c r="K1" s="1" t="s">
        <v>3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&amp;C&amp;G</oddHeader>
    <oddFooter xml:space="preserve">&amp;L© 2018 Software AG. All rights reserved.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E29"/>
  <sheetViews>
    <sheetView showGridLines="0" zoomScaleNormal="100" workbookViewId="0"/>
  </sheetViews>
  <sheetFormatPr defaultColWidth="11.44140625" defaultRowHeight="13.8" x14ac:dyDescent="0.25"/>
  <cols>
    <col min="1" max="1" width="2.6640625" style="2" customWidth="1"/>
    <col min="2" max="2" width="7.109375" style="2" customWidth="1"/>
    <col min="3" max="16384" width="11.44140625" style="2"/>
  </cols>
  <sheetData>
    <row r="6" spans="2:3" ht="17.399999999999999" x14ac:dyDescent="0.3">
      <c r="B6" s="6" t="s">
        <v>126</v>
      </c>
    </row>
    <row r="9" spans="2:3" x14ac:dyDescent="0.25">
      <c r="B9" s="5" t="s">
        <v>73</v>
      </c>
      <c r="C9" s="5" t="s">
        <v>159</v>
      </c>
    </row>
    <row r="10" spans="2:3" x14ac:dyDescent="0.25">
      <c r="B10" s="5"/>
      <c r="C10" s="5"/>
    </row>
    <row r="11" spans="2:3" x14ac:dyDescent="0.25">
      <c r="B11" s="5" t="s">
        <v>74</v>
      </c>
      <c r="C11" s="5" t="s">
        <v>161</v>
      </c>
    </row>
    <row r="12" spans="2:3" x14ac:dyDescent="0.25">
      <c r="B12" s="5"/>
      <c r="C12" s="5"/>
    </row>
    <row r="13" spans="2:3" x14ac:dyDescent="0.25">
      <c r="B13" s="5" t="s">
        <v>75</v>
      </c>
      <c r="C13" s="5" t="s">
        <v>160</v>
      </c>
    </row>
    <row r="14" spans="2:3" x14ac:dyDescent="0.25">
      <c r="B14" s="5"/>
      <c r="C14" s="5"/>
    </row>
    <row r="15" spans="2:3" x14ac:dyDescent="0.25">
      <c r="B15" s="5" t="s">
        <v>76</v>
      </c>
      <c r="C15" s="5" t="s">
        <v>162</v>
      </c>
    </row>
    <row r="16" spans="2:3" x14ac:dyDescent="0.25">
      <c r="B16" s="5"/>
      <c r="C16" s="5"/>
    </row>
    <row r="17" spans="2:5" x14ac:dyDescent="0.25">
      <c r="B17" s="5" t="s">
        <v>149</v>
      </c>
      <c r="C17" s="5" t="s">
        <v>163</v>
      </c>
    </row>
    <row r="18" spans="2:5" x14ac:dyDescent="0.25">
      <c r="B18" s="5"/>
      <c r="C18" s="5"/>
    </row>
    <row r="19" spans="2:5" x14ac:dyDescent="0.25">
      <c r="B19" s="5" t="s">
        <v>77</v>
      </c>
      <c r="C19" s="5" t="s">
        <v>164</v>
      </c>
    </row>
    <row r="20" spans="2:5" x14ac:dyDescent="0.25">
      <c r="B20" s="5"/>
      <c r="C20" s="5"/>
    </row>
    <row r="21" spans="2:5" x14ac:dyDescent="0.25">
      <c r="B21" s="5" t="s">
        <v>78</v>
      </c>
      <c r="C21" s="5" t="s">
        <v>165</v>
      </c>
      <c r="D21" s="5"/>
      <c r="E21" s="5"/>
    </row>
    <row r="22" spans="2:5" x14ac:dyDescent="0.25">
      <c r="B22" s="5"/>
      <c r="C22" s="5"/>
    </row>
    <row r="24" spans="2:5" x14ac:dyDescent="0.25">
      <c r="B24" s="5"/>
      <c r="C24" s="5"/>
      <c r="D24" s="5"/>
      <c r="E24" s="5"/>
    </row>
    <row r="25" spans="2:5" x14ac:dyDescent="0.25">
      <c r="B25" s="5"/>
      <c r="D25" s="5"/>
      <c r="E25" s="5"/>
    </row>
    <row r="26" spans="2:5" x14ac:dyDescent="0.25">
      <c r="B26" s="5"/>
      <c r="C26" s="5"/>
      <c r="D26" s="5"/>
      <c r="E26" s="5"/>
    </row>
    <row r="27" spans="2:5" x14ac:dyDescent="0.25">
      <c r="B27" s="5"/>
      <c r="C27" s="5"/>
      <c r="D27" s="5"/>
      <c r="E27" s="5"/>
    </row>
    <row r="28" spans="2:5" x14ac:dyDescent="0.25">
      <c r="B28" s="5"/>
      <c r="D28" s="5"/>
      <c r="E28" s="5"/>
    </row>
    <row r="29" spans="2:5" x14ac:dyDescent="0.25">
      <c r="B29" s="5"/>
      <c r="C29" s="5"/>
      <c r="D29" s="5"/>
      <c r="E29" s="5"/>
    </row>
  </sheetData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 xml:space="preserve">&amp;L© 2018 Software AG. All rights reserved.
&amp;R&amp;G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L36"/>
  <sheetViews>
    <sheetView showGridLines="0" showWhiteSpace="0" zoomScaleNormal="100" workbookViewId="0"/>
  </sheetViews>
  <sheetFormatPr defaultColWidth="9.109375" defaultRowHeight="13.8" x14ac:dyDescent="0.25"/>
  <cols>
    <col min="1" max="1" width="2.6640625" style="2" customWidth="1"/>
    <col min="2" max="2" width="29.6640625" style="2" customWidth="1"/>
    <col min="3" max="4" width="10.6640625" style="2" customWidth="1"/>
    <col min="5" max="5" width="9.44140625" style="2" bestFit="1" customWidth="1"/>
    <col min="6" max="7" width="8.33203125" style="2" customWidth="1"/>
    <col min="8" max="9" width="10.6640625" style="2" customWidth="1"/>
    <col min="10" max="10" width="9.44140625" style="2" customWidth="1"/>
    <col min="11" max="11" width="5.6640625" style="2" bestFit="1" customWidth="1"/>
    <col min="12" max="16384" width="9.109375" style="2"/>
  </cols>
  <sheetData>
    <row r="1" spans="1:12" ht="15.6" x14ac:dyDescent="0.3">
      <c r="B1" s="267" t="s">
        <v>166</v>
      </c>
      <c r="C1" s="267"/>
      <c r="D1" s="267"/>
      <c r="E1" s="267"/>
      <c r="F1" s="267"/>
      <c r="G1" s="267"/>
      <c r="H1" s="267"/>
      <c r="I1" s="267"/>
      <c r="J1" s="267"/>
    </row>
    <row r="2" spans="1:12" x14ac:dyDescent="0.25">
      <c r="B2" s="268" t="s">
        <v>115</v>
      </c>
      <c r="C2" s="268"/>
      <c r="D2" s="268"/>
      <c r="E2" s="268"/>
      <c r="F2" s="268"/>
      <c r="G2" s="268"/>
      <c r="H2" s="268"/>
      <c r="I2" s="268"/>
      <c r="J2" s="268"/>
    </row>
    <row r="3" spans="1:12" x14ac:dyDescent="0.25">
      <c r="A3" s="44"/>
      <c r="B3" s="40"/>
      <c r="C3" s="40"/>
      <c r="D3" s="40"/>
      <c r="E3" s="40"/>
      <c r="F3" s="40"/>
      <c r="G3" s="41"/>
      <c r="H3" s="41"/>
      <c r="I3" s="41"/>
      <c r="J3" s="39"/>
    </row>
    <row r="4" spans="1:12" ht="14.25" customHeight="1" x14ac:dyDescent="0.25">
      <c r="B4" s="141" t="s">
        <v>127</v>
      </c>
      <c r="C4" s="269" t="s">
        <v>178</v>
      </c>
      <c r="D4" s="279" t="s">
        <v>180</v>
      </c>
      <c r="E4" s="271" t="s">
        <v>179</v>
      </c>
      <c r="F4" s="274" t="s">
        <v>177</v>
      </c>
      <c r="G4" s="281" t="s">
        <v>185</v>
      </c>
      <c r="H4" s="269" t="s">
        <v>181</v>
      </c>
      <c r="I4" s="279" t="s">
        <v>182</v>
      </c>
      <c r="J4" s="271" t="s">
        <v>179</v>
      </c>
      <c r="K4" s="274" t="s">
        <v>177</v>
      </c>
      <c r="L4" s="281" t="s">
        <v>185</v>
      </c>
    </row>
    <row r="5" spans="1:12" ht="14.4" thickBot="1" x14ac:dyDescent="0.3">
      <c r="B5" s="142" t="s">
        <v>128</v>
      </c>
      <c r="C5" s="270"/>
      <c r="D5" s="280"/>
      <c r="E5" s="273"/>
      <c r="F5" s="275"/>
      <c r="G5" s="282"/>
      <c r="H5" s="270"/>
      <c r="I5" s="280"/>
      <c r="J5" s="272"/>
      <c r="K5" s="275"/>
      <c r="L5" s="282"/>
    </row>
    <row r="6" spans="1:12" ht="14.4" thickBot="1" x14ac:dyDescent="0.3">
      <c r="B6" s="138" t="s">
        <v>130</v>
      </c>
      <c r="C6" s="147">
        <v>879</v>
      </c>
      <c r="D6" s="213">
        <v>888.9</v>
      </c>
      <c r="E6" s="135">
        <v>871.8</v>
      </c>
      <c r="F6" s="145">
        <f>(C6-E6)/E6</f>
        <v>8.2587749483827091E-3</v>
      </c>
      <c r="G6" s="215">
        <f>(D6-E6)/E6</f>
        <v>1.9614590502408838E-2</v>
      </c>
      <c r="H6" s="147">
        <v>268.39999999999998</v>
      </c>
      <c r="I6" s="213">
        <v>282.10000000000002</v>
      </c>
      <c r="J6" s="135">
        <v>263.89999999999998</v>
      </c>
      <c r="K6" s="145">
        <f>(H6-J6)/J6</f>
        <v>1.7051913603637742E-2</v>
      </c>
      <c r="L6" s="215">
        <f>(I6-J6)/J6</f>
        <v>6.896551724137949E-2</v>
      </c>
    </row>
    <row r="7" spans="1:12" ht="14.4" thickTop="1" x14ac:dyDescent="0.25">
      <c r="B7" s="139" t="s">
        <v>133</v>
      </c>
      <c r="C7" s="143">
        <v>455.4</v>
      </c>
      <c r="D7" s="214">
        <v>463</v>
      </c>
      <c r="E7" s="144">
        <v>441.4</v>
      </c>
      <c r="F7" s="146">
        <f>(C7-E7)/E7</f>
        <v>3.1717263253285007E-2</v>
      </c>
      <c r="G7" s="216">
        <f t="shared" ref="G7:G10" si="0">(D7-E7)/E7</f>
        <v>4.8935206162211198E-2</v>
      </c>
      <c r="H7" s="143">
        <v>144.69999999999999</v>
      </c>
      <c r="I7" s="214">
        <v>152.69999999999999</v>
      </c>
      <c r="J7" s="144">
        <v>144.4</v>
      </c>
      <c r="K7" s="146">
        <f>(H7-J7)/J7</f>
        <v>2.0775623268696878E-3</v>
      </c>
      <c r="L7" s="216">
        <f t="shared" ref="L7:L10" si="1">(I7-J7)/J7</f>
        <v>5.7479224376731183E-2</v>
      </c>
    </row>
    <row r="8" spans="1:12" x14ac:dyDescent="0.25">
      <c r="B8" s="139" t="s">
        <v>134</v>
      </c>
      <c r="C8" s="143">
        <v>223.7</v>
      </c>
      <c r="D8" s="214">
        <v>225.5</v>
      </c>
      <c r="E8" s="144">
        <v>234.6</v>
      </c>
      <c r="F8" s="146">
        <f>(C8-E8)/E8</f>
        <v>-4.6462063086104032E-2</v>
      </c>
      <c r="G8" s="216">
        <f t="shared" si="0"/>
        <v>-3.8789428815004239E-2</v>
      </c>
      <c r="H8" s="143">
        <v>74.599999999999994</v>
      </c>
      <c r="I8" s="214">
        <v>79.099999999999994</v>
      </c>
      <c r="J8" s="144">
        <v>69.5</v>
      </c>
      <c r="K8" s="146">
        <f>(H8-J8)/J8</f>
        <v>7.338129496402869E-2</v>
      </c>
      <c r="L8" s="216">
        <f t="shared" si="1"/>
        <v>0.13812949640287761</v>
      </c>
    </row>
    <row r="9" spans="1:12" x14ac:dyDescent="0.25">
      <c r="B9" s="139" t="s">
        <v>24</v>
      </c>
      <c r="C9" s="143">
        <v>256.7</v>
      </c>
      <c r="D9" s="214">
        <v>263.89999999999998</v>
      </c>
      <c r="E9" s="144">
        <v>263</v>
      </c>
      <c r="F9" s="146">
        <f>(C9-E9)/E9</f>
        <v>-2.3954372623574187E-2</v>
      </c>
      <c r="G9" s="216">
        <f t="shared" si="0"/>
        <v>3.4220532319390769E-3</v>
      </c>
      <c r="H9" s="143">
        <v>115.3</v>
      </c>
      <c r="I9" s="214">
        <v>122.7</v>
      </c>
      <c r="J9" s="144">
        <v>107.5</v>
      </c>
      <c r="K9" s="146">
        <f>(H9-J9)/J9</f>
        <v>7.25581395348837E-2</v>
      </c>
      <c r="L9" s="216">
        <f t="shared" si="1"/>
        <v>0.14139534883720933</v>
      </c>
    </row>
    <row r="10" spans="1:12" x14ac:dyDescent="0.25">
      <c r="B10" s="139" t="s">
        <v>25</v>
      </c>
      <c r="C10" s="143">
        <v>421.6</v>
      </c>
      <c r="D10" s="214">
        <v>423.8</v>
      </c>
      <c r="E10" s="144">
        <v>412.2</v>
      </c>
      <c r="F10" s="146">
        <f>(C10-E10)/E10</f>
        <v>2.2804463852498871E-2</v>
      </c>
      <c r="G10" s="216">
        <f t="shared" si="0"/>
        <v>2.8141678796700688E-2</v>
      </c>
      <c r="H10" s="143">
        <v>103.7</v>
      </c>
      <c r="I10" s="214">
        <v>108.8</v>
      </c>
      <c r="J10" s="144">
        <v>106.2</v>
      </c>
      <c r="K10" s="146">
        <f>(H10-J10)/J10</f>
        <v>-2.3540489642184557E-2</v>
      </c>
      <c r="L10" s="216">
        <f t="shared" si="1"/>
        <v>2.4482109227871886E-2</v>
      </c>
    </row>
    <row r="11" spans="1:12" ht="23.25" customHeight="1" x14ac:dyDescent="0.25">
      <c r="B11" s="207"/>
      <c r="C11" s="208"/>
      <c r="D11" s="209"/>
      <c r="E11" s="210"/>
      <c r="F11" s="210"/>
      <c r="G11" s="208"/>
      <c r="H11" s="209"/>
      <c r="I11" s="210"/>
      <c r="J11" s="210"/>
    </row>
    <row r="12" spans="1:12" ht="14.25" customHeight="1" x14ac:dyDescent="0.25">
      <c r="B12" s="207"/>
      <c r="C12" s="269" t="s">
        <v>178</v>
      </c>
      <c r="D12" s="271" t="s">
        <v>179</v>
      </c>
      <c r="E12" s="274" t="s">
        <v>177</v>
      </c>
      <c r="F12" s="276" t="s">
        <v>172</v>
      </c>
      <c r="G12" s="278" t="s">
        <v>173</v>
      </c>
      <c r="H12" s="274" t="s">
        <v>177</v>
      </c>
      <c r="J12" s="210"/>
    </row>
    <row r="13" spans="1:12" ht="14.4" thickBot="1" x14ac:dyDescent="0.3">
      <c r="B13" s="207"/>
      <c r="C13" s="270"/>
      <c r="D13" s="273"/>
      <c r="E13" s="275"/>
      <c r="F13" s="277"/>
      <c r="G13" s="273"/>
      <c r="H13" s="275"/>
    </row>
    <row r="14" spans="1:12" ht="23.25" customHeight="1" thickBot="1" x14ac:dyDescent="0.3">
      <c r="B14" s="138" t="s">
        <v>135</v>
      </c>
      <c r="C14" s="148">
        <v>279.5</v>
      </c>
      <c r="D14" s="211">
        <v>272</v>
      </c>
      <c r="E14" s="150">
        <f t="shared" ref="E14" si="2">(C14-D14)/D14</f>
        <v>2.7573529411764705E-2</v>
      </c>
      <c r="F14" s="148">
        <v>98.4</v>
      </c>
      <c r="G14" s="149">
        <v>90.2</v>
      </c>
      <c r="H14" s="150">
        <f t="shared" ref="H14" si="3">(F14-G14)/G14</f>
        <v>9.0909090909090939E-2</v>
      </c>
    </row>
    <row r="15" spans="1:12" ht="14.4" thickTop="1" x14ac:dyDescent="0.25">
      <c r="B15" s="161" t="s">
        <v>19</v>
      </c>
      <c r="C15" s="162">
        <f>C14/C6</f>
        <v>0.31797497155858928</v>
      </c>
      <c r="D15" s="195">
        <f>D14/E6</f>
        <v>0.31199816471667813</v>
      </c>
      <c r="E15" s="163"/>
      <c r="F15" s="162">
        <f>F14/H6</f>
        <v>0.3666169895678093</v>
      </c>
      <c r="G15" s="195">
        <f>G14/J6</f>
        <v>0.34179613489958321</v>
      </c>
      <c r="H15" s="163"/>
    </row>
    <row r="16" spans="1:12" x14ac:dyDescent="0.25">
      <c r="B16" s="140" t="s">
        <v>136</v>
      </c>
      <c r="C16" s="176">
        <v>150.9</v>
      </c>
      <c r="D16" s="136">
        <v>147.80000000000001</v>
      </c>
      <c r="E16" s="164">
        <f>(C16-D16)/D16</f>
        <v>2.0974289580514168E-2</v>
      </c>
      <c r="F16" s="176">
        <v>57.4</v>
      </c>
      <c r="G16" s="136">
        <v>59.4</v>
      </c>
      <c r="H16" s="164">
        <f>(F16-G16)/G16</f>
        <v>-3.3670033670033669E-2</v>
      </c>
    </row>
    <row r="17" spans="2:10" x14ac:dyDescent="0.25">
      <c r="B17" s="165" t="s">
        <v>137</v>
      </c>
      <c r="C17" s="166">
        <f>(+C16/C7)</f>
        <v>0.33135704874835314</v>
      </c>
      <c r="D17" s="167">
        <f>(+D16/E7)</f>
        <v>0.33484367920253744</v>
      </c>
      <c r="E17" s="168"/>
      <c r="F17" s="166">
        <f>(+F16/H7)</f>
        <v>0.396682791983414</v>
      </c>
      <c r="G17" s="167">
        <f>(+G16/J7)</f>
        <v>0.41135734072022156</v>
      </c>
      <c r="H17" s="168"/>
    </row>
    <row r="18" spans="2:10" x14ac:dyDescent="0.25">
      <c r="B18" s="140" t="s">
        <v>138</v>
      </c>
      <c r="C18" s="176">
        <v>156.5</v>
      </c>
      <c r="D18" s="136">
        <v>162.4</v>
      </c>
      <c r="E18" s="164">
        <f>(C18-D18)/D18</f>
        <v>-3.6330049261083776E-2</v>
      </c>
      <c r="F18" s="176">
        <v>55.7</v>
      </c>
      <c r="G18" s="184">
        <v>46.5</v>
      </c>
      <c r="H18" s="164">
        <f>(F18-G18)/G18</f>
        <v>0.19784946236559145</v>
      </c>
    </row>
    <row r="19" spans="2:10" x14ac:dyDescent="0.25">
      <c r="B19" s="165" t="s">
        <v>137</v>
      </c>
      <c r="C19" s="166">
        <f>+C18/C8</f>
        <v>0.69959767545820295</v>
      </c>
      <c r="D19" s="167">
        <f>+D18/E8</f>
        <v>0.69224211423699922</v>
      </c>
      <c r="E19" s="168"/>
      <c r="F19" s="166">
        <f>+F18/H8-0.001</f>
        <v>0.7456487935656837</v>
      </c>
      <c r="G19" s="167">
        <f>+G18/J8</f>
        <v>0.6690647482014388</v>
      </c>
      <c r="H19" s="168"/>
    </row>
    <row r="20" spans="2:10" ht="23.25" customHeight="1" thickBot="1" x14ac:dyDescent="0.3">
      <c r="B20" s="138" t="s">
        <v>132</v>
      </c>
      <c r="C20" s="147">
        <v>177.3</v>
      </c>
      <c r="D20" s="135">
        <v>180.4</v>
      </c>
      <c r="E20" s="145">
        <f>(C20-D20)/D20</f>
        <v>-1.718403547671837E-2</v>
      </c>
      <c r="F20" s="147">
        <v>56.7</v>
      </c>
      <c r="G20" s="135">
        <v>61.1</v>
      </c>
      <c r="H20" s="145">
        <f>(F20-G20)/G20</f>
        <v>-7.2013093289689009E-2</v>
      </c>
    </row>
    <row r="21" spans="2:10" ht="23.25" customHeight="1" thickTop="1" thickBot="1" x14ac:dyDescent="0.3">
      <c r="B21" s="138" t="s">
        <v>139</v>
      </c>
      <c r="C21" s="169">
        <v>2.38</v>
      </c>
      <c r="D21" s="135">
        <v>2.37</v>
      </c>
      <c r="E21" s="145">
        <f>(C21-D21)/D21</f>
        <v>4.2194092827003314E-3</v>
      </c>
      <c r="F21" s="169">
        <v>0.77</v>
      </c>
      <c r="G21" s="212">
        <v>0.8</v>
      </c>
      <c r="H21" s="145">
        <f>(F21-G21)/G21</f>
        <v>-3.7500000000000033E-2</v>
      </c>
    </row>
    <row r="22" spans="2:10" ht="23.25" customHeight="1" thickTop="1" thickBot="1" x14ac:dyDescent="0.3">
      <c r="B22" s="138" t="s">
        <v>146</v>
      </c>
      <c r="C22" s="191">
        <v>189.4</v>
      </c>
      <c r="D22" s="135">
        <v>203.7</v>
      </c>
      <c r="E22" s="145">
        <f>(C22-D22)/D22</f>
        <v>-7.0201276386843314E-2</v>
      </c>
      <c r="F22" s="134">
        <v>43.4</v>
      </c>
      <c r="G22" s="192">
        <v>46.5</v>
      </c>
      <c r="H22" s="145">
        <f>(F22-G22)/G22</f>
        <v>-6.6666666666666693E-2</v>
      </c>
    </row>
    <row r="23" spans="2:10" ht="14.4" thickTop="1" x14ac:dyDescent="0.25">
      <c r="B23" s="170" t="s">
        <v>140</v>
      </c>
      <c r="C23" s="171">
        <v>27.5</v>
      </c>
      <c r="D23" s="188">
        <v>16.7</v>
      </c>
      <c r="E23" s="164"/>
      <c r="F23" s="171">
        <v>2.8</v>
      </c>
      <c r="G23" s="172">
        <v>4.9000000000000004</v>
      </c>
      <c r="H23" s="164"/>
    </row>
    <row r="24" spans="2:10" ht="23.25" customHeight="1" thickBot="1" x14ac:dyDescent="0.3">
      <c r="B24" s="138" t="s">
        <v>1</v>
      </c>
      <c r="C24" s="191">
        <v>161.9</v>
      </c>
      <c r="D24" s="192">
        <v>187</v>
      </c>
      <c r="E24" s="145">
        <f>(C24-D24)/D24</f>
        <v>-0.13422459893048125</v>
      </c>
      <c r="F24" s="134">
        <v>40.6</v>
      </c>
      <c r="G24" s="192">
        <v>41.6</v>
      </c>
      <c r="H24" s="145">
        <f>(F24-G24)/G24</f>
        <v>-2.4038461538461536E-2</v>
      </c>
    </row>
    <row r="25" spans="2:10" s="224" customFormat="1" ht="23.25" customHeight="1" thickTop="1" x14ac:dyDescent="0.25">
      <c r="B25" s="225"/>
      <c r="C25" s="226"/>
      <c r="D25" s="227"/>
      <c r="E25" s="228"/>
      <c r="F25" s="229"/>
      <c r="G25" s="229"/>
      <c r="H25" s="228"/>
    </row>
    <row r="26" spans="2:10" ht="14.4" thickBot="1" x14ac:dyDescent="0.3">
      <c r="B26" s="220" t="s">
        <v>21</v>
      </c>
      <c r="C26" s="221" t="s">
        <v>174</v>
      </c>
      <c r="D26" s="222" t="s">
        <v>122</v>
      </c>
      <c r="E26" s="223"/>
      <c r="F26" s="221"/>
      <c r="G26" s="222"/>
      <c r="H26" s="223"/>
    </row>
    <row r="27" spans="2:10" ht="15" thickTop="1" thickBot="1" x14ac:dyDescent="0.3">
      <c r="B27" s="157" t="s">
        <v>22</v>
      </c>
      <c r="C27" s="158">
        <v>1907.5</v>
      </c>
      <c r="D27" s="159">
        <v>1957.2</v>
      </c>
      <c r="E27" s="217">
        <f t="shared" ref="E27:E30" si="4">(C27-D27)/D27</f>
        <v>-2.5393419170243226E-2</v>
      </c>
      <c r="F27" s="158"/>
      <c r="G27" s="159"/>
      <c r="H27" s="160"/>
    </row>
    <row r="28" spans="2:10" ht="14.4" thickTop="1" x14ac:dyDescent="0.25">
      <c r="B28" s="153" t="s">
        <v>23</v>
      </c>
      <c r="C28" s="155">
        <v>365.8</v>
      </c>
      <c r="D28" s="156">
        <v>374.6</v>
      </c>
      <c r="E28" s="218">
        <f t="shared" si="4"/>
        <v>-2.349172450613991E-2</v>
      </c>
      <c r="F28" s="155"/>
      <c r="G28" s="156"/>
      <c r="H28" s="154"/>
    </row>
    <row r="29" spans="2:10" x14ac:dyDescent="0.25">
      <c r="B29" s="173" t="s">
        <v>157</v>
      </c>
      <c r="C29" s="176">
        <v>55.2</v>
      </c>
      <c r="D29" s="136">
        <v>73.099999999999994</v>
      </c>
      <c r="E29" s="219">
        <f t="shared" si="4"/>
        <v>-0.24487004103967158</v>
      </c>
      <c r="F29" s="176"/>
      <c r="G29" s="136"/>
      <c r="H29" s="137"/>
    </row>
    <row r="30" spans="2:10" ht="23.25" customHeight="1" thickBot="1" x14ac:dyDescent="0.3">
      <c r="B30" s="138" t="s">
        <v>131</v>
      </c>
      <c r="C30" s="151">
        <v>4596</v>
      </c>
      <c r="D30" s="152">
        <v>4471</v>
      </c>
      <c r="E30" s="150">
        <f t="shared" si="4"/>
        <v>2.7957951241333035E-2</v>
      </c>
      <c r="F30" s="151"/>
      <c r="G30" s="152"/>
      <c r="H30" s="149"/>
    </row>
    <row r="31" spans="2:10" ht="14.4" thickTop="1" x14ac:dyDescent="0.25">
      <c r="B31" s="131"/>
      <c r="C31" s="132"/>
      <c r="D31" s="132"/>
      <c r="E31" s="132"/>
      <c r="F31" s="132"/>
      <c r="G31" s="132"/>
      <c r="H31" s="132"/>
      <c r="I31" s="132"/>
      <c r="J31" s="133"/>
    </row>
    <row r="32" spans="2:10" x14ac:dyDescent="0.25">
      <c r="B32" s="30" t="s">
        <v>141</v>
      </c>
      <c r="C32" s="30"/>
      <c r="D32" s="30"/>
      <c r="E32" s="30"/>
      <c r="F32" s="30"/>
      <c r="G32" s="174"/>
      <c r="H32" s="174"/>
      <c r="I32" s="174"/>
      <c r="J32" s="175"/>
    </row>
    <row r="33" spans="2:12" s="30" customFormat="1" ht="10.199999999999999" x14ac:dyDescent="0.2">
      <c r="B33" s="30" t="s">
        <v>183</v>
      </c>
    </row>
    <row r="34" spans="2:12" s="30" customFormat="1" ht="10.199999999999999" x14ac:dyDescent="0.2">
      <c r="B34" s="30" t="s">
        <v>142</v>
      </c>
    </row>
    <row r="35" spans="2:12" s="30" customFormat="1" ht="10.199999999999999" x14ac:dyDescent="0.2"/>
    <row r="36" spans="2:12" x14ac:dyDescent="0.25">
      <c r="K36" s="30"/>
      <c r="L36" s="30"/>
    </row>
  </sheetData>
  <mergeCells count="18">
    <mergeCell ref="K4:K5"/>
    <mergeCell ref="L4:L5"/>
    <mergeCell ref="C4:C5"/>
    <mergeCell ref="E4:E5"/>
    <mergeCell ref="F4:F5"/>
    <mergeCell ref="G4:G5"/>
    <mergeCell ref="B1:J1"/>
    <mergeCell ref="B2:J2"/>
    <mergeCell ref="H4:H5"/>
    <mergeCell ref="J4:J5"/>
    <mergeCell ref="C12:C13"/>
    <mergeCell ref="D12:D13"/>
    <mergeCell ref="E12:E13"/>
    <mergeCell ref="F12:F13"/>
    <mergeCell ref="G12:G13"/>
    <mergeCell ref="H12:H13"/>
    <mergeCell ref="I4:I5"/>
    <mergeCell ref="D4:D5"/>
  </mergeCells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Footer xml:space="preserve">&amp;L© 2018 Software AG. All rights reserved.
&amp;CPage &amp;P
&amp;R&amp;G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J52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42.6640625" style="2" customWidth="1"/>
    <col min="3" max="8" width="11.6640625" style="2" customWidth="1"/>
    <col min="9" max="9" width="2.6640625" style="2" customWidth="1"/>
    <col min="10" max="16384" width="9.109375" style="2"/>
  </cols>
  <sheetData>
    <row r="1" spans="1:9" s="45" customFormat="1" ht="15.75" customHeight="1" x14ac:dyDescent="0.3">
      <c r="A1" s="46"/>
      <c r="B1" s="193" t="s">
        <v>161</v>
      </c>
      <c r="C1" s="180"/>
      <c r="D1" s="180"/>
      <c r="E1" s="180"/>
      <c r="F1" s="180"/>
      <c r="G1" s="180"/>
      <c r="H1" s="181"/>
      <c r="I1" s="46"/>
    </row>
    <row r="2" spans="1:9" ht="15" customHeight="1" x14ac:dyDescent="0.25">
      <c r="A2" s="39"/>
      <c r="B2" s="182" t="s">
        <v>115</v>
      </c>
      <c r="C2" s="178"/>
      <c r="D2" s="178"/>
      <c r="E2" s="178"/>
      <c r="F2" s="178"/>
      <c r="G2" s="178"/>
      <c r="H2" s="179"/>
      <c r="I2" s="39"/>
    </row>
    <row r="3" spans="1:9" x14ac:dyDescent="0.25">
      <c r="A3" s="39"/>
      <c r="B3" s="47"/>
      <c r="C3" s="41"/>
      <c r="D3" s="41"/>
      <c r="E3" s="41"/>
      <c r="F3" s="39"/>
      <c r="G3" s="39"/>
      <c r="H3" s="39"/>
      <c r="I3" s="39"/>
    </row>
    <row r="4" spans="1:9" s="30" customFormat="1" ht="20.25" customHeight="1" thickBot="1" x14ac:dyDescent="0.25">
      <c r="A4" s="43"/>
      <c r="B4" s="48" t="s">
        <v>117</v>
      </c>
      <c r="C4" s="49" t="s">
        <v>170</v>
      </c>
      <c r="D4" s="50" t="s">
        <v>171</v>
      </c>
      <c r="E4" s="42" t="s">
        <v>116</v>
      </c>
      <c r="F4" s="49" t="s">
        <v>172</v>
      </c>
      <c r="G4" s="50" t="s">
        <v>173</v>
      </c>
      <c r="H4" s="42" t="s">
        <v>116</v>
      </c>
      <c r="I4" s="43"/>
    </row>
    <row r="5" spans="1:9" s="30" customFormat="1" ht="10.199999999999999" x14ac:dyDescent="0.2">
      <c r="A5" s="43"/>
      <c r="B5" s="51" t="s">
        <v>24</v>
      </c>
      <c r="C5" s="35">
        <v>256729</v>
      </c>
      <c r="D5" s="36">
        <v>263027</v>
      </c>
      <c r="E5" s="33">
        <f t="shared" ref="E5:E21" si="0">(C5-D5)/D5</f>
        <v>-2.3944309899744134E-2</v>
      </c>
      <c r="F5" s="35">
        <v>115342</v>
      </c>
      <c r="G5" s="36">
        <v>107512</v>
      </c>
      <c r="H5" s="33">
        <f t="shared" ref="H5:H21" si="1">(F5-G5)/G5</f>
        <v>7.2829079544608974E-2</v>
      </c>
      <c r="I5" s="43"/>
    </row>
    <row r="6" spans="1:9" s="30" customFormat="1" ht="10.199999999999999" x14ac:dyDescent="0.2">
      <c r="A6" s="43"/>
      <c r="B6" s="24" t="s">
        <v>25</v>
      </c>
      <c r="C6" s="26">
        <v>421616</v>
      </c>
      <c r="D6" s="27">
        <v>412205</v>
      </c>
      <c r="E6" s="31">
        <f t="shared" si="0"/>
        <v>2.2830872987955022E-2</v>
      </c>
      <c r="F6" s="26">
        <v>103678</v>
      </c>
      <c r="G6" s="27">
        <v>106224</v>
      </c>
      <c r="H6" s="31">
        <f t="shared" si="1"/>
        <v>-2.3968218105136316E-2</v>
      </c>
      <c r="I6" s="43"/>
    </row>
    <row r="7" spans="1:9" s="30" customFormat="1" ht="10.199999999999999" x14ac:dyDescent="0.2">
      <c r="A7" s="43"/>
      <c r="B7" s="24" t="s">
        <v>17</v>
      </c>
      <c r="C7" s="26">
        <v>198778</v>
      </c>
      <c r="D7" s="27">
        <v>195179</v>
      </c>
      <c r="E7" s="31">
        <f t="shared" si="0"/>
        <v>1.8439483755936858E-2</v>
      </c>
      <c r="F7" s="26">
        <v>48833</v>
      </c>
      <c r="G7" s="27">
        <v>49847</v>
      </c>
      <c r="H7" s="31">
        <f t="shared" si="1"/>
        <v>-2.03422472766666E-2</v>
      </c>
      <c r="I7" s="43"/>
    </row>
    <row r="8" spans="1:9" s="30" customFormat="1" ht="10.199999999999999" x14ac:dyDescent="0.2">
      <c r="A8" s="43"/>
      <c r="B8" s="24" t="s">
        <v>18</v>
      </c>
      <c r="C8" s="26">
        <v>1860</v>
      </c>
      <c r="D8" s="27">
        <v>1422</v>
      </c>
      <c r="E8" s="31">
        <f t="shared" si="0"/>
        <v>0.30801687763713081</v>
      </c>
      <c r="F8" s="26">
        <v>526</v>
      </c>
      <c r="G8" s="27">
        <v>361</v>
      </c>
      <c r="H8" s="31">
        <f t="shared" si="1"/>
        <v>0.45706371191135736</v>
      </c>
      <c r="I8" s="43"/>
    </row>
    <row r="9" spans="1:9" s="30" customFormat="1" ht="15" customHeight="1" thickBot="1" x14ac:dyDescent="0.25">
      <c r="A9" s="43"/>
      <c r="B9" s="57" t="s">
        <v>26</v>
      </c>
      <c r="C9" s="37">
        <f>SUM(C5:C8)</f>
        <v>878983</v>
      </c>
      <c r="D9" s="38">
        <f>SUM(D5:D8)</f>
        <v>871833</v>
      </c>
      <c r="E9" s="58">
        <f t="shared" si="0"/>
        <v>8.2011119101938097E-3</v>
      </c>
      <c r="F9" s="37">
        <f>SUM(F5:F8)</f>
        <v>268379</v>
      </c>
      <c r="G9" s="38">
        <f>SUM(G5:G8)</f>
        <v>263944</v>
      </c>
      <c r="H9" s="58">
        <f t="shared" si="1"/>
        <v>1.6802806655957323E-2</v>
      </c>
      <c r="I9" s="43"/>
    </row>
    <row r="10" spans="1:9" s="30" customFormat="1" ht="10.199999999999999" x14ac:dyDescent="0.2">
      <c r="A10" s="43"/>
      <c r="B10" s="51" t="s">
        <v>27</v>
      </c>
      <c r="C10" s="35">
        <v>-213349</v>
      </c>
      <c r="D10" s="36">
        <v>-211856</v>
      </c>
      <c r="E10" s="33">
        <f t="shared" si="0"/>
        <v>7.0472396344686957E-3</v>
      </c>
      <c r="F10" s="35">
        <v>-58009</v>
      </c>
      <c r="G10" s="36">
        <v>-54334</v>
      </c>
      <c r="H10" s="33">
        <f t="shared" si="1"/>
        <v>6.7637206905436745E-2</v>
      </c>
      <c r="I10" s="43"/>
    </row>
    <row r="11" spans="1:9" s="30" customFormat="1" ht="15" customHeight="1" thickBot="1" x14ac:dyDescent="0.25">
      <c r="A11" s="43"/>
      <c r="B11" s="57" t="s">
        <v>28</v>
      </c>
      <c r="C11" s="37">
        <f>+C9+C10</f>
        <v>665634</v>
      </c>
      <c r="D11" s="38">
        <f>SUM(D9:D10)</f>
        <v>659977</v>
      </c>
      <c r="E11" s="58">
        <f t="shared" si="0"/>
        <v>8.5715108253772484E-3</v>
      </c>
      <c r="F11" s="37">
        <f>+F9+F10</f>
        <v>210370</v>
      </c>
      <c r="G11" s="38">
        <f>+G9+G10</f>
        <v>209610</v>
      </c>
      <c r="H11" s="58">
        <f t="shared" si="1"/>
        <v>3.6257812127284002E-3</v>
      </c>
      <c r="I11" s="43"/>
    </row>
    <row r="12" spans="1:9" s="30" customFormat="1" ht="10.199999999999999" x14ac:dyDescent="0.2">
      <c r="A12" s="43"/>
      <c r="B12" s="51" t="s">
        <v>29</v>
      </c>
      <c r="C12" s="35">
        <v>-120644</v>
      </c>
      <c r="D12" s="36">
        <v>-112452</v>
      </c>
      <c r="E12" s="33">
        <f t="shared" si="0"/>
        <v>7.2848859958026535E-2</v>
      </c>
      <c r="F12" s="35">
        <v>-31795</v>
      </c>
      <c r="G12" s="36">
        <v>-29887</v>
      </c>
      <c r="H12" s="33">
        <f t="shared" si="1"/>
        <v>6.3840465754341352E-2</v>
      </c>
      <c r="I12" s="43"/>
    </row>
    <row r="13" spans="1:9" s="30" customFormat="1" ht="10.199999999999999" x14ac:dyDescent="0.2">
      <c r="A13" s="43"/>
      <c r="B13" s="24" t="s">
        <v>30</v>
      </c>
      <c r="C13" s="26">
        <v>-243461</v>
      </c>
      <c r="D13" s="27">
        <f>-193399-17660-34607</f>
        <v>-245666</v>
      </c>
      <c r="E13" s="31">
        <f t="shared" si="0"/>
        <v>-8.9756010192700662E-3</v>
      </c>
      <c r="F13" s="26">
        <v>-68120</v>
      </c>
      <c r="G13" s="27">
        <f>-60570-4782-9673</f>
        <v>-75025</v>
      </c>
      <c r="H13" s="31">
        <f t="shared" si="1"/>
        <v>-9.2035988003998662E-2</v>
      </c>
      <c r="I13" s="43"/>
    </row>
    <row r="14" spans="1:9" s="30" customFormat="1" ht="10.199999999999999" x14ac:dyDescent="0.2">
      <c r="A14" s="43"/>
      <c r="B14" s="24" t="s">
        <v>31</v>
      </c>
      <c r="C14" s="55">
        <v>-75941</v>
      </c>
      <c r="D14" s="56">
        <v>-79322</v>
      </c>
      <c r="E14" s="31">
        <f t="shared" si="0"/>
        <v>-4.2623736163989817E-2</v>
      </c>
      <c r="F14" s="55">
        <v>-20934</v>
      </c>
      <c r="G14" s="56">
        <v>-22880</v>
      </c>
      <c r="H14" s="31">
        <f t="shared" si="1"/>
        <v>-8.5052447552447549E-2</v>
      </c>
      <c r="I14" s="43"/>
    </row>
    <row r="15" spans="1:9" s="30" customFormat="1" ht="10.199999999999999" x14ac:dyDescent="0.2">
      <c r="A15" s="43"/>
      <c r="B15" s="24" t="s">
        <v>32</v>
      </c>
      <c r="C15" s="26">
        <v>-7183</v>
      </c>
      <c r="D15" s="27">
        <v>-5523</v>
      </c>
      <c r="E15" s="31">
        <f t="shared" si="0"/>
        <v>0.30056128915444502</v>
      </c>
      <c r="F15" s="26">
        <v>-1857</v>
      </c>
      <c r="G15" s="27">
        <v>-1598</v>
      </c>
      <c r="H15" s="31">
        <f t="shared" si="1"/>
        <v>0.1620775969962453</v>
      </c>
      <c r="I15" s="43"/>
    </row>
    <row r="16" spans="1:9" s="30" customFormat="1" ht="15" customHeight="1" thickBot="1" x14ac:dyDescent="0.25">
      <c r="A16" s="43"/>
      <c r="B16" s="57" t="s">
        <v>89</v>
      </c>
      <c r="C16" s="37">
        <f>SUM(C11:C15)</f>
        <v>218405</v>
      </c>
      <c r="D16" s="38">
        <f>D11+SUM(D12:D15)</f>
        <v>217014</v>
      </c>
      <c r="E16" s="58">
        <f t="shared" si="0"/>
        <v>6.409724718220944E-3</v>
      </c>
      <c r="F16" s="37">
        <f>SUM(F11:F15)</f>
        <v>87664</v>
      </c>
      <c r="G16" s="38">
        <f>SUM(G11:G15)</f>
        <v>80220</v>
      </c>
      <c r="H16" s="58">
        <f t="shared" si="1"/>
        <v>9.2794814260782843E-2</v>
      </c>
      <c r="I16" s="43"/>
    </row>
    <row r="17" spans="1:10" s="30" customFormat="1" ht="10.199999999999999" x14ac:dyDescent="0.2">
      <c r="A17" s="43"/>
      <c r="B17" s="51" t="s">
        <v>90</v>
      </c>
      <c r="C17" s="35">
        <v>-2817</v>
      </c>
      <c r="D17" s="36">
        <f>-8657-1</f>
        <v>-8658</v>
      </c>
      <c r="E17" s="31"/>
      <c r="F17" s="35">
        <v>-6775</v>
      </c>
      <c r="G17" s="36">
        <v>-6703</v>
      </c>
      <c r="H17" s="31"/>
      <c r="I17" s="43"/>
    </row>
    <row r="18" spans="1:10" s="30" customFormat="1" ht="10.199999999999999" x14ac:dyDescent="0.2">
      <c r="A18" s="43"/>
      <c r="B18" s="24" t="s">
        <v>91</v>
      </c>
      <c r="C18" s="26">
        <v>1467</v>
      </c>
      <c r="D18" s="27">
        <f>-2509-1879</f>
        <v>-4388</v>
      </c>
      <c r="E18" s="31"/>
      <c r="F18" s="26">
        <v>1824</v>
      </c>
      <c r="G18" s="27">
        <v>-1865</v>
      </c>
      <c r="H18" s="31"/>
      <c r="I18" s="43"/>
    </row>
    <row r="19" spans="1:10" s="30" customFormat="1" ht="15" customHeight="1" thickBot="1" x14ac:dyDescent="0.25">
      <c r="A19" s="43"/>
      <c r="B19" s="57" t="s">
        <v>92</v>
      </c>
      <c r="C19" s="37">
        <f>SUM(C16:C18)</f>
        <v>217055</v>
      </c>
      <c r="D19" s="38">
        <f>D16+SUM(D17:D18)</f>
        <v>203968</v>
      </c>
      <c r="E19" s="58">
        <f t="shared" si="0"/>
        <v>6.4162025415751486E-2</v>
      </c>
      <c r="F19" s="37">
        <f>SUM(F16:F18)</f>
        <v>82713</v>
      </c>
      <c r="G19" s="38">
        <f>SUM(G16:G18)</f>
        <v>71652</v>
      </c>
      <c r="H19" s="58">
        <f t="shared" si="1"/>
        <v>0.15437112711438619</v>
      </c>
      <c r="I19" s="43"/>
    </row>
    <row r="20" spans="1:10" s="30" customFormat="1" ht="10.199999999999999" x14ac:dyDescent="0.2">
      <c r="A20" s="43"/>
      <c r="B20" s="51" t="s">
        <v>33</v>
      </c>
      <c r="C20" s="35">
        <v>-76459</v>
      </c>
      <c r="D20" s="36">
        <f>-74003+10388</f>
        <v>-63615</v>
      </c>
      <c r="E20" s="33">
        <f t="shared" si="0"/>
        <v>0.201902067122534</v>
      </c>
      <c r="F20" s="35">
        <v>-34482</v>
      </c>
      <c r="G20" s="36">
        <f>-21499+59</f>
        <v>-21440</v>
      </c>
      <c r="H20" s="33">
        <f t="shared" si="1"/>
        <v>0.60830223880597012</v>
      </c>
      <c r="I20" s="43"/>
    </row>
    <row r="21" spans="1:10" s="30" customFormat="1" ht="15" customHeight="1" thickBot="1" x14ac:dyDescent="0.25">
      <c r="A21" s="43"/>
      <c r="B21" s="57" t="s">
        <v>20</v>
      </c>
      <c r="C21" s="37">
        <f>SUM(C19:C20)</f>
        <v>140596</v>
      </c>
      <c r="D21" s="38">
        <f>D19+D20</f>
        <v>140353</v>
      </c>
      <c r="E21" s="58">
        <f t="shared" si="0"/>
        <v>1.7313488133491981E-3</v>
      </c>
      <c r="F21" s="37">
        <f>SUM(F19:F20)</f>
        <v>48231</v>
      </c>
      <c r="G21" s="38">
        <f>SUM(G19:G20)</f>
        <v>50212</v>
      </c>
      <c r="H21" s="58">
        <f t="shared" si="1"/>
        <v>-3.9452720465227437E-2</v>
      </c>
      <c r="I21" s="43"/>
    </row>
    <row r="22" spans="1:10" s="30" customFormat="1" ht="15" customHeight="1" x14ac:dyDescent="0.2">
      <c r="A22" s="43"/>
      <c r="B22" s="60" t="s">
        <v>34</v>
      </c>
      <c r="C22" s="28">
        <f>+C21-C23</f>
        <v>140333</v>
      </c>
      <c r="D22" s="29">
        <f>+D21-D23</f>
        <v>140156</v>
      </c>
      <c r="E22" s="32">
        <f>(C22-D22)/D22</f>
        <v>1.262878506806701E-3</v>
      </c>
      <c r="F22" s="28">
        <f>+F21-F23</f>
        <v>48161</v>
      </c>
      <c r="G22" s="29">
        <f>+G21-G23</f>
        <v>50164</v>
      </c>
      <c r="H22" s="32">
        <f>(F22-G22)/G22</f>
        <v>-3.992903277250618E-2</v>
      </c>
      <c r="I22" s="43"/>
    </row>
    <row r="23" spans="1:10" s="30" customFormat="1" ht="15" customHeight="1" thickBot="1" x14ac:dyDescent="0.25">
      <c r="A23" s="43"/>
      <c r="B23" s="52" t="s">
        <v>70</v>
      </c>
      <c r="C23" s="53">
        <v>263</v>
      </c>
      <c r="D23" s="54">
        <v>197</v>
      </c>
      <c r="E23" s="34"/>
      <c r="F23" s="53">
        <v>70</v>
      </c>
      <c r="G23" s="54">
        <v>48</v>
      </c>
      <c r="H23" s="34"/>
      <c r="I23" s="43"/>
      <c r="J23" s="185"/>
    </row>
    <row r="24" spans="1:10" s="30" customFormat="1" ht="10.199999999999999" x14ac:dyDescent="0.2">
      <c r="A24" s="43"/>
      <c r="B24" s="24" t="s">
        <v>118</v>
      </c>
      <c r="C24" s="25">
        <f>ROUND((C22/C26*1000),2)</f>
        <v>1.88</v>
      </c>
      <c r="D24" s="230">
        <f>D22/D26*1000</f>
        <v>1.838554392204989</v>
      </c>
      <c r="E24" s="31">
        <f>(C24-D24)/D24</f>
        <v>2.2542497502782598E-2</v>
      </c>
      <c r="F24" s="25">
        <f>ROUND((F22/F26*1000),2)</f>
        <v>0.65</v>
      </c>
      <c r="G24" s="230">
        <f>G22/G26*1000</f>
        <v>0.65804705136113384</v>
      </c>
      <c r="H24" s="31">
        <f>(F24-G24)/G24</f>
        <v>-1.2228686906945237E-2</v>
      </c>
      <c r="I24" s="43"/>
    </row>
    <row r="25" spans="1:10" s="30" customFormat="1" ht="10.199999999999999" x14ac:dyDescent="0.2">
      <c r="A25" s="43"/>
      <c r="B25" s="24" t="s">
        <v>119</v>
      </c>
      <c r="C25" s="25">
        <f>ROUND((C22/C27*1000),2)</f>
        <v>1.88</v>
      </c>
      <c r="D25" s="230">
        <f>D22/D27*1000</f>
        <v>1.8379978931662611</v>
      </c>
      <c r="E25" s="31">
        <f>(C25-D25)/D25</f>
        <v>2.2852097377208162E-2</v>
      </c>
      <c r="F25" s="25">
        <f>ROUND((F22/F27*1000),2)</f>
        <v>0.65</v>
      </c>
      <c r="G25" s="230">
        <f>G22/G27*1000</f>
        <v>0.65783935702956442</v>
      </c>
      <c r="H25" s="31">
        <f>(F25-G25)/G25</f>
        <v>-1.1916825811338745E-2</v>
      </c>
      <c r="I25" s="43"/>
    </row>
    <row r="26" spans="1:10" s="30" customFormat="1" ht="10.199999999999999" x14ac:dyDescent="0.2">
      <c r="A26" s="43"/>
      <c r="B26" s="24" t="s">
        <v>35</v>
      </c>
      <c r="C26" s="26">
        <v>74645119</v>
      </c>
      <c r="D26" s="27">
        <v>76231631</v>
      </c>
      <c r="E26" s="31" t="s">
        <v>4</v>
      </c>
      <c r="F26" s="26">
        <v>73968064</v>
      </c>
      <c r="G26" s="27">
        <v>76231631</v>
      </c>
      <c r="H26" s="31" t="s">
        <v>4</v>
      </c>
      <c r="I26" s="43"/>
    </row>
    <row r="27" spans="1:10" s="30" customFormat="1" ht="10.199999999999999" x14ac:dyDescent="0.2">
      <c r="A27" s="43"/>
      <c r="B27" s="24" t="s">
        <v>36</v>
      </c>
      <c r="C27" s="26">
        <v>74649890</v>
      </c>
      <c r="D27" s="27">
        <v>76254712</v>
      </c>
      <c r="E27" s="31" t="s">
        <v>4</v>
      </c>
      <c r="F27" s="26">
        <v>73973683</v>
      </c>
      <c r="G27" s="27">
        <v>76255699</v>
      </c>
      <c r="H27" s="31" t="s">
        <v>4</v>
      </c>
      <c r="I27" s="43"/>
    </row>
    <row r="28" spans="1:10" x14ac:dyDescent="0.25">
      <c r="A28" s="39"/>
      <c r="B28" s="39"/>
      <c r="C28" s="39"/>
      <c r="D28" s="39"/>
      <c r="E28" s="39"/>
      <c r="F28" s="39"/>
      <c r="G28" s="39"/>
      <c r="H28" s="39"/>
      <c r="I28" s="39"/>
    </row>
    <row r="29" spans="1:10" x14ac:dyDescent="0.25">
      <c r="A29" s="2" t="s">
        <v>156</v>
      </c>
    </row>
    <row r="30" spans="1:10" x14ac:dyDescent="0.25">
      <c r="F30" s="18"/>
    </row>
    <row r="52" spans="4:4" x14ac:dyDescent="0.25">
      <c r="D52" s="2" t="s">
        <v>155</v>
      </c>
    </row>
  </sheetData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 xml:space="preserve">&amp;L© 2018 Software AG. All rights reserved.
&amp;CPage &amp;P
&amp;R&amp;G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G69"/>
  <sheetViews>
    <sheetView showGridLines="0" zoomScaleNormal="100" workbookViewId="0"/>
  </sheetViews>
  <sheetFormatPr defaultColWidth="9.109375" defaultRowHeight="13.8" x14ac:dyDescent="0.3"/>
  <cols>
    <col min="1" max="1" width="2.6640625" style="10" customWidth="1"/>
    <col min="2" max="2" width="36.44140625" style="10" customWidth="1"/>
    <col min="3" max="4" width="11.6640625" style="10" customWidth="1"/>
    <col min="5" max="5" width="2.6640625" style="10" customWidth="1"/>
    <col min="6" max="16384" width="9.109375" style="10"/>
  </cols>
  <sheetData>
    <row r="1" spans="1:7" s="61" customFormat="1" ht="15" customHeight="1" x14ac:dyDescent="0.3">
      <c r="B1" s="62" t="s">
        <v>167</v>
      </c>
      <c r="C1" s="63"/>
      <c r="D1" s="63"/>
    </row>
    <row r="2" spans="1:7" ht="15" customHeight="1" x14ac:dyDescent="0.3">
      <c r="B2" s="283" t="s">
        <v>115</v>
      </c>
      <c r="C2" s="283"/>
      <c r="D2" s="9"/>
    </row>
    <row r="3" spans="1:7" ht="15" customHeight="1" x14ac:dyDescent="0.3">
      <c r="B3" s="19"/>
      <c r="C3" s="8"/>
      <c r="D3" s="8"/>
    </row>
    <row r="4" spans="1:7" s="64" customFormat="1" ht="20.25" customHeight="1" thickBot="1" x14ac:dyDescent="0.35">
      <c r="A4" s="68"/>
      <c r="B4" s="69" t="s">
        <v>120</v>
      </c>
      <c r="C4" s="189" t="s">
        <v>174</v>
      </c>
      <c r="D4" s="190" t="s">
        <v>122</v>
      </c>
      <c r="E4" s="68"/>
    </row>
    <row r="5" spans="1:7" s="64" customFormat="1" ht="15" customHeight="1" thickBot="1" x14ac:dyDescent="0.35">
      <c r="A5" s="68"/>
      <c r="B5" s="72" t="s">
        <v>37</v>
      </c>
      <c r="C5" s="73">
        <f>SUM(C6:C10)</f>
        <v>650292</v>
      </c>
      <c r="D5" s="74">
        <f>SUM(D6:D10)</f>
        <v>641989</v>
      </c>
      <c r="E5" s="68"/>
    </row>
    <row r="6" spans="1:7" s="64" customFormat="1" ht="14.25" customHeight="1" x14ac:dyDescent="0.3">
      <c r="A6" s="68"/>
      <c r="B6" s="75" t="s">
        <v>23</v>
      </c>
      <c r="C6" s="76">
        <v>365815</v>
      </c>
      <c r="D6" s="77">
        <v>374611</v>
      </c>
      <c r="E6" s="66"/>
      <c r="F6" s="66"/>
      <c r="G6" s="66"/>
    </row>
    <row r="7" spans="1:7" s="64" customFormat="1" ht="14.25" customHeight="1" x14ac:dyDescent="0.3">
      <c r="A7" s="68"/>
      <c r="B7" s="78" t="s">
        <v>80</v>
      </c>
      <c r="C7" s="79">
        <v>26165</v>
      </c>
      <c r="D7" s="80">
        <v>13488</v>
      </c>
      <c r="E7" s="68"/>
    </row>
    <row r="8" spans="1:7" s="64" customFormat="1" ht="14.25" customHeight="1" x14ac:dyDescent="0.3">
      <c r="A8" s="68"/>
      <c r="B8" s="78" t="s">
        <v>93</v>
      </c>
      <c r="C8" s="79">
        <v>226314</v>
      </c>
      <c r="D8" s="80">
        <v>220966</v>
      </c>
      <c r="E8" s="68"/>
    </row>
    <row r="9" spans="1:7" s="64" customFormat="1" ht="14.25" customHeight="1" x14ac:dyDescent="0.3">
      <c r="A9" s="68"/>
      <c r="B9" s="78" t="s">
        <v>81</v>
      </c>
      <c r="C9" s="79">
        <v>17366</v>
      </c>
      <c r="D9" s="80">
        <v>20286</v>
      </c>
      <c r="E9" s="68"/>
    </row>
    <row r="10" spans="1:7" s="64" customFormat="1" ht="14.25" customHeight="1" x14ac:dyDescent="0.3">
      <c r="A10" s="68"/>
      <c r="B10" s="78" t="s">
        <v>94</v>
      </c>
      <c r="C10" s="79">
        <v>14632</v>
      </c>
      <c r="D10" s="80">
        <v>12638</v>
      </c>
      <c r="E10" s="68"/>
    </row>
    <row r="11" spans="1:7" s="64" customFormat="1" ht="15" customHeight="1" thickBot="1" x14ac:dyDescent="0.35">
      <c r="A11" s="68"/>
      <c r="B11" s="81" t="s">
        <v>38</v>
      </c>
      <c r="C11" s="82">
        <f>SUM(C12:C19)</f>
        <v>1257178</v>
      </c>
      <c r="D11" s="83">
        <f>SUM(D12:D19)</f>
        <v>1315228</v>
      </c>
      <c r="E11" s="68"/>
    </row>
    <row r="12" spans="1:7" s="64" customFormat="1" ht="14.25" customHeight="1" x14ac:dyDescent="0.3">
      <c r="A12" s="68"/>
      <c r="B12" s="75" t="s">
        <v>39</v>
      </c>
      <c r="C12" s="76">
        <v>131664</v>
      </c>
      <c r="D12" s="77">
        <v>149420</v>
      </c>
      <c r="E12" s="68"/>
    </row>
    <row r="13" spans="1:7" s="64" customFormat="1" ht="14.25" customHeight="1" x14ac:dyDescent="0.3">
      <c r="A13" s="68"/>
      <c r="B13" s="78" t="s">
        <v>40</v>
      </c>
      <c r="C13" s="79">
        <v>921415</v>
      </c>
      <c r="D13" s="80">
        <v>936606</v>
      </c>
      <c r="E13" s="68"/>
    </row>
    <row r="14" spans="1:7" s="64" customFormat="1" ht="14.25" customHeight="1" x14ac:dyDescent="0.3">
      <c r="A14" s="68"/>
      <c r="B14" s="78" t="s">
        <v>41</v>
      </c>
      <c r="C14" s="79">
        <v>72815</v>
      </c>
      <c r="D14" s="80">
        <v>75559</v>
      </c>
      <c r="E14" s="68"/>
    </row>
    <row r="15" spans="1:7" s="64" customFormat="1" ht="14.25" customHeight="1" x14ac:dyDescent="0.3">
      <c r="A15" s="68"/>
      <c r="B15" s="78" t="s">
        <v>80</v>
      </c>
      <c r="C15" s="79">
        <v>54730</v>
      </c>
      <c r="D15" s="80">
        <v>45957</v>
      </c>
      <c r="E15" s="68"/>
    </row>
    <row r="16" spans="1:7" s="64" customFormat="1" ht="14.25" customHeight="1" x14ac:dyDescent="0.3">
      <c r="A16" s="68"/>
      <c r="B16" s="78" t="s">
        <v>93</v>
      </c>
      <c r="C16" s="79">
        <v>53273</v>
      </c>
      <c r="D16" s="80">
        <v>84905</v>
      </c>
      <c r="E16" s="68"/>
    </row>
    <row r="17" spans="1:5" s="64" customFormat="1" ht="14.25" customHeight="1" x14ac:dyDescent="0.3">
      <c r="A17" s="68"/>
      <c r="B17" s="78" t="s">
        <v>81</v>
      </c>
      <c r="C17" s="79">
        <v>199</v>
      </c>
      <c r="D17" s="80">
        <v>291</v>
      </c>
      <c r="E17" s="68"/>
    </row>
    <row r="18" spans="1:5" s="64" customFormat="1" ht="14.25" customHeight="1" x14ac:dyDescent="0.3">
      <c r="A18" s="68"/>
      <c r="B18" s="78" t="s">
        <v>94</v>
      </c>
      <c r="C18" s="79">
        <v>8575</v>
      </c>
      <c r="D18" s="80">
        <v>6988</v>
      </c>
      <c r="E18" s="68"/>
    </row>
    <row r="19" spans="1:5" s="64" customFormat="1" ht="14.25" customHeight="1" x14ac:dyDescent="0.3">
      <c r="A19" s="68"/>
      <c r="B19" s="78" t="s">
        <v>95</v>
      </c>
      <c r="C19" s="79">
        <v>14507</v>
      </c>
      <c r="D19" s="80">
        <v>15502</v>
      </c>
      <c r="E19" s="68"/>
    </row>
    <row r="20" spans="1:5" s="64" customFormat="1" ht="15" customHeight="1" thickBot="1" x14ac:dyDescent="0.35">
      <c r="A20" s="68"/>
      <c r="B20" s="84" t="s">
        <v>121</v>
      </c>
      <c r="C20" s="85">
        <f>C5+C11</f>
        <v>1907470</v>
      </c>
      <c r="D20" s="86">
        <f>D5+D11</f>
        <v>1957217</v>
      </c>
      <c r="E20" s="68"/>
    </row>
    <row r="21" spans="1:5" s="64" customFormat="1" ht="14.25" customHeight="1" x14ac:dyDescent="0.3">
      <c r="A21" s="68"/>
      <c r="B21" s="87"/>
      <c r="C21" s="88"/>
      <c r="D21" s="89"/>
      <c r="E21" s="68"/>
    </row>
    <row r="22" spans="1:5" s="64" customFormat="1" ht="20.25" customHeight="1" thickBot="1" x14ac:dyDescent="0.35">
      <c r="A22" s="68"/>
      <c r="B22" s="69" t="s">
        <v>144</v>
      </c>
      <c r="C22" s="70" t="s">
        <v>174</v>
      </c>
      <c r="D22" s="71" t="s">
        <v>122</v>
      </c>
      <c r="E22" s="68"/>
    </row>
    <row r="23" spans="1:5" s="64" customFormat="1" ht="15" customHeight="1" thickBot="1" x14ac:dyDescent="0.35">
      <c r="A23" s="68"/>
      <c r="B23" s="72" t="s">
        <v>42</v>
      </c>
      <c r="C23" s="73">
        <f>SUM(C24:C29)</f>
        <v>582557</v>
      </c>
      <c r="D23" s="74">
        <f>SUM(D24:D29)</f>
        <v>467626</v>
      </c>
      <c r="E23" s="68"/>
    </row>
    <row r="24" spans="1:5" s="64" customFormat="1" ht="14.25" customHeight="1" x14ac:dyDescent="0.3">
      <c r="A24" s="68"/>
      <c r="B24" s="75" t="s">
        <v>43</v>
      </c>
      <c r="C24" s="90">
        <v>210347</v>
      </c>
      <c r="D24" s="77">
        <v>101467</v>
      </c>
      <c r="E24" s="68"/>
    </row>
    <row r="25" spans="1:5" s="64" customFormat="1" ht="14.25" customHeight="1" x14ac:dyDescent="0.3">
      <c r="A25" s="68"/>
      <c r="B25" s="78" t="s">
        <v>96</v>
      </c>
      <c r="C25" s="79">
        <v>37617</v>
      </c>
      <c r="D25" s="80">
        <v>39695</v>
      </c>
      <c r="E25" s="68"/>
    </row>
    <row r="26" spans="1:5" s="64" customFormat="1" ht="14.25" customHeight="1" x14ac:dyDescent="0.3">
      <c r="A26" s="68"/>
      <c r="B26" s="78" t="s">
        <v>97</v>
      </c>
      <c r="C26" s="79">
        <v>150416</v>
      </c>
      <c r="D26" s="80">
        <v>121817</v>
      </c>
      <c r="E26" s="68"/>
    </row>
    <row r="27" spans="1:5" s="64" customFormat="1" ht="14.25" customHeight="1" x14ac:dyDescent="0.3">
      <c r="A27" s="68"/>
      <c r="B27" s="78" t="s">
        <v>44</v>
      </c>
      <c r="C27" s="79">
        <v>43708</v>
      </c>
      <c r="D27" s="80">
        <v>50959</v>
      </c>
      <c r="E27" s="68"/>
    </row>
    <row r="28" spans="1:5" s="64" customFormat="1" ht="14.25" customHeight="1" x14ac:dyDescent="0.3">
      <c r="A28" s="68"/>
      <c r="B28" s="78" t="s">
        <v>98</v>
      </c>
      <c r="C28" s="79">
        <v>27505</v>
      </c>
      <c r="D28" s="80">
        <v>28224</v>
      </c>
      <c r="E28" s="68"/>
    </row>
    <row r="29" spans="1:5" s="64" customFormat="1" ht="14.25" customHeight="1" x14ac:dyDescent="0.3">
      <c r="A29" s="68"/>
      <c r="B29" s="78" t="s">
        <v>99</v>
      </c>
      <c r="C29" s="79">
        <v>112964</v>
      </c>
      <c r="D29" s="80">
        <v>125464</v>
      </c>
      <c r="E29" s="68"/>
    </row>
    <row r="30" spans="1:5" s="64" customFormat="1" ht="15" customHeight="1" thickBot="1" x14ac:dyDescent="0.35">
      <c r="A30" s="68"/>
      <c r="B30" s="81" t="s">
        <v>45</v>
      </c>
      <c r="C30" s="82">
        <f>SUM(C31:C38)</f>
        <v>206631</v>
      </c>
      <c r="D30" s="83">
        <f>SUM(D31:D38)</f>
        <v>292796</v>
      </c>
      <c r="E30" s="68"/>
    </row>
    <row r="31" spans="1:5" s="64" customFormat="1" ht="14.25" customHeight="1" x14ac:dyDescent="0.3">
      <c r="A31" s="68"/>
      <c r="B31" s="75" t="s">
        <v>43</v>
      </c>
      <c r="C31" s="90">
        <v>100250</v>
      </c>
      <c r="D31" s="77">
        <v>200049</v>
      </c>
      <c r="E31" s="68"/>
    </row>
    <row r="32" spans="1:5" s="64" customFormat="1" ht="14.25" customHeight="1" x14ac:dyDescent="0.3">
      <c r="A32" s="68"/>
      <c r="B32" s="78" t="s">
        <v>96</v>
      </c>
      <c r="C32" s="79">
        <v>3677</v>
      </c>
      <c r="D32" s="80">
        <v>4195</v>
      </c>
      <c r="E32" s="68"/>
    </row>
    <row r="33" spans="1:6" s="64" customFormat="1" ht="14.25" customHeight="1" x14ac:dyDescent="0.3">
      <c r="A33" s="68"/>
      <c r="B33" s="78" t="s">
        <v>97</v>
      </c>
      <c r="C33" s="79">
        <v>640</v>
      </c>
      <c r="D33" s="80">
        <v>381</v>
      </c>
      <c r="E33" s="68"/>
    </row>
    <row r="34" spans="1:6" s="64" customFormat="1" ht="14.25" customHeight="1" x14ac:dyDescent="0.3">
      <c r="A34" s="68"/>
      <c r="B34" s="78" t="s">
        <v>44</v>
      </c>
      <c r="C34" s="79">
        <v>34297</v>
      </c>
      <c r="D34" s="80">
        <v>24793</v>
      </c>
      <c r="E34" s="68"/>
    </row>
    <row r="35" spans="1:6" s="64" customFormat="1" ht="14.25" customHeight="1" x14ac:dyDescent="0.3">
      <c r="A35" s="68"/>
      <c r="B35" s="78" t="s">
        <v>100</v>
      </c>
      <c r="C35" s="79">
        <v>43869</v>
      </c>
      <c r="D35" s="80">
        <v>42215</v>
      </c>
      <c r="E35" s="68"/>
    </row>
    <row r="36" spans="1:6" s="64" customFormat="1" ht="14.25" customHeight="1" x14ac:dyDescent="0.3">
      <c r="A36" s="68"/>
      <c r="B36" s="78" t="s">
        <v>98</v>
      </c>
      <c r="C36" s="79">
        <v>4509</v>
      </c>
      <c r="D36" s="80">
        <v>0</v>
      </c>
      <c r="E36" s="68"/>
    </row>
    <row r="37" spans="1:6" s="64" customFormat="1" ht="14.25" customHeight="1" x14ac:dyDescent="0.3">
      <c r="A37" s="68"/>
      <c r="B37" s="78" t="s">
        <v>82</v>
      </c>
      <c r="C37" s="79">
        <v>11599</v>
      </c>
      <c r="D37" s="80">
        <v>13498</v>
      </c>
      <c r="E37" s="68"/>
    </row>
    <row r="38" spans="1:6" s="64" customFormat="1" ht="15" customHeight="1" x14ac:dyDescent="0.3">
      <c r="A38" s="68"/>
      <c r="B38" s="78" t="s">
        <v>99</v>
      </c>
      <c r="C38" s="79">
        <v>7790</v>
      </c>
      <c r="D38" s="80">
        <v>7665</v>
      </c>
      <c r="E38" s="68"/>
    </row>
    <row r="39" spans="1:6" s="64" customFormat="1" ht="14.25" customHeight="1" thickBot="1" x14ac:dyDescent="0.35">
      <c r="A39" s="68"/>
      <c r="B39" s="81" t="s">
        <v>46</v>
      </c>
      <c r="C39" s="82">
        <f>C45+C46</f>
        <v>1118282</v>
      </c>
      <c r="D39" s="83">
        <f>D45+D46</f>
        <v>1196795</v>
      </c>
      <c r="E39" s="68"/>
    </row>
    <row r="40" spans="1:6" s="64" customFormat="1" ht="14.25" customHeight="1" x14ac:dyDescent="0.3">
      <c r="A40" s="68"/>
      <c r="B40" s="75" t="s">
        <v>47</v>
      </c>
      <c r="C40" s="76">
        <v>76400</v>
      </c>
      <c r="D40" s="77">
        <v>79000</v>
      </c>
      <c r="E40" s="68"/>
    </row>
    <row r="41" spans="1:6" s="64" customFormat="1" ht="14.25" customHeight="1" x14ac:dyDescent="0.3">
      <c r="A41" s="68"/>
      <c r="B41" s="78" t="s">
        <v>83</v>
      </c>
      <c r="C41" s="79">
        <v>22715</v>
      </c>
      <c r="D41" s="80">
        <v>23682</v>
      </c>
      <c r="E41" s="68"/>
    </row>
    <row r="42" spans="1:6" s="64" customFormat="1" ht="14.25" customHeight="1" x14ac:dyDescent="0.3">
      <c r="A42" s="68"/>
      <c r="B42" s="78" t="s">
        <v>48</v>
      </c>
      <c r="C42" s="79">
        <v>1176722</v>
      </c>
      <c r="D42" s="80">
        <v>1145374</v>
      </c>
      <c r="E42" s="68"/>
    </row>
    <row r="43" spans="1:6" s="64" customFormat="1" ht="14.25" customHeight="1" x14ac:dyDescent="0.3">
      <c r="A43" s="68"/>
      <c r="B43" s="78" t="s">
        <v>49</v>
      </c>
      <c r="C43" s="79">
        <v>-66905</v>
      </c>
      <c r="D43" s="80">
        <v>19789</v>
      </c>
      <c r="E43" s="68"/>
    </row>
    <row r="44" spans="1:6" s="64" customFormat="1" ht="15" customHeight="1" x14ac:dyDescent="0.3">
      <c r="A44" s="68"/>
      <c r="B44" s="78" t="s">
        <v>50</v>
      </c>
      <c r="C44" s="79">
        <v>-91249</v>
      </c>
      <c r="D44" s="80">
        <v>-71596</v>
      </c>
      <c r="E44" s="68"/>
    </row>
    <row r="45" spans="1:6" s="64" customFormat="1" ht="15" customHeight="1" thickBot="1" x14ac:dyDescent="0.35">
      <c r="A45" s="68"/>
      <c r="B45" s="81" t="s">
        <v>65</v>
      </c>
      <c r="C45" s="82">
        <f>SUM(C40:C44)</f>
        <v>1117683</v>
      </c>
      <c r="D45" s="83">
        <f>SUM(D40:D44)</f>
        <v>1196249</v>
      </c>
      <c r="E45" s="68"/>
      <c r="F45" s="66"/>
    </row>
    <row r="46" spans="1:6" s="64" customFormat="1" ht="15" customHeight="1" thickBot="1" x14ac:dyDescent="0.35">
      <c r="A46" s="68"/>
      <c r="B46" s="72" t="s">
        <v>66</v>
      </c>
      <c r="C46" s="73">
        <v>599</v>
      </c>
      <c r="D46" s="74">
        <v>546</v>
      </c>
      <c r="E46" s="68"/>
    </row>
    <row r="47" spans="1:6" s="64" customFormat="1" ht="14.25" customHeight="1" thickBot="1" x14ac:dyDescent="0.35">
      <c r="B47" s="91" t="s">
        <v>123</v>
      </c>
      <c r="C47" s="92">
        <f>C23+C30+C39</f>
        <v>1907470</v>
      </c>
      <c r="D47" s="93">
        <f>D23+D30+D39</f>
        <v>1957217</v>
      </c>
    </row>
    <row r="48" spans="1:6" s="64" customFormat="1" ht="14.25" customHeight="1" x14ac:dyDescent="0.3">
      <c r="B48" s="67"/>
      <c r="C48" s="65"/>
      <c r="D48" s="65"/>
    </row>
    <row r="49" spans="2:4" s="64" customFormat="1" ht="14.25" customHeight="1" x14ac:dyDescent="0.3"/>
    <row r="50" spans="2:4" s="64" customFormat="1" ht="10.199999999999999" x14ac:dyDescent="0.3">
      <c r="B50" s="67"/>
      <c r="C50" s="65"/>
      <c r="D50" s="65"/>
    </row>
    <row r="51" spans="2:4" s="64" customFormat="1" ht="10.199999999999999" x14ac:dyDescent="0.3">
      <c r="B51" s="67"/>
      <c r="C51" s="67"/>
      <c r="D51" s="67"/>
    </row>
    <row r="52" spans="2:4" s="64" customFormat="1" ht="10.199999999999999" x14ac:dyDescent="0.3"/>
    <row r="53" spans="2:4" s="64" customFormat="1" ht="10.199999999999999" x14ac:dyDescent="0.3"/>
    <row r="54" spans="2:4" s="64" customFormat="1" ht="10.199999999999999" x14ac:dyDescent="0.3"/>
    <row r="55" spans="2:4" s="64" customFormat="1" ht="10.199999999999999" x14ac:dyDescent="0.3"/>
    <row r="56" spans="2:4" s="64" customFormat="1" ht="10.199999999999999" x14ac:dyDescent="0.3"/>
    <row r="57" spans="2:4" s="64" customFormat="1" ht="10.199999999999999" x14ac:dyDescent="0.3"/>
    <row r="58" spans="2:4" s="64" customFormat="1" ht="10.199999999999999" x14ac:dyDescent="0.3"/>
    <row r="59" spans="2:4" s="64" customFormat="1" ht="10.199999999999999" x14ac:dyDescent="0.3"/>
    <row r="60" spans="2:4" s="64" customFormat="1" ht="10.199999999999999" x14ac:dyDescent="0.3"/>
    <row r="61" spans="2:4" s="64" customFormat="1" ht="10.199999999999999" x14ac:dyDescent="0.3"/>
    <row r="62" spans="2:4" s="64" customFormat="1" ht="10.199999999999999" x14ac:dyDescent="0.3"/>
    <row r="63" spans="2:4" s="64" customFormat="1" ht="10.199999999999999" x14ac:dyDescent="0.3"/>
    <row r="64" spans="2:4" s="64" customFormat="1" ht="10.199999999999999" x14ac:dyDescent="0.3"/>
    <row r="65" spans="2:4" s="64" customFormat="1" ht="10.199999999999999" x14ac:dyDescent="0.3"/>
    <row r="66" spans="2:4" s="64" customFormat="1" ht="10.199999999999999" x14ac:dyDescent="0.3"/>
    <row r="67" spans="2:4" s="64" customFormat="1" ht="10.199999999999999" x14ac:dyDescent="0.3"/>
    <row r="68" spans="2:4" s="64" customFormat="1" ht="10.199999999999999" x14ac:dyDescent="0.3"/>
    <row r="69" spans="2:4" x14ac:dyDescent="0.3">
      <c r="B69" s="64"/>
      <c r="C69" s="64"/>
      <c r="D69" s="64"/>
    </row>
  </sheetData>
  <mergeCells count="1">
    <mergeCell ref="B2:C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2018 Software AG. All rights reserved.
&amp;CPage &amp;P
&amp;R&amp;G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G44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60.6640625" style="2" customWidth="1"/>
    <col min="3" max="5" width="11.6640625" style="2" customWidth="1"/>
    <col min="6" max="16384" width="9.109375" style="2"/>
  </cols>
  <sheetData>
    <row r="1" spans="1:7" s="45" customFormat="1" ht="15.6" x14ac:dyDescent="0.3">
      <c r="B1" s="284" t="s">
        <v>162</v>
      </c>
      <c r="C1" s="284"/>
      <c r="D1" s="284"/>
      <c r="E1" s="284"/>
    </row>
    <row r="2" spans="1:7" x14ac:dyDescent="0.25">
      <c r="B2" s="285" t="s">
        <v>115</v>
      </c>
      <c r="C2" s="285"/>
      <c r="D2" s="285"/>
      <c r="E2" s="285"/>
    </row>
    <row r="3" spans="1:7" ht="14.25" customHeight="1" x14ac:dyDescent="0.25">
      <c r="B3" s="20"/>
      <c r="C3" s="7"/>
      <c r="D3" s="7"/>
    </row>
    <row r="4" spans="1:7" s="30" customFormat="1" ht="14.25" customHeight="1" thickBot="1" x14ac:dyDescent="0.25">
      <c r="A4" s="43"/>
      <c r="B4" s="48" t="s">
        <v>117</v>
      </c>
      <c r="C4" s="96" t="s">
        <v>170</v>
      </c>
      <c r="D4" s="97" t="s">
        <v>171</v>
      </c>
      <c r="E4" s="96" t="s">
        <v>172</v>
      </c>
      <c r="F4" s="97" t="s">
        <v>173</v>
      </c>
      <c r="G4" s="43"/>
    </row>
    <row r="5" spans="1:7" s="64" customFormat="1" ht="14.25" customHeight="1" x14ac:dyDescent="0.2">
      <c r="A5" s="68"/>
      <c r="B5" s="51" t="s">
        <v>20</v>
      </c>
      <c r="C5" s="35">
        <v>140596</v>
      </c>
      <c r="D5" s="36">
        <v>140353</v>
      </c>
      <c r="E5" s="35">
        <v>48231</v>
      </c>
      <c r="F5" s="36">
        <v>50212</v>
      </c>
      <c r="G5" s="68"/>
    </row>
    <row r="6" spans="1:7" s="64" customFormat="1" ht="14.25" customHeight="1" x14ac:dyDescent="0.2">
      <c r="A6" s="68"/>
      <c r="B6" s="24" t="s">
        <v>33</v>
      </c>
      <c r="C6" s="26">
        <v>76459</v>
      </c>
      <c r="D6" s="27">
        <v>63615</v>
      </c>
      <c r="E6" s="26">
        <v>34482</v>
      </c>
      <c r="F6" s="27">
        <v>21440</v>
      </c>
      <c r="G6" s="68"/>
    </row>
    <row r="7" spans="1:7" s="64" customFormat="1" ht="14.25" customHeight="1" x14ac:dyDescent="0.2">
      <c r="A7" s="68"/>
      <c r="B7" s="24" t="s">
        <v>101</v>
      </c>
      <c r="C7" s="26">
        <v>-1467</v>
      </c>
      <c r="D7" s="27">
        <v>4388</v>
      </c>
      <c r="E7" s="26">
        <v>-1824</v>
      </c>
      <c r="F7" s="27">
        <v>1865</v>
      </c>
      <c r="G7" s="68"/>
    </row>
    <row r="8" spans="1:7" s="64" customFormat="1" ht="14.25" customHeight="1" x14ac:dyDescent="0.2">
      <c r="A8" s="68"/>
      <c r="B8" s="24" t="s">
        <v>51</v>
      </c>
      <c r="C8" s="26">
        <v>41202</v>
      </c>
      <c r="D8" s="27">
        <v>40162</v>
      </c>
      <c r="E8" s="26">
        <v>9627</v>
      </c>
      <c r="F8" s="27">
        <v>10148</v>
      </c>
      <c r="G8" s="68"/>
    </row>
    <row r="9" spans="1:7" s="64" customFormat="1" ht="14.25" customHeight="1" x14ac:dyDescent="0.2">
      <c r="A9" s="68"/>
      <c r="B9" s="24" t="s">
        <v>151</v>
      </c>
      <c r="C9" s="26">
        <v>0</v>
      </c>
      <c r="D9" s="27">
        <v>-16319</v>
      </c>
      <c r="E9" s="26">
        <v>0</v>
      </c>
      <c r="F9" s="27">
        <v>1</v>
      </c>
      <c r="G9" s="68"/>
    </row>
    <row r="10" spans="1:7" s="9" customFormat="1" ht="14.25" customHeight="1" x14ac:dyDescent="0.2">
      <c r="A10" s="98"/>
      <c r="B10" s="24" t="s">
        <v>102</v>
      </c>
      <c r="C10" s="26">
        <v>3715</v>
      </c>
      <c r="D10" s="27">
        <v>-8198</v>
      </c>
      <c r="E10" s="26">
        <v>2362</v>
      </c>
      <c r="F10" s="27">
        <v>4656</v>
      </c>
      <c r="G10" s="98"/>
    </row>
    <row r="11" spans="1:7" s="64" customFormat="1" ht="14.25" customHeight="1" x14ac:dyDescent="0.2">
      <c r="A11" s="68"/>
      <c r="B11" s="51" t="s">
        <v>103</v>
      </c>
      <c r="C11" s="35">
        <v>2159</v>
      </c>
      <c r="D11" s="36">
        <v>-7144</v>
      </c>
      <c r="E11" s="35">
        <v>-65840</v>
      </c>
      <c r="F11" s="36">
        <v>-49056</v>
      </c>
      <c r="G11" s="68"/>
    </row>
    <row r="12" spans="1:7" s="64" customFormat="1" ht="14.25" customHeight="1" x14ac:dyDescent="0.2">
      <c r="A12" s="68"/>
      <c r="B12" s="24" t="s">
        <v>52</v>
      </c>
      <c r="C12" s="26">
        <v>8993</v>
      </c>
      <c r="D12" s="27">
        <v>56019</v>
      </c>
      <c r="E12" s="26">
        <v>41951</v>
      </c>
      <c r="F12" s="27">
        <v>21891</v>
      </c>
      <c r="G12" s="68"/>
    </row>
    <row r="13" spans="1:7" s="64" customFormat="1" ht="14.25" customHeight="1" x14ac:dyDescent="0.2">
      <c r="A13" s="68"/>
      <c r="B13" s="24" t="s">
        <v>104</v>
      </c>
      <c r="C13" s="26">
        <v>-83040</v>
      </c>
      <c r="D13" s="27">
        <v>-64111</v>
      </c>
      <c r="E13" s="26">
        <v>-27824</v>
      </c>
      <c r="F13" s="27">
        <v>-13416</v>
      </c>
      <c r="G13" s="68"/>
    </row>
    <row r="14" spans="1:7" s="64" customFormat="1" ht="14.25" customHeight="1" x14ac:dyDescent="0.2">
      <c r="A14" s="68"/>
      <c r="B14" s="24" t="s">
        <v>53</v>
      </c>
      <c r="C14" s="26">
        <v>-9277</v>
      </c>
      <c r="D14" s="27">
        <v>-15019</v>
      </c>
      <c r="E14" s="26">
        <v>-1177</v>
      </c>
      <c r="F14" s="27">
        <v>-4153</v>
      </c>
      <c r="G14" s="68"/>
    </row>
    <row r="15" spans="1:7" s="64" customFormat="1" ht="14.25" customHeight="1" x14ac:dyDescent="0.2">
      <c r="A15" s="68"/>
      <c r="B15" s="24" t="s">
        <v>54</v>
      </c>
      <c r="C15" s="26">
        <v>10045</v>
      </c>
      <c r="D15" s="27">
        <v>9950</v>
      </c>
      <c r="E15" s="26">
        <v>3366</v>
      </c>
      <c r="F15" s="27">
        <v>2864</v>
      </c>
      <c r="G15" s="68"/>
    </row>
    <row r="16" spans="1:7" ht="14.25" customHeight="1" thickBot="1" x14ac:dyDescent="0.3">
      <c r="B16" s="57" t="s">
        <v>55</v>
      </c>
      <c r="C16" s="37">
        <f>SUM(C5:C15)</f>
        <v>189385</v>
      </c>
      <c r="D16" s="38">
        <f t="shared" ref="D16:F16" si="0">SUM(D5:D15)</f>
        <v>203696</v>
      </c>
      <c r="E16" s="37">
        <f t="shared" si="0"/>
        <v>43354</v>
      </c>
      <c r="F16" s="38">
        <f t="shared" si="0"/>
        <v>46452</v>
      </c>
    </row>
    <row r="17" spans="1:7" s="64" customFormat="1" ht="14.25" customHeight="1" x14ac:dyDescent="0.2">
      <c r="A17" s="68"/>
      <c r="B17" s="51" t="s">
        <v>56</v>
      </c>
      <c r="C17" s="35">
        <v>591</v>
      </c>
      <c r="D17" s="36">
        <v>385</v>
      </c>
      <c r="E17" s="35">
        <v>301</v>
      </c>
      <c r="F17" s="36">
        <v>49</v>
      </c>
      <c r="G17" s="68"/>
    </row>
    <row r="18" spans="1:7" s="64" customFormat="1" ht="14.25" customHeight="1" x14ac:dyDescent="0.2">
      <c r="A18" s="68"/>
      <c r="B18" s="24" t="s">
        <v>57</v>
      </c>
      <c r="C18" s="26">
        <v>-25444</v>
      </c>
      <c r="D18" s="27">
        <v>-12687</v>
      </c>
      <c r="E18" s="26">
        <v>-2771</v>
      </c>
      <c r="F18" s="27">
        <v>-4105</v>
      </c>
      <c r="G18" s="68"/>
    </row>
    <row r="19" spans="1:7" s="64" customFormat="1" ht="14.25" customHeight="1" x14ac:dyDescent="0.2">
      <c r="A19" s="68"/>
      <c r="B19" s="24" t="s">
        <v>105</v>
      </c>
      <c r="C19" s="26">
        <v>1932</v>
      </c>
      <c r="D19" s="27">
        <v>1457</v>
      </c>
      <c r="E19" s="26">
        <v>1831</v>
      </c>
      <c r="F19" s="27">
        <v>32</v>
      </c>
      <c r="G19" s="68"/>
    </row>
    <row r="20" spans="1:7" s="64" customFormat="1" ht="14.25" customHeight="1" x14ac:dyDescent="0.2">
      <c r="A20" s="68"/>
      <c r="B20" s="24" t="s">
        <v>106</v>
      </c>
      <c r="C20" s="26">
        <v>-4579</v>
      </c>
      <c r="D20" s="27">
        <v>-5874</v>
      </c>
      <c r="E20" s="26">
        <v>-2093</v>
      </c>
      <c r="F20" s="27">
        <v>-832</v>
      </c>
      <c r="G20" s="68"/>
    </row>
    <row r="21" spans="1:7" s="64" customFormat="1" ht="14.25" customHeight="1" x14ac:dyDescent="0.2">
      <c r="A21" s="68"/>
      <c r="B21" s="24" t="s">
        <v>107</v>
      </c>
      <c r="C21" s="26">
        <v>4270</v>
      </c>
      <c r="D21" s="27">
        <v>16818</v>
      </c>
      <c r="E21" s="26">
        <v>91</v>
      </c>
      <c r="F21" s="27">
        <v>0</v>
      </c>
      <c r="G21" s="68"/>
    </row>
    <row r="22" spans="1:7" s="64" customFormat="1" ht="14.25" customHeight="1" x14ac:dyDescent="0.2">
      <c r="A22" s="68"/>
      <c r="B22" s="24" t="s">
        <v>108</v>
      </c>
      <c r="C22" s="26">
        <v>-681</v>
      </c>
      <c r="D22" s="27">
        <v>-16970</v>
      </c>
      <c r="E22" s="26">
        <v>-59</v>
      </c>
      <c r="F22" s="27">
        <v>-19</v>
      </c>
      <c r="G22" s="68"/>
    </row>
    <row r="23" spans="1:7" s="64" customFormat="1" ht="14.25" customHeight="1" x14ac:dyDescent="0.2">
      <c r="A23" s="68"/>
      <c r="B23" s="24" t="s">
        <v>109</v>
      </c>
      <c r="C23" s="26">
        <v>-49420</v>
      </c>
      <c r="D23" s="27">
        <v>-43117</v>
      </c>
      <c r="E23" s="26">
        <v>0</v>
      </c>
      <c r="F23" s="27">
        <v>-31571</v>
      </c>
      <c r="G23" s="68"/>
    </row>
    <row r="24" spans="1:7" ht="14.25" customHeight="1" thickBot="1" x14ac:dyDescent="0.3">
      <c r="B24" s="57" t="s">
        <v>58</v>
      </c>
      <c r="C24" s="37">
        <f>SUM(C17:C23)</f>
        <v>-73331</v>
      </c>
      <c r="D24" s="38">
        <f t="shared" ref="D24:F24" si="1">SUM(D17:D23)</f>
        <v>-59988</v>
      </c>
      <c r="E24" s="37">
        <f t="shared" si="1"/>
        <v>-2700</v>
      </c>
      <c r="F24" s="38">
        <f t="shared" si="1"/>
        <v>-36446</v>
      </c>
    </row>
    <row r="25" spans="1:7" s="64" customFormat="1" ht="14.25" customHeight="1" x14ac:dyDescent="0.2">
      <c r="A25" s="68"/>
      <c r="B25" s="51" t="s">
        <v>153</v>
      </c>
      <c r="C25" s="35">
        <v>-89587</v>
      </c>
      <c r="D25" s="36">
        <v>0</v>
      </c>
      <c r="E25" s="35">
        <v>0</v>
      </c>
      <c r="F25" s="36">
        <v>0</v>
      </c>
      <c r="G25" s="68"/>
    </row>
    <row r="26" spans="1:7" s="64" customFormat="1" ht="14.25" customHeight="1" x14ac:dyDescent="0.2">
      <c r="A26" s="68"/>
      <c r="B26" s="51" t="s">
        <v>154</v>
      </c>
      <c r="C26" s="35">
        <v>1725</v>
      </c>
      <c r="D26" s="36">
        <v>0</v>
      </c>
      <c r="E26" s="35">
        <v>395</v>
      </c>
      <c r="F26" s="36">
        <v>0</v>
      </c>
      <c r="G26" s="68"/>
    </row>
    <row r="27" spans="1:7" s="64" customFormat="1" ht="14.25" customHeight="1" x14ac:dyDescent="0.2">
      <c r="A27" s="68"/>
      <c r="B27" s="51" t="s">
        <v>150</v>
      </c>
      <c r="C27" s="35">
        <v>-44553</v>
      </c>
      <c r="D27" s="36">
        <v>-42105</v>
      </c>
      <c r="E27" s="35">
        <v>0</v>
      </c>
      <c r="F27" s="36">
        <v>0</v>
      </c>
      <c r="G27" s="68"/>
    </row>
    <row r="28" spans="1:7" s="64" customFormat="1" ht="14.25" customHeight="1" x14ac:dyDescent="0.2">
      <c r="A28" s="68"/>
      <c r="B28" s="24" t="s">
        <v>143</v>
      </c>
      <c r="C28" s="26">
        <v>96257</v>
      </c>
      <c r="D28" s="36">
        <v>9475</v>
      </c>
      <c r="E28" s="26">
        <v>205</v>
      </c>
      <c r="F28" s="27">
        <v>5851</v>
      </c>
      <c r="G28" s="68"/>
    </row>
    <row r="29" spans="1:7" s="64" customFormat="1" ht="14.25" customHeight="1" x14ac:dyDescent="0.2">
      <c r="A29" s="68"/>
      <c r="B29" s="24" t="s">
        <v>145</v>
      </c>
      <c r="C29" s="26">
        <v>80</v>
      </c>
      <c r="D29" s="27">
        <v>75000</v>
      </c>
      <c r="E29" s="26">
        <v>80</v>
      </c>
      <c r="F29" s="27">
        <v>0</v>
      </c>
      <c r="G29" s="68"/>
    </row>
    <row r="30" spans="1:7" s="64" customFormat="1" ht="14.25" customHeight="1" x14ac:dyDescent="0.2">
      <c r="A30" s="68"/>
      <c r="B30" s="177" t="s">
        <v>147</v>
      </c>
      <c r="C30" s="26">
        <v>-70926</v>
      </c>
      <c r="D30" s="27">
        <v>-122432</v>
      </c>
      <c r="E30" s="26">
        <v>-32</v>
      </c>
      <c r="F30" s="27">
        <v>0</v>
      </c>
      <c r="G30" s="68"/>
    </row>
    <row r="31" spans="1:7" s="64" customFormat="1" ht="14.25" customHeight="1" x14ac:dyDescent="0.2">
      <c r="A31" s="68"/>
      <c r="B31" s="24" t="s">
        <v>152</v>
      </c>
      <c r="C31" s="26">
        <v>0</v>
      </c>
      <c r="D31" s="27">
        <v>-460</v>
      </c>
      <c r="E31" s="26">
        <v>0</v>
      </c>
      <c r="F31" s="27">
        <v>0</v>
      </c>
      <c r="G31" s="68"/>
    </row>
    <row r="32" spans="1:7" ht="14.25" customHeight="1" thickBot="1" x14ac:dyDescent="0.3">
      <c r="B32" s="57" t="s">
        <v>59</v>
      </c>
      <c r="C32" s="37">
        <f>SUM(C25:C31)</f>
        <v>-107004</v>
      </c>
      <c r="D32" s="38">
        <f t="shared" ref="D32:F32" si="2">SUM(D25:D31)</f>
        <v>-80522</v>
      </c>
      <c r="E32" s="37">
        <f t="shared" si="2"/>
        <v>648</v>
      </c>
      <c r="F32" s="38">
        <f t="shared" si="2"/>
        <v>5851</v>
      </c>
    </row>
    <row r="33" spans="1:7" s="64" customFormat="1" ht="14.25" customHeight="1" x14ac:dyDescent="0.2">
      <c r="A33" s="68"/>
      <c r="B33" s="51" t="s">
        <v>111</v>
      </c>
      <c r="C33" s="35">
        <f>C16+C24+C32</f>
        <v>9050</v>
      </c>
      <c r="D33" s="36">
        <f t="shared" ref="D33:F33" si="3">D16+D24+D32</f>
        <v>63186</v>
      </c>
      <c r="E33" s="35">
        <f t="shared" si="3"/>
        <v>41302</v>
      </c>
      <c r="F33" s="36">
        <f t="shared" si="3"/>
        <v>15857</v>
      </c>
      <c r="G33" s="68"/>
    </row>
    <row r="34" spans="1:7" s="64" customFormat="1" ht="14.25" customHeight="1" x14ac:dyDescent="0.2">
      <c r="A34" s="68"/>
      <c r="B34" s="99" t="s">
        <v>112</v>
      </c>
      <c r="C34" s="26">
        <v>-17846</v>
      </c>
      <c r="D34" s="27">
        <v>10858</v>
      </c>
      <c r="E34" s="26">
        <v>-2168</v>
      </c>
      <c r="F34" s="27">
        <v>9803</v>
      </c>
      <c r="G34" s="68"/>
    </row>
    <row r="35" spans="1:7" ht="14.25" customHeight="1" thickBot="1" x14ac:dyDescent="0.3">
      <c r="B35" s="57" t="s">
        <v>60</v>
      </c>
      <c r="C35" s="37">
        <f>SUM(C33:C34)</f>
        <v>-8796</v>
      </c>
      <c r="D35" s="38">
        <f t="shared" ref="D35:F35" si="4">SUM(D33:D34)</f>
        <v>74044</v>
      </c>
      <c r="E35" s="37">
        <f t="shared" si="4"/>
        <v>39134</v>
      </c>
      <c r="F35" s="38">
        <f t="shared" si="4"/>
        <v>25660</v>
      </c>
    </row>
    <row r="36" spans="1:7" s="64" customFormat="1" ht="14.25" customHeight="1" x14ac:dyDescent="0.2">
      <c r="A36" s="68"/>
      <c r="B36" s="51" t="s">
        <v>113</v>
      </c>
      <c r="C36" s="35">
        <v>374611</v>
      </c>
      <c r="D36" s="36">
        <v>300567</v>
      </c>
      <c r="E36" s="35">
        <v>326681</v>
      </c>
      <c r="F36" s="36">
        <v>348951</v>
      </c>
      <c r="G36" s="68"/>
    </row>
    <row r="37" spans="1:7" ht="14.25" customHeight="1" thickBot="1" x14ac:dyDescent="0.3">
      <c r="B37" s="57" t="s">
        <v>114</v>
      </c>
      <c r="C37" s="37">
        <f>SUM(C35:C36)</f>
        <v>365815</v>
      </c>
      <c r="D37" s="38">
        <f t="shared" ref="D37:F37" si="5">SUM(D35:D36)</f>
        <v>374611</v>
      </c>
      <c r="E37" s="37">
        <f t="shared" si="5"/>
        <v>365815</v>
      </c>
      <c r="F37" s="38">
        <f t="shared" si="5"/>
        <v>374611</v>
      </c>
    </row>
    <row r="38" spans="1:7" s="9" customFormat="1" ht="14.25" customHeight="1" x14ac:dyDescent="0.25">
      <c r="A38" s="98"/>
      <c r="B38" s="2"/>
      <c r="C38" s="2"/>
      <c r="D38" s="2"/>
      <c r="E38" s="2"/>
      <c r="F38" s="2"/>
      <c r="G38" s="98"/>
    </row>
    <row r="39" spans="1:7" ht="14.25" customHeight="1" thickBot="1" x14ac:dyDescent="0.3">
      <c r="B39" s="57" t="s">
        <v>1</v>
      </c>
      <c r="C39" s="37">
        <f>C16+C17+C18+C19+C20</f>
        <v>161885</v>
      </c>
      <c r="D39" s="38">
        <f t="shared" ref="D39:F39" si="6">D16+D17+D18+D19+D20</f>
        <v>186977</v>
      </c>
      <c r="E39" s="37">
        <f t="shared" si="6"/>
        <v>40622</v>
      </c>
      <c r="F39" s="38">
        <f t="shared" si="6"/>
        <v>41596</v>
      </c>
    </row>
    <row r="40" spans="1:7" s="9" customFormat="1" ht="14.25" customHeight="1" x14ac:dyDescent="0.3">
      <c r="A40" s="98"/>
      <c r="B40" s="68"/>
      <c r="C40" s="68"/>
      <c r="D40" s="68"/>
      <c r="E40" s="98"/>
    </row>
    <row r="41" spans="1:7" s="9" customFormat="1" ht="14.25" customHeight="1" x14ac:dyDescent="0.25">
      <c r="A41" s="98"/>
      <c r="B41" s="2"/>
      <c r="C41" s="2"/>
      <c r="D41" s="2"/>
      <c r="E41" s="68"/>
    </row>
    <row r="43" spans="1:7" x14ac:dyDescent="0.25">
      <c r="B43" s="187"/>
    </row>
    <row r="44" spans="1:7" x14ac:dyDescent="0.25">
      <c r="B44" s="187"/>
    </row>
  </sheetData>
  <mergeCells count="2">
    <mergeCell ref="B1:E1"/>
    <mergeCell ref="B2:E2"/>
  </mergeCells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 xml:space="preserve">&amp;L© 2018 Software AG. All rights reserved.
&amp;CPage &amp;P
&amp;R&amp;G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V44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32.33203125" style="2" customWidth="1"/>
    <col min="3" max="5" width="10.44140625" style="2" customWidth="1"/>
    <col min="6" max="6" width="2.6640625" style="108" customWidth="1"/>
    <col min="7" max="9" width="10.44140625" style="2" customWidth="1"/>
    <col min="10" max="10" width="2.88671875" style="108" customWidth="1"/>
    <col min="11" max="13" width="10.44140625" style="2" customWidth="1"/>
    <col min="14" max="14" width="2.88671875" style="108" customWidth="1"/>
    <col min="15" max="16" width="10.44140625" style="2" customWidth="1"/>
    <col min="17" max="17" width="2.88671875" style="108" customWidth="1"/>
    <col min="18" max="20" width="10.44140625" style="2" customWidth="1"/>
    <col min="21" max="21" width="2.6640625" style="2" customWidth="1"/>
    <col min="22" max="16384" width="9.109375" style="2"/>
  </cols>
  <sheetData>
    <row r="1" spans="1:22" s="45" customFormat="1" ht="15" customHeight="1" x14ac:dyDescent="0.3">
      <c r="A1" s="111"/>
      <c r="B1" s="287" t="s">
        <v>169</v>
      </c>
      <c r="C1" s="287"/>
      <c r="D1" s="287"/>
      <c r="E1" s="287"/>
      <c r="F1" s="287"/>
      <c r="G1" s="287"/>
      <c r="H1" s="287"/>
      <c r="I1" s="287"/>
      <c r="J1" s="287"/>
      <c r="K1" s="287"/>
      <c r="L1" s="194"/>
      <c r="M1" s="112"/>
      <c r="N1" s="112"/>
      <c r="O1" s="112"/>
      <c r="P1" s="112"/>
      <c r="Q1" s="112"/>
      <c r="R1" s="112"/>
      <c r="S1" s="112"/>
      <c r="T1" s="112"/>
      <c r="U1" s="111"/>
    </row>
    <row r="2" spans="1:22" ht="15" customHeight="1" x14ac:dyDescent="0.25">
      <c r="A2" s="108"/>
      <c r="B2" s="183" t="s">
        <v>115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09"/>
      <c r="N2" s="109"/>
      <c r="O2" s="109"/>
      <c r="P2" s="109"/>
      <c r="Q2" s="109"/>
      <c r="R2" s="109"/>
      <c r="S2" s="109"/>
      <c r="T2" s="109"/>
      <c r="U2" s="108"/>
    </row>
    <row r="3" spans="1:22" ht="15" customHeight="1" x14ac:dyDescent="0.25">
      <c r="A3" s="39"/>
      <c r="B3" s="47"/>
      <c r="C3" s="41"/>
      <c r="D3" s="41"/>
      <c r="E3" s="231"/>
      <c r="F3" s="253"/>
      <c r="G3" s="242"/>
      <c r="H3" s="41"/>
      <c r="I3" s="231"/>
      <c r="J3" s="253"/>
      <c r="K3" s="242"/>
      <c r="L3" s="41"/>
      <c r="M3" s="231"/>
      <c r="N3" s="253"/>
      <c r="O3" s="242"/>
      <c r="P3" s="231"/>
      <c r="Q3" s="253"/>
      <c r="R3" s="242"/>
      <c r="S3" s="41"/>
      <c r="T3" s="41"/>
      <c r="U3" s="39"/>
    </row>
    <row r="4" spans="1:22" s="30" customFormat="1" ht="15" customHeight="1" thickBot="1" x14ac:dyDescent="0.25">
      <c r="A4" s="43"/>
      <c r="B4" s="72" t="s">
        <v>117</v>
      </c>
      <c r="C4" s="286" t="s">
        <v>125</v>
      </c>
      <c r="D4" s="286"/>
      <c r="E4" s="286"/>
      <c r="F4" s="254"/>
      <c r="G4" s="288" t="s">
        <v>124</v>
      </c>
      <c r="H4" s="288"/>
      <c r="I4" s="289"/>
      <c r="J4" s="260"/>
      <c r="K4" s="286" t="s">
        <v>0</v>
      </c>
      <c r="L4" s="286"/>
      <c r="M4" s="286"/>
      <c r="N4" s="254"/>
      <c r="O4" s="290" t="s">
        <v>61</v>
      </c>
      <c r="P4" s="291"/>
      <c r="Q4" s="254"/>
      <c r="R4" s="286" t="s">
        <v>14</v>
      </c>
      <c r="S4" s="286"/>
      <c r="T4" s="286"/>
      <c r="U4" s="43"/>
    </row>
    <row r="5" spans="1:22" s="30" customFormat="1" ht="14.25" customHeight="1" x14ac:dyDescent="0.2">
      <c r="A5" s="43"/>
      <c r="B5" s="116"/>
      <c r="C5" s="196" t="s">
        <v>170</v>
      </c>
      <c r="D5" s="261" t="s">
        <v>170</v>
      </c>
      <c r="E5" s="232" t="s">
        <v>171</v>
      </c>
      <c r="F5" s="255"/>
      <c r="G5" s="243" t="s">
        <v>170</v>
      </c>
      <c r="H5" s="261" t="s">
        <v>170</v>
      </c>
      <c r="I5" s="232" t="s">
        <v>171</v>
      </c>
      <c r="J5" s="255"/>
      <c r="K5" s="243" t="s">
        <v>170</v>
      </c>
      <c r="L5" s="261" t="s">
        <v>170</v>
      </c>
      <c r="M5" s="232" t="s">
        <v>171</v>
      </c>
      <c r="N5" s="255"/>
      <c r="O5" s="243" t="s">
        <v>170</v>
      </c>
      <c r="P5" s="232" t="s">
        <v>171</v>
      </c>
      <c r="Q5" s="255"/>
      <c r="R5" s="243" t="s">
        <v>170</v>
      </c>
      <c r="S5" s="261" t="s">
        <v>170</v>
      </c>
      <c r="T5" s="203" t="s">
        <v>171</v>
      </c>
      <c r="U5" s="43"/>
    </row>
    <row r="6" spans="1:22" s="30" customFormat="1" ht="20.399999999999999" x14ac:dyDescent="0.2">
      <c r="A6" s="43"/>
      <c r="B6" s="202"/>
      <c r="C6" s="204" t="s">
        <v>175</v>
      </c>
      <c r="D6" s="262" t="s">
        <v>176</v>
      </c>
      <c r="E6" s="233" t="s">
        <v>175</v>
      </c>
      <c r="F6" s="255"/>
      <c r="G6" s="244" t="s">
        <v>175</v>
      </c>
      <c r="H6" s="262" t="s">
        <v>176</v>
      </c>
      <c r="I6" s="233" t="s">
        <v>175</v>
      </c>
      <c r="J6" s="255"/>
      <c r="K6" s="244" t="s">
        <v>175</v>
      </c>
      <c r="L6" s="262" t="s">
        <v>176</v>
      </c>
      <c r="M6" s="233" t="s">
        <v>175</v>
      </c>
      <c r="N6" s="255"/>
      <c r="O6" s="244" t="s">
        <v>175</v>
      </c>
      <c r="P6" s="233" t="s">
        <v>175</v>
      </c>
      <c r="Q6" s="255"/>
      <c r="R6" s="244" t="s">
        <v>175</v>
      </c>
      <c r="S6" s="262" t="s">
        <v>176</v>
      </c>
      <c r="T6" s="205" t="s">
        <v>175</v>
      </c>
      <c r="U6" s="43"/>
    </row>
    <row r="7" spans="1:22" s="30" customFormat="1" ht="14.25" customHeight="1" x14ac:dyDescent="0.2">
      <c r="A7" s="43"/>
      <c r="B7" s="24" t="s">
        <v>24</v>
      </c>
      <c r="C7" s="26">
        <v>69951</v>
      </c>
      <c r="D7" s="263">
        <v>72319</v>
      </c>
      <c r="E7" s="234">
        <f>76766-1</f>
        <v>76765</v>
      </c>
      <c r="F7" s="256"/>
      <c r="G7" s="245">
        <v>186778</v>
      </c>
      <c r="H7" s="263">
        <v>191573</v>
      </c>
      <c r="I7" s="234">
        <v>186262</v>
      </c>
      <c r="J7" s="256"/>
      <c r="K7" s="245">
        <v>0</v>
      </c>
      <c r="L7" s="263">
        <v>0</v>
      </c>
      <c r="M7" s="234">
        <v>0</v>
      </c>
      <c r="N7" s="256"/>
      <c r="O7" s="245"/>
      <c r="P7" s="234"/>
      <c r="Q7" s="256"/>
      <c r="R7" s="245">
        <f>C7+G7+K7+O7</f>
        <v>256729</v>
      </c>
      <c r="S7" s="263">
        <f>+D7+H7+L7</f>
        <v>263892</v>
      </c>
      <c r="T7" s="27">
        <f>E7+I7+M7+P7</f>
        <v>263027</v>
      </c>
      <c r="U7" s="43"/>
      <c r="V7" s="185"/>
    </row>
    <row r="8" spans="1:22" s="30" customFormat="1" ht="14.25" customHeight="1" x14ac:dyDescent="0.2">
      <c r="A8" s="43"/>
      <c r="B8" s="24" t="s">
        <v>25</v>
      </c>
      <c r="C8" s="26">
        <v>153098</v>
      </c>
      <c r="D8" s="263">
        <v>152498</v>
      </c>
      <c r="E8" s="234">
        <v>157119</v>
      </c>
      <c r="F8" s="256"/>
      <c r="G8" s="245">
        <v>268518</v>
      </c>
      <c r="H8" s="263">
        <v>271310</v>
      </c>
      <c r="I8" s="234">
        <v>255086</v>
      </c>
      <c r="J8" s="256"/>
      <c r="K8" s="245">
        <v>0</v>
      </c>
      <c r="L8" s="263">
        <v>0</v>
      </c>
      <c r="M8" s="234">
        <v>0</v>
      </c>
      <c r="N8" s="256"/>
      <c r="O8" s="245"/>
      <c r="P8" s="234"/>
      <c r="Q8" s="256"/>
      <c r="R8" s="245">
        <f>C8+G8+K8+O8</f>
        <v>421616</v>
      </c>
      <c r="S8" s="263">
        <f>+D8+H8+L8</f>
        <v>423808</v>
      </c>
      <c r="T8" s="27">
        <f>E8+I8+M8+P8</f>
        <v>412205</v>
      </c>
      <c r="U8" s="43"/>
      <c r="V8" s="185"/>
    </row>
    <row r="9" spans="1:22" s="30" customFormat="1" ht="14.25" customHeight="1" thickBot="1" x14ac:dyDescent="0.25">
      <c r="A9" s="43"/>
      <c r="B9" s="52" t="s">
        <v>16</v>
      </c>
      <c r="C9" s="53">
        <f t="shared" ref="C9:K9" si="0">SUM(C7:C8)</f>
        <v>223049</v>
      </c>
      <c r="D9" s="264">
        <f t="shared" ref="D9" si="1">SUM(D7:D8)</f>
        <v>224817</v>
      </c>
      <c r="E9" s="235">
        <f t="shared" ref="E9" si="2">SUM(E7:E8)</f>
        <v>233884</v>
      </c>
      <c r="F9" s="257"/>
      <c r="G9" s="246">
        <f t="shared" ref="G9" si="3">SUM(G7:G8)</f>
        <v>455296</v>
      </c>
      <c r="H9" s="264">
        <f t="shared" ref="H9:I9" si="4">SUM(H7:H8)</f>
        <v>462883</v>
      </c>
      <c r="I9" s="235">
        <f t="shared" si="4"/>
        <v>441348</v>
      </c>
      <c r="J9" s="257"/>
      <c r="K9" s="246">
        <f t="shared" si="0"/>
        <v>0</v>
      </c>
      <c r="L9" s="264">
        <f t="shared" ref="L9:M9" si="5">SUM(L7:L8)</f>
        <v>0</v>
      </c>
      <c r="M9" s="235">
        <f t="shared" si="5"/>
        <v>0</v>
      </c>
      <c r="N9" s="257"/>
      <c r="O9" s="246"/>
      <c r="P9" s="235"/>
      <c r="Q9" s="257"/>
      <c r="R9" s="246">
        <f>SUM(R7:R8)</f>
        <v>678345</v>
      </c>
      <c r="S9" s="264">
        <f t="shared" ref="S9" si="6">SUM(S7:S8)</f>
        <v>687700</v>
      </c>
      <c r="T9" s="54">
        <f>SUM(T7:T8)</f>
        <v>675232</v>
      </c>
      <c r="U9" s="43"/>
      <c r="V9" s="185"/>
    </row>
    <row r="10" spans="1:22" s="30" customFormat="1" ht="14.25" customHeight="1" x14ac:dyDescent="0.2">
      <c r="A10" s="43"/>
      <c r="B10" s="51" t="s">
        <v>17</v>
      </c>
      <c r="C10" s="35">
        <v>0</v>
      </c>
      <c r="D10" s="265">
        <v>0</v>
      </c>
      <c r="E10" s="236">
        <v>0</v>
      </c>
      <c r="F10" s="256"/>
      <c r="G10" s="247">
        <v>0</v>
      </c>
      <c r="H10" s="265">
        <v>0</v>
      </c>
      <c r="I10" s="236">
        <v>0</v>
      </c>
      <c r="J10" s="256"/>
      <c r="K10" s="247">
        <v>198778</v>
      </c>
      <c r="L10" s="265">
        <v>199360</v>
      </c>
      <c r="M10" s="236">
        <v>195179</v>
      </c>
      <c r="N10" s="256"/>
      <c r="O10" s="247"/>
      <c r="P10" s="236"/>
      <c r="Q10" s="256"/>
      <c r="R10" s="247">
        <f>C10+G10+K10+O10</f>
        <v>198778</v>
      </c>
      <c r="S10" s="265">
        <f>+D10+H10+L10</f>
        <v>199360</v>
      </c>
      <c r="T10" s="36">
        <f>E10+I10+M10+P10</f>
        <v>195179</v>
      </c>
      <c r="U10" s="43"/>
      <c r="V10" s="185"/>
    </row>
    <row r="11" spans="1:22" s="30" customFormat="1" ht="14.25" customHeight="1" x14ac:dyDescent="0.2">
      <c r="A11" s="43"/>
      <c r="B11" s="24" t="s">
        <v>18</v>
      </c>
      <c r="C11" s="26">
        <v>680</v>
      </c>
      <c r="D11" s="263">
        <v>679</v>
      </c>
      <c r="E11" s="234">
        <f>685+1</f>
        <v>686</v>
      </c>
      <c r="F11" s="256"/>
      <c r="G11" s="245">
        <v>87</v>
      </c>
      <c r="H11" s="263">
        <v>84</v>
      </c>
      <c r="I11" s="234">
        <v>48</v>
      </c>
      <c r="J11" s="256"/>
      <c r="K11" s="245">
        <v>1093</v>
      </c>
      <c r="L11" s="263">
        <v>1116</v>
      </c>
      <c r="M11" s="234">
        <v>688</v>
      </c>
      <c r="N11" s="256"/>
      <c r="O11" s="245"/>
      <c r="P11" s="234"/>
      <c r="Q11" s="256"/>
      <c r="R11" s="245">
        <f>C11+G11+K11+O11</f>
        <v>1860</v>
      </c>
      <c r="S11" s="263">
        <f>+D11+H11+L11</f>
        <v>1879</v>
      </c>
      <c r="T11" s="27">
        <f>E11+I11+M11+P11</f>
        <v>1422</v>
      </c>
      <c r="U11" s="43"/>
      <c r="V11" s="185"/>
    </row>
    <row r="12" spans="1:22" s="30" customFormat="1" ht="14.25" customHeight="1" thickBot="1" x14ac:dyDescent="0.25">
      <c r="A12" s="43"/>
      <c r="B12" s="52" t="s">
        <v>26</v>
      </c>
      <c r="C12" s="53">
        <f t="shared" ref="C12:K12" si="7">SUM(C9:C11)</f>
        <v>223729</v>
      </c>
      <c r="D12" s="264">
        <f t="shared" ref="D12" si="8">SUM(D9:D11)</f>
        <v>225496</v>
      </c>
      <c r="E12" s="235">
        <f t="shared" ref="E12" si="9">SUM(E9:E11)</f>
        <v>234570</v>
      </c>
      <c r="F12" s="257"/>
      <c r="G12" s="246">
        <f t="shared" ref="G12" si="10">SUM(G9:G11)</f>
        <v>455383</v>
      </c>
      <c r="H12" s="264">
        <f t="shared" ref="H12:I12" si="11">SUM(H9:H11)</f>
        <v>462967</v>
      </c>
      <c r="I12" s="235">
        <f t="shared" si="11"/>
        <v>441396</v>
      </c>
      <c r="J12" s="257"/>
      <c r="K12" s="246">
        <f t="shared" si="7"/>
        <v>199871</v>
      </c>
      <c r="L12" s="264">
        <f t="shared" ref="L12:M12" si="12">SUM(L9:L11)</f>
        <v>200476</v>
      </c>
      <c r="M12" s="235">
        <f t="shared" si="12"/>
        <v>195867</v>
      </c>
      <c r="N12" s="257"/>
      <c r="O12" s="246"/>
      <c r="P12" s="235"/>
      <c r="Q12" s="257"/>
      <c r="R12" s="246">
        <f>SUM(R9:R11)</f>
        <v>878983</v>
      </c>
      <c r="S12" s="264">
        <f t="shared" ref="S12" si="13">SUM(S9:S11)</f>
        <v>888939</v>
      </c>
      <c r="T12" s="54">
        <f>SUM(T9:T11)</f>
        <v>871833</v>
      </c>
      <c r="U12" s="43"/>
      <c r="V12" s="185"/>
    </row>
    <row r="13" spans="1:22" s="30" customFormat="1" ht="14.25" customHeight="1" x14ac:dyDescent="0.2">
      <c r="A13" s="43"/>
      <c r="B13" s="51" t="s">
        <v>62</v>
      </c>
      <c r="C13" s="35">
        <v>-10119</v>
      </c>
      <c r="D13" s="197"/>
      <c r="E13" s="236">
        <v>-11674</v>
      </c>
      <c r="F13" s="256"/>
      <c r="G13" s="247">
        <v>-33347</v>
      </c>
      <c r="H13" s="197"/>
      <c r="I13" s="236">
        <v>-31288</v>
      </c>
      <c r="J13" s="256"/>
      <c r="K13" s="247">
        <v>-156898</v>
      </c>
      <c r="L13" s="197"/>
      <c r="M13" s="236">
        <v>-157495</v>
      </c>
      <c r="N13" s="256"/>
      <c r="O13" s="247">
        <v>-12985</v>
      </c>
      <c r="P13" s="236">
        <v>-11399</v>
      </c>
      <c r="Q13" s="256"/>
      <c r="R13" s="247">
        <f>C13+G13+K13+O13</f>
        <v>-213349</v>
      </c>
      <c r="S13" s="197"/>
      <c r="T13" s="36">
        <f>E13+I13+M13+P13</f>
        <v>-211856</v>
      </c>
      <c r="U13" s="43"/>
      <c r="V13" s="185"/>
    </row>
    <row r="14" spans="1:22" s="30" customFormat="1" ht="14.25" customHeight="1" thickBot="1" x14ac:dyDescent="0.25">
      <c r="A14" s="43"/>
      <c r="B14" s="52" t="s">
        <v>28</v>
      </c>
      <c r="C14" s="53">
        <f t="shared" ref="C14:O14" si="14">SUM(C12:C13)</f>
        <v>213610</v>
      </c>
      <c r="D14" s="198"/>
      <c r="E14" s="235">
        <f t="shared" ref="E14" si="15">SUM(E12:E13)</f>
        <v>222896</v>
      </c>
      <c r="F14" s="257"/>
      <c r="G14" s="246">
        <f t="shared" ref="G14" si="16">SUM(G12:G13)</f>
        <v>422036</v>
      </c>
      <c r="H14" s="198"/>
      <c r="I14" s="235">
        <f t="shared" ref="I14" si="17">SUM(I12:I13)</f>
        <v>410108</v>
      </c>
      <c r="J14" s="257"/>
      <c r="K14" s="246">
        <f t="shared" si="14"/>
        <v>42973</v>
      </c>
      <c r="L14" s="198"/>
      <c r="M14" s="235">
        <f t="shared" ref="M14" si="18">SUM(M12:M13)</f>
        <v>38372</v>
      </c>
      <c r="N14" s="257"/>
      <c r="O14" s="246">
        <f t="shared" si="14"/>
        <v>-12985</v>
      </c>
      <c r="P14" s="235">
        <f t="shared" ref="P14" si="19">SUM(P12:P13)</f>
        <v>-11399</v>
      </c>
      <c r="Q14" s="257"/>
      <c r="R14" s="246">
        <f t="shared" ref="R14:T14" si="20">SUM(R12:R13)</f>
        <v>665634</v>
      </c>
      <c r="S14" s="198"/>
      <c r="T14" s="54">
        <f t="shared" si="20"/>
        <v>659977</v>
      </c>
      <c r="U14" s="43"/>
      <c r="V14" s="185"/>
    </row>
    <row r="15" spans="1:22" s="30" customFormat="1" ht="10.199999999999999" x14ac:dyDescent="0.2">
      <c r="A15" s="43"/>
      <c r="B15" s="59"/>
      <c r="C15" s="100"/>
      <c r="D15" s="199"/>
      <c r="E15" s="237"/>
      <c r="F15" s="257"/>
      <c r="G15" s="248"/>
      <c r="H15" s="199"/>
      <c r="I15" s="237"/>
      <c r="J15" s="257"/>
      <c r="K15" s="248"/>
      <c r="L15" s="199"/>
      <c r="M15" s="237"/>
      <c r="N15" s="257"/>
      <c r="O15" s="248"/>
      <c r="P15" s="237"/>
      <c r="Q15" s="257"/>
      <c r="R15" s="248"/>
      <c r="S15" s="199"/>
      <c r="T15" s="101"/>
      <c r="U15" s="43"/>
      <c r="V15" s="185"/>
    </row>
    <row r="16" spans="1:22" s="30" customFormat="1" ht="11.25" customHeight="1" x14ac:dyDescent="0.2">
      <c r="A16" s="43"/>
      <c r="B16" s="99" t="s">
        <v>110</v>
      </c>
      <c r="C16" s="26">
        <v>-33359</v>
      </c>
      <c r="D16" s="200"/>
      <c r="E16" s="234">
        <f>-37993-1</f>
        <v>-37994</v>
      </c>
      <c r="F16" s="256"/>
      <c r="G16" s="245">
        <v>-174308</v>
      </c>
      <c r="H16" s="200"/>
      <c r="I16" s="234">
        <v>-172384</v>
      </c>
      <c r="J16" s="256"/>
      <c r="K16" s="245">
        <v>-19166</v>
      </c>
      <c r="L16" s="200"/>
      <c r="M16" s="234">
        <v>-17588</v>
      </c>
      <c r="N16" s="256"/>
      <c r="O16" s="245">
        <v>-16628</v>
      </c>
      <c r="P16" s="234">
        <v>-17700</v>
      </c>
      <c r="Q16" s="256"/>
      <c r="R16" s="245">
        <f>C16+G16+K16+O16</f>
        <v>-243461</v>
      </c>
      <c r="S16" s="200"/>
      <c r="T16" s="27">
        <f>E16+I16+M16+P16</f>
        <v>-245666</v>
      </c>
      <c r="U16" s="43"/>
      <c r="V16" s="185"/>
    </row>
    <row r="17" spans="1:22" s="30" customFormat="1" ht="14.25" customHeight="1" thickBot="1" x14ac:dyDescent="0.25">
      <c r="A17" s="43"/>
      <c r="B17" s="52" t="s">
        <v>63</v>
      </c>
      <c r="C17" s="53">
        <f t="shared" ref="C17:O17" si="21">SUM(C14:C16)</f>
        <v>180251</v>
      </c>
      <c r="D17" s="198"/>
      <c r="E17" s="235">
        <f t="shared" ref="E17" si="22">SUM(E14:E16)</f>
        <v>184902</v>
      </c>
      <c r="F17" s="257"/>
      <c r="G17" s="246">
        <f t="shared" ref="G17" si="23">SUM(G14:G16)</f>
        <v>247728</v>
      </c>
      <c r="H17" s="198"/>
      <c r="I17" s="235">
        <f t="shared" ref="I17" si="24">SUM(I14:I16)</f>
        <v>237724</v>
      </c>
      <c r="J17" s="257"/>
      <c r="K17" s="246">
        <f t="shared" si="21"/>
        <v>23807</v>
      </c>
      <c r="L17" s="198"/>
      <c r="M17" s="235">
        <f t="shared" ref="M17" si="25">SUM(M14:M16)</f>
        <v>20784</v>
      </c>
      <c r="N17" s="257"/>
      <c r="O17" s="246">
        <f t="shared" si="21"/>
        <v>-29613</v>
      </c>
      <c r="P17" s="235">
        <f t="shared" ref="P17" si="26">SUM(P14:P16)</f>
        <v>-29099</v>
      </c>
      <c r="Q17" s="257"/>
      <c r="R17" s="246">
        <f t="shared" ref="R17:T17" si="27">SUM(R14:R16)</f>
        <v>422173</v>
      </c>
      <c r="S17" s="198"/>
      <c r="T17" s="54">
        <f t="shared" si="27"/>
        <v>414311</v>
      </c>
      <c r="U17" s="43"/>
      <c r="V17" s="185"/>
    </row>
    <row r="18" spans="1:22" s="95" customFormat="1" ht="10.199999999999999" x14ac:dyDescent="0.2">
      <c r="A18" s="43"/>
      <c r="B18" s="59"/>
      <c r="C18" s="100"/>
      <c r="D18" s="199"/>
      <c r="E18" s="237"/>
      <c r="F18" s="257"/>
      <c r="G18" s="248"/>
      <c r="H18" s="199"/>
      <c r="I18" s="237"/>
      <c r="J18" s="257"/>
      <c r="K18" s="248"/>
      <c r="L18" s="199"/>
      <c r="M18" s="237"/>
      <c r="N18" s="257"/>
      <c r="O18" s="248"/>
      <c r="P18" s="237"/>
      <c r="Q18" s="257"/>
      <c r="R18" s="248"/>
      <c r="S18" s="199"/>
      <c r="T18" s="101"/>
      <c r="U18" s="43"/>
      <c r="V18" s="185"/>
    </row>
    <row r="19" spans="1:22" s="30" customFormat="1" ht="11.25" customHeight="1" x14ac:dyDescent="0.2">
      <c r="A19" s="43"/>
      <c r="B19" s="117" t="s">
        <v>29</v>
      </c>
      <c r="C19" s="35">
        <v>-23793</v>
      </c>
      <c r="D19" s="197"/>
      <c r="E19" s="236">
        <f>-22523+1</f>
        <v>-22522</v>
      </c>
      <c r="F19" s="256"/>
      <c r="G19" s="247">
        <v>-96851</v>
      </c>
      <c r="H19" s="197"/>
      <c r="I19" s="236">
        <v>-89930</v>
      </c>
      <c r="J19" s="256"/>
      <c r="K19" s="247">
        <v>0</v>
      </c>
      <c r="L19" s="197"/>
      <c r="M19" s="236">
        <v>0</v>
      </c>
      <c r="N19" s="256"/>
      <c r="O19" s="247">
        <v>0</v>
      </c>
      <c r="P19" s="236">
        <v>0</v>
      </c>
      <c r="Q19" s="256"/>
      <c r="R19" s="247">
        <f>C19+G19+K19+O19</f>
        <v>-120644</v>
      </c>
      <c r="S19" s="197"/>
      <c r="T19" s="36">
        <f>E19+I19+M19+P19</f>
        <v>-112452</v>
      </c>
      <c r="U19" s="43"/>
      <c r="V19" s="185"/>
    </row>
    <row r="20" spans="1:22" s="30" customFormat="1" ht="14.25" customHeight="1" thickBot="1" x14ac:dyDescent="0.25">
      <c r="A20" s="43"/>
      <c r="B20" s="52" t="s">
        <v>148</v>
      </c>
      <c r="C20" s="53">
        <f t="shared" ref="C20:O20" si="28">SUM(C17:C19)</f>
        <v>156458</v>
      </c>
      <c r="D20" s="198"/>
      <c r="E20" s="235">
        <f t="shared" ref="E20" si="29">SUM(E17:E19)</f>
        <v>162380</v>
      </c>
      <c r="F20" s="257"/>
      <c r="G20" s="246">
        <f t="shared" ref="G20" si="30">SUM(G17:G19)</f>
        <v>150877</v>
      </c>
      <c r="H20" s="198"/>
      <c r="I20" s="235">
        <f t="shared" ref="I20" si="31">SUM(I17:I19)</f>
        <v>147794</v>
      </c>
      <c r="J20" s="257"/>
      <c r="K20" s="246">
        <f t="shared" si="28"/>
        <v>23807</v>
      </c>
      <c r="L20" s="198"/>
      <c r="M20" s="235">
        <f t="shared" ref="M20" si="32">SUM(M17:M19)</f>
        <v>20784</v>
      </c>
      <c r="N20" s="257"/>
      <c r="O20" s="246">
        <f t="shared" si="28"/>
        <v>-29613</v>
      </c>
      <c r="P20" s="235">
        <f t="shared" ref="P20" si="33">SUM(P17:P19)</f>
        <v>-29099</v>
      </c>
      <c r="Q20" s="257"/>
      <c r="R20" s="246">
        <f>SUM(R17:R19)</f>
        <v>301529</v>
      </c>
      <c r="S20" s="198"/>
      <c r="T20" s="54">
        <f>SUM(T17:T19)</f>
        <v>301859</v>
      </c>
      <c r="U20" s="43"/>
    </row>
    <row r="21" spans="1:22" s="30" customFormat="1" ht="14.25" customHeight="1" x14ac:dyDescent="0.2">
      <c r="A21" s="43"/>
      <c r="B21" s="51" t="s">
        <v>31</v>
      </c>
      <c r="C21" s="35"/>
      <c r="D21" s="197"/>
      <c r="E21" s="236"/>
      <c r="F21" s="256"/>
      <c r="G21" s="247"/>
      <c r="H21" s="197"/>
      <c r="I21" s="236"/>
      <c r="J21" s="256"/>
      <c r="K21" s="247"/>
      <c r="L21" s="197"/>
      <c r="M21" s="236"/>
      <c r="N21" s="256"/>
      <c r="O21" s="247"/>
      <c r="P21" s="236"/>
      <c r="Q21" s="256"/>
      <c r="R21" s="247">
        <v>-75941</v>
      </c>
      <c r="S21" s="197"/>
      <c r="T21" s="36">
        <v>-79322</v>
      </c>
      <c r="U21" s="43"/>
    </row>
    <row r="22" spans="1:22" s="30" customFormat="1" ht="14.25" customHeight="1" x14ac:dyDescent="0.2">
      <c r="A22" s="43"/>
      <c r="B22" s="24" t="s">
        <v>32</v>
      </c>
      <c r="C22" s="26"/>
      <c r="D22" s="200"/>
      <c r="E22" s="234"/>
      <c r="F22" s="256"/>
      <c r="G22" s="245"/>
      <c r="H22" s="200"/>
      <c r="I22" s="234"/>
      <c r="J22" s="256"/>
      <c r="K22" s="245"/>
      <c r="L22" s="200"/>
      <c r="M22" s="234"/>
      <c r="N22" s="256"/>
      <c r="O22" s="245"/>
      <c r="P22" s="234"/>
      <c r="Q22" s="256"/>
      <c r="R22" s="245">
        <v>-7183</v>
      </c>
      <c r="S22" s="200"/>
      <c r="T22" s="27">
        <v>-5523</v>
      </c>
      <c r="U22" s="43"/>
    </row>
    <row r="23" spans="1:22" s="30" customFormat="1" ht="14.25" customHeight="1" thickBot="1" x14ac:dyDescent="0.25">
      <c r="A23" s="43"/>
      <c r="B23" s="52" t="s">
        <v>89</v>
      </c>
      <c r="C23" s="102"/>
      <c r="D23" s="201"/>
      <c r="E23" s="238"/>
      <c r="F23" s="256"/>
      <c r="G23" s="251"/>
      <c r="H23" s="201"/>
      <c r="I23" s="238"/>
      <c r="J23" s="256"/>
      <c r="K23" s="251"/>
      <c r="L23" s="201"/>
      <c r="M23" s="238"/>
      <c r="N23" s="256"/>
      <c r="O23" s="251"/>
      <c r="P23" s="238"/>
      <c r="Q23" s="256"/>
      <c r="R23" s="246">
        <f>SUM(R20:R22)</f>
        <v>218405</v>
      </c>
      <c r="S23" s="201"/>
      <c r="T23" s="54">
        <f>SUM(T20:T22)</f>
        <v>217014</v>
      </c>
      <c r="U23" s="43"/>
    </row>
    <row r="24" spans="1:22" s="30" customFormat="1" ht="14.25" customHeight="1" x14ac:dyDescent="0.2">
      <c r="A24" s="43"/>
      <c r="B24" s="51" t="s">
        <v>90</v>
      </c>
      <c r="C24" s="35"/>
      <c r="D24" s="197"/>
      <c r="E24" s="236"/>
      <c r="F24" s="256"/>
      <c r="G24" s="247"/>
      <c r="H24" s="197"/>
      <c r="I24" s="236"/>
      <c r="J24" s="256"/>
      <c r="K24" s="247"/>
      <c r="L24" s="197"/>
      <c r="M24" s="236"/>
      <c r="N24" s="256"/>
      <c r="O24" s="247"/>
      <c r="P24" s="236"/>
      <c r="Q24" s="256"/>
      <c r="R24" s="247">
        <v>-2817</v>
      </c>
      <c r="S24" s="197"/>
      <c r="T24" s="36">
        <v>-8658</v>
      </c>
      <c r="U24" s="43"/>
    </row>
    <row r="25" spans="1:22" s="30" customFormat="1" ht="14.25" customHeight="1" x14ac:dyDescent="0.2">
      <c r="A25" s="43"/>
      <c r="B25" s="24" t="s">
        <v>129</v>
      </c>
      <c r="C25" s="26"/>
      <c r="D25" s="200"/>
      <c r="E25" s="234"/>
      <c r="F25" s="256"/>
      <c r="G25" s="245"/>
      <c r="H25" s="200"/>
      <c r="I25" s="234"/>
      <c r="J25" s="256"/>
      <c r="K25" s="245"/>
      <c r="L25" s="200"/>
      <c r="M25" s="234"/>
      <c r="N25" s="256"/>
      <c r="O25" s="245"/>
      <c r="P25" s="234"/>
      <c r="Q25" s="256"/>
      <c r="R25" s="245">
        <v>1467</v>
      </c>
      <c r="S25" s="200"/>
      <c r="T25" s="27">
        <v>-4388</v>
      </c>
      <c r="U25" s="43"/>
    </row>
    <row r="26" spans="1:22" s="30" customFormat="1" ht="14.25" customHeight="1" thickBot="1" x14ac:dyDescent="0.25">
      <c r="A26" s="43"/>
      <c r="B26" s="52" t="s">
        <v>92</v>
      </c>
      <c r="C26" s="102"/>
      <c r="D26" s="201"/>
      <c r="E26" s="238"/>
      <c r="F26" s="256"/>
      <c r="G26" s="251"/>
      <c r="H26" s="201"/>
      <c r="I26" s="238"/>
      <c r="J26" s="256"/>
      <c r="K26" s="251"/>
      <c r="L26" s="201"/>
      <c r="M26" s="238"/>
      <c r="N26" s="256"/>
      <c r="O26" s="251"/>
      <c r="P26" s="238"/>
      <c r="Q26" s="256"/>
      <c r="R26" s="246">
        <f>SUM(R23:R25)</f>
        <v>217055</v>
      </c>
      <c r="S26" s="201"/>
      <c r="T26" s="54">
        <f>SUM(T23:T25)</f>
        <v>203968</v>
      </c>
      <c r="U26" s="43"/>
    </row>
    <row r="27" spans="1:22" s="30" customFormat="1" ht="14.25" customHeight="1" x14ac:dyDescent="0.2">
      <c r="A27" s="43"/>
      <c r="B27" s="51" t="s">
        <v>64</v>
      </c>
      <c r="C27" s="35"/>
      <c r="D27" s="197"/>
      <c r="E27" s="236"/>
      <c r="F27" s="256"/>
      <c r="G27" s="247"/>
      <c r="H27" s="197"/>
      <c r="I27" s="236"/>
      <c r="J27" s="256"/>
      <c r="K27" s="247"/>
      <c r="L27" s="197"/>
      <c r="M27" s="236"/>
      <c r="N27" s="256"/>
      <c r="O27" s="247"/>
      <c r="P27" s="236"/>
      <c r="Q27" s="256"/>
      <c r="R27" s="247">
        <v>-76459</v>
      </c>
      <c r="S27" s="197"/>
      <c r="T27" s="36">
        <v>-63615</v>
      </c>
      <c r="U27" s="43"/>
    </row>
    <row r="28" spans="1:22" s="9" customFormat="1" ht="10.8" thickBot="1" x14ac:dyDescent="0.25">
      <c r="A28" s="98"/>
      <c r="B28" s="57" t="s">
        <v>20</v>
      </c>
      <c r="C28" s="37"/>
      <c r="D28" s="206"/>
      <c r="E28" s="239"/>
      <c r="F28" s="258"/>
      <c r="G28" s="249"/>
      <c r="H28" s="206"/>
      <c r="I28" s="239"/>
      <c r="J28" s="258"/>
      <c r="K28" s="249"/>
      <c r="L28" s="206"/>
      <c r="M28" s="239"/>
      <c r="N28" s="258"/>
      <c r="O28" s="249"/>
      <c r="P28" s="239"/>
      <c r="Q28" s="258"/>
      <c r="R28" s="249">
        <f>SUM(R26:R27)</f>
        <v>140596</v>
      </c>
      <c r="S28" s="206"/>
      <c r="T28" s="38">
        <f>SUM(T26:T27)</f>
        <v>140353</v>
      </c>
    </row>
    <row r="29" spans="1:22" s="30" customFormat="1" ht="10.199999999999999" x14ac:dyDescent="0.2">
      <c r="A29" s="43"/>
      <c r="B29" s="43"/>
      <c r="C29" s="104"/>
      <c r="D29" s="104"/>
      <c r="E29" s="241"/>
      <c r="F29" s="114"/>
      <c r="G29" s="252"/>
      <c r="H29" s="104"/>
      <c r="I29" s="240"/>
      <c r="J29" s="115"/>
      <c r="K29" s="250"/>
      <c r="L29" s="105"/>
      <c r="M29" s="240"/>
      <c r="N29" s="115"/>
      <c r="O29" s="250"/>
      <c r="P29" s="240"/>
      <c r="Q29" s="115"/>
      <c r="R29" s="250"/>
      <c r="S29" s="105"/>
      <c r="T29" s="105"/>
      <c r="U29" s="43"/>
    </row>
    <row r="30" spans="1:22" s="30" customFormat="1" ht="10.199999999999999" x14ac:dyDescent="0.2">
      <c r="B30" s="95"/>
      <c r="C30" s="114"/>
      <c r="D30" s="114"/>
      <c r="E30" s="114"/>
      <c r="F30" s="114"/>
      <c r="G30" s="114"/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2" s="30" customFormat="1" ht="10.199999999999999" x14ac:dyDescent="0.2">
      <c r="F31" s="95"/>
      <c r="J31" s="95"/>
      <c r="N31" s="95"/>
      <c r="Q31" s="95"/>
    </row>
    <row r="32" spans="1:22" x14ac:dyDescent="0.25">
      <c r="B32" s="5"/>
      <c r="C32" s="5"/>
      <c r="D32" s="5"/>
      <c r="E32" s="5"/>
      <c r="F32" s="259"/>
      <c r="G32" s="5"/>
      <c r="H32" s="5"/>
      <c r="I32" s="5"/>
      <c r="J32" s="259"/>
      <c r="K32" s="5"/>
      <c r="L32" s="5"/>
      <c r="M32" s="5"/>
      <c r="N32" s="259"/>
      <c r="O32" s="5"/>
      <c r="P32" s="5"/>
      <c r="Q32" s="259"/>
      <c r="R32" s="5"/>
      <c r="S32" s="5"/>
      <c r="T32" s="5"/>
      <c r="U32" s="5"/>
    </row>
    <row r="33" spans="2:21" x14ac:dyDescent="0.25">
      <c r="B33" s="5"/>
      <c r="C33" s="5"/>
      <c r="D33" s="5"/>
      <c r="E33" s="5"/>
      <c r="F33" s="259"/>
      <c r="G33" s="5"/>
      <c r="H33" s="5"/>
      <c r="I33" s="5"/>
      <c r="J33" s="259"/>
      <c r="K33" s="5"/>
      <c r="L33" s="5"/>
      <c r="M33" s="5"/>
      <c r="N33" s="259"/>
      <c r="O33" s="5"/>
      <c r="P33" s="5"/>
      <c r="Q33" s="259"/>
      <c r="R33" s="5"/>
      <c r="S33" s="5"/>
      <c r="T33" s="5"/>
      <c r="U33" s="5"/>
    </row>
    <row r="34" spans="2:21" x14ac:dyDescent="0.25">
      <c r="B34" s="5"/>
      <c r="C34" s="5"/>
      <c r="D34" s="5"/>
      <c r="E34" s="5"/>
      <c r="F34" s="259"/>
      <c r="G34" s="5"/>
      <c r="H34" s="5"/>
      <c r="I34" s="5"/>
      <c r="J34" s="259"/>
      <c r="K34" s="5"/>
      <c r="L34" s="5"/>
      <c r="M34" s="5"/>
      <c r="N34" s="259"/>
      <c r="O34" s="5"/>
      <c r="P34" s="5"/>
      <c r="Q34" s="259"/>
      <c r="R34" s="5"/>
      <c r="S34" s="5"/>
      <c r="T34" s="5"/>
      <c r="U34" s="5"/>
    </row>
    <row r="35" spans="2:21" x14ac:dyDescent="0.25">
      <c r="B35" s="5"/>
      <c r="C35" s="5"/>
      <c r="D35" s="5"/>
      <c r="E35" s="5"/>
      <c r="F35" s="259"/>
      <c r="G35" s="5"/>
      <c r="H35" s="5"/>
      <c r="I35" s="5"/>
      <c r="J35" s="259"/>
      <c r="K35" s="5"/>
      <c r="L35" s="5"/>
      <c r="M35" s="5"/>
      <c r="N35" s="259"/>
      <c r="O35" s="5"/>
      <c r="P35" s="5"/>
      <c r="Q35" s="259"/>
      <c r="R35" s="5"/>
      <c r="S35" s="5"/>
      <c r="T35" s="5"/>
      <c r="U35" s="5"/>
    </row>
    <row r="36" spans="2:21" x14ac:dyDescent="0.25">
      <c r="B36" s="5"/>
      <c r="C36" s="5"/>
      <c r="D36" s="5"/>
      <c r="E36" s="5"/>
      <c r="F36" s="259"/>
      <c r="G36" s="5"/>
      <c r="H36" s="5"/>
      <c r="I36" s="5"/>
      <c r="J36" s="259"/>
      <c r="K36" s="5"/>
      <c r="L36" s="5"/>
      <c r="M36" s="5"/>
      <c r="N36" s="259"/>
      <c r="O36" s="5"/>
      <c r="P36" s="5"/>
      <c r="Q36" s="259"/>
      <c r="R36" s="5"/>
      <c r="S36" s="5"/>
      <c r="T36" s="5"/>
      <c r="U36" s="5"/>
    </row>
    <row r="37" spans="2:21" x14ac:dyDescent="0.25">
      <c r="B37" s="5"/>
      <c r="C37" s="5"/>
      <c r="D37" s="5"/>
      <c r="E37" s="5"/>
      <c r="F37" s="259"/>
      <c r="G37" s="5"/>
      <c r="H37" s="5"/>
      <c r="I37" s="5"/>
      <c r="J37" s="259"/>
      <c r="K37" s="5"/>
      <c r="L37" s="5"/>
      <c r="M37" s="5"/>
      <c r="N37" s="259"/>
      <c r="O37" s="5"/>
      <c r="P37" s="5"/>
      <c r="Q37" s="259"/>
      <c r="R37" s="5"/>
      <c r="S37" s="5"/>
      <c r="T37" s="5"/>
      <c r="U37" s="5"/>
    </row>
    <row r="38" spans="2:21" x14ac:dyDescent="0.25">
      <c r="B38" s="5"/>
      <c r="C38" s="5"/>
      <c r="D38" s="5"/>
      <c r="E38" s="5"/>
      <c r="F38" s="259"/>
      <c r="G38" s="5"/>
      <c r="H38" s="5"/>
      <c r="I38" s="5"/>
      <c r="J38" s="259"/>
      <c r="K38" s="5"/>
      <c r="L38" s="5"/>
      <c r="M38" s="5"/>
      <c r="N38" s="259"/>
      <c r="O38" s="5"/>
      <c r="P38" s="5"/>
      <c r="Q38" s="259"/>
      <c r="R38" s="5"/>
      <c r="S38" s="5"/>
      <c r="T38" s="5"/>
      <c r="U38" s="5"/>
    </row>
    <row r="39" spans="2:21" x14ac:dyDescent="0.25">
      <c r="B39" s="5"/>
      <c r="C39" s="5"/>
      <c r="D39" s="5"/>
      <c r="E39" s="5"/>
      <c r="F39" s="259"/>
      <c r="G39" s="5"/>
      <c r="H39" s="5"/>
      <c r="I39" s="5"/>
      <c r="J39" s="259"/>
      <c r="K39" s="5"/>
      <c r="L39" s="5"/>
      <c r="M39" s="5"/>
      <c r="N39" s="259"/>
      <c r="O39" s="5"/>
      <c r="P39" s="5"/>
      <c r="Q39" s="259"/>
      <c r="R39" s="5"/>
      <c r="S39" s="5"/>
      <c r="T39" s="5"/>
      <c r="U39" s="5"/>
    </row>
    <row r="40" spans="2:21" x14ac:dyDescent="0.25">
      <c r="B40" s="5"/>
      <c r="C40" s="5"/>
      <c r="D40" s="5"/>
      <c r="E40" s="5"/>
      <c r="F40" s="259"/>
      <c r="G40" s="5"/>
      <c r="H40" s="5"/>
      <c r="I40" s="5"/>
      <c r="J40" s="259"/>
      <c r="K40" s="5"/>
      <c r="L40" s="5"/>
      <c r="M40" s="5"/>
      <c r="N40" s="259"/>
      <c r="O40" s="5"/>
      <c r="P40" s="5"/>
      <c r="Q40" s="259"/>
      <c r="R40" s="5"/>
      <c r="S40" s="5"/>
      <c r="T40" s="5"/>
      <c r="U40" s="5"/>
    </row>
    <row r="41" spans="2:21" x14ac:dyDescent="0.25">
      <c r="B41" s="5"/>
      <c r="C41" s="5"/>
      <c r="D41" s="5"/>
      <c r="E41" s="5"/>
      <c r="F41" s="259"/>
      <c r="G41" s="5"/>
      <c r="H41" s="5"/>
      <c r="I41" s="5"/>
      <c r="J41" s="259"/>
      <c r="K41" s="5"/>
      <c r="L41" s="5"/>
      <c r="M41" s="5"/>
      <c r="N41" s="259"/>
      <c r="O41" s="5"/>
      <c r="P41" s="5"/>
      <c r="Q41" s="259"/>
      <c r="R41" s="5"/>
      <c r="S41" s="5"/>
      <c r="T41" s="5"/>
      <c r="U41" s="5"/>
    </row>
    <row r="42" spans="2:21" x14ac:dyDescent="0.25">
      <c r="B42" s="5"/>
      <c r="C42" s="5"/>
      <c r="D42" s="5"/>
      <c r="E42" s="5"/>
      <c r="F42" s="259"/>
      <c r="G42" s="5"/>
      <c r="H42" s="5"/>
      <c r="I42" s="5"/>
      <c r="J42" s="259"/>
      <c r="K42" s="5"/>
      <c r="L42" s="5"/>
      <c r="M42" s="5"/>
      <c r="N42" s="259"/>
      <c r="O42" s="5"/>
      <c r="P42" s="5"/>
      <c r="Q42" s="259"/>
      <c r="R42" s="5"/>
      <c r="S42" s="5"/>
      <c r="T42" s="5"/>
      <c r="U42" s="5"/>
    </row>
    <row r="43" spans="2:21" x14ac:dyDescent="0.25">
      <c r="B43" s="5"/>
      <c r="C43" s="5"/>
      <c r="D43" s="5"/>
      <c r="E43" s="5"/>
      <c r="F43" s="259"/>
      <c r="G43" s="5"/>
      <c r="H43" s="5"/>
      <c r="I43" s="5"/>
      <c r="J43" s="259"/>
      <c r="K43" s="5"/>
      <c r="L43" s="5"/>
      <c r="M43" s="5"/>
      <c r="N43" s="259"/>
      <c r="O43" s="5"/>
      <c r="P43" s="5"/>
      <c r="Q43" s="259"/>
      <c r="R43" s="5"/>
      <c r="S43" s="5"/>
      <c r="T43" s="5"/>
      <c r="U43" s="5"/>
    </row>
    <row r="44" spans="2:21" x14ac:dyDescent="0.25">
      <c r="B44" s="5"/>
      <c r="C44" s="5"/>
      <c r="D44" s="5"/>
      <c r="E44" s="5"/>
      <c r="F44" s="259"/>
      <c r="G44" s="5"/>
      <c r="H44" s="5"/>
      <c r="I44" s="5"/>
      <c r="J44" s="259"/>
      <c r="K44" s="5"/>
      <c r="L44" s="5"/>
      <c r="M44" s="5"/>
      <c r="N44" s="259"/>
      <c r="O44" s="5"/>
      <c r="P44" s="5"/>
      <c r="Q44" s="259"/>
      <c r="R44" s="5"/>
      <c r="S44" s="5"/>
      <c r="T44" s="5"/>
      <c r="U44" s="5"/>
    </row>
  </sheetData>
  <mergeCells count="6">
    <mergeCell ref="R4:T4"/>
    <mergeCell ref="B1:K1"/>
    <mergeCell ref="C4:E4"/>
    <mergeCell ref="G4:I4"/>
    <mergeCell ref="K4:M4"/>
    <mergeCell ref="O4:P4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 xml:space="preserve">&amp;L© 2018 Software AG. All rights reserved.
&amp;CPage &amp;P
&amp;R&amp;G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U44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32.33203125" style="2" customWidth="1"/>
    <col min="3" max="5" width="10.44140625" style="2" customWidth="1"/>
    <col min="6" max="6" width="2.6640625" style="108" customWidth="1"/>
    <col min="7" max="9" width="10.44140625" style="2" customWidth="1"/>
    <col min="10" max="10" width="2.6640625" style="108" customWidth="1"/>
    <col min="11" max="13" width="10.44140625" style="2" customWidth="1"/>
    <col min="14" max="14" width="2.6640625" style="108" customWidth="1"/>
    <col min="15" max="16" width="10.44140625" style="2" customWidth="1"/>
    <col min="17" max="17" width="2.6640625" style="108" customWidth="1"/>
    <col min="18" max="20" width="10.44140625" style="2" customWidth="1"/>
    <col min="21" max="21" width="2.6640625" style="2" customWidth="1"/>
    <col min="22" max="16384" width="9.109375" style="2"/>
  </cols>
  <sheetData>
    <row r="1" spans="1:21" s="45" customFormat="1" ht="15" customHeight="1" x14ac:dyDescent="0.3">
      <c r="A1" s="111"/>
      <c r="B1" s="287" t="s">
        <v>168</v>
      </c>
      <c r="C1" s="287"/>
      <c r="D1" s="287"/>
      <c r="E1" s="287"/>
      <c r="F1" s="287"/>
      <c r="G1" s="287"/>
      <c r="H1" s="287"/>
      <c r="I1" s="287"/>
      <c r="J1" s="287"/>
      <c r="K1" s="287"/>
      <c r="L1" s="194"/>
      <c r="M1" s="112"/>
      <c r="N1" s="112"/>
      <c r="O1" s="112"/>
      <c r="P1" s="112"/>
      <c r="Q1" s="112"/>
      <c r="R1" s="112"/>
      <c r="S1" s="112"/>
      <c r="T1" s="112"/>
      <c r="U1" s="111"/>
    </row>
    <row r="2" spans="1:21" ht="15" customHeight="1" x14ac:dyDescent="0.25">
      <c r="A2" s="108"/>
      <c r="B2" s="107" t="s">
        <v>115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09"/>
      <c r="N2" s="109"/>
      <c r="O2" s="109"/>
      <c r="P2" s="109"/>
      <c r="Q2" s="109"/>
      <c r="R2" s="109"/>
      <c r="S2" s="109"/>
      <c r="T2" s="109"/>
      <c r="U2" s="108"/>
    </row>
    <row r="3" spans="1:21" ht="15" customHeight="1" x14ac:dyDescent="0.25">
      <c r="A3" s="39"/>
      <c r="B3" s="47"/>
      <c r="C3" s="41"/>
      <c r="D3" s="41"/>
      <c r="E3" s="231"/>
      <c r="F3" s="253"/>
      <c r="G3" s="242"/>
      <c r="H3" s="41"/>
      <c r="I3" s="231"/>
      <c r="J3" s="253"/>
      <c r="K3" s="242"/>
      <c r="L3" s="41"/>
      <c r="M3" s="231"/>
      <c r="N3" s="253"/>
      <c r="O3" s="242"/>
      <c r="P3" s="231"/>
      <c r="Q3" s="253"/>
      <c r="R3" s="242"/>
      <c r="S3" s="41"/>
      <c r="T3" s="41"/>
      <c r="U3" s="39"/>
    </row>
    <row r="4" spans="1:21" s="30" customFormat="1" ht="15" customHeight="1" thickBot="1" x14ac:dyDescent="0.25">
      <c r="A4" s="43"/>
      <c r="B4" s="72" t="s">
        <v>117</v>
      </c>
      <c r="C4" s="286" t="s">
        <v>125</v>
      </c>
      <c r="D4" s="286"/>
      <c r="E4" s="286"/>
      <c r="F4" s="254"/>
      <c r="G4" s="288" t="s">
        <v>124</v>
      </c>
      <c r="H4" s="288"/>
      <c r="I4" s="289"/>
      <c r="J4" s="260"/>
      <c r="K4" s="286" t="s">
        <v>0</v>
      </c>
      <c r="L4" s="286"/>
      <c r="M4" s="286"/>
      <c r="N4" s="254"/>
      <c r="O4" s="290" t="s">
        <v>61</v>
      </c>
      <c r="P4" s="291"/>
      <c r="Q4" s="254"/>
      <c r="R4" s="286" t="s">
        <v>14</v>
      </c>
      <c r="S4" s="286"/>
      <c r="T4" s="286"/>
      <c r="U4" s="43"/>
    </row>
    <row r="5" spans="1:21" s="30" customFormat="1" ht="14.25" customHeight="1" x14ac:dyDescent="0.2">
      <c r="A5" s="43"/>
      <c r="B5" s="116"/>
      <c r="C5" s="196" t="s">
        <v>172</v>
      </c>
      <c r="D5" s="261" t="s">
        <v>172</v>
      </c>
      <c r="E5" s="232" t="s">
        <v>173</v>
      </c>
      <c r="F5" s="255"/>
      <c r="G5" s="243" t="s">
        <v>172</v>
      </c>
      <c r="H5" s="261" t="s">
        <v>172</v>
      </c>
      <c r="I5" s="232" t="s">
        <v>173</v>
      </c>
      <c r="J5" s="255"/>
      <c r="K5" s="243" t="s">
        <v>172</v>
      </c>
      <c r="L5" s="261" t="s">
        <v>172</v>
      </c>
      <c r="M5" s="232" t="s">
        <v>173</v>
      </c>
      <c r="N5" s="255"/>
      <c r="O5" s="243" t="s">
        <v>172</v>
      </c>
      <c r="P5" s="232" t="s">
        <v>173</v>
      </c>
      <c r="Q5" s="255"/>
      <c r="R5" s="243" t="s">
        <v>172</v>
      </c>
      <c r="S5" s="261" t="s">
        <v>172</v>
      </c>
      <c r="T5" s="203" t="s">
        <v>173</v>
      </c>
      <c r="U5" s="43"/>
    </row>
    <row r="6" spans="1:21" s="30" customFormat="1" ht="20.399999999999999" x14ac:dyDescent="0.2">
      <c r="A6" s="43"/>
      <c r="B6" s="202"/>
      <c r="C6" s="204" t="s">
        <v>175</v>
      </c>
      <c r="D6" s="262" t="s">
        <v>176</v>
      </c>
      <c r="E6" s="233" t="s">
        <v>175</v>
      </c>
      <c r="F6" s="255"/>
      <c r="G6" s="244" t="s">
        <v>175</v>
      </c>
      <c r="H6" s="262" t="s">
        <v>176</v>
      </c>
      <c r="I6" s="233" t="s">
        <v>175</v>
      </c>
      <c r="J6" s="255"/>
      <c r="K6" s="244" t="s">
        <v>175</v>
      </c>
      <c r="L6" s="262" t="s">
        <v>176</v>
      </c>
      <c r="M6" s="233" t="s">
        <v>175</v>
      </c>
      <c r="N6" s="255"/>
      <c r="O6" s="244" t="s">
        <v>175</v>
      </c>
      <c r="P6" s="233" t="s">
        <v>175</v>
      </c>
      <c r="Q6" s="255"/>
      <c r="R6" s="244" t="s">
        <v>175</v>
      </c>
      <c r="S6" s="262" t="s">
        <v>176</v>
      </c>
      <c r="T6" s="205" t="s">
        <v>175</v>
      </c>
      <c r="U6" s="43"/>
    </row>
    <row r="7" spans="1:21" s="30" customFormat="1" ht="14.25" customHeight="1" x14ac:dyDescent="0.2">
      <c r="A7" s="43"/>
      <c r="B7" s="24" t="s">
        <v>24</v>
      </c>
      <c r="C7" s="26">
        <v>37623</v>
      </c>
      <c r="D7" s="263">
        <v>40216</v>
      </c>
      <c r="E7" s="234">
        <f>29406-1</f>
        <v>29405</v>
      </c>
      <c r="F7" s="256"/>
      <c r="G7" s="245">
        <v>77719</v>
      </c>
      <c r="H7" s="263">
        <v>82462</v>
      </c>
      <c r="I7" s="234">
        <v>78107</v>
      </c>
      <c r="J7" s="256"/>
      <c r="K7" s="245">
        <v>0</v>
      </c>
      <c r="L7" s="263">
        <v>0</v>
      </c>
      <c r="M7" s="234">
        <v>0</v>
      </c>
      <c r="N7" s="256"/>
      <c r="O7" s="245"/>
      <c r="P7" s="234"/>
      <c r="Q7" s="256"/>
      <c r="R7" s="245">
        <f>C7+G7+K7+O7</f>
        <v>115342</v>
      </c>
      <c r="S7" s="263">
        <f>+D7+H7+L7</f>
        <v>122678</v>
      </c>
      <c r="T7" s="27">
        <f>E7+I7+M7+P7</f>
        <v>107512</v>
      </c>
      <c r="U7" s="43"/>
    </row>
    <row r="8" spans="1:21" s="30" customFormat="1" ht="14.25" customHeight="1" x14ac:dyDescent="0.2">
      <c r="A8" s="43"/>
      <c r="B8" s="24" t="s">
        <v>25</v>
      </c>
      <c r="C8" s="26">
        <v>36766</v>
      </c>
      <c r="D8" s="263">
        <v>38684</v>
      </c>
      <c r="E8" s="234">
        <v>39924</v>
      </c>
      <c r="F8" s="256"/>
      <c r="G8" s="245">
        <v>66912</v>
      </c>
      <c r="H8" s="263">
        <v>70156</v>
      </c>
      <c r="I8" s="234">
        <v>66300</v>
      </c>
      <c r="J8" s="256"/>
      <c r="K8" s="245">
        <v>0</v>
      </c>
      <c r="L8" s="263">
        <v>0</v>
      </c>
      <c r="M8" s="234">
        <v>0</v>
      </c>
      <c r="N8" s="256"/>
      <c r="O8" s="245"/>
      <c r="P8" s="234"/>
      <c r="Q8" s="256"/>
      <c r="R8" s="245">
        <f>C8+G8+K8+O8</f>
        <v>103678</v>
      </c>
      <c r="S8" s="263">
        <f>+D8+H8+L8</f>
        <v>108840</v>
      </c>
      <c r="T8" s="27">
        <f>E8+I8+M8+P8</f>
        <v>106224</v>
      </c>
      <c r="U8" s="43"/>
    </row>
    <row r="9" spans="1:21" s="30" customFormat="1" ht="14.25" customHeight="1" thickBot="1" x14ac:dyDescent="0.25">
      <c r="A9" s="43"/>
      <c r="B9" s="52" t="s">
        <v>16</v>
      </c>
      <c r="C9" s="53">
        <f t="shared" ref="C9:K9" si="0">SUM(C7:C8)</f>
        <v>74389</v>
      </c>
      <c r="D9" s="264">
        <f t="shared" ref="D9" si="1">SUM(D7:D8)</f>
        <v>78900</v>
      </c>
      <c r="E9" s="235">
        <f t="shared" ref="E9" si="2">SUM(E7:E8)</f>
        <v>69329</v>
      </c>
      <c r="F9" s="257"/>
      <c r="G9" s="246">
        <f t="shared" si="0"/>
        <v>144631</v>
      </c>
      <c r="H9" s="264">
        <f t="shared" ref="H9" si="3">SUM(H7:H8)</f>
        <v>152618</v>
      </c>
      <c r="I9" s="235">
        <f t="shared" ref="I9" si="4">SUM(I7:I8)</f>
        <v>144407</v>
      </c>
      <c r="J9" s="257"/>
      <c r="K9" s="246">
        <f t="shared" si="0"/>
        <v>0</v>
      </c>
      <c r="L9" s="264">
        <f t="shared" ref="L9" si="5">SUM(L7:L8)</f>
        <v>0</v>
      </c>
      <c r="M9" s="235">
        <f t="shared" ref="M9" si="6">SUM(M7:M8)</f>
        <v>0</v>
      </c>
      <c r="N9" s="257"/>
      <c r="O9" s="246"/>
      <c r="P9" s="235"/>
      <c r="Q9" s="257"/>
      <c r="R9" s="246">
        <f>SUM(R7:R8)</f>
        <v>219020</v>
      </c>
      <c r="S9" s="264">
        <f t="shared" ref="S9" si="7">SUM(S7:S8)</f>
        <v>231518</v>
      </c>
      <c r="T9" s="54">
        <f>SUM(T7:T8)</f>
        <v>213736</v>
      </c>
      <c r="U9" s="43"/>
    </row>
    <row r="10" spans="1:21" s="30" customFormat="1" ht="14.25" customHeight="1" x14ac:dyDescent="0.2">
      <c r="A10" s="43"/>
      <c r="B10" s="51" t="s">
        <v>17</v>
      </c>
      <c r="C10" s="35">
        <v>0</v>
      </c>
      <c r="D10" s="265">
        <v>0</v>
      </c>
      <c r="E10" s="236">
        <v>0</v>
      </c>
      <c r="F10" s="256"/>
      <c r="G10" s="247">
        <v>0</v>
      </c>
      <c r="H10" s="265">
        <v>0</v>
      </c>
      <c r="I10" s="236">
        <v>0</v>
      </c>
      <c r="J10" s="256"/>
      <c r="K10" s="247">
        <v>48833</v>
      </c>
      <c r="L10" s="265">
        <v>50035</v>
      </c>
      <c r="M10" s="236">
        <v>49847</v>
      </c>
      <c r="N10" s="256"/>
      <c r="O10" s="247"/>
      <c r="P10" s="236"/>
      <c r="Q10" s="256"/>
      <c r="R10" s="247">
        <f>C10+G10+K10+O10</f>
        <v>48833</v>
      </c>
      <c r="S10" s="265">
        <f>+D10+H10+L10</f>
        <v>50035</v>
      </c>
      <c r="T10" s="36">
        <f>E10+I10+M10+P10</f>
        <v>49847</v>
      </c>
      <c r="U10" s="43"/>
    </row>
    <row r="11" spans="1:21" s="30" customFormat="1" ht="14.25" customHeight="1" x14ac:dyDescent="0.2">
      <c r="A11" s="43"/>
      <c r="B11" s="24" t="s">
        <v>18</v>
      </c>
      <c r="C11" s="26">
        <v>174</v>
      </c>
      <c r="D11" s="263">
        <v>173</v>
      </c>
      <c r="E11" s="234">
        <v>165</v>
      </c>
      <c r="F11" s="256"/>
      <c r="G11" s="245">
        <v>34</v>
      </c>
      <c r="H11" s="263">
        <v>36</v>
      </c>
      <c r="I11" s="234">
        <v>13</v>
      </c>
      <c r="J11" s="256"/>
      <c r="K11" s="245">
        <v>318</v>
      </c>
      <c r="L11" s="263">
        <v>334</v>
      </c>
      <c r="M11" s="234">
        <v>183</v>
      </c>
      <c r="N11" s="256"/>
      <c r="O11" s="245"/>
      <c r="P11" s="234"/>
      <c r="Q11" s="256"/>
      <c r="R11" s="245">
        <f>C11+G11+K11+O11</f>
        <v>526</v>
      </c>
      <c r="S11" s="263">
        <f>+D11+H11+L11</f>
        <v>543</v>
      </c>
      <c r="T11" s="27">
        <f>E11+I11+M11+P11</f>
        <v>361</v>
      </c>
      <c r="U11" s="43"/>
    </row>
    <row r="12" spans="1:21" s="30" customFormat="1" ht="14.25" customHeight="1" thickBot="1" x14ac:dyDescent="0.25">
      <c r="A12" s="43"/>
      <c r="B12" s="52" t="s">
        <v>26</v>
      </c>
      <c r="C12" s="53">
        <f t="shared" ref="C12:K12" si="8">SUM(C9:C11)</f>
        <v>74563</v>
      </c>
      <c r="D12" s="264">
        <f t="shared" ref="D12" si="9">SUM(D9:D11)</f>
        <v>79073</v>
      </c>
      <c r="E12" s="235">
        <f t="shared" ref="E12" si="10">SUM(E9:E11)</f>
        <v>69494</v>
      </c>
      <c r="F12" s="257"/>
      <c r="G12" s="246">
        <f t="shared" si="8"/>
        <v>144665</v>
      </c>
      <c r="H12" s="264">
        <f t="shared" ref="H12" si="11">SUM(H9:H11)</f>
        <v>152654</v>
      </c>
      <c r="I12" s="235">
        <f t="shared" ref="I12" si="12">SUM(I9:I11)</f>
        <v>144420</v>
      </c>
      <c r="J12" s="257"/>
      <c r="K12" s="246">
        <f t="shared" si="8"/>
        <v>49151</v>
      </c>
      <c r="L12" s="264">
        <f t="shared" ref="L12" si="13">SUM(L9:L11)</f>
        <v>50369</v>
      </c>
      <c r="M12" s="235">
        <f t="shared" ref="M12" si="14">SUM(M9:M11)</f>
        <v>50030</v>
      </c>
      <c r="N12" s="257"/>
      <c r="O12" s="246"/>
      <c r="P12" s="235"/>
      <c r="Q12" s="257"/>
      <c r="R12" s="246">
        <f>SUM(R9:R11)</f>
        <v>268379</v>
      </c>
      <c r="S12" s="264">
        <f t="shared" ref="S12" si="15">SUM(S9:S11)</f>
        <v>282096</v>
      </c>
      <c r="T12" s="54">
        <f>SUM(T9:T11)</f>
        <v>263944</v>
      </c>
      <c r="U12" s="43"/>
    </row>
    <row r="13" spans="1:21" s="30" customFormat="1" ht="14.25" customHeight="1" x14ac:dyDescent="0.2">
      <c r="A13" s="43"/>
      <c r="B13" s="51" t="s">
        <v>62</v>
      </c>
      <c r="C13" s="35">
        <v>-2782</v>
      </c>
      <c r="D13" s="197"/>
      <c r="E13" s="236">
        <f>-3104+1</f>
        <v>-3103</v>
      </c>
      <c r="F13" s="256"/>
      <c r="G13" s="247">
        <v>-11989</v>
      </c>
      <c r="H13" s="197"/>
      <c r="I13" s="236">
        <v>-9221</v>
      </c>
      <c r="J13" s="256"/>
      <c r="K13" s="247">
        <v>-40206</v>
      </c>
      <c r="L13" s="197"/>
      <c r="M13" s="236">
        <v>-39019</v>
      </c>
      <c r="N13" s="256"/>
      <c r="O13" s="247">
        <v>-3032</v>
      </c>
      <c r="P13" s="236">
        <v>-2991</v>
      </c>
      <c r="Q13" s="256"/>
      <c r="R13" s="247">
        <f>C13+G13+K13+O13</f>
        <v>-58009</v>
      </c>
      <c r="S13" s="197"/>
      <c r="T13" s="36">
        <f>E13+I13+M13+P13</f>
        <v>-54334</v>
      </c>
      <c r="U13" s="43"/>
    </row>
    <row r="14" spans="1:21" s="30" customFormat="1" ht="14.25" customHeight="1" thickBot="1" x14ac:dyDescent="0.25">
      <c r="A14" s="43"/>
      <c r="B14" s="52" t="s">
        <v>28</v>
      </c>
      <c r="C14" s="53">
        <f t="shared" ref="C14:O14" si="16">SUM(C12:C13)</f>
        <v>71781</v>
      </c>
      <c r="D14" s="198"/>
      <c r="E14" s="235">
        <f t="shared" ref="E14" si="17">SUM(E12:E13)</f>
        <v>66391</v>
      </c>
      <c r="F14" s="257"/>
      <c r="G14" s="246">
        <f t="shared" si="16"/>
        <v>132676</v>
      </c>
      <c r="H14" s="198"/>
      <c r="I14" s="235">
        <f t="shared" ref="I14" si="18">SUM(I12:I13)</f>
        <v>135199</v>
      </c>
      <c r="J14" s="257"/>
      <c r="K14" s="246">
        <f t="shared" si="16"/>
        <v>8945</v>
      </c>
      <c r="L14" s="198"/>
      <c r="M14" s="235">
        <f t="shared" ref="M14" si="19">SUM(M12:M13)</f>
        <v>11011</v>
      </c>
      <c r="N14" s="257"/>
      <c r="O14" s="246">
        <f t="shared" si="16"/>
        <v>-3032</v>
      </c>
      <c r="P14" s="235">
        <f t="shared" ref="P14" si="20">SUM(P12:P13)</f>
        <v>-2991</v>
      </c>
      <c r="Q14" s="257"/>
      <c r="R14" s="246">
        <f t="shared" ref="R14:T14" si="21">SUM(R12:R13)</f>
        <v>210370</v>
      </c>
      <c r="S14" s="198"/>
      <c r="T14" s="54">
        <f t="shared" si="21"/>
        <v>209610</v>
      </c>
      <c r="U14" s="43"/>
    </row>
    <row r="15" spans="1:21" s="30" customFormat="1" ht="10.199999999999999" x14ac:dyDescent="0.2">
      <c r="A15" s="43"/>
      <c r="B15" s="59"/>
      <c r="C15" s="100"/>
      <c r="D15" s="199"/>
      <c r="E15" s="237"/>
      <c r="F15" s="257"/>
      <c r="G15" s="248"/>
      <c r="H15" s="199"/>
      <c r="I15" s="237"/>
      <c r="J15" s="257"/>
      <c r="K15" s="248"/>
      <c r="L15" s="199"/>
      <c r="M15" s="237"/>
      <c r="N15" s="257"/>
      <c r="O15" s="248"/>
      <c r="P15" s="237"/>
      <c r="Q15" s="257"/>
      <c r="R15" s="248"/>
      <c r="S15" s="199"/>
      <c r="T15" s="101"/>
      <c r="U15" s="43"/>
    </row>
    <row r="16" spans="1:21" s="30" customFormat="1" ht="11.25" customHeight="1" x14ac:dyDescent="0.2">
      <c r="A16" s="43"/>
      <c r="B16" s="99" t="s">
        <v>110</v>
      </c>
      <c r="C16" s="26">
        <v>-10001</v>
      </c>
      <c r="D16" s="200"/>
      <c r="E16" s="234">
        <v>-13817</v>
      </c>
      <c r="F16" s="256"/>
      <c r="G16" s="245">
        <v>-49630</v>
      </c>
      <c r="H16" s="200"/>
      <c r="I16" s="234">
        <v>-52077</v>
      </c>
      <c r="J16" s="256"/>
      <c r="K16" s="245">
        <v>-4894</v>
      </c>
      <c r="L16" s="200"/>
      <c r="M16" s="234">
        <v>-4777</v>
      </c>
      <c r="N16" s="256"/>
      <c r="O16" s="245">
        <v>-3595</v>
      </c>
      <c r="P16" s="234">
        <v>-4354</v>
      </c>
      <c r="Q16" s="256"/>
      <c r="R16" s="245">
        <f>C16+G16+K16+O16</f>
        <v>-68120</v>
      </c>
      <c r="S16" s="200"/>
      <c r="T16" s="27">
        <f>E16+I16+M16+P16</f>
        <v>-75025</v>
      </c>
      <c r="U16" s="43"/>
    </row>
    <row r="17" spans="1:21" s="30" customFormat="1" ht="14.25" customHeight="1" thickBot="1" x14ac:dyDescent="0.25">
      <c r="A17" s="43"/>
      <c r="B17" s="52" t="s">
        <v>63</v>
      </c>
      <c r="C17" s="53">
        <f t="shared" ref="C17:O17" si="22">SUM(C14:C16)</f>
        <v>61780</v>
      </c>
      <c r="D17" s="198"/>
      <c r="E17" s="235">
        <f t="shared" ref="E17" si="23">SUM(E14:E16)</f>
        <v>52574</v>
      </c>
      <c r="F17" s="257"/>
      <c r="G17" s="246">
        <f t="shared" si="22"/>
        <v>83046</v>
      </c>
      <c r="H17" s="198"/>
      <c r="I17" s="235">
        <f t="shared" ref="I17" si="24">SUM(I14:I16)</f>
        <v>83122</v>
      </c>
      <c r="J17" s="257"/>
      <c r="K17" s="246">
        <f t="shared" si="22"/>
        <v>4051</v>
      </c>
      <c r="L17" s="198"/>
      <c r="M17" s="235">
        <f t="shared" ref="M17" si="25">SUM(M14:M16)</f>
        <v>6234</v>
      </c>
      <c r="N17" s="257"/>
      <c r="O17" s="246">
        <f t="shared" si="22"/>
        <v>-6627</v>
      </c>
      <c r="P17" s="235">
        <f t="shared" ref="P17" si="26">SUM(P14:P16)</f>
        <v>-7345</v>
      </c>
      <c r="Q17" s="257"/>
      <c r="R17" s="246">
        <f t="shared" ref="R17:T17" si="27">SUM(R14:R16)</f>
        <v>142250</v>
      </c>
      <c r="S17" s="198"/>
      <c r="T17" s="54">
        <f t="shared" si="27"/>
        <v>134585</v>
      </c>
      <c r="U17" s="43"/>
    </row>
    <row r="18" spans="1:21" s="95" customFormat="1" ht="10.199999999999999" x14ac:dyDescent="0.2">
      <c r="A18" s="43"/>
      <c r="B18" s="59"/>
      <c r="C18" s="100"/>
      <c r="D18" s="199"/>
      <c r="E18" s="237"/>
      <c r="F18" s="257"/>
      <c r="G18" s="248"/>
      <c r="H18" s="199"/>
      <c r="I18" s="237"/>
      <c r="J18" s="257"/>
      <c r="K18" s="248"/>
      <c r="L18" s="199"/>
      <c r="M18" s="237"/>
      <c r="N18" s="257"/>
      <c r="O18" s="248"/>
      <c r="P18" s="237"/>
      <c r="Q18" s="257"/>
      <c r="R18" s="248"/>
      <c r="S18" s="199"/>
      <c r="T18" s="101"/>
      <c r="U18" s="43"/>
    </row>
    <row r="19" spans="1:21" s="30" customFormat="1" ht="11.25" customHeight="1" x14ac:dyDescent="0.2">
      <c r="A19" s="43"/>
      <c r="B19" s="51" t="s">
        <v>29</v>
      </c>
      <c r="C19" s="35">
        <v>-6135</v>
      </c>
      <c r="D19" s="197"/>
      <c r="E19" s="236">
        <f>-6129-1</f>
        <v>-6130</v>
      </c>
      <c r="F19" s="256"/>
      <c r="G19" s="247">
        <v>-25660</v>
      </c>
      <c r="H19" s="197"/>
      <c r="I19" s="236">
        <v>-23757</v>
      </c>
      <c r="J19" s="256"/>
      <c r="K19" s="247">
        <v>0</v>
      </c>
      <c r="L19" s="197"/>
      <c r="M19" s="236">
        <v>0</v>
      </c>
      <c r="N19" s="256"/>
      <c r="O19" s="247">
        <v>0</v>
      </c>
      <c r="P19" s="236">
        <v>0</v>
      </c>
      <c r="Q19" s="256"/>
      <c r="R19" s="247">
        <f>C19+G19+K19+O19</f>
        <v>-31795</v>
      </c>
      <c r="S19" s="197"/>
      <c r="T19" s="36">
        <f>E19+I19+M19+P19</f>
        <v>-29887</v>
      </c>
      <c r="U19" s="43"/>
    </row>
    <row r="20" spans="1:21" s="30" customFormat="1" ht="14.25" customHeight="1" thickBot="1" x14ac:dyDescent="0.25">
      <c r="A20" s="43"/>
      <c r="B20" s="52" t="s">
        <v>148</v>
      </c>
      <c r="C20" s="53">
        <f t="shared" ref="C20:O20" si="28">SUM(C17:C19)</f>
        <v>55645</v>
      </c>
      <c r="D20" s="198"/>
      <c r="E20" s="235">
        <f t="shared" ref="E20" si="29">SUM(E17:E19)</f>
        <v>46444</v>
      </c>
      <c r="F20" s="257"/>
      <c r="G20" s="246">
        <f t="shared" si="28"/>
        <v>57386</v>
      </c>
      <c r="H20" s="198"/>
      <c r="I20" s="235">
        <f t="shared" ref="I20" si="30">SUM(I17:I19)</f>
        <v>59365</v>
      </c>
      <c r="J20" s="257"/>
      <c r="K20" s="246">
        <f t="shared" si="28"/>
        <v>4051</v>
      </c>
      <c r="L20" s="198"/>
      <c r="M20" s="235">
        <f t="shared" ref="M20" si="31">SUM(M17:M19)</f>
        <v>6234</v>
      </c>
      <c r="N20" s="257"/>
      <c r="O20" s="246">
        <f t="shared" si="28"/>
        <v>-6627</v>
      </c>
      <c r="P20" s="235">
        <f>SUM(P17:P19)</f>
        <v>-7345</v>
      </c>
      <c r="Q20" s="257"/>
      <c r="R20" s="246">
        <f>SUM(R17:R19)</f>
        <v>110455</v>
      </c>
      <c r="S20" s="198"/>
      <c r="T20" s="54">
        <f>SUM(T17:T19)</f>
        <v>104698</v>
      </c>
      <c r="U20" s="43"/>
    </row>
    <row r="21" spans="1:21" s="30" customFormat="1" ht="14.25" customHeight="1" x14ac:dyDescent="0.2">
      <c r="A21" s="43"/>
      <c r="B21" s="51" t="s">
        <v>31</v>
      </c>
      <c r="C21" s="35"/>
      <c r="D21" s="197"/>
      <c r="E21" s="236"/>
      <c r="F21" s="256"/>
      <c r="G21" s="247"/>
      <c r="H21" s="197"/>
      <c r="I21" s="236"/>
      <c r="J21" s="256"/>
      <c r="K21" s="247"/>
      <c r="L21" s="197"/>
      <c r="M21" s="236"/>
      <c r="N21" s="256"/>
      <c r="O21" s="247"/>
      <c r="P21" s="236"/>
      <c r="Q21" s="256"/>
      <c r="R21" s="247">
        <v>-20934</v>
      </c>
      <c r="S21" s="197"/>
      <c r="T21" s="36">
        <v>-22880</v>
      </c>
      <c r="U21" s="43"/>
    </row>
    <row r="22" spans="1:21" s="30" customFormat="1" ht="14.25" customHeight="1" x14ac:dyDescent="0.2">
      <c r="A22" s="43"/>
      <c r="B22" s="24" t="s">
        <v>32</v>
      </c>
      <c r="C22" s="26"/>
      <c r="D22" s="200"/>
      <c r="E22" s="234"/>
      <c r="F22" s="256"/>
      <c r="G22" s="245"/>
      <c r="H22" s="200"/>
      <c r="I22" s="234"/>
      <c r="J22" s="256"/>
      <c r="K22" s="245"/>
      <c r="L22" s="200"/>
      <c r="M22" s="234"/>
      <c r="N22" s="256"/>
      <c r="O22" s="245"/>
      <c r="P22" s="234"/>
      <c r="Q22" s="256"/>
      <c r="R22" s="245">
        <v>-1857</v>
      </c>
      <c r="S22" s="200"/>
      <c r="T22" s="27">
        <v>-1598</v>
      </c>
      <c r="U22" s="43"/>
    </row>
    <row r="23" spans="1:21" s="30" customFormat="1" ht="14.25" customHeight="1" thickBot="1" x14ac:dyDescent="0.25">
      <c r="A23" s="43"/>
      <c r="B23" s="52" t="s">
        <v>89</v>
      </c>
      <c r="C23" s="102"/>
      <c r="D23" s="201"/>
      <c r="E23" s="238"/>
      <c r="F23" s="256"/>
      <c r="G23" s="251"/>
      <c r="H23" s="201"/>
      <c r="I23" s="238"/>
      <c r="J23" s="256"/>
      <c r="K23" s="251"/>
      <c r="L23" s="201"/>
      <c r="M23" s="238"/>
      <c r="N23" s="256"/>
      <c r="O23" s="251"/>
      <c r="P23" s="238"/>
      <c r="Q23" s="256"/>
      <c r="R23" s="246">
        <f>SUM(R20:R22)</f>
        <v>87664</v>
      </c>
      <c r="S23" s="201"/>
      <c r="T23" s="54">
        <f>SUM(T20:T22)</f>
        <v>80220</v>
      </c>
      <c r="U23" s="43"/>
    </row>
    <row r="24" spans="1:21" s="30" customFormat="1" ht="14.25" customHeight="1" x14ac:dyDescent="0.2">
      <c r="A24" s="43"/>
      <c r="B24" s="51" t="s">
        <v>90</v>
      </c>
      <c r="C24" s="35"/>
      <c r="D24" s="197"/>
      <c r="E24" s="236"/>
      <c r="F24" s="256"/>
      <c r="G24" s="247"/>
      <c r="H24" s="197"/>
      <c r="I24" s="236"/>
      <c r="J24" s="256"/>
      <c r="K24" s="247"/>
      <c r="L24" s="197"/>
      <c r="M24" s="236"/>
      <c r="N24" s="256"/>
      <c r="O24" s="247"/>
      <c r="P24" s="236"/>
      <c r="Q24" s="256"/>
      <c r="R24" s="247">
        <v>-6775</v>
      </c>
      <c r="S24" s="197"/>
      <c r="T24" s="36">
        <v>-6703</v>
      </c>
      <c r="U24" s="43"/>
    </row>
    <row r="25" spans="1:21" s="30" customFormat="1" ht="14.25" customHeight="1" x14ac:dyDescent="0.2">
      <c r="A25" s="43"/>
      <c r="B25" s="24" t="s">
        <v>129</v>
      </c>
      <c r="C25" s="26"/>
      <c r="D25" s="200"/>
      <c r="E25" s="234"/>
      <c r="F25" s="256"/>
      <c r="G25" s="245"/>
      <c r="H25" s="200"/>
      <c r="I25" s="234"/>
      <c r="J25" s="256"/>
      <c r="K25" s="245"/>
      <c r="L25" s="200"/>
      <c r="M25" s="234"/>
      <c r="N25" s="256"/>
      <c r="O25" s="245"/>
      <c r="P25" s="234"/>
      <c r="Q25" s="256"/>
      <c r="R25" s="245">
        <v>1824</v>
      </c>
      <c r="S25" s="200"/>
      <c r="T25" s="27">
        <v>-1865</v>
      </c>
      <c r="U25" s="43"/>
    </row>
    <row r="26" spans="1:21" s="30" customFormat="1" ht="14.25" customHeight="1" thickBot="1" x14ac:dyDescent="0.25">
      <c r="A26" s="43"/>
      <c r="B26" s="52" t="s">
        <v>92</v>
      </c>
      <c r="C26" s="102"/>
      <c r="D26" s="201"/>
      <c r="E26" s="238"/>
      <c r="F26" s="256"/>
      <c r="G26" s="251"/>
      <c r="H26" s="201"/>
      <c r="I26" s="238"/>
      <c r="J26" s="256"/>
      <c r="K26" s="251"/>
      <c r="L26" s="201"/>
      <c r="M26" s="238"/>
      <c r="N26" s="256"/>
      <c r="O26" s="251"/>
      <c r="P26" s="238"/>
      <c r="Q26" s="256"/>
      <c r="R26" s="246">
        <f>SUM(R23:R25)</f>
        <v>82713</v>
      </c>
      <c r="S26" s="201"/>
      <c r="T26" s="54">
        <f>SUM(T23:T25)</f>
        <v>71652</v>
      </c>
      <c r="U26" s="43"/>
    </row>
    <row r="27" spans="1:21" s="30" customFormat="1" ht="14.25" customHeight="1" x14ac:dyDescent="0.2">
      <c r="A27" s="43"/>
      <c r="B27" s="51" t="s">
        <v>64</v>
      </c>
      <c r="C27" s="35"/>
      <c r="D27" s="197"/>
      <c r="E27" s="236"/>
      <c r="F27" s="256"/>
      <c r="G27" s="247"/>
      <c r="H27" s="197"/>
      <c r="I27" s="236"/>
      <c r="J27" s="256"/>
      <c r="K27" s="247"/>
      <c r="L27" s="197"/>
      <c r="M27" s="236"/>
      <c r="N27" s="256"/>
      <c r="O27" s="247"/>
      <c r="P27" s="236"/>
      <c r="Q27" s="256"/>
      <c r="R27" s="247">
        <v>-34482</v>
      </c>
      <c r="S27" s="197"/>
      <c r="T27" s="36">
        <v>-21440</v>
      </c>
      <c r="U27" s="43"/>
    </row>
    <row r="28" spans="1:21" s="9" customFormat="1" ht="10.8" thickBot="1" x14ac:dyDescent="0.25">
      <c r="A28" s="98"/>
      <c r="B28" s="57" t="s">
        <v>20</v>
      </c>
      <c r="C28" s="37"/>
      <c r="D28" s="206"/>
      <c r="E28" s="239"/>
      <c r="F28" s="258"/>
      <c r="G28" s="249"/>
      <c r="H28" s="206"/>
      <c r="I28" s="239"/>
      <c r="J28" s="258"/>
      <c r="K28" s="249"/>
      <c r="L28" s="206"/>
      <c r="M28" s="239"/>
      <c r="N28" s="258"/>
      <c r="O28" s="249"/>
      <c r="P28" s="239"/>
      <c r="Q28" s="258"/>
      <c r="R28" s="249">
        <f>SUM(R26:R27)</f>
        <v>48231</v>
      </c>
      <c r="S28" s="206"/>
      <c r="T28" s="38">
        <f>SUM(T26:T27)</f>
        <v>50212</v>
      </c>
    </row>
    <row r="29" spans="1:21" s="30" customFormat="1" ht="10.199999999999999" x14ac:dyDescent="0.2">
      <c r="A29" s="43"/>
      <c r="B29" s="43"/>
      <c r="C29" s="104"/>
      <c r="D29" s="104"/>
      <c r="E29" s="241"/>
      <c r="F29" s="114"/>
      <c r="G29" s="252"/>
      <c r="H29" s="104"/>
      <c r="I29" s="240"/>
      <c r="J29" s="115"/>
      <c r="K29" s="250"/>
      <c r="L29" s="105"/>
      <c r="M29" s="240"/>
      <c r="N29" s="115"/>
      <c r="O29" s="250"/>
      <c r="P29" s="240"/>
      <c r="Q29" s="115"/>
      <c r="R29" s="250"/>
      <c r="S29" s="105"/>
      <c r="T29" s="105"/>
      <c r="U29" s="43"/>
    </row>
    <row r="30" spans="1:21" s="30" customFormat="1" ht="10.199999999999999" x14ac:dyDescent="0.2">
      <c r="B30" s="95"/>
      <c r="C30" s="114"/>
      <c r="D30" s="114"/>
      <c r="E30" s="114"/>
      <c r="F30" s="114"/>
      <c r="G30" s="114"/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1" s="30" customFormat="1" ht="10.199999999999999" x14ac:dyDescent="0.2">
      <c r="F31" s="95"/>
      <c r="J31" s="95"/>
      <c r="N31" s="95"/>
      <c r="Q31" s="95"/>
    </row>
    <row r="32" spans="1:21" x14ac:dyDescent="0.25">
      <c r="B32" s="5"/>
      <c r="C32" s="5"/>
      <c r="D32" s="5"/>
      <c r="E32" s="5"/>
      <c r="F32" s="259"/>
      <c r="G32" s="5"/>
      <c r="H32" s="5"/>
      <c r="I32" s="5"/>
      <c r="J32" s="259"/>
      <c r="K32" s="5"/>
      <c r="L32" s="5"/>
      <c r="M32" s="5"/>
      <c r="N32" s="259"/>
      <c r="O32" s="5"/>
      <c r="P32" s="5"/>
      <c r="Q32" s="259"/>
      <c r="R32" s="5"/>
      <c r="S32" s="5"/>
      <c r="T32" s="5"/>
      <c r="U32" s="5"/>
    </row>
    <row r="33" spans="2:21" x14ac:dyDescent="0.25">
      <c r="B33" s="5"/>
      <c r="C33" s="5"/>
      <c r="D33" s="5"/>
      <c r="E33" s="5"/>
      <c r="F33" s="259"/>
      <c r="G33" s="5"/>
      <c r="H33" s="5"/>
      <c r="I33" s="5"/>
      <c r="J33" s="259"/>
      <c r="K33" s="5"/>
      <c r="L33" s="5"/>
      <c r="M33" s="5"/>
      <c r="N33" s="259"/>
      <c r="O33" s="5"/>
      <c r="P33" s="5"/>
      <c r="Q33" s="259"/>
      <c r="R33" s="5"/>
      <c r="S33" s="5"/>
      <c r="T33" s="5"/>
      <c r="U33" s="5"/>
    </row>
    <row r="34" spans="2:21" x14ac:dyDescent="0.25">
      <c r="B34" s="5"/>
      <c r="C34" s="5"/>
      <c r="D34" s="5"/>
      <c r="E34" s="5"/>
      <c r="F34" s="259"/>
      <c r="G34" s="5"/>
      <c r="H34" s="5"/>
      <c r="I34" s="5"/>
      <c r="J34" s="259"/>
      <c r="K34" s="5"/>
      <c r="L34" s="5"/>
      <c r="M34" s="5"/>
      <c r="N34" s="259"/>
      <c r="O34" s="5"/>
      <c r="P34" s="5"/>
      <c r="Q34" s="259"/>
      <c r="R34" s="5"/>
      <c r="S34" s="5"/>
      <c r="T34" s="5"/>
      <c r="U34" s="5"/>
    </row>
    <row r="35" spans="2:21" x14ac:dyDescent="0.25">
      <c r="B35" s="5"/>
      <c r="C35" s="5"/>
      <c r="D35" s="5"/>
      <c r="E35" s="5"/>
      <c r="F35" s="259"/>
      <c r="G35" s="5"/>
      <c r="H35" s="5"/>
      <c r="I35" s="5"/>
      <c r="J35" s="259"/>
      <c r="K35" s="5"/>
      <c r="L35" s="5"/>
      <c r="M35" s="5"/>
      <c r="N35" s="259"/>
      <c r="O35" s="5"/>
      <c r="P35" s="5"/>
      <c r="Q35" s="259"/>
      <c r="R35" s="5"/>
      <c r="S35" s="5"/>
      <c r="T35" s="5"/>
      <c r="U35" s="5"/>
    </row>
    <row r="36" spans="2:21" x14ac:dyDescent="0.25">
      <c r="B36" s="5"/>
      <c r="C36" s="5"/>
      <c r="D36" s="5"/>
      <c r="E36" s="5"/>
      <c r="F36" s="259"/>
      <c r="G36" s="5"/>
      <c r="H36" s="5"/>
      <c r="I36" s="5"/>
      <c r="J36" s="259"/>
      <c r="K36" s="5"/>
      <c r="L36" s="5"/>
      <c r="M36" s="5"/>
      <c r="N36" s="259"/>
      <c r="O36" s="5"/>
      <c r="P36" s="5"/>
      <c r="Q36" s="259"/>
      <c r="R36" s="5"/>
      <c r="S36" s="5"/>
      <c r="T36" s="5"/>
      <c r="U36" s="5"/>
    </row>
    <row r="37" spans="2:21" x14ac:dyDescent="0.25">
      <c r="B37" s="5"/>
      <c r="C37" s="5"/>
      <c r="D37" s="5"/>
      <c r="E37" s="5"/>
      <c r="F37" s="259"/>
      <c r="G37" s="5"/>
      <c r="H37" s="5"/>
      <c r="I37" s="5"/>
      <c r="J37" s="259"/>
      <c r="K37" s="5"/>
      <c r="L37" s="5"/>
      <c r="M37" s="5"/>
      <c r="N37" s="259"/>
      <c r="O37" s="5"/>
      <c r="P37" s="5"/>
      <c r="Q37" s="259"/>
      <c r="R37" s="5"/>
      <c r="S37" s="5"/>
      <c r="T37" s="5"/>
      <c r="U37" s="5"/>
    </row>
    <row r="38" spans="2:21" x14ac:dyDescent="0.25">
      <c r="B38" s="5"/>
      <c r="C38" s="5"/>
      <c r="D38" s="5"/>
      <c r="E38" s="5"/>
      <c r="F38" s="259"/>
      <c r="G38" s="5"/>
      <c r="H38" s="5"/>
      <c r="I38" s="5"/>
      <c r="J38" s="259"/>
      <c r="K38" s="5"/>
      <c r="L38" s="5"/>
      <c r="M38" s="5"/>
      <c r="N38" s="259"/>
      <c r="O38" s="5"/>
      <c r="P38" s="5"/>
      <c r="Q38" s="259"/>
      <c r="R38" s="5"/>
      <c r="S38" s="5"/>
      <c r="T38" s="5"/>
      <c r="U38" s="5"/>
    </row>
    <row r="39" spans="2:21" x14ac:dyDescent="0.25">
      <c r="B39" s="5"/>
      <c r="C39" s="5"/>
      <c r="D39" s="5"/>
      <c r="E39" s="5"/>
      <c r="F39" s="259"/>
      <c r="G39" s="5"/>
      <c r="H39" s="5"/>
      <c r="I39" s="5"/>
      <c r="J39" s="259"/>
      <c r="K39" s="5"/>
      <c r="L39" s="5"/>
      <c r="M39" s="5"/>
      <c r="N39" s="259"/>
      <c r="O39" s="5"/>
      <c r="P39" s="5"/>
      <c r="Q39" s="259"/>
      <c r="R39" s="5"/>
      <c r="S39" s="5"/>
      <c r="T39" s="5"/>
      <c r="U39" s="5"/>
    </row>
    <row r="40" spans="2:21" x14ac:dyDescent="0.25">
      <c r="B40" s="5"/>
      <c r="C40" s="5"/>
      <c r="D40" s="5"/>
      <c r="E40" s="5"/>
      <c r="F40" s="259"/>
      <c r="G40" s="5"/>
      <c r="H40" s="5"/>
      <c r="I40" s="5"/>
      <c r="J40" s="259"/>
      <c r="K40" s="5"/>
      <c r="L40" s="5"/>
      <c r="M40" s="5"/>
      <c r="N40" s="259"/>
      <c r="O40" s="5"/>
      <c r="P40" s="5"/>
      <c r="Q40" s="259"/>
      <c r="R40" s="5"/>
      <c r="S40" s="5"/>
      <c r="T40" s="5"/>
      <c r="U40" s="5"/>
    </row>
    <row r="41" spans="2:21" x14ac:dyDescent="0.25">
      <c r="B41" s="5"/>
      <c r="C41" s="5"/>
      <c r="D41" s="5"/>
      <c r="E41" s="5"/>
      <c r="F41" s="259"/>
      <c r="G41" s="5"/>
      <c r="H41" s="5"/>
      <c r="I41" s="5"/>
      <c r="J41" s="259"/>
      <c r="K41" s="5"/>
      <c r="L41" s="5"/>
      <c r="M41" s="5"/>
      <c r="N41" s="259"/>
      <c r="O41" s="5"/>
      <c r="P41" s="5"/>
      <c r="Q41" s="259"/>
      <c r="R41" s="5"/>
      <c r="S41" s="5"/>
      <c r="T41" s="5"/>
      <c r="U41" s="5"/>
    </row>
    <row r="42" spans="2:21" x14ac:dyDescent="0.25">
      <c r="B42" s="5"/>
      <c r="C42" s="5"/>
      <c r="D42" s="5"/>
      <c r="E42" s="5"/>
      <c r="F42" s="259"/>
      <c r="G42" s="5"/>
      <c r="H42" s="5"/>
      <c r="I42" s="5"/>
      <c r="J42" s="259"/>
      <c r="K42" s="5"/>
      <c r="L42" s="5"/>
      <c r="M42" s="5"/>
      <c r="N42" s="259"/>
      <c r="O42" s="5"/>
      <c r="P42" s="5"/>
      <c r="Q42" s="259"/>
      <c r="R42" s="5"/>
      <c r="S42" s="5"/>
      <c r="T42" s="5"/>
      <c r="U42" s="5"/>
    </row>
    <row r="43" spans="2:21" x14ac:dyDescent="0.25">
      <c r="B43" s="5"/>
      <c r="C43" s="5"/>
      <c r="D43" s="5"/>
      <c r="E43" s="5"/>
      <c r="F43" s="259"/>
      <c r="G43" s="5"/>
      <c r="H43" s="5"/>
      <c r="I43" s="5"/>
      <c r="J43" s="259"/>
      <c r="K43" s="5"/>
      <c r="L43" s="5"/>
      <c r="M43" s="5"/>
      <c r="N43" s="259"/>
      <c r="O43" s="5"/>
      <c r="P43" s="5"/>
      <c r="Q43" s="259"/>
      <c r="R43" s="5"/>
      <c r="S43" s="5"/>
      <c r="T43" s="5"/>
      <c r="U43" s="5"/>
    </row>
    <row r="44" spans="2:21" x14ac:dyDescent="0.25">
      <c r="B44" s="5"/>
      <c r="C44" s="5"/>
      <c r="D44" s="5"/>
      <c r="E44" s="5"/>
      <c r="F44" s="259"/>
      <c r="G44" s="5"/>
      <c r="H44" s="5"/>
      <c r="I44" s="5"/>
      <c r="J44" s="259"/>
      <c r="K44" s="5"/>
      <c r="L44" s="5"/>
      <c r="M44" s="5"/>
      <c r="N44" s="259"/>
      <c r="O44" s="5"/>
      <c r="P44" s="5"/>
      <c r="Q44" s="259"/>
      <c r="R44" s="5"/>
      <c r="S44" s="5"/>
      <c r="T44" s="5"/>
      <c r="U44" s="5"/>
    </row>
  </sheetData>
  <mergeCells count="6">
    <mergeCell ref="R4:T4"/>
    <mergeCell ref="B1:K1"/>
    <mergeCell ref="C4:E4"/>
    <mergeCell ref="G4:I4"/>
    <mergeCell ref="K4:M4"/>
    <mergeCell ref="O4:P4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headerFooter>
    <oddFooter xml:space="preserve">&amp;L© 2018 Software AG. All rights reserved.
&amp;CPage &amp;P
&amp;R&amp;G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G35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52.33203125" style="2" customWidth="1"/>
    <col min="3" max="7" width="12.88671875" style="2" customWidth="1"/>
    <col min="8" max="16384" width="9.109375" style="2"/>
  </cols>
  <sheetData>
    <row r="1" spans="1:7" s="45" customFormat="1" ht="15.6" x14ac:dyDescent="0.3">
      <c r="B1" s="94" t="s">
        <v>165</v>
      </c>
      <c r="C1" s="120"/>
      <c r="D1" s="120"/>
      <c r="E1" s="120"/>
      <c r="F1" s="120"/>
    </row>
    <row r="2" spans="1:7" s="45" customFormat="1" ht="15.6" x14ac:dyDescent="0.3">
      <c r="B2" s="107" t="s">
        <v>115</v>
      </c>
      <c r="C2" s="120"/>
      <c r="D2" s="120"/>
      <c r="E2" s="120"/>
      <c r="F2" s="120"/>
    </row>
    <row r="3" spans="1:7" s="30" customFormat="1" ht="10.199999999999999" x14ac:dyDescent="0.2">
      <c r="A3" s="43"/>
      <c r="B3" s="106"/>
      <c r="C3" s="123"/>
      <c r="D3" s="123"/>
      <c r="E3" s="123"/>
      <c r="F3" s="123"/>
      <c r="G3" s="43"/>
    </row>
    <row r="4" spans="1:7" s="30" customFormat="1" ht="10.8" thickBot="1" x14ac:dyDescent="0.25">
      <c r="A4" s="43"/>
      <c r="B4" s="48" t="s">
        <v>117</v>
      </c>
      <c r="C4" s="96" t="s">
        <v>170</v>
      </c>
      <c r="D4" s="97" t="s">
        <v>171</v>
      </c>
      <c r="E4" s="96" t="s">
        <v>172</v>
      </c>
      <c r="F4" s="97" t="s">
        <v>173</v>
      </c>
      <c r="G4" s="95"/>
    </row>
    <row r="5" spans="1:7" s="30" customFormat="1" ht="10.8" thickBot="1" x14ac:dyDescent="0.25">
      <c r="A5" s="43"/>
      <c r="B5" s="124" t="s">
        <v>20</v>
      </c>
      <c r="C5" s="125">
        <v>140596</v>
      </c>
      <c r="D5" s="126">
        <v>140353</v>
      </c>
      <c r="E5" s="125">
        <v>48231</v>
      </c>
      <c r="F5" s="126">
        <v>50212</v>
      </c>
      <c r="G5" s="186"/>
    </row>
    <row r="6" spans="1:7" s="30" customFormat="1" ht="10.199999999999999" x14ac:dyDescent="0.2">
      <c r="A6" s="43"/>
      <c r="B6" s="51" t="s">
        <v>84</v>
      </c>
      <c r="C6" s="35">
        <v>-77523</v>
      </c>
      <c r="D6" s="36">
        <v>28562</v>
      </c>
      <c r="E6" s="35">
        <v>-10006</v>
      </c>
      <c r="F6" s="36">
        <v>37983</v>
      </c>
      <c r="G6" s="95"/>
    </row>
    <row r="7" spans="1:7" s="30" customFormat="1" ht="10.199999999999999" x14ac:dyDescent="0.2">
      <c r="A7" s="43"/>
      <c r="B7" s="24" t="s">
        <v>67</v>
      </c>
      <c r="C7" s="26">
        <v>228</v>
      </c>
      <c r="D7" s="27">
        <v>2355</v>
      </c>
      <c r="E7" s="35">
        <v>347</v>
      </c>
      <c r="F7" s="27">
        <v>-1068</v>
      </c>
      <c r="G7" s="95"/>
    </row>
    <row r="8" spans="1:7" s="30" customFormat="1" ht="14.25" customHeight="1" x14ac:dyDescent="0.2">
      <c r="A8" s="43"/>
      <c r="B8" s="99" t="s">
        <v>86</v>
      </c>
      <c r="C8" s="26">
        <v>-5134</v>
      </c>
      <c r="D8" s="27">
        <v>1348</v>
      </c>
      <c r="E8" s="35">
        <v>-590</v>
      </c>
      <c r="F8" s="27">
        <v>2356</v>
      </c>
      <c r="G8" s="95"/>
    </row>
    <row r="9" spans="1:7" s="121" customFormat="1" ht="21" thickBot="1" x14ac:dyDescent="0.25">
      <c r="A9" s="123"/>
      <c r="B9" s="127" t="s">
        <v>87</v>
      </c>
      <c r="C9" s="53">
        <f>SUM(C6:C8)</f>
        <v>-82429</v>
      </c>
      <c r="D9" s="54">
        <f>SUM(D6:D8)</f>
        <v>32265</v>
      </c>
      <c r="E9" s="53">
        <f>SUM(E6:E8)</f>
        <v>-10249</v>
      </c>
      <c r="F9" s="54">
        <f>SUM(F6:F8)</f>
        <v>39271</v>
      </c>
      <c r="G9" s="122"/>
    </row>
    <row r="10" spans="1:7" s="30" customFormat="1" ht="10.199999999999999" x14ac:dyDescent="0.2">
      <c r="A10" s="43"/>
      <c r="B10" s="51" t="s">
        <v>85</v>
      </c>
      <c r="C10" s="35">
        <v>-4265</v>
      </c>
      <c r="D10" s="36">
        <v>-6668</v>
      </c>
      <c r="E10" s="35">
        <v>-4880</v>
      </c>
      <c r="F10" s="36">
        <v>-7303</v>
      </c>
      <c r="G10" s="95"/>
    </row>
    <row r="11" spans="1:7" s="30" customFormat="1" ht="10.8" thickBot="1" x14ac:dyDescent="0.25">
      <c r="A11" s="43"/>
      <c r="B11" s="52" t="s">
        <v>88</v>
      </c>
      <c r="C11" s="53">
        <f>SUM(C10)</f>
        <v>-4265</v>
      </c>
      <c r="D11" s="54">
        <f>SUM(D10)</f>
        <v>-6668</v>
      </c>
      <c r="E11" s="53">
        <f>SUM(E10)</f>
        <v>-4880</v>
      </c>
      <c r="F11" s="54">
        <f>SUM(F10)</f>
        <v>-7303</v>
      </c>
      <c r="G11" s="95"/>
    </row>
    <row r="12" spans="1:7" s="30" customFormat="1" ht="10.8" thickBot="1" x14ac:dyDescent="0.25">
      <c r="A12" s="43"/>
      <c r="B12" s="48" t="s">
        <v>68</v>
      </c>
      <c r="C12" s="118">
        <f>C9+C11</f>
        <v>-86694</v>
      </c>
      <c r="D12" s="119">
        <f>D9+D11</f>
        <v>25597</v>
      </c>
      <c r="E12" s="118">
        <f>E9+E11</f>
        <v>-15129</v>
      </c>
      <c r="F12" s="119">
        <f>F9+F11</f>
        <v>31968</v>
      </c>
      <c r="G12" s="95"/>
    </row>
    <row r="13" spans="1:7" s="30" customFormat="1" ht="10.8" thickBot="1" x14ac:dyDescent="0.25">
      <c r="A13" s="43"/>
      <c r="B13" s="124" t="s">
        <v>69</v>
      </c>
      <c r="C13" s="125">
        <f>C5+C12</f>
        <v>53902</v>
      </c>
      <c r="D13" s="126">
        <f>D5+D12</f>
        <v>165950</v>
      </c>
      <c r="E13" s="125">
        <f>E5+E12</f>
        <v>33102</v>
      </c>
      <c r="F13" s="126">
        <f>F5+F12</f>
        <v>82180</v>
      </c>
      <c r="G13" s="95"/>
    </row>
    <row r="14" spans="1:7" s="121" customFormat="1" ht="10.199999999999999" x14ac:dyDescent="0.2">
      <c r="A14" s="123"/>
      <c r="B14" s="51" t="s">
        <v>34</v>
      </c>
      <c r="C14" s="128">
        <f>C13-C15</f>
        <v>53639</v>
      </c>
      <c r="D14" s="129">
        <f>D13-D15</f>
        <v>165753</v>
      </c>
      <c r="E14" s="128">
        <f>E13-E15</f>
        <v>33032</v>
      </c>
      <c r="F14" s="129">
        <f>F13-F15</f>
        <v>82132</v>
      </c>
      <c r="G14" s="122"/>
    </row>
    <row r="15" spans="1:7" s="30" customFormat="1" ht="10.199999999999999" x14ac:dyDescent="0.2">
      <c r="A15" s="43"/>
      <c r="B15" s="24" t="s">
        <v>70</v>
      </c>
      <c r="C15" s="26">
        <v>263</v>
      </c>
      <c r="D15" s="27">
        <v>197</v>
      </c>
      <c r="E15" s="26">
        <v>70</v>
      </c>
      <c r="F15" s="27">
        <v>48</v>
      </c>
      <c r="G15" s="95"/>
    </row>
    <row r="16" spans="1:7" s="30" customFormat="1" ht="10.199999999999999" x14ac:dyDescent="0.2">
      <c r="A16" s="43"/>
      <c r="B16" s="103"/>
      <c r="C16" s="130"/>
      <c r="D16" s="130"/>
      <c r="E16" s="130"/>
      <c r="F16" s="130"/>
      <c r="G16" s="130"/>
    </row>
    <row r="17" spans="2:7" s="30" customFormat="1" ht="10.199999999999999" x14ac:dyDescent="0.2">
      <c r="B17" s="113"/>
      <c r="C17" s="115"/>
      <c r="D17" s="115"/>
      <c r="E17" s="115"/>
      <c r="F17" s="115"/>
      <c r="G17" s="95"/>
    </row>
    <row r="18" spans="2:7" s="30" customFormat="1" ht="10.199999999999999" x14ac:dyDescent="0.2">
      <c r="B18" s="113"/>
      <c r="C18" s="115"/>
      <c r="D18" s="115"/>
      <c r="E18" s="115"/>
      <c r="F18" s="115"/>
    </row>
    <row r="19" spans="2:7" s="30" customFormat="1" ht="10.199999999999999" x14ac:dyDescent="0.2">
      <c r="B19" s="113"/>
      <c r="C19" s="115"/>
      <c r="D19" s="115"/>
      <c r="E19" s="115"/>
      <c r="F19" s="115"/>
    </row>
    <row r="20" spans="2:7" s="30" customFormat="1" ht="10.199999999999999" x14ac:dyDescent="0.2">
      <c r="B20" s="113"/>
      <c r="C20" s="114"/>
      <c r="D20" s="114"/>
      <c r="E20" s="114"/>
      <c r="F20" s="114"/>
    </row>
    <row r="21" spans="2:7" x14ac:dyDescent="0.25">
      <c r="B21" s="11"/>
      <c r="C21" s="12"/>
      <c r="D21" s="12"/>
      <c r="E21" s="12"/>
      <c r="F21" s="12"/>
    </row>
    <row r="22" spans="2:7" x14ac:dyDescent="0.25">
      <c r="B22" s="11"/>
      <c r="C22" s="12"/>
      <c r="D22" s="12"/>
      <c r="E22" s="12"/>
      <c r="F22" s="12"/>
    </row>
    <row r="23" spans="2:7" s="7" customFormat="1" ht="13.2" x14ac:dyDescent="0.25">
      <c r="B23" s="11"/>
      <c r="C23" s="12"/>
      <c r="D23" s="12"/>
      <c r="E23" s="12"/>
      <c r="F23" s="12"/>
    </row>
    <row r="24" spans="2:7" x14ac:dyDescent="0.25">
      <c r="B24" s="11"/>
      <c r="C24" s="12"/>
      <c r="D24" s="12"/>
      <c r="E24" s="12"/>
      <c r="F24" s="12"/>
    </row>
    <row r="25" spans="2:7" x14ac:dyDescent="0.25">
      <c r="B25" s="11"/>
      <c r="C25" s="12"/>
      <c r="D25" s="12"/>
      <c r="E25" s="12"/>
      <c r="F25" s="12"/>
    </row>
    <row r="26" spans="2:7" x14ac:dyDescent="0.25">
      <c r="B26" s="11"/>
      <c r="C26" s="12"/>
      <c r="D26" s="12"/>
      <c r="E26" s="12"/>
      <c r="F26" s="12"/>
    </row>
    <row r="27" spans="2:7" x14ac:dyDescent="0.25">
      <c r="B27" s="11"/>
      <c r="C27" s="12"/>
      <c r="D27" s="12"/>
      <c r="E27" s="12"/>
      <c r="F27" s="12"/>
    </row>
    <row r="28" spans="2:7" x14ac:dyDescent="0.25">
      <c r="B28" s="11"/>
      <c r="C28" s="12"/>
      <c r="D28" s="12"/>
      <c r="E28" s="12"/>
      <c r="F28" s="12"/>
    </row>
    <row r="29" spans="2:7" s="7" customFormat="1" ht="13.2" x14ac:dyDescent="0.25">
      <c r="B29" s="11"/>
      <c r="C29" s="12"/>
      <c r="D29" s="12"/>
      <c r="E29" s="12"/>
      <c r="F29" s="12"/>
    </row>
    <row r="30" spans="2:7" x14ac:dyDescent="0.25">
      <c r="B30" s="11"/>
      <c r="C30" s="12"/>
      <c r="D30" s="12"/>
      <c r="E30" s="12"/>
      <c r="F30" s="12"/>
    </row>
    <row r="31" spans="2:7" x14ac:dyDescent="0.25">
      <c r="B31" s="11"/>
      <c r="C31" s="12"/>
      <c r="D31" s="12"/>
      <c r="E31" s="12"/>
      <c r="F31" s="12"/>
    </row>
    <row r="32" spans="2:7" s="7" customFormat="1" ht="13.2" x14ac:dyDescent="0.25">
      <c r="B32" s="11"/>
      <c r="C32" s="12"/>
      <c r="D32" s="12"/>
      <c r="E32" s="12"/>
      <c r="F32" s="12"/>
    </row>
    <row r="33" spans="2:6" x14ac:dyDescent="0.25">
      <c r="B33" s="11"/>
      <c r="C33" s="12"/>
      <c r="D33" s="12"/>
      <c r="E33" s="12"/>
      <c r="F33" s="12"/>
    </row>
    <row r="34" spans="2:6" s="7" customFormat="1" ht="13.2" x14ac:dyDescent="0.25">
      <c r="B34" s="11"/>
      <c r="C34" s="12"/>
      <c r="D34" s="12"/>
      <c r="E34" s="12"/>
      <c r="F34" s="12"/>
    </row>
    <row r="35" spans="2:6" s="13" customFormat="1" x14ac:dyDescent="0.25">
      <c r="B35" s="17"/>
      <c r="C35" s="12"/>
      <c r="D35" s="12"/>
      <c r="E35" s="12"/>
      <c r="F35" s="12"/>
    </row>
  </sheetData>
  <pageMargins left="0.23622047244094491" right="0.23622047244094491" top="0.74803149606299213" bottom="0.74803149606299213" header="0.31496062992125984" footer="0.31496062992125984"/>
  <pageSetup paperSize="9" scale="83" orientation="portrait" r:id="rId1"/>
  <headerFooter>
    <oddFooter xml:space="preserve">&amp;L© 2018 Software AG. All rights reserved.
&amp;CPage &amp;P
&amp;R&amp;G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261B25-BDD2-4C64-9B37-53B462B655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9BD201-CA2E-457E-A0AC-6E1C573318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15B4EB-C7C9-4141-9A44-428D6FA71A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'Key Figures'!Print_Area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2021-01-13T09:55:36Z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Financial_Template_Software_AG_EN_Q3_2017.xlsx</vt:lpwstr>
  </property>
  <property fmtid="{D5CDD505-2E9C-101B-9397-08002B2CF9AE}" pid="3" name="ContentTypeId">
    <vt:lpwstr>0x010100FFD037E0F555104F902E5D16CA0A3EF6</vt:lpwstr>
  </property>
</Properties>
</file>