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DieseArbeitsmappe" defaultThemeVersion="124226"/>
  <xr:revisionPtr revIDLastSave="0" documentId="8_{55712D7E-BA96-4A4F-A9A1-29DD0019ADD4}" xr6:coauthVersionLast="45" xr6:coauthVersionMax="45" xr10:uidLastSave="{00000000-0000-0000-0000-000000000000}"/>
  <bookViews>
    <workbookView xWindow="-108" yWindow="-108" windowWidth="23256" windowHeight="12576" tabRatio="785" xr2:uid="{00000000-000D-0000-FFFF-FFFF00000000}"/>
  </bookViews>
  <sheets>
    <sheet name="Front page" sheetId="1" r:id="rId1"/>
    <sheet name="Table of contents" sheetId="11" r:id="rId2"/>
    <sheet name="Key Figures" sheetId="21" r:id="rId3"/>
    <sheet name="Income Statement" sheetId="4" r:id="rId4"/>
    <sheet name="Balance Sheet" sheetId="7" r:id="rId5"/>
    <sheet name="Statement of Cash Flows" sheetId="10" r:id="rId6"/>
    <sheet name="Segment Report ytd" sheetId="23" r:id="rId7"/>
    <sheet name="Segment Report quarter" sheetId="17" r:id="rId8"/>
    <sheet name="Comp. Income" sheetId="14" r:id="rId9"/>
    <sheet name="IR Contact" sheetId="5" r:id="rId10"/>
    <sheet name="Back Banner" sheetId="20" r:id="rId11"/>
  </sheets>
  <definedNames>
    <definedName name="_xlnm.Print_Area" localSheetId="4">'Balance Sheet'!$A$1:$E$47</definedName>
    <definedName name="_xlnm.Print_Area" localSheetId="8">'Comp. Income'!$A$1:$G$16</definedName>
    <definedName name="_xlnm.Print_Area" localSheetId="0">'Front page'!$A$1:$H$23</definedName>
    <definedName name="_xlnm.Print_Area" localSheetId="2">'Key Figures'!$A$1:$K$30</definedName>
    <definedName name="_xlnm.Print_Area" localSheetId="1">'Table of contents'!$A$1:$J$54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1" l="1"/>
  <c r="C12" i="21"/>
  <c r="L18" i="23" l="1"/>
  <c r="K18" i="23"/>
  <c r="L15" i="23"/>
  <c r="C15" i="23"/>
  <c r="K15" i="23" s="1"/>
  <c r="L12" i="23"/>
  <c r="K12" i="23"/>
  <c r="H11" i="23"/>
  <c r="H13" i="23" s="1"/>
  <c r="H16" i="23" s="1"/>
  <c r="H19" i="23" s="1"/>
  <c r="L10" i="23"/>
  <c r="C10" i="23"/>
  <c r="K10" i="23" s="1"/>
  <c r="L9" i="23"/>
  <c r="K9" i="23"/>
  <c r="J8" i="23"/>
  <c r="J11" i="23" s="1"/>
  <c r="J13" i="23" s="1"/>
  <c r="J16" i="23" s="1"/>
  <c r="J19" i="23" s="1"/>
  <c r="I8" i="23"/>
  <c r="I11" i="23" s="1"/>
  <c r="I13" i="23" s="1"/>
  <c r="I16" i="23" s="1"/>
  <c r="I19" i="23" s="1"/>
  <c r="H8" i="23"/>
  <c r="G8" i="23"/>
  <c r="G11" i="23" s="1"/>
  <c r="G13" i="23" s="1"/>
  <c r="G16" i="23" s="1"/>
  <c r="G19" i="23" s="1"/>
  <c r="F8" i="23"/>
  <c r="F11" i="23" s="1"/>
  <c r="F13" i="23" s="1"/>
  <c r="F16" i="23" s="1"/>
  <c r="F19" i="23" s="1"/>
  <c r="E8" i="23"/>
  <c r="E11" i="23" s="1"/>
  <c r="E13" i="23" s="1"/>
  <c r="E16" i="23" s="1"/>
  <c r="E19" i="23" s="1"/>
  <c r="D8" i="23"/>
  <c r="D11" i="23" s="1"/>
  <c r="D13" i="23" s="1"/>
  <c r="D16" i="23" s="1"/>
  <c r="D19" i="23" s="1"/>
  <c r="L7" i="23"/>
  <c r="C7" i="23"/>
  <c r="K7" i="23" s="1"/>
  <c r="L6" i="23"/>
  <c r="C6" i="23"/>
  <c r="K6" i="23" s="1"/>
  <c r="C8" i="23" l="1"/>
  <c r="C11" i="23" s="1"/>
  <c r="C13" i="23" s="1"/>
  <c r="C16" i="23" s="1"/>
  <c r="C19" i="23" s="1"/>
  <c r="K8" i="23"/>
  <c r="K11" i="23" s="1"/>
  <c r="K13" i="23" s="1"/>
  <c r="K16" i="23" s="1"/>
  <c r="K19" i="23" s="1"/>
  <c r="K22" i="23" s="1"/>
  <c r="K25" i="23" s="1"/>
  <c r="K27" i="23" s="1"/>
  <c r="L8" i="23"/>
  <c r="L11" i="23" s="1"/>
  <c r="L13" i="23" s="1"/>
  <c r="L16" i="23" s="1"/>
  <c r="L19" i="23" s="1"/>
  <c r="L22" i="23" s="1"/>
  <c r="L25" i="23" s="1"/>
  <c r="L27" i="23" s="1"/>
  <c r="H16" i="21"/>
  <c r="G16" i="21"/>
  <c r="D16" i="21"/>
  <c r="C16" i="21"/>
  <c r="H14" i="21"/>
  <c r="G14" i="21"/>
  <c r="D14" i="21"/>
  <c r="C14" i="21"/>
  <c r="C18" i="17" l="1"/>
  <c r="C12" i="17"/>
  <c r="C6" i="17"/>
  <c r="F32" i="10"/>
  <c r="E32" i="10"/>
  <c r="D32" i="10"/>
  <c r="C32" i="10"/>
  <c r="D8" i="17" l="1"/>
  <c r="D11" i="17" s="1"/>
  <c r="D13" i="17" s="1"/>
  <c r="D16" i="17" s="1"/>
  <c r="D19" i="17" s="1"/>
  <c r="E21" i="21" l="1"/>
  <c r="E19" i="21"/>
  <c r="E18" i="21"/>
  <c r="E17" i="21"/>
  <c r="E15" i="21"/>
  <c r="E13" i="21"/>
  <c r="D12" i="21"/>
  <c r="E11" i="21"/>
  <c r="E10" i="21"/>
  <c r="E9" i="21"/>
  <c r="E8" i="21"/>
  <c r="E7" i="21"/>
  <c r="E6" i="21"/>
  <c r="H12" i="21"/>
  <c r="E20" i="4" l="1"/>
  <c r="E17" i="4"/>
  <c r="E15" i="4"/>
  <c r="E14" i="4"/>
  <c r="E13" i="4"/>
  <c r="E12" i="4"/>
  <c r="E10" i="4"/>
  <c r="E8" i="4"/>
  <c r="E7" i="4"/>
  <c r="E6" i="4"/>
  <c r="E5" i="4"/>
  <c r="D9" i="4"/>
  <c r="D11" i="4" s="1"/>
  <c r="D16" i="4" s="1"/>
  <c r="D19" i="4" s="1"/>
  <c r="D21" i="4" s="1"/>
  <c r="D22" i="4" s="1"/>
  <c r="C9" i="4"/>
  <c r="C11" i="4" s="1"/>
  <c r="C16" i="4" s="1"/>
  <c r="C19" i="4" s="1"/>
  <c r="C21" i="4" s="1"/>
  <c r="C22" i="4" s="1"/>
  <c r="G9" i="4"/>
  <c r="G11" i="4" s="1"/>
  <c r="G16" i="4" s="1"/>
  <c r="G19" i="4" s="1"/>
  <c r="G21" i="4" s="1"/>
  <c r="G22" i="4" s="1"/>
  <c r="G24" i="4" l="1"/>
  <c r="G25" i="4"/>
  <c r="C24" i="4"/>
  <c r="C25" i="4"/>
  <c r="D25" i="4"/>
  <c r="D24" i="4"/>
  <c r="E22" i="4"/>
  <c r="E19" i="4"/>
  <c r="E11" i="4"/>
  <c r="E16" i="4"/>
  <c r="E9" i="4"/>
  <c r="E21" i="4"/>
  <c r="D24" i="10"/>
  <c r="C24" i="10"/>
  <c r="D16" i="10"/>
  <c r="D39" i="10" s="1"/>
  <c r="C16" i="10"/>
  <c r="C39" i="10" s="1"/>
  <c r="F24" i="10"/>
  <c r="F16" i="10"/>
  <c r="F39" i="10" s="1"/>
  <c r="J8" i="17"/>
  <c r="J11" i="17" s="1"/>
  <c r="J13" i="17" s="1"/>
  <c r="J16" i="17" s="1"/>
  <c r="J19" i="17" s="1"/>
  <c r="H11" i="17"/>
  <c r="H13" i="17" s="1"/>
  <c r="H16" i="17" s="1"/>
  <c r="H19" i="17" s="1"/>
  <c r="H8" i="17"/>
  <c r="F8" i="17"/>
  <c r="F11" i="17" s="1"/>
  <c r="F13" i="17" s="1"/>
  <c r="F16" i="17" s="1"/>
  <c r="F19" i="17" s="1"/>
  <c r="F11" i="14"/>
  <c r="F9" i="14"/>
  <c r="D11" i="14"/>
  <c r="D9" i="14"/>
  <c r="C11" i="14"/>
  <c r="C9" i="14"/>
  <c r="I8" i="17"/>
  <c r="I11" i="17" s="1"/>
  <c r="I13" i="17" s="1"/>
  <c r="I16" i="17" s="1"/>
  <c r="I19" i="17" s="1"/>
  <c r="G8" i="17"/>
  <c r="G11" i="17" s="1"/>
  <c r="G13" i="17" s="1"/>
  <c r="G16" i="17" s="1"/>
  <c r="G19" i="17" s="1"/>
  <c r="E8" i="17"/>
  <c r="E11" i="17" s="1"/>
  <c r="E13" i="17" s="1"/>
  <c r="E16" i="17" s="1"/>
  <c r="E19" i="17" s="1"/>
  <c r="C33" i="10" l="1"/>
  <c r="C35" i="10" s="1"/>
  <c r="C37" i="10" s="1"/>
  <c r="C12" i="14"/>
  <c r="C13" i="14" s="1"/>
  <c r="C14" i="14" s="1"/>
  <c r="E25" i="4"/>
  <c r="E24" i="4"/>
  <c r="F12" i="14"/>
  <c r="F13" i="14" s="1"/>
  <c r="F14" i="14" s="1"/>
  <c r="D12" i="14"/>
  <c r="D13" i="14" s="1"/>
  <c r="D14" i="14" s="1"/>
  <c r="D33" i="10"/>
  <c r="D35" i="10" s="1"/>
  <c r="D37" i="10" s="1"/>
  <c r="F33" i="10"/>
  <c r="F35" i="10" s="1"/>
  <c r="F37" i="10" s="1"/>
  <c r="I6" i="21" l="1"/>
  <c r="I21" i="21" l="1"/>
  <c r="E16" i="10" l="1"/>
  <c r="I19" i="21" l="1"/>
  <c r="I18" i="21"/>
  <c r="I17" i="21"/>
  <c r="I15" i="21"/>
  <c r="I13" i="21"/>
  <c r="I11" i="21"/>
  <c r="I8" i="21"/>
  <c r="I7" i="21"/>
  <c r="I10" i="21"/>
  <c r="I9" i="21"/>
  <c r="D44" i="7" l="1"/>
  <c r="D38" i="7" s="1"/>
  <c r="D30" i="7"/>
  <c r="D23" i="7"/>
  <c r="D11" i="7"/>
  <c r="D5" i="7"/>
  <c r="D20" i="7" l="1"/>
  <c r="D46" i="7"/>
  <c r="H17" i="4" l="1"/>
  <c r="E11" i="14" l="1"/>
  <c r="E9" i="14"/>
  <c r="C8" i="17"/>
  <c r="C11" i="17" s="1"/>
  <c r="C13" i="17" s="1"/>
  <c r="C16" i="17" s="1"/>
  <c r="C19" i="17" s="1"/>
  <c r="E24" i="10"/>
  <c r="E12" i="14" l="1"/>
  <c r="E13" i="14" s="1"/>
  <c r="E14" i="14" s="1"/>
  <c r="E39" i="10"/>
  <c r="E33" i="10"/>
  <c r="E35" i="10" s="1"/>
  <c r="E37" i="10" s="1"/>
  <c r="L18" i="17" l="1"/>
  <c r="K18" i="17"/>
  <c r="L15" i="17"/>
  <c r="K15" i="17"/>
  <c r="L12" i="17"/>
  <c r="K12" i="17"/>
  <c r="K10" i="17"/>
  <c r="L10" i="17"/>
  <c r="L9" i="17"/>
  <c r="K9" i="17"/>
  <c r="K7" i="17"/>
  <c r="L6" i="17"/>
  <c r="K6" i="17"/>
  <c r="C44" i="7"/>
  <c r="C38" i="7" s="1"/>
  <c r="C30" i="7"/>
  <c r="C23" i="7"/>
  <c r="C11" i="7"/>
  <c r="C5" i="7"/>
  <c r="H20" i="4"/>
  <c r="H15" i="4"/>
  <c r="H14" i="4"/>
  <c r="H13" i="4"/>
  <c r="H12" i="4"/>
  <c r="H10" i="4"/>
  <c r="F9" i="4"/>
  <c r="F11" i="4" s="1"/>
  <c r="H8" i="4"/>
  <c r="H7" i="4"/>
  <c r="H6" i="4"/>
  <c r="H5" i="4"/>
  <c r="C20" i="7" l="1"/>
  <c r="K8" i="17"/>
  <c r="K11" i="17" s="1"/>
  <c r="K13" i="17" s="1"/>
  <c r="K16" i="17" s="1"/>
  <c r="K19" i="17" s="1"/>
  <c r="K22" i="17" s="1"/>
  <c r="K25" i="17" s="1"/>
  <c r="K27" i="17" s="1"/>
  <c r="H9" i="4"/>
  <c r="C46" i="7"/>
  <c r="L7" i="17"/>
  <c r="L8" i="17" s="1"/>
  <c r="L11" i="17" s="1"/>
  <c r="L13" i="17" s="1"/>
  <c r="L16" i="17" s="1"/>
  <c r="L19" i="17" s="1"/>
  <c r="L22" i="17" s="1"/>
  <c r="L25" i="17" s="1"/>
  <c r="L27" i="17" s="1"/>
  <c r="F16" i="4"/>
  <c r="H11" i="4" l="1"/>
  <c r="H16" i="4"/>
  <c r="F19" i="4"/>
  <c r="F21" i="4" l="1"/>
  <c r="H19" i="4"/>
  <c r="F22" i="4" l="1"/>
  <c r="H21" i="4"/>
  <c r="F24" i="4" l="1"/>
  <c r="H24" i="4" s="1"/>
  <c r="F25" i="4"/>
  <c r="H25" i="4"/>
  <c r="H22" i="4"/>
</calcChain>
</file>

<file path=xl/sharedStrings.xml><?xml version="1.0" encoding="utf-8"?>
<sst xmlns="http://schemas.openxmlformats.org/spreadsheetml/2006/main" count="288" uniqueCount="176">
  <si>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</si>
  <si>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</si>
  <si>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</si>
  <si>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</si>
  <si>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</si>
  <si>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</si>
  <si>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</si>
  <si>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</si>
  <si>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</si>
  <si>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</si>
  <si>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</si>
  <si>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</si>
  <si>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</si>
  <si>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</si>
  <si>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</si>
  <si>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</si>
  <si>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</si>
  <si>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Services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</si>
  <si>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</si>
  <si>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</si>
  <si>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</si>
  <si>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</si>
  <si>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</si>
  <si>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</si>
  <si>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</si>
  <si>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</si>
  <si>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</si>
  <si>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</si>
  <si>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</si>
  <si>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</si>
  <si>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</si>
  <si>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</si>
  <si>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</si>
  <si>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</si>
  <si>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Thereof attributable to shareholders of Software AG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</si>
  <si>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</si>
  <si>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</si>
  <si>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</si>
  <si>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</si>
  <si>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</si>
  <si>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</si>
  <si>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</si>
  <si>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</si>
  <si>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</si>
  <si>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</si>
  <si>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</si>
  <si>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</si>
  <si>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</si>
  <si>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</si>
  <si>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</si>
  <si>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</si>
  <si>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</si>
  <si>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</si>
  <si>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</si>
  <si>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</si>
  <si>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</si>
  <si>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</si>
  <si>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</si>
  <si>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used in investing activities</t>
  </si>
  <si>
    <t>Net cash provided by/used in financing activities</t>
  </si>
  <si>
    <t>Net change in cash and cash equivalents</t>
  </si>
  <si>
    <t>Reconciliation</t>
  </si>
  <si>
    <t>Cost of sales</t>
  </si>
  <si>
    <t>Segment contribution</t>
  </si>
  <si>
    <t>Income Taxes</t>
  </si>
  <si>
    <t>Attributable to shareholders of Software AG</t>
  </si>
  <si>
    <t>Non-controlling interests</t>
  </si>
  <si>
    <t>Net gain/loss on remeasuring financial assets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</si>
  <si>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</si>
  <si>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</si>
  <si>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</si>
  <si>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</si>
  <si>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</si>
  <si>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</si>
  <si>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</si>
  <si>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</si>
  <si>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</si>
  <si>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</si>
  <si>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</si>
  <si>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</si>
  <si>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</si>
  <si>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</si>
  <si>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</si>
  <si>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</si>
  <si>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</si>
  <si>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</si>
  <si>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</si>
  <si>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</si>
  <si>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</si>
  <si>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Operating earnings</t>
  </si>
  <si>
    <t>Other income / expenses, net</t>
  </si>
  <si>
    <t>Financing expenses, net</t>
  </si>
  <si>
    <t>Earnings before income taxes</t>
  </si>
  <si>
    <t>Trade receivables and other receivables</t>
  </si>
  <si>
    <t>Income tax receivables</t>
  </si>
  <si>
    <t>Deferred tax receivables</t>
  </si>
  <si>
    <t>Trade payables and other liabilities</t>
  </si>
  <si>
    <t>Other non-financial liabilities</t>
  </si>
  <si>
    <t>Income tax liabilities</t>
  </si>
  <si>
    <t>Deferred income</t>
  </si>
  <si>
    <t>Provisions for pensions and similar obligations</t>
  </si>
  <si>
    <t>Net financial income/expense</t>
  </si>
  <si>
    <t>Other non-cash income/expense</t>
  </si>
  <si>
    <t>Changes in receivables and other assets</t>
  </si>
  <si>
    <t>Income taxes paid/received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</si>
  <si>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</si>
  <si>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</si>
  <si>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</si>
  <si>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</si>
  <si>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Payment for acquisitions, net</t>
  </si>
  <si>
    <t>Sales, Marketing &amp; Distribution expenses</t>
  </si>
  <si>
    <t>Change in cash and cash equivalents from cash relevant transactions</t>
  </si>
  <si>
    <t>Currency translation adjustment</t>
  </si>
  <si>
    <t>Cash and cash equivalents at the beginning of the period</t>
  </si>
  <si>
    <t>Cash and cash equivalents at the end of the period</t>
  </si>
  <si>
    <t>(IFRS, unaudited)</t>
  </si>
  <si>
    <t>Δ as %</t>
  </si>
  <si>
    <t>in € thousands</t>
  </si>
  <si>
    <t>Earnings per share (€, basic)</t>
  </si>
  <si>
    <t>Earnings per share (€, diluted)</t>
  </si>
  <si>
    <t>Assets (in € thousands)</t>
  </si>
  <si>
    <t>Total Assets</t>
  </si>
  <si>
    <t>Dec. 31, 2016</t>
  </si>
  <si>
    <t>Total Equity and Liabilities</t>
  </si>
  <si>
    <t>DBP</t>
  </si>
  <si>
    <t>A&amp;N</t>
  </si>
  <si>
    <t>Table of Contents</t>
  </si>
  <si>
    <t>in € millions</t>
  </si>
  <si>
    <t>(unless otherwise stated)</t>
  </si>
  <si>
    <t>Net financial income / expenses</t>
  </si>
  <si>
    <t>Revenue</t>
  </si>
  <si>
    <t>Employees (FTE)</t>
  </si>
  <si>
    <t>Net income (non-IFRS)</t>
  </si>
  <si>
    <r>
      <t xml:space="preserve">Δ as % </t>
    </r>
    <r>
      <rPr>
        <b/>
        <sz val="8"/>
        <color theme="1"/>
        <rFont val="Arial"/>
        <family val="2"/>
      </rPr>
      <t>acc*</t>
    </r>
  </si>
  <si>
    <t xml:space="preserve">DBP business line </t>
  </si>
  <si>
    <t>A&amp;N business line</t>
  </si>
  <si>
    <t>Operating EBITA (non-IFRS)</t>
  </si>
  <si>
    <t>DBP segment earnings</t>
  </si>
  <si>
    <t>Segment margin</t>
  </si>
  <si>
    <t>A&amp;N segment earnings</t>
  </si>
  <si>
    <t>Earnings per share (non-IFRS)**</t>
  </si>
  <si>
    <t>CapEx***</t>
  </si>
  <si>
    <t>*    acc = at constant currency</t>
  </si>
  <si>
    <t>*** Cash flow from investing activities adjusted for acquisitions and investments in debt instruments</t>
  </si>
  <si>
    <t>Proceeds and payments from current financial liabilities</t>
  </si>
  <si>
    <t>Net cash / (net debt)</t>
  </si>
  <si>
    <t>Equity and Liabilities (in € thousands)</t>
  </si>
  <si>
    <t>Proceeds from non-current financial liabilities</t>
  </si>
  <si>
    <t>Operating Cash Flow</t>
  </si>
  <si>
    <t>Repayment of non-current financial liabilities</t>
  </si>
  <si>
    <t>Segment earnings</t>
  </si>
  <si>
    <t>6M 2017</t>
  </si>
  <si>
    <t>6M 2016</t>
  </si>
  <si>
    <t>p. 7</t>
  </si>
  <si>
    <t>Segment report for the six months ended June 30, 2017</t>
  </si>
  <si>
    <t>Q2 / 2017</t>
  </si>
  <si>
    <t>July 20, 2017</t>
  </si>
  <si>
    <t>Key figures as of June 30, 2017</t>
  </si>
  <si>
    <t>Consolidated income statement for the six months ended June 30, 2017</t>
  </si>
  <si>
    <t>Consolidated balance sheet as of June 30, 2017</t>
  </si>
  <si>
    <t>Consolidated statement of cash flows for the six months ended June 30, 2017</t>
  </si>
  <si>
    <t>Segment report for the second quarter 2017</t>
  </si>
  <si>
    <t>Statement of comprehensive income for the six months ended June 30, 2017</t>
  </si>
  <si>
    <t>Segment Report for the six months ended June 30, 2017</t>
  </si>
  <si>
    <t>Segment Report for the Second Quarter 2017</t>
  </si>
  <si>
    <t>Q2 2017</t>
  </si>
  <si>
    <t>Q2 2016</t>
  </si>
  <si>
    <t>Key Figures as of June 30, 2017</t>
  </si>
  <si>
    <t>Consolidated Balance Sheet as of June 30, 2017</t>
  </si>
  <si>
    <t>Jun. 30, 2017</t>
  </si>
  <si>
    <t>Dividends paid</t>
  </si>
  <si>
    <t>Payments for the settlement of share based payment rights with a choice of settlement</t>
  </si>
  <si>
    <t>Acquisition of non controlling interest</t>
  </si>
  <si>
    <t>Repurchase of treasury shares</t>
  </si>
  <si>
    <t>Sale of treasury stock</t>
  </si>
  <si>
    <t>**   Based on weighted average shares outstanding (basic) Q2 2017: 74.8m / Q2 2016: 76.2m / 6M 2017: 75.3m / 6M 2016: 76.2m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</si>
</sst>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</fills>
  <borders count="29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ck">
        <color auto="1"/>
      </bottom>
      <diagonal/>
    </border>
    <border>
      <left/>
      <right style="thick">
        <color rgb="FFFFFFFF"/>
      </right>
      <top style="thin">
        <color auto="1"/>
      </top>
      <bottom style="thick">
        <color auto="1"/>
      </bottom>
      <diagonal/>
    </border>
    <border>
      <left/>
      <right style="thick">
        <color theme="0"/>
      </right>
      <top/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/>
    <xf numFmtId="0" fontId="1" fillId="0" borderId="0"/>
  </cellStyleXfs>
  <cellXfs count="229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4" fillId="0" borderId="0" xfId="0" applyFont="1"/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" fillId="0" borderId="0" xfId="0" applyFont="1" applyBorder="1" applyAlignment="1">
      <alignment horizontal="left"/>
    </xf>
    <xf numFmtId="3" fontId="4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14" fontId="17" fillId="0" borderId="0" xfId="0" applyNumberFormat="1" applyFont="1"/>
    <xf numFmtId="14" fontId="18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2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20" fillId="0" borderId="0" xfId="0" applyFont="1"/>
    <xf numFmtId="0" fontId="20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1" fillId="0" borderId="6" xfId="0" applyFont="1" applyBorder="1" applyAlignment="1">
      <alignment horizontal="left"/>
    </xf>
    <xf numFmtId="9" fontId="2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49" fontId="21" fillId="2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/>
    </xf>
    <xf numFmtId="3" fontId="21" fillId="2" borderId="6" xfId="0" applyNumberFormat="1" applyFont="1" applyFill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3" fontId="21" fillId="2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0" fontId="19" fillId="0" borderId="0" xfId="0" applyFont="1" applyAlignment="1"/>
    <xf numFmtId="0" fontId="12" fillId="0" borderId="0" xfId="0" applyFont="1" applyBorder="1"/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20" fillId="0" borderId="0" xfId="0" applyFont="1" applyBorder="1"/>
    <xf numFmtId="0" fontId="23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0" fontId="12" fillId="0" borderId="1" xfId="0" applyFont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23" fillId="0" borderId="0" xfId="0" applyFont="1" applyAlignment="1"/>
    <xf numFmtId="0" fontId="11" fillId="0" borderId="0" xfId="0" applyFont="1"/>
    <xf numFmtId="0" fontId="11" fillId="0" borderId="0" xfId="0" applyFont="1" applyBorder="1"/>
    <xf numFmtId="0" fontId="11" fillId="0" borderId="7" xfId="0" applyFont="1" applyBorder="1"/>
    <xf numFmtId="0" fontId="21" fillId="0" borderId="10" xfId="0" applyFont="1" applyBorder="1" applyAlignment="1">
      <alignment horizontal="left"/>
    </xf>
    <xf numFmtId="3" fontId="21" fillId="2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right" wrapText="1"/>
    </xf>
    <xf numFmtId="0" fontId="24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right" wrapText="1"/>
    </xf>
    <xf numFmtId="0" fontId="21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164" fontId="24" fillId="2" borderId="17" xfId="0" applyNumberFormat="1" applyFont="1" applyFill="1" applyBorder="1" applyAlignment="1">
      <alignment horizontal="right"/>
    </xf>
    <xf numFmtId="164" fontId="24" fillId="0" borderId="17" xfId="0" applyNumberFormat="1" applyFont="1" applyBorder="1" applyAlignment="1">
      <alignment horizontal="right"/>
    </xf>
    <xf numFmtId="9" fontId="21" fillId="0" borderId="15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 wrapText="1"/>
    </xf>
    <xf numFmtId="9" fontId="21" fillId="0" borderId="15" xfId="0" applyNumberFormat="1" applyFont="1" applyBorder="1" applyAlignment="1">
      <alignment horizontal="right" wrapText="1"/>
    </xf>
    <xf numFmtId="164" fontId="21" fillId="2" borderId="15" xfId="0" applyNumberFormat="1" applyFont="1" applyFill="1" applyBorder="1" applyAlignment="1">
      <alignment horizontal="right"/>
    </xf>
    <xf numFmtId="0" fontId="21" fillId="2" borderId="14" xfId="0" applyFont="1" applyFill="1" applyBorder="1" applyAlignment="1">
      <alignment horizontal="right"/>
    </xf>
    <xf numFmtId="0" fontId="21" fillId="0" borderId="14" xfId="0" applyFont="1" applyBorder="1" applyAlignment="1">
      <alignment horizontal="right"/>
    </xf>
    <xf numFmtId="9" fontId="21" fillId="0" borderId="14" xfId="0" applyNumberFormat="1" applyFont="1" applyBorder="1" applyAlignment="1">
      <alignment horizontal="right"/>
    </xf>
    <xf numFmtId="9" fontId="21" fillId="0" borderId="14" xfId="0" applyNumberFormat="1" applyFont="1" applyBorder="1" applyAlignment="1">
      <alignment horizontal="right" wrapText="1"/>
    </xf>
    <xf numFmtId="3" fontId="21" fillId="2" borderId="14" xfId="0" applyNumberFormat="1" applyFont="1" applyFill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 horizontal="right" wrapText="1"/>
    </xf>
    <xf numFmtId="0" fontId="24" fillId="0" borderId="20" xfId="0" applyFont="1" applyBorder="1" applyAlignment="1">
      <alignment horizontal="left"/>
    </xf>
    <xf numFmtId="0" fontId="22" fillId="0" borderId="21" xfId="0" applyFont="1" applyBorder="1" applyAlignment="1">
      <alignment horizontal="right"/>
    </xf>
    <xf numFmtId="0" fontId="22" fillId="0" borderId="21" xfId="0" applyFont="1" applyBorder="1" applyAlignment="1">
      <alignment horizontal="right" wrapText="1"/>
    </xf>
    <xf numFmtId="0" fontId="24" fillId="2" borderId="21" xfId="0" applyFont="1" applyFill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21" fillId="0" borderId="22" xfId="0" applyFont="1" applyBorder="1" applyAlignment="1">
      <alignment horizontal="left"/>
    </xf>
    <xf numFmtId="164" fontId="21" fillId="2" borderId="23" xfId="0" applyNumberFormat="1" applyFont="1" applyFill="1" applyBorder="1" applyAlignment="1">
      <alignment horizontal="right"/>
    </xf>
    <xf numFmtId="164" fontId="21" fillId="0" borderId="23" xfId="0" applyNumberFormat="1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1" fillId="0" borderId="23" xfId="0" applyFont="1" applyBorder="1" applyAlignment="1">
      <alignment horizontal="right" wrapText="1"/>
    </xf>
    <xf numFmtId="0" fontId="26" fillId="0" borderId="24" xfId="0" applyFont="1" applyBorder="1" applyAlignment="1">
      <alignment horizontal="left"/>
    </xf>
    <xf numFmtId="165" fontId="26" fillId="2" borderId="25" xfId="0" applyNumberFormat="1" applyFont="1" applyFill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6" fillId="0" borderId="25" xfId="0" applyFont="1" applyBorder="1" applyAlignment="1">
      <alignment horizontal="right" wrapText="1"/>
    </xf>
    <xf numFmtId="9" fontId="24" fillId="0" borderId="19" xfId="0" applyNumberFormat="1" applyFont="1" applyBorder="1" applyAlignment="1">
      <alignment horizontal="right"/>
    </xf>
    <xf numFmtId="9" fontId="24" fillId="0" borderId="19" xfId="0" applyNumberFormat="1" applyFont="1" applyBorder="1" applyAlignment="1">
      <alignment horizontal="right" wrapText="1"/>
    </xf>
    <xf numFmtId="0" fontId="26" fillId="0" borderId="18" xfId="0" applyFont="1" applyBorder="1" applyAlignment="1">
      <alignment horizontal="left"/>
    </xf>
    <xf numFmtId="165" fontId="26" fillId="2" borderId="19" xfId="0" applyNumberFormat="1" applyFont="1" applyFill="1" applyBorder="1" applyAlignment="1">
      <alignment horizontal="right"/>
    </xf>
    <xf numFmtId="165" fontId="26" fillId="0" borderId="19" xfId="0" applyNumberFormat="1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19" xfId="0" applyFont="1" applyBorder="1" applyAlignment="1">
      <alignment horizontal="right" wrapText="1"/>
    </xf>
    <xf numFmtId="4" fontId="21" fillId="2" borderId="15" xfId="0" applyNumberFormat="1" applyFont="1" applyFill="1" applyBorder="1" applyAlignment="1">
      <alignment horizontal="right"/>
    </xf>
    <xf numFmtId="0" fontId="24" fillId="0" borderId="24" xfId="0" applyFont="1" applyBorder="1" applyAlignment="1">
      <alignment horizontal="left"/>
    </xf>
    <xf numFmtId="0" fontId="24" fillId="2" borderId="25" xfId="0" applyFont="1" applyFill="1" applyBorder="1" applyAlignment="1">
      <alignment horizontal="right"/>
    </xf>
    <xf numFmtId="0" fontId="24" fillId="0" borderId="25" xfId="0" applyFont="1" applyBorder="1" applyAlignment="1">
      <alignment horizontal="right"/>
    </xf>
    <xf numFmtId="0" fontId="24" fillId="0" borderId="25" xfId="0" applyFont="1" applyBorder="1" applyAlignment="1">
      <alignment horizontal="right" wrapText="1"/>
    </xf>
    <xf numFmtId="0" fontId="11" fillId="0" borderId="26" xfId="0" applyFont="1" applyBorder="1" applyAlignment="1">
      <alignment horizontal="left"/>
    </xf>
    <xf numFmtId="0" fontId="11" fillId="2" borderId="27" xfId="0" applyFont="1" applyFill="1" applyBorder="1" applyAlignment="1">
      <alignment horizontal="right" wrapText="1"/>
    </xf>
    <xf numFmtId="0" fontId="11" fillId="0" borderId="27" xfId="0" applyFont="1" applyBorder="1" applyAlignment="1">
      <alignment horizontal="right" wrapText="1"/>
    </xf>
    <xf numFmtId="0" fontId="11" fillId="0" borderId="27" xfId="0" applyFont="1" applyBorder="1" applyAlignment="1">
      <alignment horizontal="right"/>
    </xf>
    <xf numFmtId="0" fontId="24" fillId="0" borderId="18" xfId="0" applyFont="1" applyBorder="1" applyAlignment="1">
      <alignment horizontal="left" wrapText="1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 wrapText="1"/>
    </xf>
    <xf numFmtId="166" fontId="24" fillId="2" borderId="19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9" fillId="0" borderId="0" xfId="0" applyFont="1" applyBorder="1" applyAlignment="1"/>
    <xf numFmtId="0" fontId="19" fillId="0" borderId="28" xfId="0" applyFont="1" applyBorder="1" applyAlignment="1"/>
    <xf numFmtId="0" fontId="16" fillId="0" borderId="8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166" fontId="24" fillId="0" borderId="19" xfId="0" applyNumberFormat="1" applyFont="1" applyBorder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Border="1"/>
    <xf numFmtId="0" fontId="1" fillId="0" borderId="0" xfId="4" applyFont="1" applyFill="1" applyBorder="1" applyAlignment="1"/>
    <xf numFmtId="166" fontId="24" fillId="0" borderId="25" xfId="0" applyNumberFormat="1" applyFont="1" applyBorder="1" applyAlignment="1">
      <alignment horizontal="right"/>
    </xf>
    <xf numFmtId="49" fontId="21" fillId="2" borderId="5" xfId="0" applyNumberFormat="1" applyFont="1" applyFill="1" applyBorder="1" applyAlignment="1">
      <alignment horizontal="right" vertical="center"/>
    </xf>
    <xf numFmtId="49" fontId="21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22" fillId="2" borderId="12" xfId="0" applyFont="1" applyFill="1" applyBorder="1" applyAlignment="1">
      <alignment horizontal="right"/>
    </xf>
    <xf numFmtId="0" fontId="22" fillId="2" borderId="11" xfId="0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 wrapText="1"/>
    </xf>
    <xf numFmtId="0" fontId="25" fillId="0" borderId="11" xfId="0" applyFont="1" applyBorder="1" applyAlignment="1">
      <alignment horizontal="right" wrapText="1"/>
    </xf>
    <xf numFmtId="0" fontId="19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6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</cellXfs>
  <cellStyles count="6">
    <cellStyle name="Hyperlink" xfId="3" builtinId="8"/>
    <cellStyle name="Normal" xfId="0" builtinId="0"/>
    <cellStyle name="Percent" xfId="2" builtinId="5"/>
    <cellStyle name="Standard 2" xfId="1" xr:uid="{00000000-0005-0000-0000-000004000000}"/>
    <cellStyle name="Standard 4" xfId="5" xr:uid="{00000000-0005-0000-0000-000005000000}"/>
    <cellStyle name="Standard_Tabelle1_1" xfId="4" xr:uid="{00000000-0005-0000-0000-000006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showWhiteSpace="0" zoomScaleNormal="100" workbookViewId="0"/>
  </sheetViews>
  <sheetFormatPr defaultColWidth="9.109375" defaultRowHeight="13.8" x14ac:dyDescent="0.25"/>
  <cols>
    <col min="1" max="1" width="2.6640625" style="2" customWidth="1"/>
    <col min="2" max="2" width="9.109375" style="2" customWidth="1"/>
    <col min="3" max="16384" width="9.109375" style="2"/>
  </cols>
  <sheetData>
    <row r="8" spans="2:7" ht="35.4" x14ac:dyDescent="0.6">
      <c r="B8" s="210" t="s">
        <v>2</v>
      </c>
      <c r="C8" s="210"/>
      <c r="D8" s="210"/>
      <c r="E8" s="210"/>
      <c r="F8" s="4"/>
      <c r="G8" s="4"/>
    </row>
    <row r="9" spans="2:7" ht="35.4" x14ac:dyDescent="0.6">
      <c r="B9" s="210" t="s">
        <v>15</v>
      </c>
      <c r="C9" s="210"/>
      <c r="D9" s="210"/>
      <c r="E9" s="210"/>
      <c r="F9" s="210"/>
      <c r="G9" s="210"/>
    </row>
    <row r="10" spans="2:7" ht="35.4" x14ac:dyDescent="0.6">
      <c r="B10" s="210" t="s">
        <v>155</v>
      </c>
      <c r="C10" s="210"/>
      <c r="D10" s="210"/>
      <c r="E10" s="210"/>
      <c r="F10" s="4"/>
      <c r="G10" s="4"/>
    </row>
    <row r="11" spans="2:7" ht="24.6" x14ac:dyDescent="0.4">
      <c r="B11" s="3"/>
    </row>
    <row r="20" spans="2:2" ht="18" x14ac:dyDescent="0.35">
      <c r="B20" s="22" t="s">
        <v>156</v>
      </c>
    </row>
    <row r="21" spans="2:2" ht="17.399999999999999" x14ac:dyDescent="0.3">
      <c r="B21" s="23" t="s">
        <v>79</v>
      </c>
    </row>
    <row r="23" spans="2:2" x14ac:dyDescent="0.25">
      <c r="B23" s="21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2017 Software AG. All rights reserved.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B1:K20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14.33203125" style="2" customWidth="1"/>
    <col min="3" max="16384" width="11.44140625" style="2"/>
  </cols>
  <sheetData>
    <row r="1" spans="2:11" x14ac:dyDescent="0.25">
      <c r="K1" s="14"/>
    </row>
    <row r="9" spans="2:11" ht="17.399999999999999" x14ac:dyDescent="0.3">
      <c r="B9" s="6" t="s">
        <v>5</v>
      </c>
    </row>
    <row r="10" spans="2:11" ht="17.399999999999999" x14ac:dyDescent="0.3">
      <c r="B10" s="15" t="s">
        <v>7</v>
      </c>
    </row>
    <row r="11" spans="2:11" ht="17.399999999999999" x14ac:dyDescent="0.3">
      <c r="B11" s="15" t="s">
        <v>6</v>
      </c>
    </row>
    <row r="12" spans="2:11" ht="17.399999999999999" x14ac:dyDescent="0.3">
      <c r="B12" s="15" t="s">
        <v>72</v>
      </c>
    </row>
    <row r="14" spans="2:11" ht="17.399999999999999" x14ac:dyDescent="0.3">
      <c r="B14" s="15"/>
    </row>
    <row r="15" spans="2:11" ht="17.399999999999999" x14ac:dyDescent="0.3">
      <c r="B15" s="15"/>
    </row>
    <row r="16" spans="2:11" ht="17.399999999999999" x14ac:dyDescent="0.3">
      <c r="B16" s="15" t="s">
        <v>71</v>
      </c>
      <c r="C16" s="15" t="s">
        <v>9</v>
      </c>
    </row>
    <row r="17" spans="2:3" ht="17.399999999999999" x14ac:dyDescent="0.3">
      <c r="B17" s="15" t="s">
        <v>10</v>
      </c>
      <c r="C17" s="15" t="s">
        <v>11</v>
      </c>
    </row>
    <row r="18" spans="2:3" ht="17.399999999999999" x14ac:dyDescent="0.3">
      <c r="B18" s="15" t="s">
        <v>12</v>
      </c>
      <c r="C18" s="16" t="s">
        <v>13</v>
      </c>
    </row>
    <row r="20" spans="2:3" ht="17.399999999999999" x14ac:dyDescent="0.3">
      <c r="B20" s="15" t="s">
        <v>8</v>
      </c>
    </row>
  </sheetData>
  <hyperlinks>
    <hyperlink ref="C18" r:id="rId1" xr:uid="{00000000-0004-0000-0900-000000000000}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 xml:space="preserve">&amp;L© 2017 Software AG. All rights reserved.
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4140625" defaultRowHeight="14.4" x14ac:dyDescent="0.3"/>
  <sheetData>
    <row r="1" spans="11:11" x14ac:dyDescent="0.3">
      <c r="K1" s="1" t="s">
        <v>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 xml:space="preserve">&amp;L© 2017 Software AG. All rights reserved.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29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7.109375" style="2" customWidth="1"/>
    <col min="3" max="16384" width="11.44140625" style="2"/>
  </cols>
  <sheetData>
    <row r="6" spans="2:3" ht="17.399999999999999" x14ac:dyDescent="0.3">
      <c r="B6" s="6" t="s">
        <v>126</v>
      </c>
    </row>
    <row r="9" spans="2:3" x14ac:dyDescent="0.25">
      <c r="B9" s="5" t="s">
        <v>73</v>
      </c>
      <c r="C9" s="5" t="s">
        <v>157</v>
      </c>
    </row>
    <row r="10" spans="2:3" x14ac:dyDescent="0.25">
      <c r="B10" s="5"/>
      <c r="C10" s="5"/>
    </row>
    <row r="11" spans="2:3" x14ac:dyDescent="0.25">
      <c r="B11" s="5" t="s">
        <v>74</v>
      </c>
      <c r="C11" s="5" t="s">
        <v>158</v>
      </c>
    </row>
    <row r="12" spans="2:3" x14ac:dyDescent="0.25">
      <c r="B12" s="5"/>
      <c r="C12" s="5"/>
    </row>
    <row r="13" spans="2:3" x14ac:dyDescent="0.25">
      <c r="B13" s="5" t="s">
        <v>75</v>
      </c>
      <c r="C13" s="5" t="s">
        <v>159</v>
      </c>
    </row>
    <row r="14" spans="2:3" x14ac:dyDescent="0.25">
      <c r="B14" s="5"/>
      <c r="C14" s="5"/>
    </row>
    <row r="15" spans="2:3" x14ac:dyDescent="0.25">
      <c r="B15" s="5" t="s">
        <v>76</v>
      </c>
      <c r="C15" s="5" t="s">
        <v>160</v>
      </c>
    </row>
    <row r="16" spans="2:3" x14ac:dyDescent="0.25">
      <c r="B16" s="5"/>
      <c r="C16" s="5"/>
    </row>
    <row r="17" spans="2:5" x14ac:dyDescent="0.25">
      <c r="B17" s="5" t="s">
        <v>153</v>
      </c>
      <c r="C17" s="5" t="s">
        <v>154</v>
      </c>
    </row>
    <row r="18" spans="2:5" x14ac:dyDescent="0.25">
      <c r="B18" s="5"/>
      <c r="C18" s="5"/>
    </row>
    <row r="19" spans="2:5" x14ac:dyDescent="0.25">
      <c r="B19" s="5" t="s">
        <v>77</v>
      </c>
      <c r="C19" s="5" t="s">
        <v>161</v>
      </c>
    </row>
    <row r="20" spans="2:5" x14ac:dyDescent="0.25">
      <c r="B20" s="5"/>
      <c r="C20" s="5"/>
    </row>
    <row r="21" spans="2:5" x14ac:dyDescent="0.25">
      <c r="B21" s="5" t="s">
        <v>78</v>
      </c>
      <c r="C21" s="5" t="s">
        <v>162</v>
      </c>
      <c r="D21" s="5"/>
      <c r="E21" s="5"/>
    </row>
    <row r="22" spans="2:5" x14ac:dyDescent="0.25">
      <c r="B22" s="5"/>
      <c r="C22" s="5"/>
    </row>
    <row r="24" spans="2:5" x14ac:dyDescent="0.25">
      <c r="B24" s="5"/>
      <c r="C24" s="5"/>
      <c r="D24" s="5"/>
      <c r="E24" s="5"/>
    </row>
    <row r="25" spans="2:5" x14ac:dyDescent="0.25">
      <c r="B25" s="5"/>
      <c r="D25" s="5"/>
      <c r="E25" s="5"/>
    </row>
    <row r="26" spans="2:5" x14ac:dyDescent="0.25">
      <c r="B26" s="5"/>
      <c r="C26" s="5"/>
      <c r="D26" s="5"/>
      <c r="E26" s="5"/>
    </row>
    <row r="27" spans="2:5" x14ac:dyDescent="0.25">
      <c r="B27" s="5"/>
      <c r="C27" s="5"/>
      <c r="D27" s="5"/>
      <c r="E27" s="5"/>
    </row>
    <row r="28" spans="2:5" x14ac:dyDescent="0.25">
      <c r="B28" s="5"/>
      <c r="D28" s="5"/>
      <c r="E28" s="5"/>
    </row>
    <row r="29" spans="2:5" x14ac:dyDescent="0.25">
      <c r="B29" s="5"/>
      <c r="C29" s="5"/>
      <c r="D29" s="5"/>
      <c r="E29" s="5"/>
    </row>
  </sheetData>
  <pageMargins left="0.23622047244094491" right="0.23622047244094491" top="0.74803149606299213" bottom="0.74803149606299213" header="0.31496062992125984" footer="0.31496062992125984"/>
  <pageSetup paperSize="9" scale="97" orientation="portrait" r:id="rId1"/>
  <headerFooter>
    <oddFooter xml:space="preserve">&amp;L© 2017 Software AG. All rights reserved.
&amp;R&amp;G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showGridLines="0" showWhiteSpace="0" zoomScaleNormal="100" workbookViewId="0"/>
  </sheetViews>
  <sheetFormatPr defaultColWidth="9.109375" defaultRowHeight="13.8" x14ac:dyDescent="0.25"/>
  <cols>
    <col min="1" max="1" width="2.6640625" style="2" customWidth="1"/>
    <col min="2" max="2" width="29.6640625" style="2" customWidth="1"/>
    <col min="3" max="3" width="10.5546875" style="2" customWidth="1"/>
    <col min="4" max="4" width="10.44140625" style="2" customWidth="1"/>
    <col min="5" max="6" width="8.33203125" style="2" customWidth="1"/>
    <col min="7" max="7" width="10.5546875" style="2" customWidth="1"/>
    <col min="8" max="8" width="10.44140625" style="2" customWidth="1"/>
    <col min="9" max="10" width="8.33203125" style="2" customWidth="1"/>
    <col min="11" max="11" width="2.6640625" style="2" customWidth="1"/>
    <col min="12" max="16384" width="9.109375" style="2"/>
  </cols>
  <sheetData>
    <row r="1" spans="1:10" ht="15.6" x14ac:dyDescent="0.3">
      <c r="B1" s="219" t="s">
        <v>167</v>
      </c>
      <c r="C1" s="219"/>
      <c r="D1" s="219"/>
      <c r="E1" s="219"/>
      <c r="F1" s="219"/>
      <c r="G1" s="219"/>
      <c r="H1" s="219"/>
      <c r="I1" s="219"/>
      <c r="J1" s="219"/>
    </row>
    <row r="2" spans="1:10" x14ac:dyDescent="0.25">
      <c r="B2" s="220"/>
      <c r="C2" s="220"/>
      <c r="D2" s="220"/>
      <c r="E2" s="220"/>
      <c r="F2" s="220"/>
      <c r="G2" s="220"/>
      <c r="H2" s="220"/>
      <c r="I2" s="220"/>
      <c r="J2" s="220"/>
    </row>
    <row r="3" spans="1:10" x14ac:dyDescent="0.25">
      <c r="A3" s="44"/>
      <c r="B3" s="40"/>
      <c r="C3" s="40"/>
      <c r="D3" s="40"/>
      <c r="E3" s="40"/>
      <c r="F3" s="40"/>
      <c r="G3" s="41"/>
      <c r="H3" s="41"/>
      <c r="I3" s="41"/>
      <c r="J3" s="39"/>
    </row>
    <row r="4" spans="1:10" ht="14.25" customHeight="1" x14ac:dyDescent="0.25">
      <c r="B4" s="146" t="s">
        <v>127</v>
      </c>
      <c r="C4" s="211" t="s">
        <v>151</v>
      </c>
      <c r="D4" s="213" t="s">
        <v>152</v>
      </c>
      <c r="E4" s="215" t="s">
        <v>116</v>
      </c>
      <c r="F4" s="217" t="s">
        <v>133</v>
      </c>
      <c r="G4" s="211" t="s">
        <v>165</v>
      </c>
      <c r="H4" s="213" t="s">
        <v>166</v>
      </c>
      <c r="I4" s="215" t="s">
        <v>116</v>
      </c>
      <c r="J4" s="217" t="s">
        <v>133</v>
      </c>
    </row>
    <row r="5" spans="1:10" ht="14.4" thickBot="1" x14ac:dyDescent="0.3">
      <c r="B5" s="147" t="s">
        <v>128</v>
      </c>
      <c r="C5" s="212"/>
      <c r="D5" s="214"/>
      <c r="E5" s="216"/>
      <c r="F5" s="218"/>
      <c r="G5" s="212"/>
      <c r="H5" s="214"/>
      <c r="I5" s="216"/>
      <c r="J5" s="218"/>
    </row>
    <row r="6" spans="1:10" ht="14.4" thickBot="1" x14ac:dyDescent="0.3">
      <c r="B6" s="143" t="s">
        <v>130</v>
      </c>
      <c r="C6" s="137">
        <v>413.3</v>
      </c>
      <c r="D6" s="138">
        <v>409.6</v>
      </c>
      <c r="E6" s="150">
        <f t="shared" ref="E6" si="0">(C6-D6)/D6</f>
        <v>9.0332031249999722E-3</v>
      </c>
      <c r="F6" s="153">
        <v>-0.01</v>
      </c>
      <c r="G6" s="137">
        <v>207.4</v>
      </c>
      <c r="H6" s="138">
        <v>203.4</v>
      </c>
      <c r="I6" s="150">
        <f t="shared" ref="I6:I11" si="1">(G6-H6)/H6</f>
        <v>1.966568338249754E-2</v>
      </c>
      <c r="J6" s="153">
        <v>0.01</v>
      </c>
    </row>
    <row r="7" spans="1:10" ht="14.4" thickTop="1" x14ac:dyDescent="0.25">
      <c r="B7" s="144" t="s">
        <v>134</v>
      </c>
      <c r="C7" s="148">
        <v>209.8</v>
      </c>
      <c r="D7" s="149">
        <v>195</v>
      </c>
      <c r="E7" s="151">
        <f>(C7-D7)/D7</f>
        <v>7.5897435897435958E-2</v>
      </c>
      <c r="F7" s="152">
        <v>0.06</v>
      </c>
      <c r="G7" s="148">
        <v>104.1</v>
      </c>
      <c r="H7" s="149">
        <v>100.5</v>
      </c>
      <c r="I7" s="151">
        <f>(G7-H7)/H7</f>
        <v>3.5820895522388006E-2</v>
      </c>
      <c r="J7" s="152">
        <v>0.03</v>
      </c>
    </row>
    <row r="8" spans="1:10" x14ac:dyDescent="0.25">
      <c r="B8" s="144" t="s">
        <v>135</v>
      </c>
      <c r="C8" s="148">
        <v>100.3</v>
      </c>
      <c r="D8" s="149">
        <v>116</v>
      </c>
      <c r="E8" s="151">
        <f>(C8-D8)/D8</f>
        <v>-0.13534482758620692</v>
      </c>
      <c r="F8" s="152">
        <v>-0.17</v>
      </c>
      <c r="G8" s="148">
        <v>52.3</v>
      </c>
      <c r="H8" s="149">
        <v>52.3</v>
      </c>
      <c r="I8" s="151">
        <f>(G8-H8)/H8</f>
        <v>0</v>
      </c>
      <c r="J8" s="152">
        <v>-0.03</v>
      </c>
    </row>
    <row r="9" spans="1:10" x14ac:dyDescent="0.25">
      <c r="B9" s="144" t="s">
        <v>24</v>
      </c>
      <c r="C9" s="148">
        <v>95.2</v>
      </c>
      <c r="D9" s="149">
        <v>108.6</v>
      </c>
      <c r="E9" s="151">
        <f t="shared" ref="E9:E11" si="2">(C9-D9)/D9</f>
        <v>-0.1233885819521178</v>
      </c>
      <c r="F9" s="152">
        <v>-0.14000000000000001</v>
      </c>
      <c r="G9" s="148">
        <v>48.9</v>
      </c>
      <c r="H9" s="149">
        <v>49.6</v>
      </c>
      <c r="I9" s="151">
        <f t="shared" si="1"/>
        <v>-1.4112903225806508E-2</v>
      </c>
      <c r="J9" s="152">
        <v>-0.02</v>
      </c>
    </row>
    <row r="10" spans="1:10" x14ac:dyDescent="0.25">
      <c r="B10" s="144" t="s">
        <v>25</v>
      </c>
      <c r="C10" s="148">
        <v>214.6</v>
      </c>
      <c r="D10" s="149">
        <v>202</v>
      </c>
      <c r="E10" s="151">
        <f t="shared" si="2"/>
        <v>6.2376237623762348E-2</v>
      </c>
      <c r="F10" s="152">
        <v>0.03</v>
      </c>
      <c r="G10" s="148">
        <v>107.4</v>
      </c>
      <c r="H10" s="149">
        <v>103.1</v>
      </c>
      <c r="I10" s="151">
        <f t="shared" si="1"/>
        <v>4.1707080504364807E-2</v>
      </c>
      <c r="J10" s="152">
        <v>0.02</v>
      </c>
    </row>
    <row r="11" spans="1:10" ht="23.25" customHeight="1" thickBot="1" x14ac:dyDescent="0.3">
      <c r="B11" s="143" t="s">
        <v>136</v>
      </c>
      <c r="C11" s="155">
        <v>117.6</v>
      </c>
      <c r="D11" s="156">
        <v>115</v>
      </c>
      <c r="E11" s="157">
        <f t="shared" si="2"/>
        <v>2.2608695652173865E-2</v>
      </c>
      <c r="F11" s="158"/>
      <c r="G11" s="155">
        <v>61.3</v>
      </c>
      <c r="H11" s="156">
        <v>55.8</v>
      </c>
      <c r="I11" s="157">
        <f t="shared" si="1"/>
        <v>9.8566308243727599E-2</v>
      </c>
      <c r="J11" s="158"/>
    </row>
    <row r="12" spans="1:10" ht="14.4" thickTop="1" x14ac:dyDescent="0.25">
      <c r="B12" s="172" t="s">
        <v>19</v>
      </c>
      <c r="C12" s="173">
        <f>C11/C6-0.1%</f>
        <v>0.28353907573191384</v>
      </c>
      <c r="D12" s="173">
        <f>D11/D6</f>
        <v>0.28076171875</v>
      </c>
      <c r="E12" s="174"/>
      <c r="F12" s="175"/>
      <c r="G12" s="173">
        <f>G11/G6-0.1%</f>
        <v>0.29456412729026032</v>
      </c>
      <c r="H12" s="173">
        <f>H11/H6</f>
        <v>0.27433628318584069</v>
      </c>
      <c r="I12" s="174"/>
      <c r="J12" s="175"/>
    </row>
    <row r="13" spans="1:10" x14ac:dyDescent="0.25">
      <c r="B13" s="145" t="s">
        <v>137</v>
      </c>
      <c r="C13" s="195">
        <v>60.6</v>
      </c>
      <c r="D13" s="140">
        <v>52.3</v>
      </c>
      <c r="E13" s="176">
        <f>(C13-D13)/D13</f>
        <v>0.15869980879541118</v>
      </c>
      <c r="F13" s="177">
        <v>0.15</v>
      </c>
      <c r="G13" s="195">
        <v>30.6</v>
      </c>
      <c r="H13" s="140">
        <v>28.6</v>
      </c>
      <c r="I13" s="176">
        <f>(G13-H13)/H13</f>
        <v>6.9930069930069921E-2</v>
      </c>
      <c r="J13" s="177">
        <v>0.08</v>
      </c>
    </row>
    <row r="14" spans="1:10" x14ac:dyDescent="0.25">
      <c r="B14" s="178" t="s">
        <v>138</v>
      </c>
      <c r="C14" s="179">
        <f>(+C13/C7)</f>
        <v>0.28884652049571019</v>
      </c>
      <c r="D14" s="180">
        <f>(+D13/D7)</f>
        <v>0.26820512820512821</v>
      </c>
      <c r="E14" s="181"/>
      <c r="F14" s="182"/>
      <c r="G14" s="179">
        <f t="shared" ref="G14:H14" si="3">(+G13/G7)</f>
        <v>0.29394812680115279</v>
      </c>
      <c r="H14" s="180">
        <f t="shared" si="3"/>
        <v>0.28457711442786071</v>
      </c>
      <c r="I14" s="181"/>
      <c r="J14" s="182"/>
    </row>
    <row r="15" spans="1:10" x14ac:dyDescent="0.25">
      <c r="B15" s="145" t="s">
        <v>139</v>
      </c>
      <c r="C15" s="195">
        <v>67.400000000000006</v>
      </c>
      <c r="D15" s="140">
        <v>79.8</v>
      </c>
      <c r="E15" s="176">
        <f>(C15-D15)/D15</f>
        <v>-0.15538847117794477</v>
      </c>
      <c r="F15" s="177">
        <v>-0.2</v>
      </c>
      <c r="G15" s="195">
        <v>36.4</v>
      </c>
      <c r="H15" s="203">
        <v>35</v>
      </c>
      <c r="I15" s="176">
        <f>(G15-H15)/H15</f>
        <v>3.9999999999999959E-2</v>
      </c>
      <c r="J15" s="177">
        <v>0</v>
      </c>
    </row>
    <row r="16" spans="1:10" x14ac:dyDescent="0.25">
      <c r="B16" s="178" t="s">
        <v>138</v>
      </c>
      <c r="C16" s="179">
        <f>+C15/C8</f>
        <v>0.67198404785643073</v>
      </c>
      <c r="D16" s="180">
        <f>+D15/D8</f>
        <v>0.68793103448275861</v>
      </c>
      <c r="E16" s="181"/>
      <c r="F16" s="182"/>
      <c r="G16" s="179">
        <f>+G15/G8</f>
        <v>0.69598470363288722</v>
      </c>
      <c r="H16" s="180">
        <f>+H15/H8</f>
        <v>0.6692160611854685</v>
      </c>
      <c r="I16" s="181"/>
      <c r="J16" s="182"/>
    </row>
    <row r="17" spans="2:10" ht="23.25" customHeight="1" thickBot="1" x14ac:dyDescent="0.3">
      <c r="B17" s="143" t="s">
        <v>132</v>
      </c>
      <c r="C17" s="154">
        <v>77.5</v>
      </c>
      <c r="D17" s="138">
        <v>75.5</v>
      </c>
      <c r="E17" s="150">
        <f>(C17-D17)/D17</f>
        <v>2.6490066225165563E-2</v>
      </c>
      <c r="F17" s="139"/>
      <c r="G17" s="154">
        <v>40.200000000000003</v>
      </c>
      <c r="H17" s="138">
        <v>36.700000000000003</v>
      </c>
      <c r="I17" s="150">
        <f>(G17-H17)/H17</f>
        <v>9.5367847411444134E-2</v>
      </c>
      <c r="J17" s="139"/>
    </row>
    <row r="18" spans="2:10" ht="23.25" customHeight="1" thickTop="1" thickBot="1" x14ac:dyDescent="0.3">
      <c r="B18" s="143" t="s">
        <v>140</v>
      </c>
      <c r="C18" s="183">
        <v>1.03</v>
      </c>
      <c r="D18" s="138">
        <v>0.99</v>
      </c>
      <c r="E18" s="150">
        <f>(C18-D18)/D18</f>
        <v>4.0404040404040442E-2</v>
      </c>
      <c r="F18" s="139"/>
      <c r="G18" s="183">
        <v>0.54</v>
      </c>
      <c r="H18" s="138">
        <v>0.48</v>
      </c>
      <c r="I18" s="150">
        <f>(G18-H18)/H18</f>
        <v>0.12500000000000011</v>
      </c>
      <c r="J18" s="139"/>
    </row>
    <row r="19" spans="2:10" ht="23.25" customHeight="1" thickTop="1" thickBot="1" x14ac:dyDescent="0.3">
      <c r="B19" s="143" t="s">
        <v>148</v>
      </c>
      <c r="C19" s="137">
        <v>108.4</v>
      </c>
      <c r="D19" s="138">
        <v>120.3</v>
      </c>
      <c r="E19" s="150">
        <f>(C19-D19)/D19</f>
        <v>-9.8919368246051464E-2</v>
      </c>
      <c r="F19" s="139"/>
      <c r="G19" s="137">
        <v>46.6</v>
      </c>
      <c r="H19" s="138">
        <v>58.4</v>
      </c>
      <c r="I19" s="150">
        <f>(G19-H19)/H19</f>
        <v>-0.20205479452054789</v>
      </c>
      <c r="J19" s="139"/>
    </row>
    <row r="20" spans="2:10" ht="14.4" thickTop="1" x14ac:dyDescent="0.25">
      <c r="B20" s="184" t="s">
        <v>141</v>
      </c>
      <c r="C20" s="185">
        <v>22.6</v>
      </c>
      <c r="D20" s="207">
        <v>6</v>
      </c>
      <c r="E20" s="176"/>
      <c r="F20" s="187"/>
      <c r="G20" s="185">
        <v>4.2</v>
      </c>
      <c r="H20" s="186">
        <v>4.5999999999999996</v>
      </c>
      <c r="I20" s="176"/>
      <c r="J20" s="187"/>
    </row>
    <row r="21" spans="2:10" ht="23.25" customHeight="1" thickBot="1" x14ac:dyDescent="0.3">
      <c r="B21" s="143" t="s">
        <v>1</v>
      </c>
      <c r="C21" s="137">
        <v>85.8</v>
      </c>
      <c r="D21" s="138">
        <v>114.3</v>
      </c>
      <c r="E21" s="150">
        <f>(C21-D21)/D21</f>
        <v>-0.24934383202099739</v>
      </c>
      <c r="F21" s="139"/>
      <c r="G21" s="137">
        <v>42.5</v>
      </c>
      <c r="H21" s="138">
        <v>53.8</v>
      </c>
      <c r="I21" s="150">
        <f>(G21-H21)/H21</f>
        <v>-0.21003717472118955</v>
      </c>
      <c r="J21" s="139"/>
    </row>
    <row r="22" spans="2:10" ht="15" thickTop="1" thickBot="1" x14ac:dyDescent="0.3">
      <c r="B22" s="188" t="s">
        <v>21</v>
      </c>
      <c r="C22" s="189" t="s">
        <v>169</v>
      </c>
      <c r="D22" s="190" t="s">
        <v>122</v>
      </c>
      <c r="E22" s="191"/>
      <c r="F22" s="190"/>
      <c r="G22" s="189"/>
      <c r="H22" s="190"/>
      <c r="I22" s="191"/>
      <c r="J22" s="190"/>
    </row>
    <row r="23" spans="2:10" ht="15" thickTop="1" thickBot="1" x14ac:dyDescent="0.3">
      <c r="B23" s="167" t="s">
        <v>22</v>
      </c>
      <c r="C23" s="168">
        <v>1833.5</v>
      </c>
      <c r="D23" s="169">
        <v>1957.2</v>
      </c>
      <c r="E23" s="170"/>
      <c r="F23" s="171"/>
      <c r="G23" s="168"/>
      <c r="H23" s="169"/>
      <c r="I23" s="170"/>
      <c r="J23" s="171"/>
    </row>
    <row r="24" spans="2:10" ht="14.4" thickTop="1" x14ac:dyDescent="0.25">
      <c r="B24" s="162" t="s">
        <v>23</v>
      </c>
      <c r="C24" s="165">
        <v>303.8</v>
      </c>
      <c r="D24" s="166">
        <v>374.6</v>
      </c>
      <c r="E24" s="163"/>
      <c r="F24" s="164"/>
      <c r="G24" s="165"/>
      <c r="H24" s="166"/>
      <c r="I24" s="163"/>
      <c r="J24" s="164"/>
    </row>
    <row r="25" spans="2:10" x14ac:dyDescent="0.25">
      <c r="B25" s="192" t="s">
        <v>145</v>
      </c>
      <c r="C25" s="195">
        <v>-4.7</v>
      </c>
      <c r="D25" s="140">
        <v>73.099999999999994</v>
      </c>
      <c r="E25" s="141"/>
      <c r="F25" s="142"/>
      <c r="G25" s="195"/>
      <c r="H25" s="140"/>
      <c r="I25" s="141"/>
      <c r="J25" s="142"/>
    </row>
    <row r="26" spans="2:10" ht="23.25" customHeight="1" thickBot="1" x14ac:dyDescent="0.3">
      <c r="B26" s="143" t="s">
        <v>131</v>
      </c>
      <c r="C26" s="159">
        <v>4570</v>
      </c>
      <c r="D26" s="160">
        <v>4471</v>
      </c>
      <c r="E26" s="156"/>
      <c r="F26" s="161"/>
      <c r="G26" s="159"/>
      <c r="H26" s="160"/>
      <c r="I26" s="156"/>
      <c r="J26" s="161"/>
    </row>
    <row r="27" spans="2:10" ht="14.4" thickTop="1" x14ac:dyDescent="0.25">
      <c r="B27" s="134"/>
      <c r="C27" s="135"/>
      <c r="D27" s="135"/>
      <c r="E27" s="135"/>
      <c r="F27" s="135"/>
      <c r="G27" s="135"/>
      <c r="H27" s="135"/>
      <c r="I27" s="135"/>
      <c r="J27" s="136"/>
    </row>
    <row r="28" spans="2:10" x14ac:dyDescent="0.25">
      <c r="B28" s="30" t="s">
        <v>142</v>
      </c>
      <c r="C28" s="30"/>
      <c r="D28" s="30"/>
      <c r="E28" s="30"/>
      <c r="F28" s="30"/>
      <c r="G28" s="193"/>
      <c r="H28" s="193"/>
      <c r="I28" s="193"/>
      <c r="J28" s="194"/>
    </row>
    <row r="29" spans="2:10" s="30" customFormat="1" ht="10.199999999999999" x14ac:dyDescent="0.2">
      <c r="B29" s="30" t="s">
        <v>175</v>
      </c>
    </row>
    <row r="30" spans="2:10" s="30" customFormat="1" ht="10.199999999999999" x14ac:dyDescent="0.2">
      <c r="B30" s="30" t="s">
        <v>143</v>
      </c>
    </row>
    <row r="31" spans="2:10" s="30" customFormat="1" ht="10.199999999999999" x14ac:dyDescent="0.2"/>
    <row r="32" spans="2:10" s="30" customFormat="1" ht="10.199999999999999" x14ac:dyDescent="0.2"/>
  </sheetData>
  <mergeCells count="10">
    <mergeCell ref="C4:C5"/>
    <mergeCell ref="D4:D5"/>
    <mergeCell ref="E4:E5"/>
    <mergeCell ref="F4:F5"/>
    <mergeCell ref="B1:J1"/>
    <mergeCell ref="B2:J2"/>
    <mergeCell ref="G4:G5"/>
    <mergeCell ref="H4:H5"/>
    <mergeCell ref="I4:I5"/>
    <mergeCell ref="J4:J5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J30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42.6640625" style="2" customWidth="1"/>
    <col min="3" max="8" width="11.6640625" style="2" customWidth="1"/>
    <col min="9" max="9" width="2.6640625" style="2" customWidth="1"/>
    <col min="10" max="16384" width="9.109375" style="2"/>
  </cols>
  <sheetData>
    <row r="1" spans="1:9" s="45" customFormat="1" ht="15.75" customHeight="1" x14ac:dyDescent="0.3">
      <c r="A1" s="46"/>
      <c r="B1" s="221" t="s">
        <v>158</v>
      </c>
      <c r="C1" s="222"/>
      <c r="D1" s="222"/>
      <c r="E1" s="222"/>
      <c r="F1" s="199"/>
      <c r="G1" s="199"/>
      <c r="H1" s="200"/>
      <c r="I1" s="46"/>
    </row>
    <row r="2" spans="1:9" ht="15" customHeight="1" x14ac:dyDescent="0.25">
      <c r="A2" s="39"/>
      <c r="B2" s="201" t="s">
        <v>115</v>
      </c>
      <c r="C2" s="197"/>
      <c r="D2" s="197"/>
      <c r="E2" s="197"/>
      <c r="F2" s="197"/>
      <c r="G2" s="197"/>
      <c r="H2" s="198"/>
      <c r="I2" s="39"/>
    </row>
    <row r="3" spans="1:9" x14ac:dyDescent="0.25">
      <c r="A3" s="39"/>
      <c r="B3" s="47"/>
      <c r="C3" s="41"/>
      <c r="D3" s="41"/>
      <c r="E3" s="41"/>
      <c r="F3" s="39"/>
      <c r="G3" s="39"/>
      <c r="H3" s="39"/>
      <c r="I3" s="39"/>
    </row>
    <row r="4" spans="1:9" s="30" customFormat="1" ht="20.25" customHeight="1" thickBot="1" x14ac:dyDescent="0.25">
      <c r="A4" s="43"/>
      <c r="B4" s="48" t="s">
        <v>117</v>
      </c>
      <c r="C4" s="49" t="s">
        <v>151</v>
      </c>
      <c r="D4" s="50" t="s">
        <v>152</v>
      </c>
      <c r="E4" s="42" t="s">
        <v>116</v>
      </c>
      <c r="F4" s="49" t="s">
        <v>165</v>
      </c>
      <c r="G4" s="50" t="s">
        <v>166</v>
      </c>
      <c r="H4" s="42" t="s">
        <v>116</v>
      </c>
      <c r="I4" s="43"/>
    </row>
    <row r="5" spans="1:9" s="30" customFormat="1" ht="10.199999999999999" x14ac:dyDescent="0.2">
      <c r="A5" s="43"/>
      <c r="B5" s="51" t="s">
        <v>24</v>
      </c>
      <c r="C5" s="35">
        <v>95167</v>
      </c>
      <c r="D5" s="36">
        <v>108644</v>
      </c>
      <c r="E5" s="33">
        <f t="shared" ref="E5:E21" si="0">(C5-D5)/D5</f>
        <v>-0.12404734729943669</v>
      </c>
      <c r="F5" s="35">
        <v>48913</v>
      </c>
      <c r="G5" s="36">
        <v>49574</v>
      </c>
      <c r="H5" s="33">
        <f t="shared" ref="H5:H21" si="1">(F5-G5)/G5</f>
        <v>-1.3333602291523782E-2</v>
      </c>
      <c r="I5" s="43"/>
    </row>
    <row r="6" spans="1:9" s="30" customFormat="1" ht="10.199999999999999" x14ac:dyDescent="0.2">
      <c r="A6" s="43"/>
      <c r="B6" s="24" t="s">
        <v>25</v>
      </c>
      <c r="C6" s="26">
        <v>214592</v>
      </c>
      <c r="D6" s="27">
        <v>201995</v>
      </c>
      <c r="E6" s="31">
        <f t="shared" si="0"/>
        <v>6.236292977548949E-2</v>
      </c>
      <c r="F6" s="26">
        <v>107354</v>
      </c>
      <c r="G6" s="27">
        <v>103070</v>
      </c>
      <c r="H6" s="31">
        <f t="shared" si="1"/>
        <v>4.1563985640826626E-2</v>
      </c>
      <c r="I6" s="43"/>
    </row>
    <row r="7" spans="1:9" s="30" customFormat="1" ht="10.199999999999999" x14ac:dyDescent="0.2">
      <c r="A7" s="43"/>
      <c r="B7" s="24" t="s">
        <v>17</v>
      </c>
      <c r="C7" s="26">
        <v>102708</v>
      </c>
      <c r="D7" s="27">
        <v>98249</v>
      </c>
      <c r="E7" s="31">
        <f t="shared" si="0"/>
        <v>4.5384685849219841E-2</v>
      </c>
      <c r="F7" s="26">
        <v>50649</v>
      </c>
      <c r="G7" s="27">
        <v>50363</v>
      </c>
      <c r="H7" s="31">
        <f t="shared" si="1"/>
        <v>5.6787721144490998E-3</v>
      </c>
      <c r="I7" s="43"/>
    </row>
    <row r="8" spans="1:9" s="30" customFormat="1" ht="10.199999999999999" x14ac:dyDescent="0.2">
      <c r="A8" s="43"/>
      <c r="B8" s="24" t="s">
        <v>18</v>
      </c>
      <c r="C8" s="26">
        <v>855</v>
      </c>
      <c r="D8" s="27">
        <v>701</v>
      </c>
      <c r="E8" s="31">
        <f t="shared" si="0"/>
        <v>0.21968616262482168</v>
      </c>
      <c r="F8" s="26">
        <v>466</v>
      </c>
      <c r="G8" s="27">
        <v>353</v>
      </c>
      <c r="H8" s="31">
        <f t="shared" si="1"/>
        <v>0.32011331444759206</v>
      </c>
      <c r="I8" s="43"/>
    </row>
    <row r="9" spans="1:9" s="30" customFormat="1" ht="15" customHeight="1" thickBot="1" x14ac:dyDescent="0.25">
      <c r="A9" s="43"/>
      <c r="B9" s="57" t="s">
        <v>26</v>
      </c>
      <c r="C9" s="37">
        <f>SUM(C5:C8)</f>
        <v>413322</v>
      </c>
      <c r="D9" s="38">
        <f>SUM(D5:D8)</f>
        <v>409589</v>
      </c>
      <c r="E9" s="58">
        <f t="shared" si="0"/>
        <v>9.1140142923760159E-3</v>
      </c>
      <c r="F9" s="37">
        <f>SUM(F5:F8)</f>
        <v>207382</v>
      </c>
      <c r="G9" s="38">
        <f>SUM(G5:G8)</f>
        <v>203360</v>
      </c>
      <c r="H9" s="58">
        <f t="shared" si="1"/>
        <v>1.9777734067663259E-2</v>
      </c>
      <c r="I9" s="43"/>
    </row>
    <row r="10" spans="1:9" s="30" customFormat="1" ht="10.199999999999999" x14ac:dyDescent="0.2">
      <c r="A10" s="43"/>
      <c r="B10" s="51" t="s">
        <v>27</v>
      </c>
      <c r="C10" s="35">
        <v>-106664</v>
      </c>
      <c r="D10" s="36">
        <v>-110515</v>
      </c>
      <c r="E10" s="33">
        <f t="shared" si="0"/>
        <v>-3.4845948513776412E-2</v>
      </c>
      <c r="F10" s="35">
        <v>-51629</v>
      </c>
      <c r="G10" s="36">
        <v>-54469</v>
      </c>
      <c r="H10" s="33">
        <f t="shared" si="1"/>
        <v>-5.2139749215149904E-2</v>
      </c>
      <c r="I10" s="43"/>
    </row>
    <row r="11" spans="1:9" s="30" customFormat="1" ht="15" customHeight="1" thickBot="1" x14ac:dyDescent="0.25">
      <c r="A11" s="43"/>
      <c r="B11" s="57" t="s">
        <v>28</v>
      </c>
      <c r="C11" s="37">
        <f>+C9+C10</f>
        <v>306658</v>
      </c>
      <c r="D11" s="38">
        <f>+D9+D10</f>
        <v>299074</v>
      </c>
      <c r="E11" s="58">
        <f t="shared" si="0"/>
        <v>2.5358272534556664E-2</v>
      </c>
      <c r="F11" s="37">
        <f>+F9+F10</f>
        <v>155753</v>
      </c>
      <c r="G11" s="38">
        <f>+G9+G10</f>
        <v>148891</v>
      </c>
      <c r="H11" s="58">
        <f t="shared" si="1"/>
        <v>4.6087406223344597E-2</v>
      </c>
      <c r="I11" s="43"/>
    </row>
    <row r="12" spans="1:9" s="30" customFormat="1" ht="10.199999999999999" x14ac:dyDescent="0.2">
      <c r="A12" s="43"/>
      <c r="B12" s="51" t="s">
        <v>29</v>
      </c>
      <c r="C12" s="35">
        <v>-60655</v>
      </c>
      <c r="D12" s="36">
        <v>-54890</v>
      </c>
      <c r="E12" s="33">
        <f t="shared" si="0"/>
        <v>0.10502823829477136</v>
      </c>
      <c r="F12" s="35">
        <v>-30839</v>
      </c>
      <c r="G12" s="36">
        <v>-27379</v>
      </c>
      <c r="H12" s="33">
        <f t="shared" si="1"/>
        <v>0.12637422842324408</v>
      </c>
      <c r="I12" s="43"/>
    </row>
    <row r="13" spans="1:9" s="30" customFormat="1" ht="10.199999999999999" x14ac:dyDescent="0.2">
      <c r="A13" s="43"/>
      <c r="B13" s="24" t="s">
        <v>30</v>
      </c>
      <c r="C13" s="26">
        <v>-121703</v>
      </c>
      <c r="D13" s="27">
        <v>-119977</v>
      </c>
      <c r="E13" s="31">
        <f t="shared" si="0"/>
        <v>1.4386090667377914E-2</v>
      </c>
      <c r="F13" s="26">
        <v>-59284</v>
      </c>
      <c r="G13" s="27">
        <v>-60414</v>
      </c>
      <c r="H13" s="31">
        <f t="shared" si="1"/>
        <v>-1.8704273843811039E-2</v>
      </c>
      <c r="I13" s="43"/>
    </row>
    <row r="14" spans="1:9" s="30" customFormat="1" ht="10.199999999999999" x14ac:dyDescent="0.2">
      <c r="A14" s="43"/>
      <c r="B14" s="24" t="s">
        <v>31</v>
      </c>
      <c r="C14" s="55">
        <v>-38006</v>
      </c>
      <c r="D14" s="56">
        <v>-38341</v>
      </c>
      <c r="E14" s="31">
        <f t="shared" si="0"/>
        <v>-8.7373829581909711E-3</v>
      </c>
      <c r="F14" s="55">
        <v>-19542</v>
      </c>
      <c r="G14" s="56">
        <v>-19131</v>
      </c>
      <c r="H14" s="31">
        <f t="shared" si="1"/>
        <v>2.148345617061314E-2</v>
      </c>
      <c r="I14" s="43"/>
    </row>
    <row r="15" spans="1:9" s="30" customFormat="1" ht="10.199999999999999" x14ac:dyDescent="0.2">
      <c r="A15" s="43"/>
      <c r="B15" s="24" t="s">
        <v>32</v>
      </c>
      <c r="C15" s="26">
        <v>-3738</v>
      </c>
      <c r="D15" s="27">
        <v>-2869</v>
      </c>
      <c r="E15" s="31">
        <f t="shared" si="0"/>
        <v>0.30289299407459047</v>
      </c>
      <c r="F15" s="26">
        <v>-1781</v>
      </c>
      <c r="G15" s="27">
        <v>-1534</v>
      </c>
      <c r="H15" s="31">
        <f t="shared" si="1"/>
        <v>0.16101694915254236</v>
      </c>
      <c r="I15" s="43"/>
    </row>
    <row r="16" spans="1:9" s="30" customFormat="1" ht="15" customHeight="1" thickBot="1" x14ac:dyDescent="0.25">
      <c r="A16" s="43"/>
      <c r="B16" s="57" t="s">
        <v>89</v>
      </c>
      <c r="C16" s="37">
        <f>SUM(C11:C15)</f>
        <v>82556</v>
      </c>
      <c r="D16" s="38">
        <f>SUM(D11:D15)</f>
        <v>82997</v>
      </c>
      <c r="E16" s="58">
        <f t="shared" si="0"/>
        <v>-5.3134450642794316E-3</v>
      </c>
      <c r="F16" s="37">
        <f>SUM(F11:F15)</f>
        <v>44307</v>
      </c>
      <c r="G16" s="38">
        <f>SUM(G11:G15)</f>
        <v>40433</v>
      </c>
      <c r="H16" s="58">
        <f t="shared" si="1"/>
        <v>9.5812826156852077E-2</v>
      </c>
      <c r="I16" s="43"/>
    </row>
    <row r="17" spans="1:10" s="30" customFormat="1" ht="10.199999999999999" x14ac:dyDescent="0.2">
      <c r="A17" s="43"/>
      <c r="B17" s="51" t="s">
        <v>90</v>
      </c>
      <c r="C17" s="35">
        <v>3323</v>
      </c>
      <c r="D17" s="36">
        <v>2793</v>
      </c>
      <c r="E17" s="31">
        <f t="shared" si="0"/>
        <v>0.18976011457214464</v>
      </c>
      <c r="F17" s="35">
        <v>2000</v>
      </c>
      <c r="G17" s="36">
        <v>1346</v>
      </c>
      <c r="H17" s="31">
        <f t="shared" si="1"/>
        <v>0.48588410104011887</v>
      </c>
      <c r="I17" s="43"/>
    </row>
    <row r="18" spans="1:10" s="30" customFormat="1" ht="10.199999999999999" x14ac:dyDescent="0.2">
      <c r="A18" s="43"/>
      <c r="B18" s="24" t="s">
        <v>91</v>
      </c>
      <c r="C18" s="26">
        <v>-23</v>
      </c>
      <c r="D18" s="27">
        <v>-547</v>
      </c>
      <c r="E18" s="31"/>
      <c r="F18" s="26">
        <v>170</v>
      </c>
      <c r="G18" s="27">
        <v>-71</v>
      </c>
      <c r="H18" s="31"/>
      <c r="I18" s="43"/>
    </row>
    <row r="19" spans="1:10" s="30" customFormat="1" ht="15" customHeight="1" thickBot="1" x14ac:dyDescent="0.25">
      <c r="A19" s="43"/>
      <c r="B19" s="57" t="s">
        <v>92</v>
      </c>
      <c r="C19" s="37">
        <f>SUM(C16:C18)</f>
        <v>85856</v>
      </c>
      <c r="D19" s="38">
        <f>SUM(D16:D18)</f>
        <v>85243</v>
      </c>
      <c r="E19" s="58">
        <f t="shared" si="0"/>
        <v>7.1912063160611429E-3</v>
      </c>
      <c r="F19" s="37">
        <f>SUM(F16:F18)</f>
        <v>46477</v>
      </c>
      <c r="G19" s="38">
        <f>SUM(G16:G18)</f>
        <v>41708</v>
      </c>
      <c r="H19" s="58">
        <f t="shared" si="1"/>
        <v>0.11434257216840894</v>
      </c>
      <c r="I19" s="43"/>
    </row>
    <row r="20" spans="1:10" s="30" customFormat="1" ht="10.199999999999999" x14ac:dyDescent="0.2">
      <c r="A20" s="43"/>
      <c r="B20" s="51" t="s">
        <v>33</v>
      </c>
      <c r="C20" s="35">
        <v>-27270</v>
      </c>
      <c r="D20" s="36">
        <v>-27579</v>
      </c>
      <c r="E20" s="33">
        <f t="shared" si="0"/>
        <v>-1.1204177091265094E-2</v>
      </c>
      <c r="F20" s="35">
        <v>-15209</v>
      </c>
      <c r="G20" s="36">
        <v>-13510</v>
      </c>
      <c r="H20" s="33">
        <f t="shared" si="1"/>
        <v>0.12575869726128794</v>
      </c>
      <c r="I20" s="43"/>
    </row>
    <row r="21" spans="1:10" s="30" customFormat="1" ht="15" customHeight="1" thickBot="1" x14ac:dyDescent="0.25">
      <c r="A21" s="43"/>
      <c r="B21" s="57" t="s">
        <v>20</v>
      </c>
      <c r="C21" s="37">
        <f>SUM(C19:C20)</f>
        <v>58586</v>
      </c>
      <c r="D21" s="38">
        <f>SUM(D19:D20)</f>
        <v>57664</v>
      </c>
      <c r="E21" s="58">
        <f t="shared" si="0"/>
        <v>1.5989178690344063E-2</v>
      </c>
      <c r="F21" s="37">
        <f>SUM(F19:F20)</f>
        <v>31268</v>
      </c>
      <c r="G21" s="38">
        <f>SUM(G19:G20)</f>
        <v>28198</v>
      </c>
      <c r="H21" s="58">
        <f t="shared" si="1"/>
        <v>0.10887296971416413</v>
      </c>
      <c r="I21" s="43"/>
    </row>
    <row r="22" spans="1:10" s="30" customFormat="1" ht="15" customHeight="1" x14ac:dyDescent="0.2">
      <c r="A22" s="43"/>
      <c r="B22" s="60" t="s">
        <v>34</v>
      </c>
      <c r="C22" s="28">
        <f>+C21-C23</f>
        <v>58465</v>
      </c>
      <c r="D22" s="29">
        <f>+D21-D23</f>
        <v>57547</v>
      </c>
      <c r="E22" s="32">
        <f>(C22-D22)/D22</f>
        <v>1.5952178219542288E-2</v>
      </c>
      <c r="F22" s="28">
        <f>+F21-F23</f>
        <v>31210</v>
      </c>
      <c r="G22" s="29">
        <f>+G21-G23</f>
        <v>28118</v>
      </c>
      <c r="H22" s="32">
        <f>(F22-G22)/G22</f>
        <v>0.10996514688100149</v>
      </c>
      <c r="I22" s="43"/>
    </row>
    <row r="23" spans="1:10" s="30" customFormat="1" ht="15" customHeight="1" thickBot="1" x14ac:dyDescent="0.25">
      <c r="A23" s="43"/>
      <c r="B23" s="52" t="s">
        <v>70</v>
      </c>
      <c r="C23" s="53">
        <v>121</v>
      </c>
      <c r="D23" s="54">
        <v>117</v>
      </c>
      <c r="E23" s="34"/>
      <c r="F23" s="53">
        <v>58</v>
      </c>
      <c r="G23" s="54">
        <v>80</v>
      </c>
      <c r="H23" s="34"/>
      <c r="I23" s="43"/>
      <c r="J23" s="204"/>
    </row>
    <row r="24" spans="1:10" s="30" customFormat="1" ht="10.199999999999999" x14ac:dyDescent="0.2">
      <c r="A24" s="43"/>
      <c r="B24" s="24" t="s">
        <v>118</v>
      </c>
      <c r="C24" s="25">
        <f>ROUND((C22/C26*1000),2)</f>
        <v>0.78</v>
      </c>
      <c r="D24" s="25">
        <f>ROUND((D22/D26*1000),2)</f>
        <v>0.75</v>
      </c>
      <c r="E24" s="31">
        <f>(C24-D24)/D24</f>
        <v>4.0000000000000036E-2</v>
      </c>
      <c r="F24" s="25">
        <f>ROUND((F22/F26*1000),2)</f>
        <v>0.42</v>
      </c>
      <c r="G24" s="25">
        <f>ROUND((G22/G26*1000),2)</f>
        <v>0.37</v>
      </c>
      <c r="H24" s="31">
        <f>(F24-G24)/G24</f>
        <v>0.13513513513513511</v>
      </c>
      <c r="I24" s="43"/>
    </row>
    <row r="25" spans="1:10" s="30" customFormat="1" ht="10.199999999999999" x14ac:dyDescent="0.2">
      <c r="A25" s="43"/>
      <c r="B25" s="24" t="s">
        <v>119</v>
      </c>
      <c r="C25" s="25">
        <f>ROUND((C22/C27*1000),2)</f>
        <v>0.78</v>
      </c>
      <c r="D25" s="25">
        <f>ROUND((D22/D27*1000),2)</f>
        <v>0.75</v>
      </c>
      <c r="E25" s="31">
        <f>(C25-D25)/D25</f>
        <v>4.0000000000000036E-2</v>
      </c>
      <c r="F25" s="25">
        <f>ROUND((F22/F27*1000),2)</f>
        <v>0.42</v>
      </c>
      <c r="G25" s="25">
        <f>ROUND((G22/G27*1000),2)</f>
        <v>0.37</v>
      </c>
      <c r="H25" s="31">
        <f>(F25-G25)/G25</f>
        <v>0.13513513513513511</v>
      </c>
      <c r="I25" s="43"/>
    </row>
    <row r="26" spans="1:10" s="30" customFormat="1" ht="10.199999999999999" x14ac:dyDescent="0.2">
      <c r="A26" s="43"/>
      <c r="B26" s="24" t="s">
        <v>35</v>
      </c>
      <c r="C26" s="26">
        <v>75326261</v>
      </c>
      <c r="D26" s="27">
        <v>76231631</v>
      </c>
      <c r="E26" s="31" t="s">
        <v>4</v>
      </c>
      <c r="F26" s="26">
        <v>74758325</v>
      </c>
      <c r="G26" s="27">
        <v>76231631</v>
      </c>
      <c r="H26" s="31" t="s">
        <v>4</v>
      </c>
      <c r="I26" s="43"/>
    </row>
    <row r="27" spans="1:10" s="30" customFormat="1" ht="10.199999999999999" x14ac:dyDescent="0.2">
      <c r="A27" s="43"/>
      <c r="B27" s="24" t="s">
        <v>36</v>
      </c>
      <c r="C27" s="26">
        <v>75336515</v>
      </c>
      <c r="D27" s="27">
        <v>76264486</v>
      </c>
      <c r="E27" s="31" t="s">
        <v>4</v>
      </c>
      <c r="F27" s="26">
        <v>74769971</v>
      </c>
      <c r="G27" s="27">
        <v>76268478</v>
      </c>
      <c r="H27" s="31" t="s">
        <v>4</v>
      </c>
      <c r="I27" s="43"/>
    </row>
    <row r="28" spans="1:10" x14ac:dyDescent="0.25">
      <c r="A28" s="39"/>
      <c r="B28" s="39"/>
      <c r="C28" s="39"/>
      <c r="D28" s="39"/>
      <c r="E28" s="39"/>
      <c r="F28" s="39"/>
      <c r="G28" s="39"/>
      <c r="H28" s="39"/>
      <c r="I28" s="39"/>
    </row>
    <row r="30" spans="1:10" x14ac:dyDescent="0.25">
      <c r="F30" s="18"/>
    </row>
  </sheetData>
  <mergeCells count="1">
    <mergeCell ref="B1:E1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F68"/>
  <sheetViews>
    <sheetView showGridLines="0" zoomScaleNormal="100" workbookViewId="0"/>
  </sheetViews>
  <sheetFormatPr defaultColWidth="9.109375" defaultRowHeight="13.8" x14ac:dyDescent="0.3"/>
  <cols>
    <col min="1" max="1" width="2.6640625" style="10" customWidth="1"/>
    <col min="2" max="2" width="36.44140625" style="10" customWidth="1"/>
    <col min="3" max="4" width="11.6640625" style="10" customWidth="1"/>
    <col min="5" max="5" width="2.6640625" style="10" customWidth="1"/>
    <col min="6" max="16384" width="9.109375" style="10"/>
  </cols>
  <sheetData>
    <row r="1" spans="1:6" s="61" customFormat="1" ht="15" customHeight="1" x14ac:dyDescent="0.3">
      <c r="B1" s="62" t="s">
        <v>168</v>
      </c>
      <c r="C1" s="63"/>
      <c r="D1" s="63"/>
    </row>
    <row r="2" spans="1:6" ht="15" customHeight="1" x14ac:dyDescent="0.3">
      <c r="B2" s="223" t="s">
        <v>115</v>
      </c>
      <c r="C2" s="223"/>
      <c r="D2" s="9"/>
    </row>
    <row r="3" spans="1:6" ht="15" customHeight="1" x14ac:dyDescent="0.3">
      <c r="B3" s="19"/>
      <c r="C3" s="8"/>
      <c r="D3" s="8"/>
    </row>
    <row r="4" spans="1:6" s="64" customFormat="1" ht="20.25" customHeight="1" thickBot="1" x14ac:dyDescent="0.35">
      <c r="A4" s="68"/>
      <c r="B4" s="69" t="s">
        <v>120</v>
      </c>
      <c r="C4" s="208" t="s">
        <v>169</v>
      </c>
      <c r="D4" s="209" t="s">
        <v>122</v>
      </c>
      <c r="E4" s="68"/>
    </row>
    <row r="5" spans="1:6" s="64" customFormat="1" ht="15" customHeight="1" thickBot="1" x14ac:dyDescent="0.35">
      <c r="A5" s="68"/>
      <c r="B5" s="72" t="s">
        <v>37</v>
      </c>
      <c r="C5" s="73">
        <f>SUM(C6:C10)</f>
        <v>552614</v>
      </c>
      <c r="D5" s="74">
        <f>SUM(D6:D10)</f>
        <v>641989</v>
      </c>
      <c r="E5" s="68"/>
    </row>
    <row r="6" spans="1:6" s="64" customFormat="1" ht="14.25" customHeight="1" x14ac:dyDescent="0.3">
      <c r="A6" s="68"/>
      <c r="B6" s="75" t="s">
        <v>23</v>
      </c>
      <c r="C6" s="76">
        <v>303847</v>
      </c>
      <c r="D6" s="77">
        <v>374611</v>
      </c>
      <c r="E6" s="66"/>
      <c r="F6" s="66"/>
    </row>
    <row r="7" spans="1:6" s="64" customFormat="1" ht="14.25" customHeight="1" x14ac:dyDescent="0.3">
      <c r="A7" s="68"/>
      <c r="B7" s="78" t="s">
        <v>80</v>
      </c>
      <c r="C7" s="79">
        <v>20234</v>
      </c>
      <c r="D7" s="80">
        <v>13488</v>
      </c>
      <c r="E7" s="68"/>
    </row>
    <row r="8" spans="1:6" s="64" customFormat="1" ht="14.25" customHeight="1" x14ac:dyDescent="0.3">
      <c r="A8" s="68"/>
      <c r="B8" s="78" t="s">
        <v>93</v>
      </c>
      <c r="C8" s="79">
        <v>188098</v>
      </c>
      <c r="D8" s="80">
        <v>220966</v>
      </c>
      <c r="E8" s="68"/>
    </row>
    <row r="9" spans="1:6" s="64" customFormat="1" ht="14.25" customHeight="1" x14ac:dyDescent="0.3">
      <c r="A9" s="68"/>
      <c r="B9" s="78" t="s">
        <v>81</v>
      </c>
      <c r="C9" s="79">
        <v>19127</v>
      </c>
      <c r="D9" s="80">
        <v>20286</v>
      </c>
      <c r="E9" s="68"/>
    </row>
    <row r="10" spans="1:6" s="64" customFormat="1" ht="14.25" customHeight="1" x14ac:dyDescent="0.3">
      <c r="A10" s="68"/>
      <c r="B10" s="78" t="s">
        <v>94</v>
      </c>
      <c r="C10" s="79">
        <v>21308</v>
      </c>
      <c r="D10" s="80">
        <v>12638</v>
      </c>
      <c r="E10" s="68"/>
    </row>
    <row r="11" spans="1:6" s="64" customFormat="1" ht="15" customHeight="1" thickBot="1" x14ac:dyDescent="0.35">
      <c r="A11" s="68"/>
      <c r="B11" s="81" t="s">
        <v>38</v>
      </c>
      <c r="C11" s="82">
        <f>SUM(C12:C19)</f>
        <v>1280920</v>
      </c>
      <c r="D11" s="83">
        <f>SUM(D12:D19)</f>
        <v>1315228</v>
      </c>
      <c r="E11" s="68"/>
    </row>
    <row r="12" spans="1:6" s="64" customFormat="1" ht="14.25" customHeight="1" x14ac:dyDescent="0.3">
      <c r="A12" s="68"/>
      <c r="B12" s="75" t="s">
        <v>39</v>
      </c>
      <c r="C12" s="76">
        <v>151133</v>
      </c>
      <c r="D12" s="77">
        <v>149420</v>
      </c>
      <c r="E12" s="68"/>
    </row>
    <row r="13" spans="1:6" s="64" customFormat="1" ht="14.25" customHeight="1" x14ac:dyDescent="0.3">
      <c r="A13" s="68"/>
      <c r="B13" s="78" t="s">
        <v>40</v>
      </c>
      <c r="C13" s="79">
        <v>940513</v>
      </c>
      <c r="D13" s="80">
        <v>936606</v>
      </c>
      <c r="E13" s="68"/>
    </row>
    <row r="14" spans="1:6" s="64" customFormat="1" ht="14.25" customHeight="1" x14ac:dyDescent="0.3">
      <c r="A14" s="68"/>
      <c r="B14" s="78" t="s">
        <v>41</v>
      </c>
      <c r="C14" s="79">
        <v>74218</v>
      </c>
      <c r="D14" s="80">
        <v>75559</v>
      </c>
      <c r="E14" s="68"/>
    </row>
    <row r="15" spans="1:6" s="64" customFormat="1" ht="14.25" customHeight="1" x14ac:dyDescent="0.3">
      <c r="A15" s="68"/>
      <c r="B15" s="78" t="s">
        <v>80</v>
      </c>
      <c r="C15" s="79">
        <v>40031</v>
      </c>
      <c r="D15" s="80">
        <v>45957</v>
      </c>
      <c r="E15" s="68"/>
    </row>
    <row r="16" spans="1:6" s="64" customFormat="1" ht="14.25" customHeight="1" x14ac:dyDescent="0.3">
      <c r="A16" s="68"/>
      <c r="B16" s="78" t="s">
        <v>93</v>
      </c>
      <c r="C16" s="79">
        <v>47157</v>
      </c>
      <c r="D16" s="80">
        <v>84905</v>
      </c>
      <c r="E16" s="68"/>
    </row>
    <row r="17" spans="1:5" s="64" customFormat="1" ht="14.25" customHeight="1" x14ac:dyDescent="0.3">
      <c r="A17" s="68"/>
      <c r="B17" s="78" t="s">
        <v>81</v>
      </c>
      <c r="C17" s="79">
        <v>251</v>
      </c>
      <c r="D17" s="80">
        <v>291</v>
      </c>
      <c r="E17" s="68"/>
    </row>
    <row r="18" spans="1:5" s="64" customFormat="1" ht="14.25" customHeight="1" x14ac:dyDescent="0.3">
      <c r="A18" s="68"/>
      <c r="B18" s="78" t="s">
        <v>94</v>
      </c>
      <c r="C18" s="79">
        <v>7680</v>
      </c>
      <c r="D18" s="80">
        <v>6988</v>
      </c>
      <c r="E18" s="68"/>
    </row>
    <row r="19" spans="1:5" s="64" customFormat="1" ht="14.25" customHeight="1" x14ac:dyDescent="0.3">
      <c r="A19" s="68"/>
      <c r="B19" s="78" t="s">
        <v>95</v>
      </c>
      <c r="C19" s="79">
        <v>19937</v>
      </c>
      <c r="D19" s="80">
        <v>15502</v>
      </c>
      <c r="E19" s="68"/>
    </row>
    <row r="20" spans="1:5" s="64" customFormat="1" ht="15" customHeight="1" thickBot="1" x14ac:dyDescent="0.35">
      <c r="A20" s="68"/>
      <c r="B20" s="84" t="s">
        <v>121</v>
      </c>
      <c r="C20" s="85">
        <f>C5+C11</f>
        <v>1833534</v>
      </c>
      <c r="D20" s="86">
        <f>D5+D11</f>
        <v>1957217</v>
      </c>
      <c r="E20" s="68"/>
    </row>
    <row r="21" spans="1:5" s="64" customFormat="1" ht="14.25" customHeight="1" x14ac:dyDescent="0.3">
      <c r="A21" s="68"/>
      <c r="B21" s="87"/>
      <c r="C21" s="88"/>
      <c r="D21" s="89"/>
      <c r="E21" s="68"/>
    </row>
    <row r="22" spans="1:5" s="64" customFormat="1" ht="20.25" customHeight="1" thickBot="1" x14ac:dyDescent="0.35">
      <c r="A22" s="68"/>
      <c r="B22" s="69" t="s">
        <v>146</v>
      </c>
      <c r="C22" s="70" t="s">
        <v>169</v>
      </c>
      <c r="D22" s="71" t="s">
        <v>122</v>
      </c>
      <c r="E22" s="68"/>
    </row>
    <row r="23" spans="1:5" s="64" customFormat="1" ht="15" customHeight="1" thickBot="1" x14ac:dyDescent="0.35">
      <c r="A23" s="68"/>
      <c r="B23" s="72" t="s">
        <v>42</v>
      </c>
      <c r="C23" s="73">
        <f>SUM(C24:C29)</f>
        <v>563613</v>
      </c>
      <c r="D23" s="74">
        <f>SUM(D24:D29)</f>
        <v>467626</v>
      </c>
      <c r="E23" s="68"/>
    </row>
    <row r="24" spans="1:5" s="64" customFormat="1" ht="14.25" customHeight="1" x14ac:dyDescent="0.3">
      <c r="A24" s="68"/>
      <c r="B24" s="75" t="s">
        <v>43</v>
      </c>
      <c r="C24" s="76">
        <v>208384</v>
      </c>
      <c r="D24" s="77">
        <v>101467</v>
      </c>
      <c r="E24" s="68"/>
    </row>
    <row r="25" spans="1:5" s="64" customFormat="1" ht="14.25" customHeight="1" x14ac:dyDescent="0.3">
      <c r="A25" s="68"/>
      <c r="B25" s="78" t="s">
        <v>96</v>
      </c>
      <c r="C25" s="79">
        <v>33941</v>
      </c>
      <c r="D25" s="80">
        <v>39695</v>
      </c>
      <c r="E25" s="68"/>
    </row>
    <row r="26" spans="1:5" s="64" customFormat="1" ht="14.25" customHeight="1" x14ac:dyDescent="0.3">
      <c r="A26" s="68"/>
      <c r="B26" s="78" t="s">
        <v>97</v>
      </c>
      <c r="C26" s="79">
        <v>92332</v>
      </c>
      <c r="D26" s="80">
        <v>121817</v>
      </c>
      <c r="E26" s="68"/>
    </row>
    <row r="27" spans="1:5" s="64" customFormat="1" ht="14.25" customHeight="1" x14ac:dyDescent="0.3">
      <c r="A27" s="68"/>
      <c r="B27" s="78" t="s">
        <v>44</v>
      </c>
      <c r="C27" s="79">
        <v>51729</v>
      </c>
      <c r="D27" s="80">
        <v>50959</v>
      </c>
      <c r="E27" s="68"/>
    </row>
    <row r="28" spans="1:5" s="64" customFormat="1" ht="14.25" customHeight="1" x14ac:dyDescent="0.3">
      <c r="A28" s="68"/>
      <c r="B28" s="78" t="s">
        <v>98</v>
      </c>
      <c r="C28" s="79">
        <v>22353</v>
      </c>
      <c r="D28" s="80">
        <v>28224</v>
      </c>
      <c r="E28" s="68"/>
    </row>
    <row r="29" spans="1:5" s="64" customFormat="1" ht="14.25" customHeight="1" x14ac:dyDescent="0.3">
      <c r="A29" s="68"/>
      <c r="B29" s="78" t="s">
        <v>99</v>
      </c>
      <c r="C29" s="79">
        <v>154874</v>
      </c>
      <c r="D29" s="80">
        <v>125464</v>
      </c>
      <c r="E29" s="68"/>
    </row>
    <row r="30" spans="1:5" s="64" customFormat="1" ht="15" customHeight="1" thickBot="1" x14ac:dyDescent="0.35">
      <c r="A30" s="68"/>
      <c r="B30" s="81" t="s">
        <v>45</v>
      </c>
      <c r="C30" s="82">
        <f>SUM(C31:C37)</f>
        <v>193439</v>
      </c>
      <c r="D30" s="83">
        <f>SUM(D31:D37)</f>
        <v>292796</v>
      </c>
      <c r="E30" s="68"/>
    </row>
    <row r="31" spans="1:5" s="64" customFormat="1" ht="14.25" customHeight="1" x14ac:dyDescent="0.3">
      <c r="A31" s="68"/>
      <c r="B31" s="75" t="s">
        <v>43</v>
      </c>
      <c r="C31" s="90">
        <v>100152</v>
      </c>
      <c r="D31" s="77">
        <v>200049</v>
      </c>
      <c r="E31" s="68"/>
    </row>
    <row r="32" spans="1:5" s="64" customFormat="1" ht="14.25" customHeight="1" x14ac:dyDescent="0.3">
      <c r="A32" s="68"/>
      <c r="B32" s="78" t="s">
        <v>96</v>
      </c>
      <c r="C32" s="79">
        <v>3900</v>
      </c>
      <c r="D32" s="80">
        <v>4195</v>
      </c>
      <c r="E32" s="68"/>
    </row>
    <row r="33" spans="1:6" s="64" customFormat="1" ht="14.25" customHeight="1" x14ac:dyDescent="0.3">
      <c r="A33" s="68"/>
      <c r="B33" s="78" t="s">
        <v>97</v>
      </c>
      <c r="C33" s="79">
        <v>424</v>
      </c>
      <c r="D33" s="80">
        <v>381</v>
      </c>
      <c r="E33" s="68"/>
    </row>
    <row r="34" spans="1:6" s="64" customFormat="1" ht="14.25" customHeight="1" x14ac:dyDescent="0.3">
      <c r="A34" s="68"/>
      <c r="B34" s="78" t="s">
        <v>44</v>
      </c>
      <c r="C34" s="79">
        <v>16844</v>
      </c>
      <c r="D34" s="80">
        <v>24793</v>
      </c>
      <c r="E34" s="68"/>
    </row>
    <row r="35" spans="1:6" s="64" customFormat="1" ht="14.25" customHeight="1" x14ac:dyDescent="0.3">
      <c r="A35" s="68"/>
      <c r="B35" s="78" t="s">
        <v>100</v>
      </c>
      <c r="C35" s="79">
        <v>40766</v>
      </c>
      <c r="D35" s="80">
        <v>42215</v>
      </c>
      <c r="E35" s="68"/>
    </row>
    <row r="36" spans="1:6" s="64" customFormat="1" ht="14.25" customHeight="1" x14ac:dyDescent="0.3">
      <c r="A36" s="68"/>
      <c r="B36" s="78" t="s">
        <v>82</v>
      </c>
      <c r="C36" s="79">
        <v>23013</v>
      </c>
      <c r="D36" s="80">
        <v>13498</v>
      </c>
      <c r="E36" s="68"/>
    </row>
    <row r="37" spans="1:6" s="64" customFormat="1" ht="14.25" customHeight="1" x14ac:dyDescent="0.3">
      <c r="A37" s="68"/>
      <c r="B37" s="78" t="s">
        <v>99</v>
      </c>
      <c r="C37" s="79">
        <v>8340</v>
      </c>
      <c r="D37" s="80">
        <v>7665</v>
      </c>
      <c r="E37" s="68"/>
    </row>
    <row r="38" spans="1:6" s="64" customFormat="1" ht="15" customHeight="1" thickBot="1" x14ac:dyDescent="0.35">
      <c r="A38" s="68"/>
      <c r="B38" s="81" t="s">
        <v>46</v>
      </c>
      <c r="C38" s="82">
        <f>C44+C45</f>
        <v>1076482</v>
      </c>
      <c r="D38" s="83">
        <f>D44+D45</f>
        <v>1196795</v>
      </c>
      <c r="E38" s="68"/>
    </row>
    <row r="39" spans="1:6" s="64" customFormat="1" ht="14.25" customHeight="1" x14ac:dyDescent="0.3">
      <c r="A39" s="68"/>
      <c r="B39" s="75" t="s">
        <v>47</v>
      </c>
      <c r="C39" s="76">
        <v>76400</v>
      </c>
      <c r="D39" s="77">
        <v>79000</v>
      </c>
      <c r="E39" s="68"/>
    </row>
    <row r="40" spans="1:6" s="64" customFormat="1" ht="14.25" customHeight="1" x14ac:dyDescent="0.3">
      <c r="A40" s="68"/>
      <c r="B40" s="78" t="s">
        <v>83</v>
      </c>
      <c r="C40" s="79">
        <v>22935</v>
      </c>
      <c r="D40" s="80">
        <v>23682</v>
      </c>
      <c r="E40" s="68"/>
    </row>
    <row r="41" spans="1:6" s="64" customFormat="1" ht="14.25" customHeight="1" x14ac:dyDescent="0.3">
      <c r="A41" s="68"/>
      <c r="B41" s="78" t="s">
        <v>48</v>
      </c>
      <c r="C41" s="79">
        <v>1094855</v>
      </c>
      <c r="D41" s="80">
        <v>1145374</v>
      </c>
      <c r="E41" s="68"/>
    </row>
    <row r="42" spans="1:6" s="64" customFormat="1" ht="14.25" customHeight="1" x14ac:dyDescent="0.3">
      <c r="A42" s="68"/>
      <c r="B42" s="78" t="s">
        <v>49</v>
      </c>
      <c r="C42" s="79">
        <v>-26510</v>
      </c>
      <c r="D42" s="80">
        <v>19789</v>
      </c>
      <c r="E42" s="68"/>
    </row>
    <row r="43" spans="1:6" s="64" customFormat="1" ht="14.25" customHeight="1" x14ac:dyDescent="0.3">
      <c r="A43" s="68"/>
      <c r="B43" s="78" t="s">
        <v>50</v>
      </c>
      <c r="C43" s="79">
        <v>-91865</v>
      </c>
      <c r="D43" s="80">
        <v>-71596</v>
      </c>
      <c r="E43" s="68"/>
    </row>
    <row r="44" spans="1:6" s="64" customFormat="1" ht="15" customHeight="1" thickBot="1" x14ac:dyDescent="0.35">
      <c r="A44" s="68"/>
      <c r="B44" s="81" t="s">
        <v>65</v>
      </c>
      <c r="C44" s="82">
        <f>SUM(C39:C43)</f>
        <v>1075815</v>
      </c>
      <c r="D44" s="83">
        <f>SUM(D39:D43)</f>
        <v>1196249</v>
      </c>
      <c r="E44" s="68"/>
    </row>
    <row r="45" spans="1:6" s="64" customFormat="1" ht="15" customHeight="1" thickBot="1" x14ac:dyDescent="0.35">
      <c r="A45" s="68"/>
      <c r="B45" s="72" t="s">
        <v>66</v>
      </c>
      <c r="C45" s="73">
        <v>667</v>
      </c>
      <c r="D45" s="74">
        <v>546</v>
      </c>
      <c r="E45" s="68"/>
      <c r="F45" s="66"/>
    </row>
    <row r="46" spans="1:6" s="64" customFormat="1" ht="15" customHeight="1" thickBot="1" x14ac:dyDescent="0.35">
      <c r="A46" s="68"/>
      <c r="B46" s="91" t="s">
        <v>123</v>
      </c>
      <c r="C46" s="92">
        <f>C23+C30+C38</f>
        <v>1833534</v>
      </c>
      <c r="D46" s="93">
        <f>D23+D30+D38</f>
        <v>1957217</v>
      </c>
      <c r="E46" s="68"/>
    </row>
    <row r="47" spans="1:6" s="64" customFormat="1" ht="14.25" customHeight="1" x14ac:dyDescent="0.3">
      <c r="B47" s="67"/>
      <c r="C47" s="65"/>
      <c r="D47" s="65"/>
    </row>
    <row r="48" spans="1:6" s="64" customFormat="1" ht="14.25" customHeight="1" x14ac:dyDescent="0.3"/>
    <row r="49" spans="2:4" s="64" customFormat="1" ht="14.25" customHeight="1" x14ac:dyDescent="0.3">
      <c r="B49" s="67"/>
      <c r="C49" s="65"/>
      <c r="D49" s="65"/>
    </row>
    <row r="50" spans="2:4" s="64" customFormat="1" ht="10.199999999999999" x14ac:dyDescent="0.3">
      <c r="B50" s="67"/>
      <c r="C50" s="67"/>
      <c r="D50" s="67"/>
    </row>
    <row r="51" spans="2:4" s="64" customFormat="1" ht="10.199999999999999" x14ac:dyDescent="0.3"/>
    <row r="52" spans="2:4" s="64" customFormat="1" ht="10.199999999999999" x14ac:dyDescent="0.3"/>
    <row r="53" spans="2:4" s="64" customFormat="1" ht="10.199999999999999" x14ac:dyDescent="0.3"/>
    <row r="54" spans="2:4" s="64" customFormat="1" ht="10.199999999999999" x14ac:dyDescent="0.3"/>
    <row r="55" spans="2:4" s="64" customFormat="1" ht="10.199999999999999" x14ac:dyDescent="0.3"/>
    <row r="56" spans="2:4" s="64" customFormat="1" ht="10.199999999999999" x14ac:dyDescent="0.3"/>
    <row r="57" spans="2:4" s="64" customFormat="1" ht="10.199999999999999" x14ac:dyDescent="0.3"/>
    <row r="58" spans="2:4" s="64" customFormat="1" ht="10.199999999999999" x14ac:dyDescent="0.3"/>
    <row r="59" spans="2:4" s="64" customFormat="1" ht="10.199999999999999" x14ac:dyDescent="0.3"/>
    <row r="60" spans="2:4" s="64" customFormat="1" ht="10.199999999999999" x14ac:dyDescent="0.3"/>
    <row r="61" spans="2:4" s="64" customFormat="1" ht="10.199999999999999" x14ac:dyDescent="0.3"/>
    <row r="62" spans="2:4" s="64" customFormat="1" ht="10.199999999999999" x14ac:dyDescent="0.3"/>
    <row r="63" spans="2:4" s="64" customFormat="1" ht="10.199999999999999" x14ac:dyDescent="0.3"/>
    <row r="64" spans="2:4" s="64" customFormat="1" ht="10.199999999999999" x14ac:dyDescent="0.3"/>
    <row r="65" s="64" customFormat="1" ht="10.199999999999999" x14ac:dyDescent="0.3"/>
    <row r="66" s="64" customFormat="1" ht="10.199999999999999" x14ac:dyDescent="0.3"/>
    <row r="67" s="64" customFormat="1" ht="10.199999999999999" x14ac:dyDescent="0.3"/>
    <row r="68" s="64" customFormat="1" ht="10.199999999999999" x14ac:dyDescent="0.3"/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G44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60.6640625" style="2" customWidth="1"/>
    <col min="3" max="5" width="11.6640625" style="2" customWidth="1"/>
    <col min="6" max="16384" width="9.109375" style="2"/>
  </cols>
  <sheetData>
    <row r="1" spans="1:7" s="45" customFormat="1" ht="15.6" x14ac:dyDescent="0.3">
      <c r="B1" s="224" t="s">
        <v>160</v>
      </c>
      <c r="C1" s="224"/>
      <c r="D1" s="224"/>
      <c r="E1" s="224"/>
    </row>
    <row r="2" spans="1:7" x14ac:dyDescent="0.25">
      <c r="B2" s="225" t="s">
        <v>115</v>
      </c>
      <c r="C2" s="225"/>
      <c r="D2" s="225"/>
      <c r="E2" s="225"/>
    </row>
    <row r="3" spans="1:7" ht="14.25" customHeight="1" x14ac:dyDescent="0.25">
      <c r="B3" s="20"/>
      <c r="C3" s="7"/>
      <c r="D3" s="7"/>
    </row>
    <row r="4" spans="1:7" s="30" customFormat="1" ht="14.25" customHeight="1" thickBot="1" x14ac:dyDescent="0.25">
      <c r="A4" s="43"/>
      <c r="B4" s="48" t="s">
        <v>117</v>
      </c>
      <c r="C4" s="96" t="s">
        <v>151</v>
      </c>
      <c r="D4" s="97" t="s">
        <v>152</v>
      </c>
      <c r="E4" s="96" t="s">
        <v>165</v>
      </c>
      <c r="F4" s="97" t="s">
        <v>166</v>
      </c>
      <c r="G4" s="43"/>
    </row>
    <row r="5" spans="1:7" s="64" customFormat="1" ht="14.25" customHeight="1" x14ac:dyDescent="0.2">
      <c r="A5" s="68"/>
      <c r="B5" s="51" t="s">
        <v>20</v>
      </c>
      <c r="C5" s="35">
        <v>58586</v>
      </c>
      <c r="D5" s="36">
        <v>57664</v>
      </c>
      <c r="E5" s="35">
        <v>31268</v>
      </c>
      <c r="F5" s="36">
        <v>28198</v>
      </c>
      <c r="G5" s="68"/>
    </row>
    <row r="6" spans="1:7" s="64" customFormat="1" ht="14.25" customHeight="1" x14ac:dyDescent="0.2">
      <c r="A6" s="68"/>
      <c r="B6" s="24" t="s">
        <v>33</v>
      </c>
      <c r="C6" s="26">
        <v>27270</v>
      </c>
      <c r="D6" s="27">
        <v>27579</v>
      </c>
      <c r="E6" s="26">
        <v>15209</v>
      </c>
      <c r="F6" s="27">
        <v>13510</v>
      </c>
      <c r="G6" s="68"/>
    </row>
    <row r="7" spans="1:7" s="64" customFormat="1" ht="14.25" customHeight="1" x14ac:dyDescent="0.2">
      <c r="A7" s="68"/>
      <c r="B7" s="24" t="s">
        <v>101</v>
      </c>
      <c r="C7" s="26">
        <v>23</v>
      </c>
      <c r="D7" s="27">
        <v>547</v>
      </c>
      <c r="E7" s="26">
        <v>-170</v>
      </c>
      <c r="F7" s="27">
        <v>71</v>
      </c>
      <c r="G7" s="68"/>
    </row>
    <row r="8" spans="1:7" s="64" customFormat="1" ht="14.25" customHeight="1" x14ac:dyDescent="0.2">
      <c r="A8" s="68"/>
      <c r="B8" s="24" t="s">
        <v>51</v>
      </c>
      <c r="C8" s="26">
        <v>22022</v>
      </c>
      <c r="D8" s="27">
        <v>19937</v>
      </c>
      <c r="E8" s="26">
        <v>11361</v>
      </c>
      <c r="F8" s="27">
        <v>9900</v>
      </c>
      <c r="G8" s="68"/>
    </row>
    <row r="9" spans="1:7" s="64" customFormat="1" ht="14.25" customHeight="1" x14ac:dyDescent="0.2">
      <c r="A9" s="68"/>
      <c r="B9" s="24" t="s">
        <v>171</v>
      </c>
      <c r="C9" s="26">
        <v>0</v>
      </c>
      <c r="D9" s="27">
        <v>-8291</v>
      </c>
      <c r="E9" s="26">
        <v>0</v>
      </c>
      <c r="F9" s="27">
        <v>-8291</v>
      </c>
      <c r="G9" s="68"/>
    </row>
    <row r="10" spans="1:7" s="9" customFormat="1" ht="14.25" customHeight="1" x14ac:dyDescent="0.2">
      <c r="A10" s="98"/>
      <c r="B10" s="24" t="s">
        <v>102</v>
      </c>
      <c r="C10" s="26">
        <v>-234</v>
      </c>
      <c r="D10" s="27">
        <v>-4553</v>
      </c>
      <c r="E10" s="26">
        <v>-825</v>
      </c>
      <c r="F10" s="27">
        <v>241</v>
      </c>
      <c r="G10" s="98"/>
    </row>
    <row r="11" spans="1:7" s="64" customFormat="1" ht="14.25" customHeight="1" x14ac:dyDescent="0.2">
      <c r="A11" s="68"/>
      <c r="B11" s="51" t="s">
        <v>103</v>
      </c>
      <c r="C11" s="35">
        <v>61026</v>
      </c>
      <c r="D11" s="36">
        <v>26978</v>
      </c>
      <c r="E11" s="35">
        <v>36747</v>
      </c>
      <c r="F11" s="36">
        <v>11082</v>
      </c>
      <c r="G11" s="68"/>
    </row>
    <row r="12" spans="1:7" s="64" customFormat="1" ht="14.25" customHeight="1" x14ac:dyDescent="0.2">
      <c r="A12" s="68"/>
      <c r="B12" s="24" t="s">
        <v>52</v>
      </c>
      <c r="C12" s="26">
        <v>-16096</v>
      </c>
      <c r="D12" s="27">
        <v>31480</v>
      </c>
      <c r="E12" s="26">
        <v>-19233</v>
      </c>
      <c r="F12" s="27">
        <v>19947</v>
      </c>
      <c r="G12" s="68"/>
    </row>
    <row r="13" spans="1:7" s="64" customFormat="1" ht="14.25" customHeight="1" x14ac:dyDescent="0.2">
      <c r="A13" s="68"/>
      <c r="B13" s="24" t="s">
        <v>104</v>
      </c>
      <c r="C13" s="26">
        <v>-44668</v>
      </c>
      <c r="D13" s="27">
        <v>-31837</v>
      </c>
      <c r="E13" s="26">
        <v>-28213</v>
      </c>
      <c r="F13" s="27">
        <v>-17188</v>
      </c>
      <c r="G13" s="68"/>
    </row>
    <row r="14" spans="1:7" s="64" customFormat="1" ht="14.25" customHeight="1" x14ac:dyDescent="0.2">
      <c r="A14" s="68"/>
      <c r="B14" s="24" t="s">
        <v>53</v>
      </c>
      <c r="C14" s="26">
        <v>-4152</v>
      </c>
      <c r="D14" s="27">
        <v>-3704</v>
      </c>
      <c r="E14" s="26">
        <v>-1829</v>
      </c>
      <c r="F14" s="27">
        <v>-1574</v>
      </c>
      <c r="G14" s="68"/>
    </row>
    <row r="15" spans="1:7" s="64" customFormat="1" ht="14.25" customHeight="1" x14ac:dyDescent="0.2">
      <c r="A15" s="68"/>
      <c r="B15" s="24" t="s">
        <v>54</v>
      </c>
      <c r="C15" s="26">
        <v>4611</v>
      </c>
      <c r="D15" s="27">
        <v>4475</v>
      </c>
      <c r="E15" s="26">
        <v>2331</v>
      </c>
      <c r="F15" s="27">
        <v>2506</v>
      </c>
      <c r="G15" s="68"/>
    </row>
    <row r="16" spans="1:7" ht="14.25" customHeight="1" thickBot="1" x14ac:dyDescent="0.3">
      <c r="B16" s="57" t="s">
        <v>55</v>
      </c>
      <c r="C16" s="37">
        <f>SUM(C5:C15)</f>
        <v>108388</v>
      </c>
      <c r="D16" s="38">
        <f>SUM(D5:D15)</f>
        <v>120275</v>
      </c>
      <c r="E16" s="37">
        <f>SUM(E5:E15)</f>
        <v>46646</v>
      </c>
      <c r="F16" s="38">
        <f>SUM(F5:F15)</f>
        <v>58402</v>
      </c>
    </row>
    <row r="17" spans="1:7" s="64" customFormat="1" ht="14.25" customHeight="1" x14ac:dyDescent="0.2">
      <c r="A17" s="68"/>
      <c r="B17" s="51" t="s">
        <v>56</v>
      </c>
      <c r="C17" s="35">
        <v>256</v>
      </c>
      <c r="D17" s="36">
        <v>222</v>
      </c>
      <c r="E17" s="35">
        <v>110</v>
      </c>
      <c r="F17" s="36">
        <v>132</v>
      </c>
      <c r="G17" s="68"/>
    </row>
    <row r="18" spans="1:7" s="64" customFormat="1" ht="14.25" customHeight="1" x14ac:dyDescent="0.2">
      <c r="A18" s="68"/>
      <c r="B18" s="24" t="s">
        <v>57</v>
      </c>
      <c r="C18" s="26">
        <v>-20599</v>
      </c>
      <c r="D18" s="27">
        <v>-4802</v>
      </c>
      <c r="E18" s="26">
        <v>-1928</v>
      </c>
      <c r="F18" s="27">
        <v>-3217</v>
      </c>
      <c r="G18" s="68"/>
    </row>
    <row r="19" spans="1:7" s="64" customFormat="1" ht="14.25" customHeight="1" x14ac:dyDescent="0.2">
      <c r="A19" s="68"/>
      <c r="B19" s="24" t="s">
        <v>105</v>
      </c>
      <c r="C19" s="26">
        <v>101</v>
      </c>
      <c r="D19" s="27">
        <v>1415</v>
      </c>
      <c r="E19" s="26">
        <v>3</v>
      </c>
      <c r="F19" s="27">
        <v>1282</v>
      </c>
      <c r="G19" s="68"/>
    </row>
    <row r="20" spans="1:7" s="64" customFormat="1" ht="14.25" customHeight="1" x14ac:dyDescent="0.2">
      <c r="A20" s="68"/>
      <c r="B20" s="24" t="s">
        <v>106</v>
      </c>
      <c r="C20" s="26">
        <v>-2376</v>
      </c>
      <c r="D20" s="27">
        <v>-2829</v>
      </c>
      <c r="E20" s="26">
        <v>-2362</v>
      </c>
      <c r="F20" s="27">
        <v>-2791</v>
      </c>
      <c r="G20" s="68"/>
    </row>
    <row r="21" spans="1:7" s="64" customFormat="1" ht="14.25" customHeight="1" x14ac:dyDescent="0.2">
      <c r="A21" s="68"/>
      <c r="B21" s="24" t="s">
        <v>107</v>
      </c>
      <c r="C21" s="26">
        <v>4128</v>
      </c>
      <c r="D21" s="27">
        <v>15017</v>
      </c>
      <c r="E21" s="26">
        <v>128</v>
      </c>
      <c r="F21" s="27">
        <v>15017</v>
      </c>
      <c r="G21" s="68"/>
    </row>
    <row r="22" spans="1:7" s="64" customFormat="1" ht="14.25" customHeight="1" x14ac:dyDescent="0.2">
      <c r="A22" s="68"/>
      <c r="B22" s="24" t="s">
        <v>108</v>
      </c>
      <c r="C22" s="26">
        <v>-520</v>
      </c>
      <c r="D22" s="27">
        <v>-16903</v>
      </c>
      <c r="E22" s="26">
        <v>-56</v>
      </c>
      <c r="F22" s="27">
        <v>-1903</v>
      </c>
      <c r="G22" s="68"/>
    </row>
    <row r="23" spans="1:7" s="64" customFormat="1" ht="14.25" customHeight="1" x14ac:dyDescent="0.2">
      <c r="A23" s="68"/>
      <c r="B23" s="24" t="s">
        <v>109</v>
      </c>
      <c r="C23" s="26">
        <v>-49420</v>
      </c>
      <c r="D23" s="27">
        <v>-413</v>
      </c>
      <c r="E23" s="26">
        <v>0</v>
      </c>
      <c r="F23" s="27">
        <v>-413</v>
      </c>
      <c r="G23" s="68"/>
    </row>
    <row r="24" spans="1:7" ht="14.25" customHeight="1" thickBot="1" x14ac:dyDescent="0.3">
      <c r="B24" s="57" t="s">
        <v>58</v>
      </c>
      <c r="C24" s="37">
        <f>SUM(C17:C23)</f>
        <v>-68430</v>
      </c>
      <c r="D24" s="38">
        <f>SUM(D17:D23)</f>
        <v>-8293</v>
      </c>
      <c r="E24" s="37">
        <f>SUM(E17:E23)</f>
        <v>-4105</v>
      </c>
      <c r="F24" s="38">
        <f>SUM(F17:F23)</f>
        <v>8107</v>
      </c>
    </row>
    <row r="25" spans="1:7" s="64" customFormat="1" ht="14.25" customHeight="1" x14ac:dyDescent="0.2">
      <c r="A25" s="68"/>
      <c r="B25" s="51" t="s">
        <v>173</v>
      </c>
      <c r="C25" s="35">
        <v>-89587</v>
      </c>
      <c r="D25" s="36">
        <v>0</v>
      </c>
      <c r="E25" s="35">
        <v>-65062</v>
      </c>
      <c r="F25" s="36">
        <v>0</v>
      </c>
      <c r="G25" s="68"/>
    </row>
    <row r="26" spans="1:7" s="64" customFormat="1" ht="14.25" customHeight="1" x14ac:dyDescent="0.2">
      <c r="A26" s="68"/>
      <c r="B26" s="51" t="s">
        <v>174</v>
      </c>
      <c r="C26" s="35">
        <v>1330</v>
      </c>
      <c r="D26" s="36">
        <v>0</v>
      </c>
      <c r="E26" s="35">
        <v>1330</v>
      </c>
      <c r="F26" s="36">
        <v>0</v>
      </c>
      <c r="G26" s="68"/>
    </row>
    <row r="27" spans="1:7" s="64" customFormat="1" ht="14.25" customHeight="1" x14ac:dyDescent="0.2">
      <c r="A27" s="68"/>
      <c r="B27" s="51" t="s">
        <v>170</v>
      </c>
      <c r="C27" s="35">
        <v>-44343</v>
      </c>
      <c r="D27" s="36">
        <v>-41927</v>
      </c>
      <c r="E27" s="35">
        <v>-44343</v>
      </c>
      <c r="F27" s="36">
        <v>-41927</v>
      </c>
      <c r="G27" s="68"/>
    </row>
    <row r="28" spans="1:7" s="64" customFormat="1" ht="14.25" customHeight="1" x14ac:dyDescent="0.2">
      <c r="A28" s="68"/>
      <c r="B28" s="24" t="s">
        <v>144</v>
      </c>
      <c r="C28" s="26">
        <v>41895</v>
      </c>
      <c r="D28" s="36">
        <v>3344</v>
      </c>
      <c r="E28" s="26">
        <v>31057</v>
      </c>
      <c r="F28" s="27">
        <v>9</v>
      </c>
      <c r="G28" s="68"/>
    </row>
    <row r="29" spans="1:7" s="64" customFormat="1" ht="14.25" customHeight="1" x14ac:dyDescent="0.2">
      <c r="A29" s="68"/>
      <c r="B29" s="24" t="s">
        <v>147</v>
      </c>
      <c r="C29" s="26">
        <v>0</v>
      </c>
      <c r="D29" s="27">
        <v>75000</v>
      </c>
      <c r="E29" s="26">
        <v>0</v>
      </c>
      <c r="F29" s="27">
        <v>35000</v>
      </c>
      <c r="G29" s="68"/>
    </row>
    <row r="30" spans="1:7" s="64" customFormat="1" ht="14.25" customHeight="1" x14ac:dyDescent="0.2">
      <c r="A30" s="68"/>
      <c r="B30" s="196" t="s">
        <v>149</v>
      </c>
      <c r="C30" s="26">
        <v>-10574</v>
      </c>
      <c r="D30" s="27">
        <v>-4647</v>
      </c>
      <c r="E30" s="26">
        <v>-10013</v>
      </c>
      <c r="F30" s="27">
        <v>-1566</v>
      </c>
      <c r="G30" s="68"/>
    </row>
    <row r="31" spans="1:7" s="64" customFormat="1" ht="14.25" customHeight="1" x14ac:dyDescent="0.2">
      <c r="A31" s="68"/>
      <c r="B31" s="24" t="s">
        <v>172</v>
      </c>
      <c r="C31" s="26">
        <v>0</v>
      </c>
      <c r="D31" s="27">
        <v>-460</v>
      </c>
      <c r="E31" s="26">
        <v>0</v>
      </c>
      <c r="F31" s="27">
        <v>-460</v>
      </c>
      <c r="G31" s="68"/>
    </row>
    <row r="32" spans="1:7" ht="14.25" customHeight="1" thickBot="1" x14ac:dyDescent="0.3">
      <c r="B32" s="57" t="s">
        <v>59</v>
      </c>
      <c r="C32" s="37">
        <f>SUM(C25:C31)</f>
        <v>-101279</v>
      </c>
      <c r="D32" s="38">
        <f t="shared" ref="D32:F32" si="0">SUM(D25:D31)</f>
        <v>31310</v>
      </c>
      <c r="E32" s="37">
        <f t="shared" si="0"/>
        <v>-87031</v>
      </c>
      <c r="F32" s="38">
        <f t="shared" si="0"/>
        <v>-8944</v>
      </c>
    </row>
    <row r="33" spans="1:7" s="64" customFormat="1" ht="14.25" customHeight="1" x14ac:dyDescent="0.2">
      <c r="A33" s="68"/>
      <c r="B33" s="51" t="s">
        <v>111</v>
      </c>
      <c r="C33" s="35">
        <f>C16+C24+C32</f>
        <v>-61321</v>
      </c>
      <c r="D33" s="36">
        <f>D16+D24+D32</f>
        <v>143292</v>
      </c>
      <c r="E33" s="35">
        <f>E16+E24+E32</f>
        <v>-44490</v>
      </c>
      <c r="F33" s="36">
        <f>F16+F24+F32</f>
        <v>57565</v>
      </c>
      <c r="G33" s="68"/>
    </row>
    <row r="34" spans="1:7" s="64" customFormat="1" ht="14.25" customHeight="1" x14ac:dyDescent="0.2">
      <c r="A34" s="68"/>
      <c r="B34" s="99" t="s">
        <v>112</v>
      </c>
      <c r="C34" s="26">
        <v>-9443</v>
      </c>
      <c r="D34" s="27">
        <v>1098</v>
      </c>
      <c r="E34" s="26">
        <v>-13951</v>
      </c>
      <c r="F34" s="27">
        <v>3673</v>
      </c>
      <c r="G34" s="68"/>
    </row>
    <row r="35" spans="1:7" ht="14.25" customHeight="1" thickBot="1" x14ac:dyDescent="0.3">
      <c r="B35" s="57" t="s">
        <v>60</v>
      </c>
      <c r="C35" s="37">
        <f>SUM(C33:C34)</f>
        <v>-70764</v>
      </c>
      <c r="D35" s="38">
        <f>SUM(D33:D34)</f>
        <v>144390</v>
      </c>
      <c r="E35" s="37">
        <f>SUM(E33:E34)</f>
        <v>-58441</v>
      </c>
      <c r="F35" s="38">
        <f>SUM(F33:F34)</f>
        <v>61238</v>
      </c>
    </row>
    <row r="36" spans="1:7" s="64" customFormat="1" ht="14.25" customHeight="1" x14ac:dyDescent="0.2">
      <c r="A36" s="68"/>
      <c r="B36" s="51" t="s">
        <v>113</v>
      </c>
      <c r="C36" s="35">
        <v>374611</v>
      </c>
      <c r="D36" s="36">
        <v>300567</v>
      </c>
      <c r="E36" s="35">
        <v>362288</v>
      </c>
      <c r="F36" s="36">
        <v>383719</v>
      </c>
      <c r="G36" s="68"/>
    </row>
    <row r="37" spans="1:7" ht="14.25" customHeight="1" thickBot="1" x14ac:dyDescent="0.3">
      <c r="B37" s="57" t="s">
        <v>114</v>
      </c>
      <c r="C37" s="37">
        <f>SUM(C35:C36)</f>
        <v>303847</v>
      </c>
      <c r="D37" s="38">
        <f>SUM(D35:D36)</f>
        <v>444957</v>
      </c>
      <c r="E37" s="37">
        <f>SUM(E35:E36)</f>
        <v>303847</v>
      </c>
      <c r="F37" s="38">
        <f>SUM(F35:F36)</f>
        <v>444957</v>
      </c>
    </row>
    <row r="38" spans="1:7" s="9" customFormat="1" ht="14.25" customHeight="1" x14ac:dyDescent="0.25">
      <c r="A38" s="98"/>
      <c r="B38" s="2"/>
      <c r="C38" s="2"/>
      <c r="D38" s="2"/>
      <c r="E38" s="2"/>
      <c r="F38" s="2"/>
      <c r="G38" s="98"/>
    </row>
    <row r="39" spans="1:7" ht="14.25" customHeight="1" thickBot="1" x14ac:dyDescent="0.3">
      <c r="B39" s="57" t="s">
        <v>1</v>
      </c>
      <c r="C39" s="37">
        <f>C16+C17+C18+C19+C20</f>
        <v>85770</v>
      </c>
      <c r="D39" s="38">
        <f>D16+D17+D18+D19+D20</f>
        <v>114281</v>
      </c>
      <c r="E39" s="37">
        <f>E16+E17+E18+E19+E20</f>
        <v>42469</v>
      </c>
      <c r="F39" s="38">
        <f>F16+F17+F18+F19+F20</f>
        <v>53808</v>
      </c>
    </row>
    <row r="40" spans="1:7" s="9" customFormat="1" ht="14.25" customHeight="1" x14ac:dyDescent="0.3">
      <c r="A40" s="98"/>
      <c r="B40" s="68"/>
      <c r="C40" s="68"/>
      <c r="D40" s="68"/>
      <c r="E40" s="98"/>
    </row>
    <row r="41" spans="1:7" s="9" customFormat="1" ht="14.25" customHeight="1" x14ac:dyDescent="0.25">
      <c r="A41" s="98"/>
      <c r="B41" s="2"/>
      <c r="C41" s="2"/>
      <c r="D41" s="2"/>
      <c r="E41" s="68"/>
    </row>
    <row r="43" spans="1:7" x14ac:dyDescent="0.25">
      <c r="B43" s="206"/>
    </row>
    <row r="44" spans="1:7" x14ac:dyDescent="0.25">
      <c r="B44" s="206"/>
    </row>
  </sheetData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2.33203125" style="2" customWidth="1"/>
    <col min="3" max="12" width="10.44140625" style="2" customWidth="1"/>
    <col min="13" max="13" width="2.6640625" style="2" customWidth="1"/>
    <col min="14" max="16384" width="9.109375" style="2"/>
  </cols>
  <sheetData>
    <row r="1" spans="1:13" s="45" customFormat="1" ht="15" customHeight="1" x14ac:dyDescent="0.3">
      <c r="A1" s="112"/>
      <c r="B1" s="222" t="s">
        <v>163</v>
      </c>
      <c r="C1" s="222"/>
      <c r="D1" s="222"/>
      <c r="E1" s="222"/>
      <c r="F1" s="222"/>
      <c r="G1" s="222"/>
      <c r="H1" s="113"/>
      <c r="I1" s="113"/>
      <c r="J1" s="113"/>
      <c r="K1" s="113"/>
      <c r="L1" s="113"/>
      <c r="M1" s="112"/>
    </row>
    <row r="2" spans="1:13" ht="15" customHeight="1" x14ac:dyDescent="0.25">
      <c r="A2" s="109"/>
      <c r="B2" s="202" t="s">
        <v>115</v>
      </c>
      <c r="C2" s="111"/>
      <c r="D2" s="111"/>
      <c r="E2" s="111"/>
      <c r="F2" s="111"/>
      <c r="G2" s="111"/>
      <c r="H2" s="110"/>
      <c r="I2" s="110"/>
      <c r="J2" s="110"/>
      <c r="K2" s="110"/>
      <c r="L2" s="110"/>
      <c r="M2" s="109"/>
    </row>
    <row r="3" spans="1:13" ht="15" customHeight="1" x14ac:dyDescent="0.25">
      <c r="A3" s="39"/>
      <c r="B3" s="47"/>
      <c r="C3" s="41"/>
      <c r="D3" s="41"/>
      <c r="E3" s="41"/>
      <c r="F3" s="41"/>
      <c r="G3" s="41"/>
      <c r="H3" s="41"/>
      <c r="I3" s="41"/>
      <c r="J3" s="41"/>
      <c r="K3" s="41"/>
      <c r="L3" s="41"/>
      <c r="M3" s="39"/>
    </row>
    <row r="4" spans="1:13" s="30" customFormat="1" ht="15" customHeight="1" thickBot="1" x14ac:dyDescent="0.25">
      <c r="A4" s="43"/>
      <c r="B4" s="72" t="s">
        <v>117</v>
      </c>
      <c r="C4" s="226" t="s">
        <v>125</v>
      </c>
      <c r="D4" s="226"/>
      <c r="E4" s="227" t="s">
        <v>124</v>
      </c>
      <c r="F4" s="228"/>
      <c r="G4" s="226" t="s">
        <v>0</v>
      </c>
      <c r="H4" s="226"/>
      <c r="I4" s="226" t="s">
        <v>61</v>
      </c>
      <c r="J4" s="226"/>
      <c r="K4" s="226" t="s">
        <v>14</v>
      </c>
      <c r="L4" s="226"/>
      <c r="M4" s="43"/>
    </row>
    <row r="5" spans="1:13" s="30" customFormat="1" ht="14.25" customHeight="1" thickBot="1" x14ac:dyDescent="0.25">
      <c r="A5" s="43"/>
      <c r="B5" s="117"/>
      <c r="C5" s="132" t="s">
        <v>151</v>
      </c>
      <c r="D5" s="133" t="s">
        <v>152</v>
      </c>
      <c r="E5" s="132" t="s">
        <v>151</v>
      </c>
      <c r="F5" s="133" t="s">
        <v>152</v>
      </c>
      <c r="G5" s="132" t="s">
        <v>151</v>
      </c>
      <c r="H5" s="133" t="s">
        <v>152</v>
      </c>
      <c r="I5" s="132" t="s">
        <v>151</v>
      </c>
      <c r="J5" s="133" t="s">
        <v>152</v>
      </c>
      <c r="K5" s="132" t="s">
        <v>151</v>
      </c>
      <c r="L5" s="133" t="s">
        <v>152</v>
      </c>
      <c r="M5" s="43"/>
    </row>
    <row r="6" spans="1:13" s="30" customFormat="1" ht="14.25" customHeight="1" x14ac:dyDescent="0.2">
      <c r="A6" s="43"/>
      <c r="B6" s="24" t="s">
        <v>24</v>
      </c>
      <c r="C6" s="26">
        <f>21062+1</f>
        <v>21063</v>
      </c>
      <c r="D6" s="27">
        <v>38035</v>
      </c>
      <c r="E6" s="26">
        <v>74104</v>
      </c>
      <c r="F6" s="27">
        <v>70609</v>
      </c>
      <c r="G6" s="26">
        <v>0</v>
      </c>
      <c r="H6" s="27">
        <v>0</v>
      </c>
      <c r="I6" s="26">
        <v>0</v>
      </c>
      <c r="J6" s="27">
        <v>0</v>
      </c>
      <c r="K6" s="26">
        <f>C6+E6+G6+I6</f>
        <v>95167</v>
      </c>
      <c r="L6" s="27">
        <f>D6+F6+H6+J6</f>
        <v>108644</v>
      </c>
      <c r="M6" s="43"/>
    </row>
    <row r="7" spans="1:13" s="30" customFormat="1" ht="14.25" customHeight="1" x14ac:dyDescent="0.2">
      <c r="A7" s="43"/>
      <c r="B7" s="24" t="s">
        <v>25</v>
      </c>
      <c r="C7" s="26">
        <f>78947+1</f>
        <v>78948</v>
      </c>
      <c r="D7" s="27">
        <v>77580</v>
      </c>
      <c r="E7" s="26">
        <v>135644</v>
      </c>
      <c r="F7" s="27">
        <v>124415</v>
      </c>
      <c r="G7" s="26">
        <v>0</v>
      </c>
      <c r="H7" s="27">
        <v>0</v>
      </c>
      <c r="I7" s="26">
        <v>0</v>
      </c>
      <c r="J7" s="27">
        <v>0</v>
      </c>
      <c r="K7" s="26">
        <f>C7+E7+G7+I7</f>
        <v>214592</v>
      </c>
      <c r="L7" s="27">
        <f>D7+F7+H7+J7</f>
        <v>201995</v>
      </c>
      <c r="M7" s="43"/>
    </row>
    <row r="8" spans="1:13" s="30" customFormat="1" ht="14.25" customHeight="1" thickBot="1" x14ac:dyDescent="0.25">
      <c r="A8" s="43"/>
      <c r="B8" s="52" t="s">
        <v>16</v>
      </c>
      <c r="C8" s="53">
        <f t="shared" ref="C8" si="0">SUM(C6:C7)</f>
        <v>100011</v>
      </c>
      <c r="D8" s="54">
        <f t="shared" ref="D8:J8" si="1">SUM(D6:D7)</f>
        <v>115615</v>
      </c>
      <c r="E8" s="53">
        <f t="shared" si="1"/>
        <v>209748</v>
      </c>
      <c r="F8" s="54">
        <f t="shared" si="1"/>
        <v>195024</v>
      </c>
      <c r="G8" s="53">
        <f t="shared" si="1"/>
        <v>0</v>
      </c>
      <c r="H8" s="54">
        <f t="shared" si="1"/>
        <v>0</v>
      </c>
      <c r="I8" s="53">
        <f t="shared" si="1"/>
        <v>0</v>
      </c>
      <c r="J8" s="54">
        <f t="shared" si="1"/>
        <v>0</v>
      </c>
      <c r="K8" s="53">
        <f>SUM(K6:K7)</f>
        <v>309759</v>
      </c>
      <c r="L8" s="54">
        <f>SUM(L6:L7)</f>
        <v>310639</v>
      </c>
      <c r="M8" s="43"/>
    </row>
    <row r="9" spans="1:13" s="30" customFormat="1" ht="14.25" customHeight="1" x14ac:dyDescent="0.2">
      <c r="A9" s="43"/>
      <c r="B9" s="51" t="s">
        <v>17</v>
      </c>
      <c r="C9" s="35">
        <v>0</v>
      </c>
      <c r="D9" s="36">
        <v>0</v>
      </c>
      <c r="E9" s="35">
        <v>0</v>
      </c>
      <c r="F9" s="36">
        <v>0</v>
      </c>
      <c r="G9" s="35">
        <v>102708</v>
      </c>
      <c r="H9" s="36">
        <v>98249</v>
      </c>
      <c r="I9" s="35">
        <v>0</v>
      </c>
      <c r="J9" s="36">
        <v>0</v>
      </c>
      <c r="K9" s="35">
        <f>C9+E9+G9+I9</f>
        <v>102708</v>
      </c>
      <c r="L9" s="36">
        <f>D9+F9+H9+J9</f>
        <v>98249</v>
      </c>
      <c r="M9" s="43"/>
    </row>
    <row r="10" spans="1:13" s="30" customFormat="1" ht="14.25" customHeight="1" x14ac:dyDescent="0.2">
      <c r="A10" s="43"/>
      <c r="B10" s="24" t="s">
        <v>18</v>
      </c>
      <c r="C10" s="26">
        <f>333+1</f>
        <v>334</v>
      </c>
      <c r="D10" s="27">
        <v>348</v>
      </c>
      <c r="E10" s="26">
        <v>30</v>
      </c>
      <c r="F10" s="27">
        <v>22</v>
      </c>
      <c r="G10" s="26">
        <v>491</v>
      </c>
      <c r="H10" s="27">
        <v>331</v>
      </c>
      <c r="I10" s="26">
        <v>0</v>
      </c>
      <c r="J10" s="27">
        <v>0</v>
      </c>
      <c r="K10" s="26">
        <f>C10+E10+G10+I10</f>
        <v>855</v>
      </c>
      <c r="L10" s="27">
        <f>D10+F10+H10+J10</f>
        <v>701</v>
      </c>
      <c r="M10" s="43"/>
    </row>
    <row r="11" spans="1:13" s="30" customFormat="1" ht="14.25" customHeight="1" thickBot="1" x14ac:dyDescent="0.25">
      <c r="A11" s="43"/>
      <c r="B11" s="52" t="s">
        <v>26</v>
      </c>
      <c r="C11" s="53">
        <f t="shared" ref="C11" si="2">SUM(C8:C10)</f>
        <v>100345</v>
      </c>
      <c r="D11" s="54">
        <f t="shared" ref="D11:J11" si="3">SUM(D8:D10)</f>
        <v>115963</v>
      </c>
      <c r="E11" s="53">
        <f t="shared" si="3"/>
        <v>209778</v>
      </c>
      <c r="F11" s="54">
        <f t="shared" si="3"/>
        <v>195046</v>
      </c>
      <c r="G11" s="53">
        <f t="shared" si="3"/>
        <v>103199</v>
      </c>
      <c r="H11" s="54">
        <f t="shared" si="3"/>
        <v>98580</v>
      </c>
      <c r="I11" s="53">
        <f t="shared" si="3"/>
        <v>0</v>
      </c>
      <c r="J11" s="54">
        <f t="shared" si="3"/>
        <v>0</v>
      </c>
      <c r="K11" s="53">
        <f>SUM(K8:K10)</f>
        <v>413322</v>
      </c>
      <c r="L11" s="54">
        <f>SUM(L8:L10)</f>
        <v>409589</v>
      </c>
      <c r="M11" s="43"/>
    </row>
    <row r="12" spans="1:13" s="30" customFormat="1" ht="14.25" customHeight="1" x14ac:dyDescent="0.2">
      <c r="A12" s="43"/>
      <c r="B12" s="51" t="s">
        <v>62</v>
      </c>
      <c r="C12" s="35">
        <v>-4819</v>
      </c>
      <c r="D12" s="36">
        <v>-6173</v>
      </c>
      <c r="E12" s="35">
        <v>-13889</v>
      </c>
      <c r="F12" s="36">
        <v>-15365</v>
      </c>
      <c r="G12" s="35">
        <v>-80771</v>
      </c>
      <c r="H12" s="36">
        <v>-83398</v>
      </c>
      <c r="I12" s="35">
        <v>-7185</v>
      </c>
      <c r="J12" s="36">
        <v>-5579</v>
      </c>
      <c r="K12" s="35">
        <f>C12+E12+G12+I12</f>
        <v>-106664</v>
      </c>
      <c r="L12" s="36">
        <f>D12+F12+H12+J12</f>
        <v>-110515</v>
      </c>
      <c r="M12" s="43"/>
    </row>
    <row r="13" spans="1:13" s="30" customFormat="1" ht="14.25" customHeight="1" thickBot="1" x14ac:dyDescent="0.25">
      <c r="A13" s="43"/>
      <c r="B13" s="52" t="s">
        <v>28</v>
      </c>
      <c r="C13" s="53">
        <f t="shared" ref="C13" si="4">SUM(C11:C12)</f>
        <v>95526</v>
      </c>
      <c r="D13" s="54">
        <f t="shared" ref="D13:L13" si="5">SUM(D11:D12)</f>
        <v>109790</v>
      </c>
      <c r="E13" s="53">
        <f t="shared" si="5"/>
        <v>195889</v>
      </c>
      <c r="F13" s="54">
        <f t="shared" si="5"/>
        <v>179681</v>
      </c>
      <c r="G13" s="53">
        <f t="shared" si="5"/>
        <v>22428</v>
      </c>
      <c r="H13" s="54">
        <f t="shared" si="5"/>
        <v>15182</v>
      </c>
      <c r="I13" s="53">
        <f t="shared" si="5"/>
        <v>-7185</v>
      </c>
      <c r="J13" s="54">
        <f t="shared" si="5"/>
        <v>-5579</v>
      </c>
      <c r="K13" s="53">
        <f t="shared" si="5"/>
        <v>306658</v>
      </c>
      <c r="L13" s="54">
        <f t="shared" si="5"/>
        <v>299074</v>
      </c>
      <c r="M13" s="43"/>
    </row>
    <row r="14" spans="1:13" s="30" customFormat="1" ht="10.199999999999999" x14ac:dyDescent="0.2">
      <c r="A14" s="43"/>
      <c r="B14" s="59"/>
      <c r="C14" s="100"/>
      <c r="D14" s="101"/>
      <c r="E14" s="100"/>
      <c r="F14" s="101"/>
      <c r="G14" s="100"/>
      <c r="H14" s="101"/>
      <c r="I14" s="100"/>
      <c r="J14" s="101"/>
      <c r="K14" s="100"/>
      <c r="L14" s="101"/>
      <c r="M14" s="43"/>
    </row>
    <row r="15" spans="1:13" s="30" customFormat="1" ht="11.25" customHeight="1" x14ac:dyDescent="0.2">
      <c r="A15" s="43"/>
      <c r="B15" s="99" t="s">
        <v>110</v>
      </c>
      <c r="C15" s="26">
        <f>-16075-1</f>
        <v>-16076</v>
      </c>
      <c r="D15" s="27">
        <v>-18983</v>
      </c>
      <c r="E15" s="26">
        <v>-86670</v>
      </c>
      <c r="F15" s="27">
        <v>-83514</v>
      </c>
      <c r="G15" s="26">
        <v>-9890</v>
      </c>
      <c r="H15" s="27">
        <v>-8603</v>
      </c>
      <c r="I15" s="26">
        <v>-9067</v>
      </c>
      <c r="J15" s="27">
        <v>-8877</v>
      </c>
      <c r="K15" s="26">
        <f>C15+E15+G15+I15</f>
        <v>-121703</v>
      </c>
      <c r="L15" s="27">
        <f>D15+F15+H15+J15</f>
        <v>-119977</v>
      </c>
      <c r="M15" s="43"/>
    </row>
    <row r="16" spans="1:13" s="30" customFormat="1" ht="14.25" customHeight="1" thickBot="1" x14ac:dyDescent="0.25">
      <c r="A16" s="43"/>
      <c r="B16" s="52" t="s">
        <v>63</v>
      </c>
      <c r="C16" s="53">
        <f t="shared" ref="C16" si="6">SUM(C13:C15)</f>
        <v>79450</v>
      </c>
      <c r="D16" s="54">
        <f t="shared" ref="D16:L16" si="7">SUM(D13:D15)</f>
        <v>90807</v>
      </c>
      <c r="E16" s="53">
        <f t="shared" si="7"/>
        <v>109219</v>
      </c>
      <c r="F16" s="54">
        <f t="shared" si="7"/>
        <v>96167</v>
      </c>
      <c r="G16" s="53">
        <f t="shared" si="7"/>
        <v>12538</v>
      </c>
      <c r="H16" s="54">
        <f t="shared" si="7"/>
        <v>6579</v>
      </c>
      <c r="I16" s="53">
        <f t="shared" si="7"/>
        <v>-16252</v>
      </c>
      <c r="J16" s="54">
        <f t="shared" si="7"/>
        <v>-14456</v>
      </c>
      <c r="K16" s="53">
        <f t="shared" si="7"/>
        <v>184955</v>
      </c>
      <c r="L16" s="54">
        <f t="shared" si="7"/>
        <v>179097</v>
      </c>
      <c r="M16" s="43"/>
    </row>
    <row r="17" spans="1:13" s="95" customFormat="1" ht="10.199999999999999" x14ac:dyDescent="0.2">
      <c r="A17" s="43"/>
      <c r="B17" s="59"/>
      <c r="C17" s="100"/>
      <c r="D17" s="101"/>
      <c r="E17" s="100"/>
      <c r="F17" s="101"/>
      <c r="G17" s="100"/>
      <c r="H17" s="101"/>
      <c r="I17" s="100"/>
      <c r="J17" s="101"/>
      <c r="K17" s="100"/>
      <c r="L17" s="101"/>
      <c r="M17" s="43"/>
    </row>
    <row r="18" spans="1:13" s="30" customFormat="1" ht="11.25" customHeight="1" x14ac:dyDescent="0.2">
      <c r="A18" s="43"/>
      <c r="B18" s="118" t="s">
        <v>29</v>
      </c>
      <c r="C18" s="35">
        <v>-12001</v>
      </c>
      <c r="D18" s="36">
        <v>-11049</v>
      </c>
      <c r="E18" s="35">
        <v>-48654</v>
      </c>
      <c r="F18" s="36">
        <v>-43841</v>
      </c>
      <c r="G18" s="35">
        <v>0</v>
      </c>
      <c r="H18" s="36">
        <v>0</v>
      </c>
      <c r="I18" s="35">
        <v>0</v>
      </c>
      <c r="J18" s="36">
        <v>0</v>
      </c>
      <c r="K18" s="35">
        <f>C18+E18+G18+I18</f>
        <v>-60655</v>
      </c>
      <c r="L18" s="36">
        <f>D18+F18+H18+J18</f>
        <v>-54890</v>
      </c>
      <c r="M18" s="43"/>
    </row>
    <row r="19" spans="1:13" s="30" customFormat="1" ht="14.25" customHeight="1" thickBot="1" x14ac:dyDescent="0.25">
      <c r="A19" s="43"/>
      <c r="B19" s="52" t="s">
        <v>150</v>
      </c>
      <c r="C19" s="53">
        <f t="shared" ref="C19" si="8">SUM(C16:C18)</f>
        <v>67449</v>
      </c>
      <c r="D19" s="54">
        <f t="shared" ref="D19:J19" si="9">SUM(D16:D18)</f>
        <v>79758</v>
      </c>
      <c r="E19" s="53">
        <f t="shared" si="9"/>
        <v>60565</v>
      </c>
      <c r="F19" s="54">
        <f t="shared" si="9"/>
        <v>52326</v>
      </c>
      <c r="G19" s="53">
        <f t="shared" si="9"/>
        <v>12538</v>
      </c>
      <c r="H19" s="54">
        <f t="shared" si="9"/>
        <v>6579</v>
      </c>
      <c r="I19" s="53">
        <f t="shared" si="9"/>
        <v>-16252</v>
      </c>
      <c r="J19" s="54">
        <f t="shared" si="9"/>
        <v>-14456</v>
      </c>
      <c r="K19" s="53">
        <f>SUM(K16:K18)</f>
        <v>124300</v>
      </c>
      <c r="L19" s="54">
        <f>SUM(L16:L18)</f>
        <v>124207</v>
      </c>
      <c r="M19" s="43"/>
    </row>
    <row r="20" spans="1:13" s="30" customFormat="1" ht="14.25" customHeight="1" x14ac:dyDescent="0.2">
      <c r="A20" s="43"/>
      <c r="B20" s="51" t="s">
        <v>31</v>
      </c>
      <c r="C20" s="35"/>
      <c r="D20" s="36"/>
      <c r="E20" s="35"/>
      <c r="F20" s="36"/>
      <c r="G20" s="35"/>
      <c r="H20" s="36"/>
      <c r="I20" s="35"/>
      <c r="J20" s="36"/>
      <c r="K20" s="35">
        <v>-38006</v>
      </c>
      <c r="L20" s="36">
        <v>-38341</v>
      </c>
      <c r="M20" s="43"/>
    </row>
    <row r="21" spans="1:13" s="30" customFormat="1" ht="14.25" customHeight="1" x14ac:dyDescent="0.2">
      <c r="A21" s="43"/>
      <c r="B21" s="24" t="s">
        <v>32</v>
      </c>
      <c r="C21" s="26"/>
      <c r="D21" s="27"/>
      <c r="E21" s="26"/>
      <c r="F21" s="27"/>
      <c r="G21" s="26"/>
      <c r="H21" s="27"/>
      <c r="I21" s="26"/>
      <c r="J21" s="27"/>
      <c r="K21" s="26">
        <v>-3738</v>
      </c>
      <c r="L21" s="27">
        <v>-2869</v>
      </c>
      <c r="M21" s="43"/>
    </row>
    <row r="22" spans="1:13" s="30" customFormat="1" ht="14.25" customHeight="1" thickBot="1" x14ac:dyDescent="0.25">
      <c r="A22" s="43"/>
      <c r="B22" s="52" t="s">
        <v>89</v>
      </c>
      <c r="C22" s="102"/>
      <c r="D22" s="103"/>
      <c r="E22" s="102"/>
      <c r="F22" s="103"/>
      <c r="G22" s="102"/>
      <c r="H22" s="103"/>
      <c r="I22" s="102"/>
      <c r="J22" s="103"/>
      <c r="K22" s="53">
        <f>SUM(K19:K21)</f>
        <v>82556</v>
      </c>
      <c r="L22" s="54">
        <f>SUM(L19:L21)</f>
        <v>82997</v>
      </c>
      <c r="M22" s="43"/>
    </row>
    <row r="23" spans="1:13" s="30" customFormat="1" ht="14.25" customHeight="1" x14ac:dyDescent="0.2">
      <c r="A23" s="43"/>
      <c r="B23" s="51" t="s">
        <v>90</v>
      </c>
      <c r="C23" s="35"/>
      <c r="D23" s="36"/>
      <c r="E23" s="35"/>
      <c r="F23" s="36"/>
      <c r="G23" s="35"/>
      <c r="H23" s="36"/>
      <c r="I23" s="35"/>
      <c r="J23" s="36"/>
      <c r="K23" s="35">
        <v>3323</v>
      </c>
      <c r="L23" s="36">
        <v>2793</v>
      </c>
      <c r="M23" s="43"/>
    </row>
    <row r="24" spans="1:13" s="30" customFormat="1" ht="14.25" customHeight="1" x14ac:dyDescent="0.2">
      <c r="A24" s="43"/>
      <c r="B24" s="24" t="s">
        <v>129</v>
      </c>
      <c r="C24" s="26"/>
      <c r="D24" s="27"/>
      <c r="E24" s="26"/>
      <c r="F24" s="27"/>
      <c r="G24" s="26"/>
      <c r="H24" s="27"/>
      <c r="I24" s="26"/>
      <c r="J24" s="27"/>
      <c r="K24" s="26">
        <v>-23</v>
      </c>
      <c r="L24" s="27">
        <v>-547</v>
      </c>
      <c r="M24" s="43"/>
    </row>
    <row r="25" spans="1:13" s="30" customFormat="1" ht="14.25" customHeight="1" thickBot="1" x14ac:dyDescent="0.25">
      <c r="A25" s="43"/>
      <c r="B25" s="52" t="s">
        <v>92</v>
      </c>
      <c r="C25" s="102"/>
      <c r="D25" s="103"/>
      <c r="E25" s="102"/>
      <c r="F25" s="103"/>
      <c r="G25" s="102"/>
      <c r="H25" s="103"/>
      <c r="I25" s="102"/>
      <c r="J25" s="103"/>
      <c r="K25" s="53">
        <f>SUM(K22:K24)</f>
        <v>85856</v>
      </c>
      <c r="L25" s="54">
        <f>SUM(L22:L24)</f>
        <v>85243</v>
      </c>
      <c r="M25" s="43"/>
    </row>
    <row r="26" spans="1:13" s="30" customFormat="1" ht="14.25" customHeight="1" x14ac:dyDescent="0.2">
      <c r="A26" s="43"/>
      <c r="B26" s="51" t="s">
        <v>64</v>
      </c>
      <c r="C26" s="35"/>
      <c r="D26" s="36"/>
      <c r="E26" s="35"/>
      <c r="F26" s="36"/>
      <c r="G26" s="35"/>
      <c r="H26" s="36"/>
      <c r="I26" s="35"/>
      <c r="J26" s="36"/>
      <c r="K26" s="35">
        <v>-27270</v>
      </c>
      <c r="L26" s="36">
        <v>-27579</v>
      </c>
      <c r="M26" s="43"/>
    </row>
    <row r="27" spans="1:13" s="9" customFormat="1" ht="10.8" thickBot="1" x14ac:dyDescent="0.25">
      <c r="A27" s="98"/>
      <c r="B27" s="57" t="s">
        <v>20</v>
      </c>
      <c r="C27" s="37"/>
      <c r="D27" s="38"/>
      <c r="E27" s="37"/>
      <c r="F27" s="38"/>
      <c r="G27" s="37"/>
      <c r="H27" s="38"/>
      <c r="I27" s="37"/>
      <c r="J27" s="38"/>
      <c r="K27" s="37">
        <f>SUM(K25:K26)</f>
        <v>58586</v>
      </c>
      <c r="L27" s="38">
        <f>SUM(L25:L26)</f>
        <v>57664</v>
      </c>
    </row>
    <row r="28" spans="1:13" s="30" customFormat="1" ht="10.199999999999999" x14ac:dyDescent="0.2">
      <c r="A28" s="43"/>
      <c r="B28" s="43"/>
      <c r="C28" s="105"/>
      <c r="D28" s="105"/>
      <c r="E28" s="105"/>
      <c r="F28" s="106"/>
      <c r="G28" s="106"/>
      <c r="H28" s="106"/>
      <c r="I28" s="106"/>
      <c r="J28" s="106"/>
      <c r="K28" s="106"/>
      <c r="L28" s="106"/>
      <c r="M28" s="43"/>
    </row>
    <row r="29" spans="1:13" s="30" customFormat="1" ht="10.199999999999999" x14ac:dyDescent="0.2">
      <c r="B29" s="95"/>
      <c r="C29" s="115"/>
      <c r="D29" s="115"/>
      <c r="E29" s="115"/>
      <c r="F29" s="116"/>
      <c r="G29" s="116"/>
      <c r="H29" s="116"/>
      <c r="I29" s="116"/>
      <c r="J29" s="116"/>
      <c r="K29" s="116"/>
      <c r="L29" s="116"/>
    </row>
    <row r="30" spans="1:13" s="30" customFormat="1" ht="10.199999999999999" x14ac:dyDescent="0.2"/>
    <row r="31" spans="1:1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mergeCells count="6">
    <mergeCell ref="K4:L4"/>
    <mergeCell ref="B1:G1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&amp;L© 2017 Software AG. All rights reserved.
&amp;CPage &amp;P
&amp;R&amp;G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M43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2.33203125" style="2" customWidth="1"/>
    <col min="3" max="12" width="10.44140625" style="2" customWidth="1"/>
    <col min="13" max="13" width="2.6640625" style="2" customWidth="1"/>
    <col min="14" max="16384" width="9.109375" style="2"/>
  </cols>
  <sheetData>
    <row r="1" spans="1:13" s="45" customFormat="1" ht="15" customHeight="1" x14ac:dyDescent="0.3">
      <c r="A1" s="112"/>
      <c r="B1" s="222" t="s">
        <v>164</v>
      </c>
      <c r="C1" s="222"/>
      <c r="D1" s="222"/>
      <c r="E1" s="222"/>
      <c r="F1" s="222"/>
      <c r="G1" s="222"/>
      <c r="H1" s="113"/>
      <c r="I1" s="113"/>
      <c r="J1" s="113"/>
      <c r="K1" s="113"/>
      <c r="L1" s="113"/>
      <c r="M1" s="112"/>
    </row>
    <row r="2" spans="1:13" ht="15" customHeight="1" x14ac:dyDescent="0.25">
      <c r="A2" s="109"/>
      <c r="B2" s="108" t="s">
        <v>115</v>
      </c>
      <c r="C2" s="111"/>
      <c r="D2" s="111"/>
      <c r="E2" s="111"/>
      <c r="F2" s="111"/>
      <c r="G2" s="111"/>
      <c r="H2" s="110"/>
      <c r="I2" s="110"/>
      <c r="J2" s="110"/>
      <c r="K2" s="110"/>
      <c r="L2" s="110"/>
      <c r="M2" s="109"/>
    </row>
    <row r="3" spans="1:13" ht="15" customHeight="1" x14ac:dyDescent="0.25">
      <c r="A3" s="39"/>
      <c r="B3" s="47"/>
      <c r="C3" s="41"/>
      <c r="D3" s="41"/>
      <c r="E3" s="41"/>
      <c r="F3" s="41"/>
      <c r="G3" s="41"/>
      <c r="H3" s="41"/>
      <c r="I3" s="41"/>
      <c r="J3" s="41"/>
      <c r="K3" s="41"/>
      <c r="L3" s="41"/>
      <c r="M3" s="39"/>
    </row>
    <row r="4" spans="1:13" s="30" customFormat="1" ht="15" customHeight="1" thickBot="1" x14ac:dyDescent="0.25">
      <c r="A4" s="43"/>
      <c r="B4" s="72" t="s">
        <v>117</v>
      </c>
      <c r="C4" s="226" t="s">
        <v>125</v>
      </c>
      <c r="D4" s="226"/>
      <c r="E4" s="227" t="s">
        <v>124</v>
      </c>
      <c r="F4" s="228"/>
      <c r="G4" s="226" t="s">
        <v>0</v>
      </c>
      <c r="H4" s="226"/>
      <c r="I4" s="226" t="s">
        <v>61</v>
      </c>
      <c r="J4" s="226"/>
      <c r="K4" s="226" t="s">
        <v>14</v>
      </c>
      <c r="L4" s="226"/>
      <c r="M4" s="43"/>
    </row>
    <row r="5" spans="1:13" s="30" customFormat="1" ht="14.25" customHeight="1" thickBot="1" x14ac:dyDescent="0.25">
      <c r="A5" s="43"/>
      <c r="B5" s="117"/>
      <c r="C5" s="132" t="s">
        <v>165</v>
      </c>
      <c r="D5" s="133" t="s">
        <v>166</v>
      </c>
      <c r="E5" s="132" t="s">
        <v>165</v>
      </c>
      <c r="F5" s="133" t="s">
        <v>166</v>
      </c>
      <c r="G5" s="132" t="s">
        <v>165</v>
      </c>
      <c r="H5" s="133" t="s">
        <v>166</v>
      </c>
      <c r="I5" s="132" t="s">
        <v>165</v>
      </c>
      <c r="J5" s="133" t="s">
        <v>166</v>
      </c>
      <c r="K5" s="132" t="s">
        <v>165</v>
      </c>
      <c r="L5" s="133" t="s">
        <v>166</v>
      </c>
      <c r="M5" s="43"/>
    </row>
    <row r="6" spans="1:13" s="30" customFormat="1" ht="14.25" customHeight="1" x14ac:dyDescent="0.2">
      <c r="A6" s="43"/>
      <c r="B6" s="24" t="s">
        <v>24</v>
      </c>
      <c r="C6" s="26">
        <f>13238-1</f>
        <v>13237</v>
      </c>
      <c r="D6" s="27">
        <v>11617</v>
      </c>
      <c r="E6" s="26">
        <v>35676</v>
      </c>
      <c r="F6" s="27">
        <v>37957</v>
      </c>
      <c r="G6" s="26">
        <v>0</v>
      </c>
      <c r="H6" s="27">
        <v>0</v>
      </c>
      <c r="I6" s="26">
        <v>0</v>
      </c>
      <c r="J6" s="27">
        <v>0</v>
      </c>
      <c r="K6" s="26">
        <f>C6+E6+G6+I6</f>
        <v>48913</v>
      </c>
      <c r="L6" s="27">
        <f>D6+F6+H6+J6</f>
        <v>49574</v>
      </c>
      <c r="M6" s="43"/>
    </row>
    <row r="7" spans="1:13" s="30" customFormat="1" ht="14.25" customHeight="1" x14ac:dyDescent="0.2">
      <c r="A7" s="43"/>
      <c r="B7" s="24" t="s">
        <v>25</v>
      </c>
      <c r="C7" s="26">
        <v>38914</v>
      </c>
      <c r="D7" s="27">
        <v>40551</v>
      </c>
      <c r="E7" s="26">
        <v>68440</v>
      </c>
      <c r="F7" s="27">
        <v>62519</v>
      </c>
      <c r="G7" s="26">
        <v>0</v>
      </c>
      <c r="H7" s="27">
        <v>0</v>
      </c>
      <c r="I7" s="26">
        <v>0</v>
      </c>
      <c r="J7" s="27">
        <v>0</v>
      </c>
      <c r="K7" s="26">
        <f>C7+E7+G7+I7</f>
        <v>107354</v>
      </c>
      <c r="L7" s="27">
        <f>D7+F7+H7+J7</f>
        <v>103070</v>
      </c>
      <c r="M7" s="43"/>
    </row>
    <row r="8" spans="1:13" s="30" customFormat="1" ht="14.25" customHeight="1" thickBot="1" x14ac:dyDescent="0.25">
      <c r="A8" s="43"/>
      <c r="B8" s="52" t="s">
        <v>16</v>
      </c>
      <c r="C8" s="53">
        <f t="shared" ref="C8" si="0">SUM(C6:C7)</f>
        <v>52151</v>
      </c>
      <c r="D8" s="54">
        <f t="shared" ref="D8" si="1">SUM(D6:D7)</f>
        <v>52168</v>
      </c>
      <c r="E8" s="53">
        <f t="shared" ref="E8:F8" si="2">SUM(E6:E7)</f>
        <v>104116</v>
      </c>
      <c r="F8" s="54">
        <f t="shared" si="2"/>
        <v>100476</v>
      </c>
      <c r="G8" s="53">
        <f t="shared" ref="G8:H8" si="3">SUM(G6:G7)</f>
        <v>0</v>
      </c>
      <c r="H8" s="54">
        <f t="shared" si="3"/>
        <v>0</v>
      </c>
      <c r="I8" s="53">
        <f t="shared" ref="I8:J8" si="4">SUM(I6:I7)</f>
        <v>0</v>
      </c>
      <c r="J8" s="54">
        <f t="shared" si="4"/>
        <v>0</v>
      </c>
      <c r="K8" s="53">
        <f>SUM(K6:K7)</f>
        <v>156267</v>
      </c>
      <c r="L8" s="54">
        <f>SUM(L6:L7)</f>
        <v>152644</v>
      </c>
      <c r="M8" s="43"/>
    </row>
    <row r="9" spans="1:13" s="30" customFormat="1" ht="14.25" customHeight="1" x14ac:dyDescent="0.2">
      <c r="A9" s="43"/>
      <c r="B9" s="51" t="s">
        <v>17</v>
      </c>
      <c r="C9" s="35">
        <v>0</v>
      </c>
      <c r="D9" s="36">
        <v>0</v>
      </c>
      <c r="E9" s="35">
        <v>0</v>
      </c>
      <c r="F9" s="36">
        <v>0</v>
      </c>
      <c r="G9" s="35">
        <v>50649</v>
      </c>
      <c r="H9" s="36">
        <v>50363</v>
      </c>
      <c r="I9" s="35">
        <v>0</v>
      </c>
      <c r="J9" s="36">
        <v>0</v>
      </c>
      <c r="K9" s="35">
        <f>C9+E9+G9+I9</f>
        <v>50649</v>
      </c>
      <c r="L9" s="36">
        <f>D9+F9+H9+J9</f>
        <v>50363</v>
      </c>
      <c r="M9" s="43"/>
    </row>
    <row r="10" spans="1:13" s="30" customFormat="1" ht="14.25" customHeight="1" x14ac:dyDescent="0.2">
      <c r="A10" s="43"/>
      <c r="B10" s="24" t="s">
        <v>18</v>
      </c>
      <c r="C10" s="26">
        <v>178</v>
      </c>
      <c r="D10" s="27">
        <v>160</v>
      </c>
      <c r="E10" s="26">
        <v>16</v>
      </c>
      <c r="F10" s="27">
        <v>11</v>
      </c>
      <c r="G10" s="26">
        <v>272</v>
      </c>
      <c r="H10" s="27">
        <v>182</v>
      </c>
      <c r="I10" s="26">
        <v>0</v>
      </c>
      <c r="J10" s="27">
        <v>0</v>
      </c>
      <c r="K10" s="26">
        <f>C10+E10+G10+I10</f>
        <v>466</v>
      </c>
      <c r="L10" s="27">
        <f>D10+F10+H10+J10</f>
        <v>353</v>
      </c>
      <c r="M10" s="43"/>
    </row>
    <row r="11" spans="1:13" s="30" customFormat="1" ht="14.25" customHeight="1" thickBot="1" x14ac:dyDescent="0.25">
      <c r="A11" s="43"/>
      <c r="B11" s="52" t="s">
        <v>26</v>
      </c>
      <c r="C11" s="53">
        <f t="shared" ref="C11" si="5">SUM(C8:C10)</f>
        <v>52329</v>
      </c>
      <c r="D11" s="54">
        <f t="shared" ref="D11" si="6">SUM(D8:D10)</f>
        <v>52328</v>
      </c>
      <c r="E11" s="53">
        <f t="shared" ref="E11:F11" si="7">SUM(E8:E10)</f>
        <v>104132</v>
      </c>
      <c r="F11" s="54">
        <f t="shared" si="7"/>
        <v>100487</v>
      </c>
      <c r="G11" s="53">
        <f t="shared" ref="G11:H11" si="8">SUM(G8:G10)</f>
        <v>50921</v>
      </c>
      <c r="H11" s="54">
        <f t="shared" si="8"/>
        <v>50545</v>
      </c>
      <c r="I11" s="53">
        <f t="shared" ref="I11:J11" si="9">SUM(I8:I10)</f>
        <v>0</v>
      </c>
      <c r="J11" s="54">
        <f t="shared" si="9"/>
        <v>0</v>
      </c>
      <c r="K11" s="53">
        <f>SUM(K8:K10)</f>
        <v>207382</v>
      </c>
      <c r="L11" s="54">
        <f>SUM(L8:L10)</f>
        <v>203360</v>
      </c>
      <c r="M11" s="43"/>
    </row>
    <row r="12" spans="1:13" s="30" customFormat="1" ht="14.25" customHeight="1" x14ac:dyDescent="0.2">
      <c r="A12" s="43"/>
      <c r="B12" s="51" t="s">
        <v>62</v>
      </c>
      <c r="C12" s="35">
        <f>-1975-1</f>
        <v>-1976</v>
      </c>
      <c r="D12" s="36">
        <v>-2988</v>
      </c>
      <c r="E12" s="35">
        <v>-6750</v>
      </c>
      <c r="F12" s="36">
        <v>-7089</v>
      </c>
      <c r="G12" s="35">
        <v>-38935</v>
      </c>
      <c r="H12" s="36">
        <v>-41631</v>
      </c>
      <c r="I12" s="35">
        <v>-3968</v>
      </c>
      <c r="J12" s="36">
        <v>-2761</v>
      </c>
      <c r="K12" s="35">
        <f>C12+E12+G12+I12</f>
        <v>-51629</v>
      </c>
      <c r="L12" s="36">
        <f>D12+F12+H12+J12</f>
        <v>-54469</v>
      </c>
      <c r="M12" s="43"/>
    </row>
    <row r="13" spans="1:13" s="30" customFormat="1" ht="14.25" customHeight="1" thickBot="1" x14ac:dyDescent="0.25">
      <c r="A13" s="43"/>
      <c r="B13" s="52" t="s">
        <v>28</v>
      </c>
      <c r="C13" s="53">
        <f t="shared" ref="C13" si="10">SUM(C11:C12)</f>
        <v>50353</v>
      </c>
      <c r="D13" s="54">
        <f t="shared" ref="D13" si="11">SUM(D11:D12)</f>
        <v>49340</v>
      </c>
      <c r="E13" s="53">
        <f t="shared" ref="E13:F13" si="12">SUM(E11:E12)</f>
        <v>97382</v>
      </c>
      <c r="F13" s="54">
        <f t="shared" si="12"/>
        <v>93398</v>
      </c>
      <c r="G13" s="53">
        <f t="shared" ref="G13:H13" si="13">SUM(G11:G12)</f>
        <v>11986</v>
      </c>
      <c r="H13" s="54">
        <f t="shared" si="13"/>
        <v>8914</v>
      </c>
      <c r="I13" s="53">
        <f t="shared" ref="I13:J13" si="14">SUM(I11:I12)</f>
        <v>-3968</v>
      </c>
      <c r="J13" s="54">
        <f t="shared" si="14"/>
        <v>-2761</v>
      </c>
      <c r="K13" s="53">
        <f t="shared" ref="K13:L13" si="15">SUM(K11:K12)</f>
        <v>155753</v>
      </c>
      <c r="L13" s="54">
        <f t="shared" si="15"/>
        <v>148891</v>
      </c>
      <c r="M13" s="43"/>
    </row>
    <row r="14" spans="1:13" s="30" customFormat="1" ht="10.199999999999999" x14ac:dyDescent="0.2">
      <c r="A14" s="43"/>
      <c r="B14" s="59"/>
      <c r="C14" s="100"/>
      <c r="D14" s="101"/>
      <c r="E14" s="100"/>
      <c r="F14" s="101"/>
      <c r="G14" s="100"/>
      <c r="H14" s="101"/>
      <c r="I14" s="100"/>
      <c r="J14" s="101"/>
      <c r="K14" s="100"/>
      <c r="L14" s="101"/>
      <c r="M14" s="43"/>
    </row>
    <row r="15" spans="1:13" s="30" customFormat="1" ht="11.25" customHeight="1" x14ac:dyDescent="0.2">
      <c r="A15" s="43"/>
      <c r="B15" s="99" t="s">
        <v>110</v>
      </c>
      <c r="C15" s="26">
        <v>-8026</v>
      </c>
      <c r="D15" s="27">
        <v>-8695</v>
      </c>
      <c r="E15" s="26">
        <v>-41846</v>
      </c>
      <c r="F15" s="27">
        <v>-43115</v>
      </c>
      <c r="G15" s="26">
        <v>-4910</v>
      </c>
      <c r="H15" s="27">
        <v>-4205</v>
      </c>
      <c r="I15" s="26">
        <v>-4502</v>
      </c>
      <c r="J15" s="27">
        <v>-4399</v>
      </c>
      <c r="K15" s="26">
        <f>C15+E15+G15+I15</f>
        <v>-59284</v>
      </c>
      <c r="L15" s="27">
        <f>D15+F15+H15+J15</f>
        <v>-60414</v>
      </c>
      <c r="M15" s="43"/>
    </row>
    <row r="16" spans="1:13" s="30" customFormat="1" ht="14.25" customHeight="1" thickBot="1" x14ac:dyDescent="0.25">
      <c r="A16" s="43"/>
      <c r="B16" s="52" t="s">
        <v>63</v>
      </c>
      <c r="C16" s="53">
        <f t="shared" ref="C16" si="16">SUM(C13:C15)</f>
        <v>42327</v>
      </c>
      <c r="D16" s="54">
        <f t="shared" ref="D16" si="17">SUM(D13:D15)</f>
        <v>40645</v>
      </c>
      <c r="E16" s="53">
        <f t="shared" ref="E16:F16" si="18">SUM(E13:E15)</f>
        <v>55536</v>
      </c>
      <c r="F16" s="54">
        <f t="shared" si="18"/>
        <v>50283</v>
      </c>
      <c r="G16" s="53">
        <f t="shared" ref="G16:H16" si="19">SUM(G13:G15)</f>
        <v>7076</v>
      </c>
      <c r="H16" s="54">
        <f t="shared" si="19"/>
        <v>4709</v>
      </c>
      <c r="I16" s="53">
        <f t="shared" ref="I16:J16" si="20">SUM(I13:I15)</f>
        <v>-8470</v>
      </c>
      <c r="J16" s="54">
        <f t="shared" si="20"/>
        <v>-7160</v>
      </c>
      <c r="K16" s="53">
        <f t="shared" ref="K16:L16" si="21">SUM(K13:K15)</f>
        <v>96469</v>
      </c>
      <c r="L16" s="54">
        <f t="shared" si="21"/>
        <v>88477</v>
      </c>
      <c r="M16" s="43"/>
    </row>
    <row r="17" spans="1:13" s="95" customFormat="1" ht="10.199999999999999" x14ac:dyDescent="0.2">
      <c r="A17" s="43"/>
      <c r="B17" s="59"/>
      <c r="C17" s="100"/>
      <c r="D17" s="101"/>
      <c r="E17" s="100"/>
      <c r="F17" s="101"/>
      <c r="G17" s="100"/>
      <c r="H17" s="101"/>
      <c r="I17" s="100"/>
      <c r="J17" s="101"/>
      <c r="K17" s="100"/>
      <c r="L17" s="101"/>
      <c r="M17" s="43"/>
    </row>
    <row r="18" spans="1:13" s="30" customFormat="1" ht="11.25" customHeight="1" x14ac:dyDescent="0.2">
      <c r="A18" s="43"/>
      <c r="B18" s="118" t="s">
        <v>29</v>
      </c>
      <c r="C18" s="35">
        <f>-5912+1</f>
        <v>-5911</v>
      </c>
      <c r="D18" s="36">
        <v>-5653</v>
      </c>
      <c r="E18" s="35">
        <v>-24928</v>
      </c>
      <c r="F18" s="36">
        <v>-21726</v>
      </c>
      <c r="G18" s="35">
        <v>0</v>
      </c>
      <c r="H18" s="36">
        <v>0</v>
      </c>
      <c r="I18" s="35">
        <v>0</v>
      </c>
      <c r="J18" s="36">
        <v>0</v>
      </c>
      <c r="K18" s="35">
        <f>C18+E18+G18+I18</f>
        <v>-30839</v>
      </c>
      <c r="L18" s="36">
        <f>D18+F18+H18+J18</f>
        <v>-27379</v>
      </c>
      <c r="M18" s="43"/>
    </row>
    <row r="19" spans="1:13" s="30" customFormat="1" ht="14.25" customHeight="1" thickBot="1" x14ac:dyDescent="0.25">
      <c r="A19" s="43"/>
      <c r="B19" s="52" t="s">
        <v>150</v>
      </c>
      <c r="C19" s="53">
        <f t="shared" ref="C19" si="22">SUM(C16:C18)</f>
        <v>36416</v>
      </c>
      <c r="D19" s="54">
        <f t="shared" ref="D19" si="23">SUM(D16:D18)</f>
        <v>34992</v>
      </c>
      <c r="E19" s="53">
        <f t="shared" ref="E19:F19" si="24">SUM(E16:E18)</f>
        <v>30608</v>
      </c>
      <c r="F19" s="54">
        <f t="shared" si="24"/>
        <v>28557</v>
      </c>
      <c r="G19" s="53">
        <f t="shared" ref="G19:H19" si="25">SUM(G16:G18)</f>
        <v>7076</v>
      </c>
      <c r="H19" s="54">
        <f t="shared" si="25"/>
        <v>4709</v>
      </c>
      <c r="I19" s="53">
        <f t="shared" ref="I19:J19" si="26">SUM(I16:I18)</f>
        <v>-8470</v>
      </c>
      <c r="J19" s="54">
        <f t="shared" si="26"/>
        <v>-7160</v>
      </c>
      <c r="K19" s="53">
        <f>SUM(K16:K18)</f>
        <v>65630</v>
      </c>
      <c r="L19" s="54">
        <f>SUM(L16:L18)</f>
        <v>61098</v>
      </c>
      <c r="M19" s="43"/>
    </row>
    <row r="20" spans="1:13" s="30" customFormat="1" ht="14.25" customHeight="1" x14ac:dyDescent="0.2">
      <c r="A20" s="43"/>
      <c r="B20" s="51" t="s">
        <v>31</v>
      </c>
      <c r="C20" s="35"/>
      <c r="D20" s="36"/>
      <c r="E20" s="35"/>
      <c r="F20" s="36"/>
      <c r="G20" s="35"/>
      <c r="H20" s="36"/>
      <c r="I20" s="35"/>
      <c r="J20" s="36"/>
      <c r="K20" s="35">
        <v>-19542</v>
      </c>
      <c r="L20" s="36">
        <v>-19131</v>
      </c>
      <c r="M20" s="43"/>
    </row>
    <row r="21" spans="1:13" s="30" customFormat="1" ht="14.25" customHeight="1" x14ac:dyDescent="0.2">
      <c r="A21" s="43"/>
      <c r="B21" s="24" t="s">
        <v>32</v>
      </c>
      <c r="C21" s="26"/>
      <c r="D21" s="27"/>
      <c r="E21" s="26"/>
      <c r="F21" s="27"/>
      <c r="G21" s="26"/>
      <c r="H21" s="27"/>
      <c r="I21" s="26"/>
      <c r="J21" s="27"/>
      <c r="K21" s="26">
        <v>-1781</v>
      </c>
      <c r="L21" s="27">
        <v>-1534</v>
      </c>
      <c r="M21" s="43"/>
    </row>
    <row r="22" spans="1:13" s="30" customFormat="1" ht="14.25" customHeight="1" thickBot="1" x14ac:dyDescent="0.25">
      <c r="A22" s="43"/>
      <c r="B22" s="52" t="s">
        <v>89</v>
      </c>
      <c r="C22" s="102"/>
      <c r="D22" s="103"/>
      <c r="E22" s="102"/>
      <c r="F22" s="103"/>
      <c r="G22" s="102"/>
      <c r="H22" s="103"/>
      <c r="I22" s="102"/>
      <c r="J22" s="103"/>
      <c r="K22" s="53">
        <f>SUM(K19:K21)</f>
        <v>44307</v>
      </c>
      <c r="L22" s="54">
        <f>SUM(L19:L21)</f>
        <v>40433</v>
      </c>
      <c r="M22" s="43"/>
    </row>
    <row r="23" spans="1:13" s="30" customFormat="1" ht="14.25" customHeight="1" x14ac:dyDescent="0.2">
      <c r="A23" s="43"/>
      <c r="B23" s="51" t="s">
        <v>90</v>
      </c>
      <c r="C23" s="35"/>
      <c r="D23" s="36"/>
      <c r="E23" s="35"/>
      <c r="F23" s="36"/>
      <c r="G23" s="35"/>
      <c r="H23" s="36"/>
      <c r="I23" s="35"/>
      <c r="J23" s="36"/>
      <c r="K23" s="35">
        <v>2000</v>
      </c>
      <c r="L23" s="36">
        <v>1346</v>
      </c>
      <c r="M23" s="43"/>
    </row>
    <row r="24" spans="1:13" s="30" customFormat="1" ht="14.25" customHeight="1" x14ac:dyDescent="0.2">
      <c r="A24" s="43"/>
      <c r="B24" s="24" t="s">
        <v>129</v>
      </c>
      <c r="C24" s="26"/>
      <c r="D24" s="27"/>
      <c r="E24" s="26"/>
      <c r="F24" s="27"/>
      <c r="G24" s="26"/>
      <c r="H24" s="27"/>
      <c r="I24" s="26"/>
      <c r="J24" s="27"/>
      <c r="K24" s="26">
        <v>170</v>
      </c>
      <c r="L24" s="27">
        <v>-71</v>
      </c>
      <c r="M24" s="43"/>
    </row>
    <row r="25" spans="1:13" s="30" customFormat="1" ht="14.25" customHeight="1" thickBot="1" x14ac:dyDescent="0.25">
      <c r="A25" s="43"/>
      <c r="B25" s="52" t="s">
        <v>92</v>
      </c>
      <c r="C25" s="102"/>
      <c r="D25" s="103"/>
      <c r="E25" s="102"/>
      <c r="F25" s="103"/>
      <c r="G25" s="102"/>
      <c r="H25" s="103"/>
      <c r="I25" s="102"/>
      <c r="J25" s="103"/>
      <c r="K25" s="53">
        <f>SUM(K22:K24)</f>
        <v>46477</v>
      </c>
      <c r="L25" s="54">
        <f>SUM(L22:L24)</f>
        <v>41708</v>
      </c>
      <c r="M25" s="43"/>
    </row>
    <row r="26" spans="1:13" s="30" customFormat="1" ht="14.25" customHeight="1" x14ac:dyDescent="0.2">
      <c r="A26" s="43"/>
      <c r="B26" s="51" t="s">
        <v>64</v>
      </c>
      <c r="C26" s="35"/>
      <c r="D26" s="36"/>
      <c r="E26" s="35"/>
      <c r="F26" s="36"/>
      <c r="G26" s="35"/>
      <c r="H26" s="36"/>
      <c r="I26" s="35"/>
      <c r="J26" s="36"/>
      <c r="K26" s="35">
        <v>-15209</v>
      </c>
      <c r="L26" s="36">
        <v>-13510</v>
      </c>
      <c r="M26" s="43"/>
    </row>
    <row r="27" spans="1:13" s="9" customFormat="1" ht="10.8" thickBot="1" x14ac:dyDescent="0.25">
      <c r="A27" s="98"/>
      <c r="B27" s="57" t="s">
        <v>20</v>
      </c>
      <c r="C27" s="37"/>
      <c r="D27" s="38"/>
      <c r="E27" s="37"/>
      <c r="F27" s="38"/>
      <c r="G27" s="37"/>
      <c r="H27" s="38"/>
      <c r="I27" s="37"/>
      <c r="J27" s="38"/>
      <c r="K27" s="37">
        <f>SUM(K25:K26)</f>
        <v>31268</v>
      </c>
      <c r="L27" s="38">
        <f>SUM(L25:L26)</f>
        <v>28198</v>
      </c>
    </row>
    <row r="28" spans="1:13" s="30" customFormat="1" ht="10.199999999999999" x14ac:dyDescent="0.2">
      <c r="A28" s="43"/>
      <c r="B28" s="43"/>
      <c r="C28" s="105"/>
      <c r="D28" s="105"/>
      <c r="E28" s="105"/>
      <c r="F28" s="106"/>
      <c r="G28" s="106"/>
      <c r="H28" s="106"/>
      <c r="I28" s="106"/>
      <c r="J28" s="106"/>
      <c r="K28" s="106"/>
      <c r="L28" s="106"/>
      <c r="M28" s="43"/>
    </row>
    <row r="29" spans="1:13" s="30" customFormat="1" ht="10.199999999999999" x14ac:dyDescent="0.2">
      <c r="B29" s="95"/>
      <c r="C29" s="115"/>
      <c r="D29" s="115"/>
      <c r="E29" s="115"/>
      <c r="F29" s="116"/>
      <c r="G29" s="116"/>
      <c r="H29" s="116"/>
      <c r="I29" s="116"/>
      <c r="J29" s="116"/>
      <c r="K29" s="116"/>
      <c r="L29" s="116"/>
    </row>
    <row r="30" spans="1:13" s="30" customFormat="1" ht="10.199999999999999" x14ac:dyDescent="0.2"/>
    <row r="31" spans="1:1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mergeCells count="6">
    <mergeCell ref="I4:J4"/>
    <mergeCell ref="K4:L4"/>
    <mergeCell ref="B1:G1"/>
    <mergeCell ref="C4:D4"/>
    <mergeCell ref="E4:F4"/>
    <mergeCell ref="G4:H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&amp;L© 2017 Software AG. All rights reserved.
&amp;CPage &amp;P
&amp;R&amp;G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G35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52.33203125" style="2" customWidth="1"/>
    <col min="3" max="7" width="12.88671875" style="2" customWidth="1"/>
    <col min="8" max="16384" width="9.109375" style="2"/>
  </cols>
  <sheetData>
    <row r="1" spans="1:7" s="45" customFormat="1" ht="15.6" x14ac:dyDescent="0.3">
      <c r="B1" s="94" t="s">
        <v>162</v>
      </c>
      <c r="C1" s="121"/>
      <c r="D1" s="121"/>
      <c r="E1" s="121"/>
      <c r="F1" s="121"/>
    </row>
    <row r="2" spans="1:7" s="45" customFormat="1" ht="15.6" x14ac:dyDescent="0.3">
      <c r="B2" s="108" t="s">
        <v>115</v>
      </c>
      <c r="C2" s="121"/>
      <c r="D2" s="121"/>
      <c r="E2" s="121"/>
      <c r="F2" s="121"/>
    </row>
    <row r="3" spans="1:7" s="30" customFormat="1" ht="10.199999999999999" x14ac:dyDescent="0.2">
      <c r="A3" s="43"/>
      <c r="B3" s="107"/>
      <c r="C3" s="124"/>
      <c r="D3" s="124"/>
      <c r="E3" s="124"/>
      <c r="F3" s="124"/>
      <c r="G3" s="43"/>
    </row>
    <row r="4" spans="1:7" s="30" customFormat="1" ht="10.8" thickBot="1" x14ac:dyDescent="0.25">
      <c r="A4" s="43"/>
      <c r="B4" s="48" t="s">
        <v>117</v>
      </c>
      <c r="C4" s="96" t="s">
        <v>151</v>
      </c>
      <c r="D4" s="97" t="s">
        <v>152</v>
      </c>
      <c r="E4" s="96" t="s">
        <v>165</v>
      </c>
      <c r="F4" s="97" t="s">
        <v>166</v>
      </c>
      <c r="G4" s="95"/>
    </row>
    <row r="5" spans="1:7" s="30" customFormat="1" ht="10.8" thickBot="1" x14ac:dyDescent="0.25">
      <c r="A5" s="43"/>
      <c r="B5" s="125" t="s">
        <v>20</v>
      </c>
      <c r="C5" s="126">
        <v>58586</v>
      </c>
      <c r="D5" s="127">
        <v>57664</v>
      </c>
      <c r="E5" s="126">
        <v>31268</v>
      </c>
      <c r="F5" s="127">
        <v>28198</v>
      </c>
      <c r="G5" s="205"/>
    </row>
    <row r="6" spans="1:7" s="30" customFormat="1" ht="10.199999999999999" x14ac:dyDescent="0.2">
      <c r="A6" s="43"/>
      <c r="B6" s="51" t="s">
        <v>84</v>
      </c>
      <c r="C6" s="35">
        <v>-43881</v>
      </c>
      <c r="D6" s="36">
        <v>-7539</v>
      </c>
      <c r="E6" s="35">
        <v>-48400</v>
      </c>
      <c r="F6" s="36">
        <v>14731</v>
      </c>
      <c r="G6" s="95"/>
    </row>
    <row r="7" spans="1:7" s="30" customFormat="1" ht="10.199999999999999" x14ac:dyDescent="0.2">
      <c r="A7" s="43"/>
      <c r="B7" s="24" t="s">
        <v>67</v>
      </c>
      <c r="C7" s="26">
        <v>193</v>
      </c>
      <c r="D7" s="27">
        <v>1564</v>
      </c>
      <c r="E7" s="35">
        <v>341</v>
      </c>
      <c r="F7" s="27">
        <v>-688</v>
      </c>
      <c r="G7" s="95"/>
    </row>
    <row r="8" spans="1:7" s="30" customFormat="1" ht="14.25" customHeight="1" x14ac:dyDescent="0.2">
      <c r="A8" s="43"/>
      <c r="B8" s="99" t="s">
        <v>86</v>
      </c>
      <c r="C8" s="26">
        <v>-3236</v>
      </c>
      <c r="D8" s="27">
        <v>-795</v>
      </c>
      <c r="E8" s="35">
        <v>-2641</v>
      </c>
      <c r="F8" s="27">
        <v>1001</v>
      </c>
      <c r="G8" s="95"/>
    </row>
    <row r="9" spans="1:7" s="122" customFormat="1" ht="21" thickBot="1" x14ac:dyDescent="0.25">
      <c r="A9" s="124"/>
      <c r="B9" s="128" t="s">
        <v>87</v>
      </c>
      <c r="C9" s="53">
        <f>SUM(C6:C8)</f>
        <v>-46924</v>
      </c>
      <c r="D9" s="54">
        <f>SUM(D6:D8)</f>
        <v>-6770</v>
      </c>
      <c r="E9" s="53">
        <f>SUM(E6:E8)</f>
        <v>-50700</v>
      </c>
      <c r="F9" s="54">
        <f>SUM(F6:F8)</f>
        <v>15044</v>
      </c>
      <c r="G9" s="123"/>
    </row>
    <row r="10" spans="1:7" s="30" customFormat="1" ht="10.199999999999999" x14ac:dyDescent="0.2">
      <c r="A10" s="43"/>
      <c r="B10" s="51" t="s">
        <v>85</v>
      </c>
      <c r="C10" s="35">
        <v>625</v>
      </c>
      <c r="D10" s="36">
        <v>-211</v>
      </c>
      <c r="E10" s="35">
        <v>617</v>
      </c>
      <c r="F10" s="36">
        <v>-221</v>
      </c>
      <c r="G10" s="95"/>
    </row>
    <row r="11" spans="1:7" s="30" customFormat="1" ht="10.8" thickBot="1" x14ac:dyDescent="0.25">
      <c r="A11" s="43"/>
      <c r="B11" s="52" t="s">
        <v>88</v>
      </c>
      <c r="C11" s="53">
        <f>SUM(C10)</f>
        <v>625</v>
      </c>
      <c r="D11" s="54">
        <f>SUM(D10)</f>
        <v>-211</v>
      </c>
      <c r="E11" s="53">
        <f>SUM(E10)</f>
        <v>617</v>
      </c>
      <c r="F11" s="54">
        <f>SUM(F10)</f>
        <v>-221</v>
      </c>
      <c r="G11" s="95"/>
    </row>
    <row r="12" spans="1:7" s="30" customFormat="1" ht="10.8" thickBot="1" x14ac:dyDescent="0.25">
      <c r="A12" s="43"/>
      <c r="B12" s="48" t="s">
        <v>68</v>
      </c>
      <c r="C12" s="119">
        <f>C9+C11</f>
        <v>-46299</v>
      </c>
      <c r="D12" s="120">
        <f>D9+D11</f>
        <v>-6981</v>
      </c>
      <c r="E12" s="119">
        <f>E9+E11</f>
        <v>-50083</v>
      </c>
      <c r="F12" s="120">
        <f>F9+F11</f>
        <v>14823</v>
      </c>
      <c r="G12" s="95"/>
    </row>
    <row r="13" spans="1:7" s="30" customFormat="1" ht="10.8" thickBot="1" x14ac:dyDescent="0.25">
      <c r="A13" s="43"/>
      <c r="B13" s="125" t="s">
        <v>69</v>
      </c>
      <c r="C13" s="126">
        <f>C5+C12</f>
        <v>12287</v>
      </c>
      <c r="D13" s="127">
        <f>D5+D12</f>
        <v>50683</v>
      </c>
      <c r="E13" s="126">
        <f>E5+E12</f>
        <v>-18815</v>
      </c>
      <c r="F13" s="127">
        <f>F5+F12</f>
        <v>43021</v>
      </c>
      <c r="G13" s="95"/>
    </row>
    <row r="14" spans="1:7" s="122" customFormat="1" ht="10.199999999999999" x14ac:dyDescent="0.2">
      <c r="A14" s="124"/>
      <c r="B14" s="51" t="s">
        <v>34</v>
      </c>
      <c r="C14" s="129">
        <f>C13-C15</f>
        <v>12166</v>
      </c>
      <c r="D14" s="130">
        <f>D13-D15</f>
        <v>50566</v>
      </c>
      <c r="E14" s="129">
        <f>E13-E15</f>
        <v>-18873</v>
      </c>
      <c r="F14" s="130">
        <f>F13-F15</f>
        <v>42941</v>
      </c>
      <c r="G14" s="123"/>
    </row>
    <row r="15" spans="1:7" s="30" customFormat="1" ht="10.199999999999999" x14ac:dyDescent="0.2">
      <c r="A15" s="43"/>
      <c r="B15" s="24" t="s">
        <v>70</v>
      </c>
      <c r="C15" s="26">
        <v>121</v>
      </c>
      <c r="D15" s="27">
        <v>117</v>
      </c>
      <c r="E15" s="26">
        <v>58</v>
      </c>
      <c r="F15" s="27">
        <v>80</v>
      </c>
      <c r="G15" s="95"/>
    </row>
    <row r="16" spans="1:7" s="30" customFormat="1" ht="10.199999999999999" x14ac:dyDescent="0.2">
      <c r="A16" s="43"/>
      <c r="B16" s="104"/>
      <c r="C16" s="131"/>
      <c r="D16" s="131"/>
      <c r="E16" s="131"/>
      <c r="F16" s="131"/>
      <c r="G16" s="131"/>
    </row>
    <row r="17" spans="2:7" s="30" customFormat="1" ht="10.199999999999999" x14ac:dyDescent="0.2">
      <c r="B17" s="114"/>
      <c r="C17" s="116"/>
      <c r="D17" s="116"/>
      <c r="E17" s="116"/>
      <c r="F17" s="116"/>
      <c r="G17" s="95"/>
    </row>
    <row r="18" spans="2:7" s="30" customFormat="1" ht="10.199999999999999" x14ac:dyDescent="0.2">
      <c r="B18" s="114"/>
      <c r="C18" s="116"/>
      <c r="D18" s="116"/>
      <c r="E18" s="116"/>
      <c r="F18" s="116"/>
    </row>
    <row r="19" spans="2:7" s="30" customFormat="1" ht="10.199999999999999" x14ac:dyDescent="0.2">
      <c r="B19" s="114"/>
      <c r="C19" s="116"/>
      <c r="D19" s="116"/>
      <c r="E19" s="116"/>
      <c r="F19" s="116"/>
    </row>
    <row r="20" spans="2:7" s="30" customFormat="1" ht="10.199999999999999" x14ac:dyDescent="0.2">
      <c r="B20" s="114"/>
      <c r="C20" s="115"/>
      <c r="D20" s="115"/>
      <c r="E20" s="115"/>
      <c r="F20" s="115"/>
    </row>
    <row r="21" spans="2:7" x14ac:dyDescent="0.25">
      <c r="B21" s="11"/>
      <c r="C21" s="12"/>
      <c r="D21" s="12"/>
      <c r="E21" s="12"/>
      <c r="F21" s="12"/>
    </row>
    <row r="22" spans="2:7" x14ac:dyDescent="0.25">
      <c r="B22" s="11"/>
      <c r="C22" s="12"/>
      <c r="D22" s="12"/>
      <c r="E22" s="12"/>
      <c r="F22" s="12"/>
    </row>
    <row r="23" spans="2:7" s="7" customFormat="1" ht="13.2" x14ac:dyDescent="0.25">
      <c r="B23" s="11"/>
      <c r="C23" s="12"/>
      <c r="D23" s="12"/>
      <c r="E23" s="12"/>
      <c r="F23" s="12"/>
    </row>
    <row r="24" spans="2:7" x14ac:dyDescent="0.25">
      <c r="B24" s="11"/>
      <c r="C24" s="12"/>
      <c r="D24" s="12"/>
      <c r="E24" s="12"/>
      <c r="F24" s="12"/>
    </row>
    <row r="25" spans="2:7" x14ac:dyDescent="0.25">
      <c r="B25" s="11"/>
      <c r="C25" s="12"/>
      <c r="D25" s="12"/>
      <c r="E25" s="12"/>
      <c r="F25" s="12"/>
    </row>
    <row r="26" spans="2:7" x14ac:dyDescent="0.25">
      <c r="B26" s="11"/>
      <c r="C26" s="12"/>
      <c r="D26" s="12"/>
      <c r="E26" s="12"/>
      <c r="F26" s="12"/>
    </row>
    <row r="27" spans="2:7" x14ac:dyDescent="0.25">
      <c r="B27" s="11"/>
      <c r="C27" s="12"/>
      <c r="D27" s="12"/>
      <c r="E27" s="12"/>
      <c r="F27" s="12"/>
    </row>
    <row r="28" spans="2:7" x14ac:dyDescent="0.25">
      <c r="B28" s="11"/>
      <c r="C28" s="12"/>
      <c r="D28" s="12"/>
      <c r="E28" s="12"/>
      <c r="F28" s="12"/>
    </row>
    <row r="29" spans="2:7" s="7" customFormat="1" ht="13.2" x14ac:dyDescent="0.25">
      <c r="B29" s="11"/>
      <c r="C29" s="12"/>
      <c r="D29" s="12"/>
      <c r="E29" s="12"/>
      <c r="F29" s="12"/>
    </row>
    <row r="30" spans="2:7" x14ac:dyDescent="0.25">
      <c r="B30" s="11"/>
      <c r="C30" s="12"/>
      <c r="D30" s="12"/>
      <c r="E30" s="12"/>
      <c r="F30" s="12"/>
    </row>
    <row r="31" spans="2:7" x14ac:dyDescent="0.25">
      <c r="B31" s="11"/>
      <c r="C31" s="12"/>
      <c r="D31" s="12"/>
      <c r="E31" s="12"/>
      <c r="F31" s="12"/>
    </row>
    <row r="32" spans="2:7" s="7" customFormat="1" ht="13.2" x14ac:dyDescent="0.25">
      <c r="B32" s="11"/>
      <c r="C32" s="12"/>
      <c r="D32" s="12"/>
      <c r="E32" s="12"/>
      <c r="F32" s="12"/>
    </row>
    <row r="33" spans="2:6" x14ac:dyDescent="0.25">
      <c r="B33" s="11"/>
      <c r="C33" s="12"/>
      <c r="D33" s="12"/>
      <c r="E33" s="12"/>
      <c r="F33" s="12"/>
    </row>
    <row r="34" spans="2:6" s="7" customFormat="1" ht="13.2" x14ac:dyDescent="0.25">
      <c r="B34" s="11"/>
      <c r="C34" s="12"/>
      <c r="D34" s="12"/>
      <c r="E34" s="12"/>
      <c r="F34" s="12"/>
    </row>
    <row r="35" spans="2:6" s="13" customFormat="1" x14ac:dyDescent="0.25">
      <c r="B35" s="17"/>
      <c r="C35" s="12"/>
      <c r="D35" s="12"/>
      <c r="E35" s="12"/>
      <c r="F35" s="12"/>
    </row>
  </sheetData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Footer xml:space="preserve">&amp;L© 2017 Software AG. All rights reserved.
&amp;CPage &amp;P
&amp;R&amp;G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197EA5-B43A-4DFF-92AD-2F799FF41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B0803-A5EC-4524-A67E-9EF9DF4B72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7CCA88-1DF1-4ABE-ADB5-478E3865E5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'Key Figures'!Print_Area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2021-01-13T09:48:38Z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Financial_Template_Software_AG_EN_Q1_2017.xlsx</vt:lpwstr>
  </property>
  <property fmtid="{D5CDD505-2E9C-101B-9397-08002B2CF9AE}" pid="3" name="ContentTypeId">
    <vt:lpwstr>0x010100FFD037E0F555104F902E5D16CA0A3EF6</vt:lpwstr>
  </property>
</Properties>
</file>