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DieseArbeitsmappe" defaultThemeVersion="124226"/>
  <xr:revisionPtr revIDLastSave="0" documentId="8_{0384BC53-10C0-4A66-BB23-50D4EA6E6037}" xr6:coauthVersionLast="45" xr6:coauthVersionMax="45" xr10:uidLastSave="{00000000-0000-0000-0000-000000000000}"/>
  <bookViews>
    <workbookView xWindow="-108" yWindow="-108" windowWidth="23256" windowHeight="12576" tabRatio="785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7" r:id="rId5"/>
    <sheet name="Statement of Cash Flows" sheetId="10" r:id="rId6"/>
    <sheet name="Segment Report quarter" sheetId="17" r:id="rId7"/>
    <sheet name="Comp. Income" sheetId="14" r:id="rId8"/>
    <sheet name="IR Contact" sheetId="5" r:id="rId9"/>
    <sheet name="Back Banner" sheetId="20" r:id="rId10"/>
  </sheets>
  <definedNames>
    <definedName name="_xlnm.Print_Area" localSheetId="4">'Balance Sheet'!$A$1:$E$47</definedName>
    <definedName name="_xlnm.Print_Area" localSheetId="7">'Comp. Income'!$A$1:$G$16</definedName>
    <definedName name="_xlnm.Print_Area" localSheetId="0">'Front page'!$A$1:$H$23</definedName>
    <definedName name="_xlnm.Print_Area" localSheetId="3">'Income Statement'!$A$1:$E$27</definedName>
    <definedName name="_xlnm.Print_Area" localSheetId="2">'Key Figures'!$A$1:$G$30</definedName>
    <definedName name="_xlnm.Print_Area" localSheetId="6">'Segment Report quarter'!$A$1:$M$28</definedName>
    <definedName name="_xlnm.Print_Area" localSheetId="5">'Statement of Cash Flows'!$A$1:$E$37</definedName>
    <definedName name="_xlnm.Print_Area" localSheetId="1">'Table of contents'!$A$1:$J$52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1" l="1"/>
  <c r="E21" i="21" l="1"/>
  <c r="C15" i="10" l="1"/>
  <c r="D15" i="10"/>
  <c r="E19" i="21" l="1"/>
  <c r="E18" i="21"/>
  <c r="E17" i="21"/>
  <c r="E15" i="21"/>
  <c r="E13" i="21"/>
  <c r="D12" i="21"/>
  <c r="C12" i="21"/>
  <c r="E11" i="21"/>
  <c r="E8" i="21"/>
  <c r="E7" i="21"/>
  <c r="E10" i="21"/>
  <c r="E9" i="21"/>
  <c r="C6" i="17" l="1"/>
  <c r="C20" i="4" l="1"/>
  <c r="C18" i="4"/>
  <c r="E18" i="4" s="1"/>
  <c r="C13" i="4"/>
  <c r="D44" i="7" l="1"/>
  <c r="D38" i="7" s="1"/>
  <c r="D30" i="7"/>
  <c r="D23" i="7"/>
  <c r="D11" i="7"/>
  <c r="D5" i="7"/>
  <c r="I8" i="17"/>
  <c r="I11" i="17" s="1"/>
  <c r="I13" i="17" s="1"/>
  <c r="I16" i="17" s="1"/>
  <c r="I19" i="17" s="1"/>
  <c r="G8" i="17"/>
  <c r="G11" i="17" s="1"/>
  <c r="G13" i="17" s="1"/>
  <c r="G16" i="17" s="1"/>
  <c r="G19" i="17" s="1"/>
  <c r="E8" i="17"/>
  <c r="E11" i="17" s="1"/>
  <c r="E13" i="17" s="1"/>
  <c r="E16" i="17" s="1"/>
  <c r="E19" i="17" s="1"/>
  <c r="D20" i="7" l="1"/>
  <c r="D46" i="7"/>
  <c r="E17" i="4" l="1"/>
  <c r="D11" i="14" l="1"/>
  <c r="D9" i="14"/>
  <c r="C11" i="14"/>
  <c r="C9" i="14"/>
  <c r="H8" i="17"/>
  <c r="H11" i="17" s="1"/>
  <c r="H13" i="17" s="1"/>
  <c r="H16" i="17" s="1"/>
  <c r="H19" i="17" s="1"/>
  <c r="F8" i="17"/>
  <c r="F11" i="17" s="1"/>
  <c r="F13" i="17" s="1"/>
  <c r="F16" i="17" s="1"/>
  <c r="F19" i="17" s="1"/>
  <c r="D8" i="17"/>
  <c r="D11" i="17" s="1"/>
  <c r="D13" i="17" s="1"/>
  <c r="D16" i="17" s="1"/>
  <c r="D19" i="17" s="1"/>
  <c r="C8" i="17"/>
  <c r="C11" i="17" s="1"/>
  <c r="C13" i="17" s="1"/>
  <c r="C16" i="17" s="1"/>
  <c r="C19" i="17" s="1"/>
  <c r="D28" i="10"/>
  <c r="D23" i="10"/>
  <c r="C28" i="10"/>
  <c r="C23" i="10"/>
  <c r="D12" i="14" l="1"/>
  <c r="D13" i="14" s="1"/>
  <c r="D14" i="14" s="1"/>
  <c r="C12" i="14"/>
  <c r="C13" i="14" s="1"/>
  <c r="C14" i="14" s="1"/>
  <c r="D35" i="10"/>
  <c r="D29" i="10"/>
  <c r="D31" i="10" s="1"/>
  <c r="D33" i="10" s="1"/>
  <c r="C35" i="10"/>
  <c r="C29" i="10"/>
  <c r="C31" i="10" s="1"/>
  <c r="C33" i="10" s="1"/>
  <c r="L18" i="17" l="1"/>
  <c r="K18" i="17"/>
  <c r="L15" i="17"/>
  <c r="K15" i="17"/>
  <c r="J13" i="17"/>
  <c r="J16" i="17" s="1"/>
  <c r="J19" i="17" s="1"/>
  <c r="L12" i="17"/>
  <c r="K12" i="17"/>
  <c r="K10" i="17"/>
  <c r="L10" i="17"/>
  <c r="L9" i="17"/>
  <c r="K9" i="17"/>
  <c r="K7" i="17"/>
  <c r="L6" i="17"/>
  <c r="K6" i="17"/>
  <c r="C44" i="7"/>
  <c r="C38" i="7" s="1"/>
  <c r="C30" i="7"/>
  <c r="C23" i="7"/>
  <c r="C11" i="7"/>
  <c r="C5" i="7"/>
  <c r="E20" i="4"/>
  <c r="E15" i="4"/>
  <c r="E14" i="4"/>
  <c r="E13" i="4"/>
  <c r="E12" i="4"/>
  <c r="E10" i="4"/>
  <c r="D9" i="4"/>
  <c r="C9" i="4"/>
  <c r="C11" i="4" s="1"/>
  <c r="E8" i="4"/>
  <c r="E7" i="4"/>
  <c r="E6" i="4"/>
  <c r="E5" i="4"/>
  <c r="C20" i="7" l="1"/>
  <c r="K8" i="17"/>
  <c r="K11" i="17" s="1"/>
  <c r="K13" i="17" s="1"/>
  <c r="K16" i="17" s="1"/>
  <c r="K19" i="17" s="1"/>
  <c r="K22" i="17" s="1"/>
  <c r="K25" i="17" s="1"/>
  <c r="K27" i="17" s="1"/>
  <c r="E9" i="4"/>
  <c r="C46" i="7"/>
  <c r="L7" i="17"/>
  <c r="L8" i="17" s="1"/>
  <c r="L11" i="17" s="1"/>
  <c r="L13" i="17" s="1"/>
  <c r="L16" i="17" s="1"/>
  <c r="L19" i="17" s="1"/>
  <c r="L22" i="17" s="1"/>
  <c r="L25" i="17" s="1"/>
  <c r="L27" i="17" s="1"/>
  <c r="C16" i="4"/>
  <c r="D11" i="4"/>
  <c r="D16" i="4" s="1"/>
  <c r="D19" i="4" s="1"/>
  <c r="D21" i="4" s="1"/>
  <c r="D22" i="4" s="1"/>
  <c r="E11" i="4" l="1"/>
  <c r="E16" i="4"/>
  <c r="C19" i="4"/>
  <c r="C21" i="4" l="1"/>
  <c r="E19" i="4"/>
  <c r="C22" i="4" l="1"/>
  <c r="E21" i="4"/>
  <c r="C25" i="4" l="1"/>
  <c r="E25" i="4" s="1"/>
  <c r="E22" i="4"/>
  <c r="C24" i="4"/>
  <c r="E24" i="4" s="1"/>
</calcChain>
</file>

<file path=xl/sharedStrings.xml><?xml version="1.0" encoding="utf-8"?>
<sst xmlns="http://schemas.openxmlformats.org/spreadsheetml/2006/main" count="231" uniqueCount="171">
  <si>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</si>
  <si>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</si>
  <si>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</si>
  <si>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</si>
  <si>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</si>
  <si>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</si>
  <si>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</si>
  <si>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</si>
  <si>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</si>
  <si>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</si>
  <si>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</si>
  <si>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</si>
  <si>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</si>
  <si>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</si>
  <si>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</si>
  <si>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</si>
  <si>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</si>
  <si>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Services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</si>
  <si>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</si>
  <si>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</si>
  <si>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</si>
  <si>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</si>
  <si>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</si>
  <si>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</si>
  <si>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</si>
  <si>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</si>
  <si>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</si>
  <si>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</si>
  <si>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</si>
  <si>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</si>
  <si>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</si>
  <si>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</si>
  <si>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</si>
  <si>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</si>
  <si>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</si>
  <si>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</si>
  <si>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</si>
  <si>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in EUR thousands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</si>
  <si>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</si>
  <si>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</si>
  <si>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</si>
  <si>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</si>
  <si>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</si>
  <si>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</si>
  <si>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</si>
  <si>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</si>
  <si>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</si>
  <si>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</si>
  <si>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</si>
  <si>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</si>
  <si>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</si>
  <si>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</si>
  <si>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</si>
  <si>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</si>
  <si>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</si>
  <si>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</si>
  <si>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</si>
  <si>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</si>
  <si>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</si>
  <si>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used in investing activities</t>
  </si>
  <si>
    <t>Net cash provided by/used in financing activities</t>
  </si>
  <si>
    <t>Net change in cash and cash equivalents</t>
  </si>
  <si>
    <t>Reconciliation</t>
  </si>
  <si>
    <t>Cost of sales</t>
  </si>
  <si>
    <t>Segment contribution</t>
  </si>
  <si>
    <t>Income Taxes</t>
  </si>
  <si>
    <t>Attributable to shareholders of Software AG</t>
  </si>
  <si>
    <t>Non-controlling interests</t>
  </si>
  <si>
    <t>Net gain/loss on remeasuring financial assets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</si>
  <si>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</si>
  <si>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</si>
  <si>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</si>
  <si>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</si>
  <si>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</si>
  <si>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</si>
  <si>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</si>
  <si>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</si>
  <si>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</si>
  <si>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</si>
  <si>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</si>
  <si>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</si>
  <si>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</si>
  <si>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</si>
  <si>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</si>
  <si>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</si>
  <si>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</si>
  <si>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</si>
  <si>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</si>
  <si>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</si>
  <si>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</si>
  <si>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Operating earnings</t>
  </si>
  <si>
    <t>Other income / expenses, net</t>
  </si>
  <si>
    <t>Financing expenses, net</t>
  </si>
  <si>
    <t>Earnings before income taxes</t>
  </si>
  <si>
    <t>Trade receivables and other receivables</t>
  </si>
  <si>
    <t>Income tax receivables</t>
  </si>
  <si>
    <t>Deferred tax receivables</t>
  </si>
  <si>
    <t>Trade payables and other liabilities</t>
  </si>
  <si>
    <t>Other non-financial liabilities</t>
  </si>
  <si>
    <t>Income tax liabilities</t>
  </si>
  <si>
    <t>Deferred income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</si>
  <si>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</si>
  <si>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</si>
  <si>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</si>
  <si>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</si>
  <si>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</si>
  <si>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</si>
  <si>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</si>
  <si>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</si>
  <si>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</si>
  <si>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 for acquisitions, net</t>
  </si>
  <si>
    <t>Sales, Marketing &amp; Distribution expenses</t>
  </si>
  <si>
    <t>Change in cash and cash equivalents from cash relevant transactions</t>
  </si>
  <si>
    <t>Currency translation adjustment</t>
  </si>
  <si>
    <t>Cash and cash equivalents at the beginning of the period</t>
  </si>
  <si>
    <t>Cash and cash equivalents at the end of the period</t>
  </si>
  <si>
    <t>(IFRS, unaudited)</t>
  </si>
  <si>
    <t>Δ as %</t>
  </si>
  <si>
    <t>in € thousands</t>
  </si>
  <si>
    <t>Earnings per share (€, basic)</t>
  </si>
  <si>
    <t>Earnings per share (€, diluted)</t>
  </si>
  <si>
    <t>Assets (in € thousands)</t>
  </si>
  <si>
    <t>Total Assets</t>
  </si>
  <si>
    <t>Dec. 31, 2016</t>
  </si>
  <si>
    <t>Total Equity and Liabilities</t>
  </si>
  <si>
    <t>DBP</t>
  </si>
  <si>
    <t>A&amp;N</t>
  </si>
  <si>
    <t>Table of Contents</t>
  </si>
  <si>
    <t>in € millions</t>
  </si>
  <si>
    <t>(unless otherwise stated)</t>
  </si>
  <si>
    <t>Net financial income / expenses</t>
  </si>
  <si>
    <t>Q1 / 2017</t>
  </si>
  <si>
    <t>April 21, 2017</t>
  </si>
  <si>
    <t>Key Figures as of March 31, 2017</t>
  </si>
  <si>
    <t>Consolidated Balance Sheet as of March 31, 2017</t>
  </si>
  <si>
    <t>Q1 2017</t>
  </si>
  <si>
    <t>Q1 2016</t>
  </si>
  <si>
    <t>Segment Report for the First Quarter 2017</t>
  </si>
  <si>
    <t>Mar. 31, 2017</t>
  </si>
  <si>
    <t>Key figures as of March 31, 2017</t>
  </si>
  <si>
    <t>Consolidated balance sheet as of March 31, 2017</t>
  </si>
  <si>
    <t>Segment report for the first quarter 2017</t>
  </si>
  <si>
    <t>Revenue</t>
  </si>
  <si>
    <t>Employees (FTE)</t>
  </si>
  <si>
    <t>Net income (non-IFRS)</t>
  </si>
  <si>
    <r>
      <t xml:space="preserve">Δ as % </t>
    </r>
    <r>
      <rPr>
        <b/>
        <sz val="8"/>
        <color theme="1"/>
        <rFont val="Arial"/>
        <family val="2"/>
      </rPr>
      <t>acc*</t>
    </r>
  </si>
  <si>
    <t xml:space="preserve">DBP business line </t>
  </si>
  <si>
    <t>A&amp;N business line</t>
  </si>
  <si>
    <t>Operating EBITA (non-IFRS)</t>
  </si>
  <si>
    <t>DBP segment earnings</t>
  </si>
  <si>
    <t>Segment margin</t>
  </si>
  <si>
    <t>A&amp;N segment earnings</t>
  </si>
  <si>
    <t>Earnings per share (non-IFRS)**</t>
  </si>
  <si>
    <t>CapEx***</t>
  </si>
  <si>
    <t>*    acc = at constant currency</t>
  </si>
  <si>
    <t>*** Cash flow from investing activities adjusted for acquisitions and investments in debt instruments</t>
  </si>
  <si>
    <t>Proceeds and payments from current financial liabilities</t>
  </si>
  <si>
    <t>Consolidated income statement for the first quarter 2017</t>
  </si>
  <si>
    <t>Consolidated statement of cash flows for the first quarter 2017</t>
  </si>
  <si>
    <t>Statement of comprehensive income for the first quarter 2017</t>
  </si>
  <si>
    <t>Net cash / (net debt)</t>
  </si>
  <si>
    <t>**   Based on weighted average shares outstanding (basic) Q1 2017: 75.9m / Q1 2016: 76.2m</t>
  </si>
  <si>
    <t>Consolidated Income Statement for the first quarter 2017</t>
  </si>
  <si>
    <t>Equity and Liabilities (in € thousands)</t>
  </si>
  <si>
    <t>Consolidated Statement of Cash Flows for the first quarter 2017</t>
  </si>
  <si>
    <t>Proceeds from non-current financial liabilities</t>
  </si>
  <si>
    <t>Statement of Comprehensive Income for the first quarter 2017</t>
  </si>
  <si>
    <t>Operating Cash Flow</t>
  </si>
  <si>
    <t>Repayment of non-current financial liabilities</t>
  </si>
  <si>
    <t>Segment earnings</t>
  </si>
  <si>
    <t>Repurchase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</si>
</sst>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2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 wrapText="1"/>
    </xf>
    <xf numFmtId="0" fontId="23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 wrapText="1"/>
    </xf>
    <xf numFmtId="9" fontId="20" fillId="0" borderId="15" xfId="0" applyNumberFormat="1" applyFont="1" applyBorder="1" applyAlignment="1">
      <alignment horizontal="right" wrapText="1"/>
    </xf>
    <xf numFmtId="164" fontId="20" fillId="2" borderId="15" xfId="0" applyNumberFormat="1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9" fontId="20" fillId="0" borderId="14" xfId="0" applyNumberFormat="1" applyFont="1" applyBorder="1" applyAlignment="1">
      <alignment horizontal="right" wrapText="1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 wrapText="1"/>
    </xf>
    <xf numFmtId="0" fontId="23" fillId="0" borderId="20" xfId="0" applyFont="1" applyBorder="1" applyAlignment="1">
      <alignment horizontal="left"/>
    </xf>
    <xf numFmtId="0" fontId="21" fillId="0" borderId="21" xfId="0" applyFont="1" applyBorder="1" applyAlignment="1">
      <alignment horizontal="right"/>
    </xf>
    <xf numFmtId="0" fontId="21" fillId="0" borderId="21" xfId="0" applyFont="1" applyBorder="1" applyAlignment="1">
      <alignment horizontal="right" wrapText="1"/>
    </xf>
    <xf numFmtId="0" fontId="23" fillId="2" borderId="21" xfId="0" applyFont="1" applyFill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left"/>
    </xf>
    <xf numFmtId="164" fontId="20" fillId="2" borderId="23" xfId="0" applyNumberFormat="1" applyFont="1" applyFill="1" applyBorder="1" applyAlignment="1">
      <alignment horizontal="right"/>
    </xf>
    <xf numFmtId="164" fontId="20" fillId="0" borderId="23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23" xfId="0" applyFont="1" applyBorder="1" applyAlignment="1">
      <alignment horizontal="right" wrapText="1"/>
    </xf>
    <xf numFmtId="0" fontId="25" fillId="0" borderId="24" xfId="0" applyFont="1" applyBorder="1" applyAlignment="1">
      <alignment horizontal="left"/>
    </xf>
    <xf numFmtId="165" fontId="25" fillId="2" borderId="25" xfId="0" applyNumberFormat="1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0" borderId="25" xfId="0" applyFont="1" applyBorder="1" applyAlignment="1">
      <alignment horizontal="right" wrapText="1"/>
    </xf>
    <xf numFmtId="9" fontId="23" fillId="0" borderId="19" xfId="0" applyNumberFormat="1" applyFont="1" applyBorder="1" applyAlignment="1">
      <alignment horizontal="right"/>
    </xf>
    <xf numFmtId="9" fontId="23" fillId="0" borderId="19" xfId="0" applyNumberFormat="1" applyFont="1" applyBorder="1" applyAlignment="1">
      <alignment horizontal="right" wrapText="1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right" wrapText="1"/>
    </xf>
    <xf numFmtId="4" fontId="20" fillId="2" borderId="15" xfId="0" applyNumberFormat="1" applyFont="1" applyFill="1" applyBorder="1" applyAlignment="1">
      <alignment horizontal="right"/>
    </xf>
    <xf numFmtId="0" fontId="23" fillId="0" borderId="24" xfId="0" applyFont="1" applyBorder="1" applyAlignment="1">
      <alignment horizontal="left"/>
    </xf>
    <xf numFmtId="0" fontId="23" fillId="2" borderId="25" xfId="0" applyFont="1" applyFill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3" fillId="0" borderId="25" xfId="0" applyFont="1" applyBorder="1" applyAlignment="1">
      <alignment horizontal="right" wrapText="1"/>
    </xf>
    <xf numFmtId="0" fontId="11" fillId="0" borderId="26" xfId="0" applyFont="1" applyBorder="1" applyAlignment="1">
      <alignment horizontal="left"/>
    </xf>
    <xf numFmtId="0" fontId="11" fillId="2" borderId="27" xfId="0" applyFont="1" applyFill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1" fillId="0" borderId="27" xfId="0" applyFont="1" applyBorder="1" applyAlignment="1">
      <alignment horizontal="right"/>
    </xf>
    <xf numFmtId="0" fontId="23" fillId="0" borderId="18" xfId="0" applyFont="1" applyBorder="1" applyAlignment="1">
      <alignment horizontal="left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8" fillId="0" borderId="0" xfId="0" applyFont="1" applyBorder="1" applyAlignment="1"/>
    <xf numFmtId="0" fontId="18" fillId="0" borderId="28" xfId="0" applyFont="1" applyBorder="1" applyAlignment="1"/>
    <xf numFmtId="0" fontId="15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4">
    <cellStyle name="Hyperlink" xfId="3" builtinId="8"/>
    <cellStyle name="Normal" xfId="0" builtinId="0"/>
    <cellStyle name="Percent" xfId="2" builtinId="5"/>
    <cellStyle name="Standard 2" xfId="1" xr:uid="{00000000-0005-0000-0000-000003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vestor.relations@softwarea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9.109375" style="2" customWidth="1"/>
    <col min="3" max="16384" width="9.109375" style="2"/>
  </cols>
  <sheetData>
    <row r="8" spans="2:7" ht="35.4" x14ac:dyDescent="0.6">
      <c r="B8" s="203" t="s">
        <v>2</v>
      </c>
      <c r="C8" s="203"/>
      <c r="D8" s="203"/>
      <c r="E8" s="203"/>
      <c r="F8" s="4"/>
      <c r="G8" s="4"/>
    </row>
    <row r="9" spans="2:7" ht="35.4" x14ac:dyDescent="0.6">
      <c r="B9" s="203" t="s">
        <v>15</v>
      </c>
      <c r="C9" s="203"/>
      <c r="D9" s="203"/>
      <c r="E9" s="203"/>
      <c r="F9" s="203"/>
      <c r="G9" s="203"/>
    </row>
    <row r="10" spans="2:7" ht="35.4" x14ac:dyDescent="0.6">
      <c r="B10" s="203" t="s">
        <v>131</v>
      </c>
      <c r="C10" s="203"/>
      <c r="D10" s="203"/>
      <c r="E10" s="203"/>
      <c r="F10" s="4"/>
      <c r="G10" s="4"/>
    </row>
    <row r="11" spans="2:7" ht="24.6" x14ac:dyDescent="0.4">
      <c r="B11" s="3"/>
    </row>
    <row r="20" spans="2:2" ht="18" x14ac:dyDescent="0.35">
      <c r="B20" s="22" t="s">
        <v>132</v>
      </c>
    </row>
    <row r="21" spans="2:2" ht="17.399999999999999" x14ac:dyDescent="0.3">
      <c r="B21" s="23" t="s">
        <v>80</v>
      </c>
    </row>
    <row r="23" spans="2:2" x14ac:dyDescent="0.25">
      <c r="B23" s="21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7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6384" width="11.44140625" style="2"/>
  </cols>
  <sheetData>
    <row r="6" spans="2:3" ht="17.399999999999999" x14ac:dyDescent="0.3">
      <c r="B6" s="6" t="s">
        <v>127</v>
      </c>
    </row>
    <row r="9" spans="2:3" x14ac:dyDescent="0.25">
      <c r="B9" s="5" t="s">
        <v>74</v>
      </c>
      <c r="C9" s="5" t="s">
        <v>139</v>
      </c>
    </row>
    <row r="10" spans="2:3" x14ac:dyDescent="0.25">
      <c r="B10" s="5"/>
      <c r="C10" s="5"/>
    </row>
    <row r="11" spans="2:3" x14ac:dyDescent="0.25">
      <c r="B11" s="5" t="s">
        <v>75</v>
      </c>
      <c r="C11" s="5" t="s">
        <v>157</v>
      </c>
    </row>
    <row r="12" spans="2:3" x14ac:dyDescent="0.25">
      <c r="B12" s="5"/>
      <c r="C12" s="5"/>
    </row>
    <row r="13" spans="2:3" x14ac:dyDescent="0.25">
      <c r="B13" s="5" t="s">
        <v>76</v>
      </c>
      <c r="C13" s="5" t="s">
        <v>140</v>
      </c>
    </row>
    <row r="14" spans="2:3" x14ac:dyDescent="0.25">
      <c r="B14" s="5"/>
      <c r="C14" s="5"/>
    </row>
    <row r="15" spans="2:3" x14ac:dyDescent="0.25">
      <c r="B15" s="5" t="s">
        <v>77</v>
      </c>
      <c r="C15" s="5" t="s">
        <v>158</v>
      </c>
    </row>
    <row r="16" spans="2:3" x14ac:dyDescent="0.25">
      <c r="B16" s="5"/>
      <c r="C16" s="5"/>
    </row>
    <row r="17" spans="2:5" x14ac:dyDescent="0.25">
      <c r="B17" s="5" t="s">
        <v>78</v>
      </c>
      <c r="C17" s="5" t="s">
        <v>141</v>
      </c>
    </row>
    <row r="18" spans="2:5" x14ac:dyDescent="0.25">
      <c r="B18" s="5"/>
      <c r="C18" s="5"/>
    </row>
    <row r="19" spans="2:5" x14ac:dyDescent="0.25">
      <c r="B19" s="5" t="s">
        <v>79</v>
      </c>
      <c r="C19" s="5" t="s">
        <v>159</v>
      </c>
      <c r="D19" s="5"/>
      <c r="E19" s="5"/>
    </row>
    <row r="20" spans="2:5" x14ac:dyDescent="0.25">
      <c r="B20" s="5"/>
      <c r="C20" s="5"/>
    </row>
    <row r="22" spans="2:5" x14ac:dyDescent="0.25">
      <c r="B22" s="5"/>
      <c r="C22" s="5"/>
      <c r="D22" s="5"/>
      <c r="E22" s="5"/>
    </row>
    <row r="23" spans="2:5" x14ac:dyDescent="0.25">
      <c r="B23" s="5"/>
      <c r="D23" s="5"/>
      <c r="E23" s="5"/>
    </row>
    <row r="24" spans="2:5" x14ac:dyDescent="0.25">
      <c r="B24" s="5"/>
      <c r="C24" s="5"/>
      <c r="D24" s="5"/>
      <c r="E24" s="5"/>
    </row>
    <row r="25" spans="2:5" x14ac:dyDescent="0.25">
      <c r="B25" s="5"/>
      <c r="C25" s="5"/>
      <c r="D25" s="5"/>
      <c r="E25" s="5"/>
    </row>
    <row r="26" spans="2:5" x14ac:dyDescent="0.25">
      <c r="B26" s="5"/>
      <c r="D26" s="5"/>
      <c r="E26" s="5"/>
    </row>
    <row r="27" spans="2:5" x14ac:dyDescent="0.25">
      <c r="B27" s="5"/>
      <c r="C27" s="5"/>
      <c r="D27" s="5"/>
      <c r="E27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showGridLines="0" showWhiteSpace="0" zoomScale="130" zoomScaleNormal="130" workbookViewId="0"/>
  </sheetViews>
  <sheetFormatPr defaultColWidth="9.109375" defaultRowHeight="13.8" x14ac:dyDescent="0.25"/>
  <cols>
    <col min="1" max="1" width="2.6640625" style="2" customWidth="1"/>
    <col min="2" max="2" width="29.6640625" style="2" customWidth="1"/>
    <col min="3" max="3" width="10.5546875" style="2" customWidth="1"/>
    <col min="4" max="4" width="10.44140625" style="2" customWidth="1"/>
    <col min="5" max="6" width="8.33203125" style="2" customWidth="1"/>
    <col min="7" max="7" width="2.6640625" style="2" customWidth="1"/>
    <col min="8" max="16384" width="9.109375" style="2"/>
  </cols>
  <sheetData>
    <row r="1" spans="1:6" ht="15.6" x14ac:dyDescent="0.3">
      <c r="B1" s="204" t="s">
        <v>133</v>
      </c>
      <c r="C1" s="204"/>
      <c r="D1" s="204"/>
      <c r="E1" s="204"/>
      <c r="F1" s="204"/>
    </row>
    <row r="2" spans="1:6" x14ac:dyDescent="0.25">
      <c r="B2" s="205"/>
      <c r="C2" s="205"/>
      <c r="D2" s="205"/>
      <c r="E2" s="205"/>
      <c r="F2" s="205"/>
    </row>
    <row r="3" spans="1:6" x14ac:dyDescent="0.25">
      <c r="A3" s="44"/>
      <c r="B3" s="40"/>
      <c r="C3" s="41"/>
      <c r="D3" s="41"/>
      <c r="E3" s="41"/>
      <c r="F3" s="39"/>
    </row>
    <row r="4" spans="1:6" ht="14.25" customHeight="1" x14ac:dyDescent="0.25">
      <c r="B4" s="147" t="s">
        <v>128</v>
      </c>
      <c r="C4" s="206" t="s">
        <v>135</v>
      </c>
      <c r="D4" s="208" t="s">
        <v>136</v>
      </c>
      <c r="E4" s="210" t="s">
        <v>117</v>
      </c>
      <c r="F4" s="212" t="s">
        <v>145</v>
      </c>
    </row>
    <row r="5" spans="1:6" ht="14.4" thickBot="1" x14ac:dyDescent="0.3">
      <c r="B5" s="148" t="s">
        <v>129</v>
      </c>
      <c r="C5" s="207"/>
      <c r="D5" s="209"/>
      <c r="E5" s="211"/>
      <c r="F5" s="213"/>
    </row>
    <row r="6" spans="1:6" ht="14.4" thickBot="1" x14ac:dyDescent="0.3">
      <c r="B6" s="144" t="s">
        <v>142</v>
      </c>
      <c r="C6" s="138">
        <v>205.9</v>
      </c>
      <c r="D6" s="139">
        <v>206.2</v>
      </c>
      <c r="E6" s="151">
        <f t="shared" ref="E6:E11" si="0">(C6-D6)/D6</f>
        <v>-1.4548981571289184E-3</v>
      </c>
      <c r="F6" s="154">
        <v>-3.1300000000000001E-2</v>
      </c>
    </row>
    <row r="7" spans="1:6" ht="14.4" thickTop="1" x14ac:dyDescent="0.25">
      <c r="B7" s="145" t="s">
        <v>146</v>
      </c>
      <c r="C7" s="149">
        <v>105.6</v>
      </c>
      <c r="D7" s="150">
        <v>94.5</v>
      </c>
      <c r="E7" s="152">
        <f>(C7-D7)/D7</f>
        <v>0.1174603174603174</v>
      </c>
      <c r="F7" s="153">
        <v>8.9499999999999996E-2</v>
      </c>
    </row>
    <row r="8" spans="1:6" x14ac:dyDescent="0.25">
      <c r="B8" s="145" t="s">
        <v>147</v>
      </c>
      <c r="C8" s="149">
        <v>48</v>
      </c>
      <c r="D8" s="150">
        <v>63.5</v>
      </c>
      <c r="E8" s="152">
        <f>(C8-D8)/D8</f>
        <v>-0.24409448818897639</v>
      </c>
      <c r="F8" s="153">
        <v>-0.28970000000000001</v>
      </c>
    </row>
    <row r="9" spans="1:6" x14ac:dyDescent="0.25">
      <c r="B9" s="145" t="s">
        <v>24</v>
      </c>
      <c r="C9" s="149">
        <v>46.3</v>
      </c>
      <c r="D9" s="150">
        <v>59.1</v>
      </c>
      <c r="E9" s="152">
        <f t="shared" si="0"/>
        <v>-0.21658206429780041</v>
      </c>
      <c r="F9" s="153">
        <v>-0.24329999999999999</v>
      </c>
    </row>
    <row r="10" spans="1:6" x14ac:dyDescent="0.25">
      <c r="B10" s="145" t="s">
        <v>25</v>
      </c>
      <c r="C10" s="149">
        <v>107.2</v>
      </c>
      <c r="D10" s="150">
        <v>98.9</v>
      </c>
      <c r="E10" s="152">
        <f t="shared" si="0"/>
        <v>8.3923154701718877E-2</v>
      </c>
      <c r="F10" s="153">
        <v>4.4699999999999997E-2</v>
      </c>
    </row>
    <row r="11" spans="1:6" ht="23.25" customHeight="1" thickBot="1" x14ac:dyDescent="0.3">
      <c r="B11" s="144" t="s">
        <v>148</v>
      </c>
      <c r="C11" s="156">
        <v>56.3</v>
      </c>
      <c r="D11" s="157">
        <v>59.1</v>
      </c>
      <c r="E11" s="158">
        <f t="shared" si="0"/>
        <v>-4.7377326565143894E-2</v>
      </c>
      <c r="F11" s="159"/>
    </row>
    <row r="12" spans="1:6" ht="14.4" thickTop="1" x14ac:dyDescent="0.25">
      <c r="B12" s="173" t="s">
        <v>19</v>
      </c>
      <c r="C12" s="174">
        <f>C11/C6</f>
        <v>0.27343370568237008</v>
      </c>
      <c r="D12" s="174">
        <f>D11/D6</f>
        <v>0.2866149369544132</v>
      </c>
      <c r="E12" s="175"/>
      <c r="F12" s="176"/>
    </row>
    <row r="13" spans="1:6" x14ac:dyDescent="0.25">
      <c r="B13" s="146" t="s">
        <v>149</v>
      </c>
      <c r="C13" s="196">
        <v>30</v>
      </c>
      <c r="D13" s="141">
        <v>23.8</v>
      </c>
      <c r="E13" s="177">
        <f>(C13-D13)/D13</f>
        <v>0.26050420168067223</v>
      </c>
      <c r="F13" s="178">
        <v>0.23089999999999999</v>
      </c>
    </row>
    <row r="14" spans="1:6" x14ac:dyDescent="0.25">
      <c r="B14" s="179" t="s">
        <v>150</v>
      </c>
      <c r="C14" s="180">
        <v>0.28399999999999997</v>
      </c>
      <c r="D14" s="181">
        <v>0.252</v>
      </c>
      <c r="E14" s="182"/>
      <c r="F14" s="183"/>
    </row>
    <row r="15" spans="1:6" x14ac:dyDescent="0.25">
      <c r="B15" s="146" t="s">
        <v>151</v>
      </c>
      <c r="C15" s="196">
        <v>31</v>
      </c>
      <c r="D15" s="141">
        <v>44.8</v>
      </c>
      <c r="E15" s="177">
        <f>(C15-D15)/D15</f>
        <v>-0.30803571428571425</v>
      </c>
      <c r="F15" s="178">
        <v>-0.3594</v>
      </c>
    </row>
    <row r="16" spans="1:6" x14ac:dyDescent="0.25">
      <c r="B16" s="179" t="s">
        <v>150</v>
      </c>
      <c r="C16" s="180">
        <v>0.64600000000000002</v>
      </c>
      <c r="D16" s="181">
        <v>0.70599999999999996</v>
      </c>
      <c r="E16" s="182"/>
      <c r="F16" s="183"/>
    </row>
    <row r="17" spans="2:6" ht="23.25" customHeight="1" thickBot="1" x14ac:dyDescent="0.3">
      <c r="B17" s="144" t="s">
        <v>144</v>
      </c>
      <c r="C17" s="155">
        <v>37.299999999999997</v>
      </c>
      <c r="D17" s="139">
        <v>38.700000000000003</v>
      </c>
      <c r="E17" s="151">
        <f>(C17-D17)/D17</f>
        <v>-3.6175710594315388E-2</v>
      </c>
      <c r="F17" s="140"/>
    </row>
    <row r="18" spans="2:6" ht="23.25" customHeight="1" thickTop="1" thickBot="1" x14ac:dyDescent="0.3">
      <c r="B18" s="144" t="s">
        <v>152</v>
      </c>
      <c r="C18" s="184">
        <v>0.49</v>
      </c>
      <c r="D18" s="139">
        <v>0.51</v>
      </c>
      <c r="E18" s="151">
        <f>(C18-D18)/D18</f>
        <v>-3.9215686274509838E-2</v>
      </c>
      <c r="F18" s="140"/>
    </row>
    <row r="19" spans="2:6" ht="23.25" customHeight="1" thickTop="1" thickBot="1" x14ac:dyDescent="0.3">
      <c r="B19" s="144" t="s">
        <v>167</v>
      </c>
      <c r="C19" s="138">
        <v>61.7</v>
      </c>
      <c r="D19" s="139">
        <v>61.9</v>
      </c>
      <c r="E19" s="151">
        <f>(C19-D19)/D19</f>
        <v>-3.2310177705976695E-3</v>
      </c>
      <c r="F19" s="140"/>
    </row>
    <row r="20" spans="2:6" ht="14.4" thickTop="1" x14ac:dyDescent="0.25">
      <c r="B20" s="185" t="s">
        <v>153</v>
      </c>
      <c r="C20" s="186">
        <v>18.399999999999999</v>
      </c>
      <c r="D20" s="187">
        <v>1.4</v>
      </c>
      <c r="E20" s="177"/>
      <c r="F20" s="188"/>
    </row>
    <row r="21" spans="2:6" ht="23.25" customHeight="1" thickBot="1" x14ac:dyDescent="0.3">
      <c r="B21" s="144" t="s">
        <v>1</v>
      </c>
      <c r="C21" s="138">
        <v>43.3</v>
      </c>
      <c r="D21" s="139">
        <v>60.5</v>
      </c>
      <c r="E21" s="151">
        <f>(C21-D21)/D21</f>
        <v>-0.2842975206611571</v>
      </c>
      <c r="F21" s="140"/>
    </row>
    <row r="22" spans="2:6" ht="15" thickTop="1" thickBot="1" x14ac:dyDescent="0.3">
      <c r="B22" s="189" t="s">
        <v>21</v>
      </c>
      <c r="C22" s="190" t="s">
        <v>138</v>
      </c>
      <c r="D22" s="191" t="s">
        <v>123</v>
      </c>
      <c r="E22" s="192"/>
      <c r="F22" s="191"/>
    </row>
    <row r="23" spans="2:6" ht="15" thickTop="1" thickBot="1" x14ac:dyDescent="0.3">
      <c r="B23" s="168" t="s">
        <v>22</v>
      </c>
      <c r="C23" s="169">
        <v>1961.9</v>
      </c>
      <c r="D23" s="170">
        <v>1957.2</v>
      </c>
      <c r="E23" s="171"/>
      <c r="F23" s="172"/>
    </row>
    <row r="24" spans="2:6" ht="14.4" thickTop="1" x14ac:dyDescent="0.25">
      <c r="B24" s="163" t="s">
        <v>23</v>
      </c>
      <c r="C24" s="166">
        <v>362.3</v>
      </c>
      <c r="D24" s="167">
        <v>374.6</v>
      </c>
      <c r="E24" s="164"/>
      <c r="F24" s="165"/>
    </row>
    <row r="25" spans="2:6" x14ac:dyDescent="0.25">
      <c r="B25" s="193" t="s">
        <v>160</v>
      </c>
      <c r="C25" s="196">
        <v>75</v>
      </c>
      <c r="D25" s="141">
        <v>73.099999999999994</v>
      </c>
      <c r="E25" s="142"/>
      <c r="F25" s="143"/>
    </row>
    <row r="26" spans="2:6" ht="23.25" customHeight="1" thickBot="1" x14ac:dyDescent="0.3">
      <c r="B26" s="144" t="s">
        <v>143</v>
      </c>
      <c r="C26" s="160">
        <v>4486</v>
      </c>
      <c r="D26" s="161">
        <v>4471</v>
      </c>
      <c r="E26" s="157"/>
      <c r="F26" s="162"/>
    </row>
    <row r="27" spans="2:6" ht="14.4" thickTop="1" x14ac:dyDescent="0.25">
      <c r="B27" s="135"/>
      <c r="C27" s="136"/>
      <c r="D27" s="136"/>
      <c r="E27" s="136"/>
      <c r="F27" s="137"/>
    </row>
    <row r="28" spans="2:6" x14ac:dyDescent="0.25">
      <c r="B28" s="30" t="s">
        <v>154</v>
      </c>
      <c r="C28" s="194"/>
      <c r="D28" s="194"/>
      <c r="E28" s="194"/>
      <c r="F28" s="195"/>
    </row>
    <row r="29" spans="2:6" s="30" customFormat="1" ht="10.199999999999999" x14ac:dyDescent="0.2">
      <c r="B29" s="30" t="s">
        <v>161</v>
      </c>
    </row>
    <row r="30" spans="2:6" s="30" customFormat="1" ht="10.199999999999999" x14ac:dyDescent="0.2">
      <c r="B30" s="30" t="s">
        <v>155</v>
      </c>
    </row>
    <row r="31" spans="2:6" s="30" customFormat="1" ht="10.199999999999999" x14ac:dyDescent="0.2"/>
    <row r="32" spans="2:6" s="30" customFormat="1" ht="10.199999999999999" x14ac:dyDescent="0.2"/>
  </sheetData>
  <mergeCells count="6">
    <mergeCell ref="B1:F1"/>
    <mergeCell ref="B2:F2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0"/>
  <sheetViews>
    <sheetView showGridLines="0" zoomScale="178" zoomScaleNormal="178" workbookViewId="0"/>
  </sheetViews>
  <sheetFormatPr defaultColWidth="9.109375" defaultRowHeight="13.8" x14ac:dyDescent="0.25"/>
  <cols>
    <col min="1" max="1" width="2.6640625" style="2" customWidth="1"/>
    <col min="2" max="2" width="42.6640625" style="2" customWidth="1"/>
    <col min="3" max="8" width="11.6640625" style="2" customWidth="1"/>
    <col min="9" max="9" width="2.6640625" style="2" customWidth="1"/>
    <col min="10" max="16384" width="9.109375" style="2"/>
  </cols>
  <sheetData>
    <row r="1" spans="1:9" s="45" customFormat="1" ht="15.75" customHeight="1" x14ac:dyDescent="0.3">
      <c r="A1" s="46"/>
      <c r="B1" s="214" t="s">
        <v>162</v>
      </c>
      <c r="C1" s="215"/>
      <c r="D1" s="215"/>
      <c r="E1" s="215"/>
      <c r="F1" s="200"/>
      <c r="G1" s="200"/>
      <c r="H1" s="201"/>
      <c r="I1" s="46"/>
    </row>
    <row r="2" spans="1:9" ht="15" customHeight="1" x14ac:dyDescent="0.25">
      <c r="A2" s="39"/>
      <c r="B2" s="202" t="s">
        <v>116</v>
      </c>
      <c r="C2" s="198"/>
      <c r="D2" s="198"/>
      <c r="E2" s="198"/>
      <c r="F2" s="198"/>
      <c r="G2" s="198"/>
      <c r="H2" s="199"/>
      <c r="I2" s="39"/>
    </row>
    <row r="3" spans="1:9" x14ac:dyDescent="0.25">
      <c r="A3" s="39"/>
      <c r="B3" s="47"/>
      <c r="C3" s="41"/>
      <c r="D3" s="41"/>
      <c r="E3" s="41"/>
      <c r="F3" s="39"/>
      <c r="G3" s="39"/>
      <c r="H3" s="39"/>
      <c r="I3" s="39"/>
    </row>
    <row r="4" spans="1:9" s="30" customFormat="1" ht="20.25" customHeight="1" thickBot="1" x14ac:dyDescent="0.25">
      <c r="A4" s="43"/>
      <c r="B4" s="48" t="s">
        <v>118</v>
      </c>
      <c r="C4" s="49" t="s">
        <v>135</v>
      </c>
      <c r="D4" s="50" t="s">
        <v>136</v>
      </c>
      <c r="E4" s="42" t="s">
        <v>117</v>
      </c>
      <c r="F4" s="43"/>
    </row>
    <row r="5" spans="1:9" s="30" customFormat="1" ht="10.199999999999999" x14ac:dyDescent="0.2">
      <c r="A5" s="43"/>
      <c r="B5" s="51" t="s">
        <v>24</v>
      </c>
      <c r="C5" s="35">
        <v>46253</v>
      </c>
      <c r="D5" s="36">
        <v>59070</v>
      </c>
      <c r="E5" s="33">
        <f t="shared" ref="E5:E21" si="0">(C5-D5)/D5</f>
        <v>-0.21697985441002202</v>
      </c>
      <c r="F5" s="43"/>
    </row>
    <row r="6" spans="1:9" s="30" customFormat="1" ht="10.199999999999999" x14ac:dyDescent="0.2">
      <c r="A6" s="43"/>
      <c r="B6" s="24" t="s">
        <v>25</v>
      </c>
      <c r="C6" s="26">
        <v>107238</v>
      </c>
      <c r="D6" s="27">
        <v>98925</v>
      </c>
      <c r="E6" s="31">
        <f t="shared" si="0"/>
        <v>8.4033358605003786E-2</v>
      </c>
      <c r="F6" s="43"/>
    </row>
    <row r="7" spans="1:9" s="30" customFormat="1" ht="10.199999999999999" x14ac:dyDescent="0.2">
      <c r="A7" s="43"/>
      <c r="B7" s="24" t="s">
        <v>17</v>
      </c>
      <c r="C7" s="26">
        <v>52059</v>
      </c>
      <c r="D7" s="27">
        <v>47886</v>
      </c>
      <c r="E7" s="31">
        <f t="shared" si="0"/>
        <v>8.7144468111765447E-2</v>
      </c>
      <c r="F7" s="43"/>
    </row>
    <row r="8" spans="1:9" s="30" customFormat="1" ht="10.199999999999999" x14ac:dyDescent="0.2">
      <c r="A8" s="43"/>
      <c r="B8" s="24" t="s">
        <v>18</v>
      </c>
      <c r="C8" s="26">
        <v>389</v>
      </c>
      <c r="D8" s="27">
        <v>348</v>
      </c>
      <c r="E8" s="31">
        <f t="shared" si="0"/>
        <v>0.11781609195402298</v>
      </c>
      <c r="F8" s="43"/>
    </row>
    <row r="9" spans="1:9" s="30" customFormat="1" ht="15" customHeight="1" thickBot="1" x14ac:dyDescent="0.25">
      <c r="A9" s="43"/>
      <c r="B9" s="57" t="s">
        <v>26</v>
      </c>
      <c r="C9" s="37">
        <f>SUM(C5:C8)</f>
        <v>205939</v>
      </c>
      <c r="D9" s="38">
        <f>SUM(D5:D8)</f>
        <v>206229</v>
      </c>
      <c r="E9" s="58">
        <f t="shared" si="0"/>
        <v>-1.4062037831730745E-3</v>
      </c>
      <c r="F9" s="43"/>
    </row>
    <row r="10" spans="1:9" s="30" customFormat="1" ht="10.199999999999999" x14ac:dyDescent="0.2">
      <c r="A10" s="43"/>
      <c r="B10" s="51" t="s">
        <v>27</v>
      </c>
      <c r="C10" s="35">
        <v>-55035</v>
      </c>
      <c r="D10" s="36">
        <v>-56046</v>
      </c>
      <c r="E10" s="33">
        <f t="shared" si="0"/>
        <v>-1.8038753880740822E-2</v>
      </c>
      <c r="F10" s="43"/>
    </row>
    <row r="11" spans="1:9" s="30" customFormat="1" ht="15" customHeight="1" thickBot="1" x14ac:dyDescent="0.25">
      <c r="A11" s="43"/>
      <c r="B11" s="57" t="s">
        <v>28</v>
      </c>
      <c r="C11" s="37">
        <f>+C9+C10</f>
        <v>150904</v>
      </c>
      <c r="D11" s="38">
        <f>+D9+D10</f>
        <v>150183</v>
      </c>
      <c r="E11" s="58">
        <f t="shared" si="0"/>
        <v>4.8008096788584595E-3</v>
      </c>
      <c r="F11" s="43"/>
    </row>
    <row r="12" spans="1:9" s="30" customFormat="1" ht="10.199999999999999" x14ac:dyDescent="0.2">
      <c r="A12" s="43"/>
      <c r="B12" s="51" t="s">
        <v>29</v>
      </c>
      <c r="C12" s="35">
        <v>-29816</v>
      </c>
      <c r="D12" s="36">
        <v>-27511</v>
      </c>
      <c r="E12" s="33">
        <f t="shared" si="0"/>
        <v>8.3784667951001424E-2</v>
      </c>
      <c r="F12" s="43"/>
    </row>
    <row r="13" spans="1:9" s="30" customFormat="1" ht="10.199999999999999" x14ac:dyDescent="0.2">
      <c r="A13" s="43"/>
      <c r="B13" s="24" t="s">
        <v>30</v>
      </c>
      <c r="C13" s="26">
        <f>-46847-4848-10723</f>
        <v>-62418</v>
      </c>
      <c r="D13" s="27">
        <v>-59564</v>
      </c>
      <c r="E13" s="31">
        <f t="shared" si="0"/>
        <v>4.7914847894701497E-2</v>
      </c>
      <c r="F13" s="43"/>
    </row>
    <row r="14" spans="1:9" s="30" customFormat="1" ht="10.199999999999999" x14ac:dyDescent="0.2">
      <c r="A14" s="43"/>
      <c r="B14" s="24" t="s">
        <v>31</v>
      </c>
      <c r="C14" s="55">
        <v>-18464</v>
      </c>
      <c r="D14" s="56">
        <v>-19210</v>
      </c>
      <c r="E14" s="31">
        <f t="shared" si="0"/>
        <v>-3.8833940655908381E-2</v>
      </c>
      <c r="F14" s="43"/>
    </row>
    <row r="15" spans="1:9" s="30" customFormat="1" ht="10.199999999999999" x14ac:dyDescent="0.2">
      <c r="A15" s="43"/>
      <c r="B15" s="24" t="s">
        <v>32</v>
      </c>
      <c r="C15" s="26">
        <v>-1957</v>
      </c>
      <c r="D15" s="27">
        <v>-1335</v>
      </c>
      <c r="E15" s="31">
        <f t="shared" si="0"/>
        <v>0.46591760299625468</v>
      </c>
      <c r="F15" s="43"/>
    </row>
    <row r="16" spans="1:9" s="30" customFormat="1" ht="15" customHeight="1" thickBot="1" x14ac:dyDescent="0.25">
      <c r="A16" s="43"/>
      <c r="B16" s="57" t="s">
        <v>90</v>
      </c>
      <c r="C16" s="37">
        <f>SUM(C11:C15)</f>
        <v>38249</v>
      </c>
      <c r="D16" s="38">
        <f>SUM(D11:D15)</f>
        <v>42563</v>
      </c>
      <c r="E16" s="58">
        <f t="shared" si="0"/>
        <v>-0.10135563752555037</v>
      </c>
      <c r="F16" s="43"/>
    </row>
    <row r="17" spans="1:9" s="30" customFormat="1" ht="10.199999999999999" x14ac:dyDescent="0.2">
      <c r="A17" s="43"/>
      <c r="B17" s="51" t="s">
        <v>91</v>
      </c>
      <c r="C17" s="35">
        <v>1323</v>
      </c>
      <c r="D17" s="36">
        <v>1448</v>
      </c>
      <c r="E17" s="31">
        <f t="shared" si="0"/>
        <v>-8.6325966850828731E-2</v>
      </c>
      <c r="F17" s="43"/>
    </row>
    <row r="18" spans="1:9" s="30" customFormat="1" ht="10.199999999999999" x14ac:dyDescent="0.2">
      <c r="A18" s="43"/>
      <c r="B18" s="24" t="s">
        <v>92</v>
      </c>
      <c r="C18" s="26">
        <f>-585+392</f>
        <v>-193</v>
      </c>
      <c r="D18" s="27">
        <v>-476</v>
      </c>
      <c r="E18" s="31">
        <f t="shared" si="0"/>
        <v>-0.59453781512605042</v>
      </c>
      <c r="F18" s="43"/>
    </row>
    <row r="19" spans="1:9" s="30" customFormat="1" ht="15" customHeight="1" thickBot="1" x14ac:dyDescent="0.25">
      <c r="A19" s="43"/>
      <c r="B19" s="57" t="s">
        <v>93</v>
      </c>
      <c r="C19" s="37">
        <f>SUM(C16:C18)</f>
        <v>39379</v>
      </c>
      <c r="D19" s="38">
        <f>SUM(D16:D18)</f>
        <v>43535</v>
      </c>
      <c r="E19" s="58">
        <f t="shared" si="0"/>
        <v>-9.5463420236591254E-2</v>
      </c>
      <c r="F19" s="43"/>
    </row>
    <row r="20" spans="1:9" s="30" customFormat="1" ht="10.199999999999999" x14ac:dyDescent="0.2">
      <c r="A20" s="43"/>
      <c r="B20" s="51" t="s">
        <v>33</v>
      </c>
      <c r="C20" s="35">
        <f>-9992-2069</f>
        <v>-12061</v>
      </c>
      <c r="D20" s="36">
        <v>-14069</v>
      </c>
      <c r="E20" s="33">
        <f t="shared" si="0"/>
        <v>-0.14272514037955789</v>
      </c>
      <c r="F20" s="43"/>
    </row>
    <row r="21" spans="1:9" s="30" customFormat="1" ht="15" customHeight="1" thickBot="1" x14ac:dyDescent="0.25">
      <c r="A21" s="43"/>
      <c r="B21" s="57" t="s">
        <v>20</v>
      </c>
      <c r="C21" s="37">
        <f>SUM(C19:C20)</f>
        <v>27318</v>
      </c>
      <c r="D21" s="38">
        <f>SUM(D19:D20)</f>
        <v>29466</v>
      </c>
      <c r="E21" s="58">
        <f t="shared" si="0"/>
        <v>-7.2897576868254932E-2</v>
      </c>
      <c r="F21" s="43"/>
    </row>
    <row r="22" spans="1:9" s="30" customFormat="1" ht="15" customHeight="1" x14ac:dyDescent="0.2">
      <c r="A22" s="43"/>
      <c r="B22" s="60" t="s">
        <v>34</v>
      </c>
      <c r="C22" s="28">
        <f>+C21-C23</f>
        <v>27255</v>
      </c>
      <c r="D22" s="29">
        <f>+D21-D23</f>
        <v>29429</v>
      </c>
      <c r="E22" s="32">
        <f>(C22-D22)/D22</f>
        <v>-7.3872710591593324E-2</v>
      </c>
      <c r="F22" s="43"/>
    </row>
    <row r="23" spans="1:9" s="30" customFormat="1" ht="15" customHeight="1" thickBot="1" x14ac:dyDescent="0.25">
      <c r="A23" s="43"/>
      <c r="B23" s="52" t="s">
        <v>71</v>
      </c>
      <c r="C23" s="53">
        <v>63</v>
      </c>
      <c r="D23" s="54">
        <v>37</v>
      </c>
      <c r="E23" s="34"/>
      <c r="F23" s="43"/>
    </row>
    <row r="24" spans="1:9" s="30" customFormat="1" ht="10.199999999999999" x14ac:dyDescent="0.2">
      <c r="A24" s="43"/>
      <c r="B24" s="24" t="s">
        <v>119</v>
      </c>
      <c r="C24" s="25">
        <f>C22/C26*1000</f>
        <v>0.35911837052730622</v>
      </c>
      <c r="D24" s="61">
        <v>0.39</v>
      </c>
      <c r="E24" s="31">
        <f>(C24-D24)/D24</f>
        <v>-7.9183665314599472E-2</v>
      </c>
      <c r="F24" s="43"/>
    </row>
    <row r="25" spans="1:9" s="30" customFormat="1" ht="10.199999999999999" x14ac:dyDescent="0.2">
      <c r="A25" s="43"/>
      <c r="B25" s="24" t="s">
        <v>120</v>
      </c>
      <c r="C25" s="25">
        <f>C22/C27*1000</f>
        <v>0.35899829320712401</v>
      </c>
      <c r="D25" s="61">
        <v>0.38</v>
      </c>
      <c r="E25" s="31">
        <f>(C25-D25)/D25</f>
        <v>-5.5267649454936833E-2</v>
      </c>
      <c r="F25" s="43"/>
    </row>
    <row r="26" spans="1:9" s="30" customFormat="1" ht="10.199999999999999" x14ac:dyDescent="0.2">
      <c r="A26" s="43"/>
      <c r="B26" s="24" t="s">
        <v>35</v>
      </c>
      <c r="C26" s="26">
        <v>75894196</v>
      </c>
      <c r="D26" s="27">
        <v>76231631</v>
      </c>
      <c r="E26" s="31" t="s">
        <v>4</v>
      </c>
      <c r="F26" s="43"/>
    </row>
    <row r="27" spans="1:9" s="30" customFormat="1" ht="10.199999999999999" x14ac:dyDescent="0.2">
      <c r="A27" s="43"/>
      <c r="B27" s="24" t="s">
        <v>36</v>
      </c>
      <c r="C27" s="26">
        <v>75919581</v>
      </c>
      <c r="D27" s="27">
        <v>76589691</v>
      </c>
      <c r="E27" s="31" t="s">
        <v>4</v>
      </c>
      <c r="F27" s="43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30" spans="1:9" x14ac:dyDescent="0.25">
      <c r="F30" s="18"/>
    </row>
  </sheetData>
  <mergeCells count="1">
    <mergeCell ref="B1:E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H68"/>
  <sheetViews>
    <sheetView showGridLines="0" zoomScaleNormal="100" workbookViewId="0"/>
  </sheetViews>
  <sheetFormatPr defaultColWidth="9.109375" defaultRowHeight="13.8" x14ac:dyDescent="0.3"/>
  <cols>
    <col min="1" max="1" width="2.6640625" style="10" customWidth="1"/>
    <col min="2" max="2" width="36.44140625" style="10" customWidth="1"/>
    <col min="3" max="4" width="11.6640625" style="10" customWidth="1"/>
    <col min="5" max="5" width="2.6640625" style="10" customWidth="1"/>
    <col min="6" max="16384" width="9.109375" style="10"/>
  </cols>
  <sheetData>
    <row r="1" spans="1:8" s="62" customFormat="1" ht="15" customHeight="1" x14ac:dyDescent="0.3">
      <c r="B1" s="63" t="s">
        <v>134</v>
      </c>
      <c r="C1" s="64"/>
      <c r="D1" s="64"/>
    </row>
    <row r="2" spans="1:8" ht="15" customHeight="1" x14ac:dyDescent="0.3">
      <c r="B2" s="216" t="s">
        <v>116</v>
      </c>
      <c r="C2" s="216"/>
      <c r="D2" s="9"/>
    </row>
    <row r="3" spans="1:8" ht="15" customHeight="1" x14ac:dyDescent="0.3">
      <c r="B3" s="19"/>
      <c r="C3" s="8"/>
      <c r="D3" s="8"/>
    </row>
    <row r="4" spans="1:8" s="65" customFormat="1" ht="20.25" customHeight="1" thickBot="1" x14ac:dyDescent="0.35">
      <c r="A4" s="69"/>
      <c r="B4" s="70" t="s">
        <v>121</v>
      </c>
      <c r="C4" s="71" t="s">
        <v>138</v>
      </c>
      <c r="D4" s="72" t="s">
        <v>123</v>
      </c>
      <c r="E4" s="69"/>
    </row>
    <row r="5" spans="1:8" s="65" customFormat="1" ht="15" customHeight="1" thickBot="1" x14ac:dyDescent="0.35">
      <c r="A5" s="69"/>
      <c r="B5" s="73" t="s">
        <v>38</v>
      </c>
      <c r="C5" s="74">
        <f>SUM(C6:C10)</f>
        <v>618913</v>
      </c>
      <c r="D5" s="75">
        <f>SUM(D6:D10)</f>
        <v>641989</v>
      </c>
      <c r="E5" s="69"/>
    </row>
    <row r="6" spans="1:8" s="65" customFormat="1" ht="14.25" customHeight="1" x14ac:dyDescent="0.3">
      <c r="A6" s="69"/>
      <c r="B6" s="76" t="s">
        <v>23</v>
      </c>
      <c r="C6" s="77">
        <v>362288</v>
      </c>
      <c r="D6" s="78">
        <v>374611</v>
      </c>
      <c r="E6" s="69"/>
      <c r="F6" s="67"/>
      <c r="G6" s="67"/>
      <c r="H6" s="67"/>
    </row>
    <row r="7" spans="1:8" s="65" customFormat="1" ht="14.25" customHeight="1" x14ac:dyDescent="0.3">
      <c r="A7" s="69"/>
      <c r="B7" s="79" t="s">
        <v>81</v>
      </c>
      <c r="C7" s="80">
        <v>19244</v>
      </c>
      <c r="D7" s="81">
        <v>13488</v>
      </c>
      <c r="E7" s="69"/>
    </row>
    <row r="8" spans="1:8" s="65" customFormat="1" ht="14.25" customHeight="1" x14ac:dyDescent="0.3">
      <c r="A8" s="69"/>
      <c r="B8" s="79" t="s">
        <v>94</v>
      </c>
      <c r="C8" s="80">
        <v>202380</v>
      </c>
      <c r="D8" s="81">
        <v>220966</v>
      </c>
      <c r="E8" s="69"/>
    </row>
    <row r="9" spans="1:8" s="65" customFormat="1" ht="14.25" customHeight="1" x14ac:dyDescent="0.3">
      <c r="A9" s="69"/>
      <c r="B9" s="79" t="s">
        <v>82</v>
      </c>
      <c r="C9" s="80">
        <v>22503</v>
      </c>
      <c r="D9" s="81">
        <v>20286</v>
      </c>
      <c r="E9" s="69"/>
    </row>
    <row r="10" spans="1:8" s="65" customFormat="1" ht="14.25" customHeight="1" x14ac:dyDescent="0.3">
      <c r="A10" s="69"/>
      <c r="B10" s="79" t="s">
        <v>95</v>
      </c>
      <c r="C10" s="80">
        <v>12498</v>
      </c>
      <c r="D10" s="81">
        <v>12638</v>
      </c>
      <c r="E10" s="69"/>
    </row>
    <row r="11" spans="1:8" s="65" customFormat="1" ht="15" customHeight="1" thickBot="1" x14ac:dyDescent="0.35">
      <c r="A11" s="69"/>
      <c r="B11" s="82" t="s">
        <v>39</v>
      </c>
      <c r="C11" s="83">
        <f>SUM(C12:C19)</f>
        <v>1342987</v>
      </c>
      <c r="D11" s="84">
        <f>SUM(D12:D19)</f>
        <v>1315228</v>
      </c>
      <c r="E11" s="69"/>
    </row>
    <row r="12" spans="1:8" s="65" customFormat="1" ht="14.25" customHeight="1" x14ac:dyDescent="0.3">
      <c r="A12" s="69"/>
      <c r="B12" s="76" t="s">
        <v>40</v>
      </c>
      <c r="C12" s="77">
        <v>165483</v>
      </c>
      <c r="D12" s="78">
        <v>149420</v>
      </c>
      <c r="E12" s="69"/>
    </row>
    <row r="13" spans="1:8" s="65" customFormat="1" ht="14.25" customHeight="1" x14ac:dyDescent="0.3">
      <c r="A13" s="69"/>
      <c r="B13" s="79" t="s">
        <v>41</v>
      </c>
      <c r="C13" s="80">
        <v>966174</v>
      </c>
      <c r="D13" s="81">
        <v>936606</v>
      </c>
      <c r="E13" s="69"/>
    </row>
    <row r="14" spans="1:8" s="65" customFormat="1" ht="14.25" customHeight="1" x14ac:dyDescent="0.3">
      <c r="A14" s="69"/>
      <c r="B14" s="79" t="s">
        <v>42</v>
      </c>
      <c r="C14" s="80">
        <v>75420</v>
      </c>
      <c r="D14" s="81">
        <v>75559</v>
      </c>
      <c r="E14" s="69"/>
    </row>
    <row r="15" spans="1:8" s="65" customFormat="1" ht="14.25" customHeight="1" x14ac:dyDescent="0.3">
      <c r="A15" s="69"/>
      <c r="B15" s="79" t="s">
        <v>81</v>
      </c>
      <c r="C15" s="80">
        <v>37051</v>
      </c>
      <c r="D15" s="81">
        <v>45957</v>
      </c>
      <c r="E15" s="69"/>
    </row>
    <row r="16" spans="1:8" s="65" customFormat="1" ht="14.25" customHeight="1" x14ac:dyDescent="0.3">
      <c r="A16" s="69"/>
      <c r="B16" s="79" t="s">
        <v>94</v>
      </c>
      <c r="C16" s="80">
        <v>71106</v>
      </c>
      <c r="D16" s="81">
        <v>84905</v>
      </c>
      <c r="E16" s="69"/>
    </row>
    <row r="17" spans="1:5" s="65" customFormat="1" ht="14.25" customHeight="1" x14ac:dyDescent="0.3">
      <c r="A17" s="69"/>
      <c r="B17" s="79" t="s">
        <v>82</v>
      </c>
      <c r="C17" s="80">
        <v>262</v>
      </c>
      <c r="D17" s="81">
        <v>291</v>
      </c>
      <c r="E17" s="69"/>
    </row>
    <row r="18" spans="1:5" s="65" customFormat="1" ht="14.25" customHeight="1" x14ac:dyDescent="0.3">
      <c r="A18" s="69"/>
      <c r="B18" s="79" t="s">
        <v>95</v>
      </c>
      <c r="C18" s="80">
        <v>7660</v>
      </c>
      <c r="D18" s="81">
        <v>6988</v>
      </c>
      <c r="E18" s="69"/>
    </row>
    <row r="19" spans="1:5" s="65" customFormat="1" ht="14.25" customHeight="1" x14ac:dyDescent="0.3">
      <c r="A19" s="69"/>
      <c r="B19" s="79" t="s">
        <v>96</v>
      </c>
      <c r="C19" s="80">
        <v>19831</v>
      </c>
      <c r="D19" s="81">
        <v>15502</v>
      </c>
      <c r="E19" s="69"/>
    </row>
    <row r="20" spans="1:5" s="65" customFormat="1" ht="15" customHeight="1" thickBot="1" x14ac:dyDescent="0.35">
      <c r="A20" s="69"/>
      <c r="B20" s="85" t="s">
        <v>122</v>
      </c>
      <c r="C20" s="86">
        <f>C5+C11</f>
        <v>1961900</v>
      </c>
      <c r="D20" s="87">
        <f>D5+D11</f>
        <v>1957217</v>
      </c>
      <c r="E20" s="69"/>
    </row>
    <row r="21" spans="1:5" s="65" customFormat="1" ht="14.25" customHeight="1" x14ac:dyDescent="0.3">
      <c r="A21" s="69"/>
      <c r="B21" s="88"/>
      <c r="C21" s="89"/>
      <c r="D21" s="90"/>
      <c r="E21" s="69"/>
    </row>
    <row r="22" spans="1:5" s="65" customFormat="1" ht="20.25" customHeight="1" thickBot="1" x14ac:dyDescent="0.35">
      <c r="A22" s="69"/>
      <c r="B22" s="70" t="s">
        <v>163</v>
      </c>
      <c r="C22" s="71" t="s">
        <v>138</v>
      </c>
      <c r="D22" s="72" t="s">
        <v>123</v>
      </c>
      <c r="E22" s="69"/>
    </row>
    <row r="23" spans="1:5" s="65" customFormat="1" ht="15" customHeight="1" thickBot="1" x14ac:dyDescent="0.35">
      <c r="A23" s="69"/>
      <c r="B23" s="73" t="s">
        <v>43</v>
      </c>
      <c r="C23" s="74">
        <f>SUM(C24:C29)</f>
        <v>562907</v>
      </c>
      <c r="D23" s="75">
        <f>SUM(D24:D29)</f>
        <v>467626</v>
      </c>
      <c r="E23" s="69"/>
    </row>
    <row r="24" spans="1:5" s="65" customFormat="1" ht="14.25" customHeight="1" x14ac:dyDescent="0.3">
      <c r="A24" s="69"/>
      <c r="B24" s="76" t="s">
        <v>44</v>
      </c>
      <c r="C24" s="77">
        <v>187079</v>
      </c>
      <c r="D24" s="78">
        <v>101467</v>
      </c>
      <c r="E24" s="69"/>
    </row>
    <row r="25" spans="1:5" s="65" customFormat="1" ht="14.25" customHeight="1" x14ac:dyDescent="0.3">
      <c r="A25" s="69"/>
      <c r="B25" s="79" t="s">
        <v>97</v>
      </c>
      <c r="C25" s="80">
        <v>36571</v>
      </c>
      <c r="D25" s="81">
        <v>39695</v>
      </c>
      <c r="E25" s="69"/>
    </row>
    <row r="26" spans="1:5" s="65" customFormat="1" ht="14.25" customHeight="1" x14ac:dyDescent="0.3">
      <c r="A26" s="69"/>
      <c r="B26" s="79" t="s">
        <v>98</v>
      </c>
      <c r="C26" s="80">
        <v>92569</v>
      </c>
      <c r="D26" s="81">
        <v>121817</v>
      </c>
      <c r="E26" s="69"/>
    </row>
    <row r="27" spans="1:5" s="65" customFormat="1" ht="14.25" customHeight="1" x14ac:dyDescent="0.3">
      <c r="A27" s="69"/>
      <c r="B27" s="79" t="s">
        <v>45</v>
      </c>
      <c r="C27" s="80">
        <v>54950</v>
      </c>
      <c r="D27" s="81">
        <v>50959</v>
      </c>
      <c r="E27" s="69"/>
    </row>
    <row r="28" spans="1:5" s="65" customFormat="1" ht="14.25" customHeight="1" x14ac:dyDescent="0.3">
      <c r="A28" s="69"/>
      <c r="B28" s="79" t="s">
        <v>99</v>
      </c>
      <c r="C28" s="80">
        <v>22473</v>
      </c>
      <c r="D28" s="81">
        <v>28224</v>
      </c>
      <c r="E28" s="69"/>
    </row>
    <row r="29" spans="1:5" s="65" customFormat="1" ht="14.25" customHeight="1" x14ac:dyDescent="0.3">
      <c r="A29" s="69"/>
      <c r="B29" s="79" t="s">
        <v>100</v>
      </c>
      <c r="C29" s="80">
        <v>169265</v>
      </c>
      <c r="D29" s="81">
        <v>125464</v>
      </c>
      <c r="E29" s="69"/>
    </row>
    <row r="30" spans="1:5" s="65" customFormat="1" ht="15" customHeight="1" thickBot="1" x14ac:dyDescent="0.35">
      <c r="A30" s="69"/>
      <c r="B30" s="82" t="s">
        <v>46</v>
      </c>
      <c r="C30" s="83">
        <f>SUM(C31:C37)</f>
        <v>195621</v>
      </c>
      <c r="D30" s="84">
        <f>SUM(D31:D37)</f>
        <v>292796</v>
      </c>
      <c r="E30" s="69"/>
    </row>
    <row r="31" spans="1:5" s="65" customFormat="1" ht="14.25" customHeight="1" x14ac:dyDescent="0.3">
      <c r="A31" s="69"/>
      <c r="B31" s="76" t="s">
        <v>44</v>
      </c>
      <c r="C31" s="91">
        <v>100198</v>
      </c>
      <c r="D31" s="78">
        <v>200049</v>
      </c>
      <c r="E31" s="69"/>
    </row>
    <row r="32" spans="1:5" s="65" customFormat="1" ht="14.25" customHeight="1" x14ac:dyDescent="0.3">
      <c r="A32" s="69"/>
      <c r="B32" s="79" t="s">
        <v>97</v>
      </c>
      <c r="C32" s="80">
        <v>4136</v>
      </c>
      <c r="D32" s="81">
        <v>4195</v>
      </c>
      <c r="E32" s="69"/>
    </row>
    <row r="33" spans="1:5" s="65" customFormat="1" ht="14.25" customHeight="1" x14ac:dyDescent="0.3">
      <c r="A33" s="69"/>
      <c r="B33" s="79" t="s">
        <v>98</v>
      </c>
      <c r="C33" s="80">
        <v>416</v>
      </c>
      <c r="D33" s="81">
        <v>381</v>
      </c>
      <c r="E33" s="69"/>
    </row>
    <row r="34" spans="1:5" s="65" customFormat="1" ht="14.25" customHeight="1" x14ac:dyDescent="0.3">
      <c r="A34" s="69"/>
      <c r="B34" s="79" t="s">
        <v>45</v>
      </c>
      <c r="C34" s="80">
        <v>12863</v>
      </c>
      <c r="D34" s="81">
        <v>24793</v>
      </c>
      <c r="E34" s="69"/>
    </row>
    <row r="35" spans="1:5" s="65" customFormat="1" ht="14.25" customHeight="1" x14ac:dyDescent="0.3">
      <c r="A35" s="69"/>
      <c r="B35" s="79" t="s">
        <v>101</v>
      </c>
      <c r="C35" s="80">
        <v>41734</v>
      </c>
      <c r="D35" s="81">
        <v>42215</v>
      </c>
      <c r="E35" s="69"/>
    </row>
    <row r="36" spans="1:5" s="65" customFormat="1" ht="14.25" customHeight="1" x14ac:dyDescent="0.3">
      <c r="A36" s="69"/>
      <c r="B36" s="79" t="s">
        <v>83</v>
      </c>
      <c r="C36" s="80">
        <v>26962</v>
      </c>
      <c r="D36" s="81">
        <v>13498</v>
      </c>
      <c r="E36" s="69"/>
    </row>
    <row r="37" spans="1:5" s="65" customFormat="1" ht="14.25" customHeight="1" x14ac:dyDescent="0.3">
      <c r="A37" s="69"/>
      <c r="B37" s="79" t="s">
        <v>100</v>
      </c>
      <c r="C37" s="80">
        <v>9312</v>
      </c>
      <c r="D37" s="81">
        <v>7665</v>
      </c>
      <c r="E37" s="69"/>
    </row>
    <row r="38" spans="1:5" s="65" customFormat="1" ht="15" customHeight="1" thickBot="1" x14ac:dyDescent="0.35">
      <c r="A38" s="69"/>
      <c r="B38" s="82" t="s">
        <v>47</v>
      </c>
      <c r="C38" s="83">
        <f>C44+C45</f>
        <v>1203372</v>
      </c>
      <c r="D38" s="84">
        <f>D44+D45</f>
        <v>1196795</v>
      </c>
      <c r="E38" s="69"/>
    </row>
    <row r="39" spans="1:5" s="65" customFormat="1" ht="14.25" customHeight="1" x14ac:dyDescent="0.3">
      <c r="A39" s="69"/>
      <c r="B39" s="76" t="s">
        <v>48</v>
      </c>
      <c r="C39" s="77">
        <v>76400</v>
      </c>
      <c r="D39" s="78">
        <v>79000</v>
      </c>
      <c r="E39" s="69"/>
    </row>
    <row r="40" spans="1:5" s="65" customFormat="1" ht="14.25" customHeight="1" x14ac:dyDescent="0.3">
      <c r="A40" s="69"/>
      <c r="B40" s="79" t="s">
        <v>84</v>
      </c>
      <c r="C40" s="80">
        <v>23682</v>
      </c>
      <c r="D40" s="81">
        <v>23682</v>
      </c>
      <c r="E40" s="69"/>
    </row>
    <row r="41" spans="1:5" s="65" customFormat="1" ht="14.25" customHeight="1" x14ac:dyDescent="0.3">
      <c r="A41" s="69"/>
      <c r="B41" s="79" t="s">
        <v>49</v>
      </c>
      <c r="C41" s="80">
        <v>1107987</v>
      </c>
      <c r="D41" s="81">
        <v>1145374</v>
      </c>
      <c r="E41" s="69"/>
    </row>
    <row r="42" spans="1:5" s="65" customFormat="1" ht="14.25" customHeight="1" x14ac:dyDescent="0.3">
      <c r="A42" s="69"/>
      <c r="B42" s="79" t="s">
        <v>50</v>
      </c>
      <c r="C42" s="80">
        <v>23573</v>
      </c>
      <c r="D42" s="81">
        <v>19789</v>
      </c>
      <c r="E42" s="69"/>
    </row>
    <row r="43" spans="1:5" s="65" customFormat="1" ht="14.25" customHeight="1" x14ac:dyDescent="0.3">
      <c r="A43" s="69"/>
      <c r="B43" s="79" t="s">
        <v>51</v>
      </c>
      <c r="C43" s="80">
        <v>-28879</v>
      </c>
      <c r="D43" s="81">
        <v>-71596</v>
      </c>
      <c r="E43" s="69"/>
    </row>
    <row r="44" spans="1:5" s="65" customFormat="1" ht="15" customHeight="1" thickBot="1" x14ac:dyDescent="0.35">
      <c r="A44" s="69"/>
      <c r="B44" s="82" t="s">
        <v>66</v>
      </c>
      <c r="C44" s="83">
        <f>SUM(C39:C43)</f>
        <v>1202763</v>
      </c>
      <c r="D44" s="84">
        <f>SUM(D39:D43)</f>
        <v>1196249</v>
      </c>
      <c r="E44" s="69"/>
    </row>
    <row r="45" spans="1:5" s="65" customFormat="1" ht="15" customHeight="1" thickBot="1" x14ac:dyDescent="0.35">
      <c r="A45" s="69"/>
      <c r="B45" s="73" t="s">
        <v>67</v>
      </c>
      <c r="C45" s="74">
        <v>609</v>
      </c>
      <c r="D45" s="75">
        <v>546</v>
      </c>
      <c r="E45" s="69"/>
    </row>
    <row r="46" spans="1:5" s="65" customFormat="1" ht="15" customHeight="1" thickBot="1" x14ac:dyDescent="0.35">
      <c r="A46" s="69"/>
      <c r="B46" s="92" t="s">
        <v>124</v>
      </c>
      <c r="C46" s="93">
        <f>C23+C30+C38</f>
        <v>1961900</v>
      </c>
      <c r="D46" s="94">
        <f>D23+D30+D38</f>
        <v>1957217</v>
      </c>
      <c r="E46" s="69"/>
    </row>
    <row r="47" spans="1:5" s="65" customFormat="1" ht="14.25" customHeight="1" x14ac:dyDescent="0.3">
      <c r="B47" s="68"/>
      <c r="C47" s="66"/>
      <c r="D47" s="66"/>
    </row>
    <row r="48" spans="1:5" s="65" customFormat="1" ht="14.25" customHeight="1" x14ac:dyDescent="0.3"/>
    <row r="49" spans="2:4" s="65" customFormat="1" ht="14.25" customHeight="1" x14ac:dyDescent="0.3">
      <c r="B49" s="68"/>
      <c r="C49" s="66"/>
      <c r="D49" s="66"/>
    </row>
    <row r="50" spans="2:4" s="65" customFormat="1" ht="10.199999999999999" x14ac:dyDescent="0.3">
      <c r="B50" s="68"/>
      <c r="C50" s="68"/>
      <c r="D50" s="68"/>
    </row>
    <row r="51" spans="2:4" s="65" customFormat="1" ht="10.199999999999999" x14ac:dyDescent="0.3"/>
    <row r="52" spans="2:4" s="65" customFormat="1" ht="10.199999999999999" x14ac:dyDescent="0.3"/>
    <row r="53" spans="2:4" s="65" customFormat="1" ht="10.199999999999999" x14ac:dyDescent="0.3"/>
    <row r="54" spans="2:4" s="65" customFormat="1" ht="10.199999999999999" x14ac:dyDescent="0.3"/>
    <row r="55" spans="2:4" s="65" customFormat="1" ht="10.199999999999999" x14ac:dyDescent="0.3"/>
    <row r="56" spans="2:4" s="65" customFormat="1" ht="10.199999999999999" x14ac:dyDescent="0.3"/>
    <row r="57" spans="2:4" s="65" customFormat="1" ht="10.199999999999999" x14ac:dyDescent="0.3"/>
    <row r="58" spans="2:4" s="65" customFormat="1" ht="10.199999999999999" x14ac:dyDescent="0.3"/>
    <row r="59" spans="2:4" s="65" customFormat="1" ht="10.199999999999999" x14ac:dyDescent="0.3"/>
    <row r="60" spans="2:4" s="65" customFormat="1" ht="10.199999999999999" x14ac:dyDescent="0.3"/>
    <row r="61" spans="2:4" s="65" customFormat="1" ht="10.199999999999999" x14ac:dyDescent="0.3"/>
    <row r="62" spans="2:4" s="65" customFormat="1" ht="10.199999999999999" x14ac:dyDescent="0.3"/>
    <row r="63" spans="2:4" s="65" customFormat="1" ht="10.199999999999999" x14ac:dyDescent="0.3"/>
    <row r="64" spans="2:4" s="65" customFormat="1" ht="10.199999999999999" x14ac:dyDescent="0.3"/>
    <row r="65" s="65" customFormat="1" ht="10.199999999999999" x14ac:dyDescent="0.3"/>
    <row r="66" s="65" customFormat="1" ht="10.199999999999999" x14ac:dyDescent="0.3"/>
    <row r="67" s="65" customFormat="1" ht="10.199999999999999" x14ac:dyDescent="0.3"/>
    <row r="68" s="65" customFormat="1" ht="10.199999999999999" x14ac:dyDescent="0.3"/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37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60.6640625" style="2" customWidth="1"/>
    <col min="3" max="5" width="11.6640625" style="2" customWidth="1"/>
    <col min="6" max="16384" width="9.109375" style="2"/>
  </cols>
  <sheetData>
    <row r="1" spans="1:5" s="45" customFormat="1" ht="15.6" x14ac:dyDescent="0.3">
      <c r="B1" s="217" t="s">
        <v>164</v>
      </c>
      <c r="C1" s="217"/>
      <c r="D1" s="217"/>
      <c r="E1" s="217"/>
    </row>
    <row r="2" spans="1:5" x14ac:dyDescent="0.25">
      <c r="B2" s="218" t="s">
        <v>116</v>
      </c>
      <c r="C2" s="218"/>
      <c r="D2" s="218"/>
      <c r="E2" s="218"/>
    </row>
    <row r="3" spans="1:5" x14ac:dyDescent="0.25">
      <c r="B3" s="20"/>
      <c r="C3" s="7"/>
      <c r="D3" s="7"/>
    </row>
    <row r="4" spans="1:5" s="30" customFormat="1" ht="10.8" thickBot="1" x14ac:dyDescent="0.25">
      <c r="A4" s="43"/>
      <c r="B4" s="48" t="s">
        <v>118</v>
      </c>
      <c r="C4" s="97" t="s">
        <v>135</v>
      </c>
      <c r="D4" s="98" t="s">
        <v>136</v>
      </c>
      <c r="E4" s="43"/>
    </row>
    <row r="5" spans="1:5" s="65" customFormat="1" ht="10.199999999999999" x14ac:dyDescent="0.2">
      <c r="A5" s="69"/>
      <c r="B5" s="51" t="s">
        <v>20</v>
      </c>
      <c r="C5" s="35">
        <v>27318</v>
      </c>
      <c r="D5" s="36">
        <v>29466</v>
      </c>
      <c r="E5" s="69"/>
    </row>
    <row r="6" spans="1:5" s="65" customFormat="1" ht="10.199999999999999" x14ac:dyDescent="0.2">
      <c r="A6" s="69"/>
      <c r="B6" s="24" t="s">
        <v>33</v>
      </c>
      <c r="C6" s="26">
        <v>12061</v>
      </c>
      <c r="D6" s="27">
        <v>14069</v>
      </c>
      <c r="E6" s="69"/>
    </row>
    <row r="7" spans="1:5" s="65" customFormat="1" ht="10.199999999999999" x14ac:dyDescent="0.2">
      <c r="A7" s="69"/>
      <c r="B7" s="24" t="s">
        <v>102</v>
      </c>
      <c r="C7" s="26">
        <v>193</v>
      </c>
      <c r="D7" s="27">
        <v>476</v>
      </c>
      <c r="E7" s="69"/>
    </row>
    <row r="8" spans="1:5" s="65" customFormat="1" ht="10.199999999999999" x14ac:dyDescent="0.2">
      <c r="A8" s="69"/>
      <c r="B8" s="24" t="s">
        <v>52</v>
      </c>
      <c r="C8" s="26">
        <v>10661</v>
      </c>
      <c r="D8" s="27">
        <v>10037</v>
      </c>
      <c r="E8" s="69"/>
    </row>
    <row r="9" spans="1:5" s="9" customFormat="1" ht="10.199999999999999" x14ac:dyDescent="0.2">
      <c r="A9" s="99"/>
      <c r="B9" s="24" t="s">
        <v>103</v>
      </c>
      <c r="C9" s="26">
        <v>591</v>
      </c>
      <c r="D9" s="27">
        <v>-4794</v>
      </c>
      <c r="E9" s="99"/>
    </row>
    <row r="10" spans="1:5" s="65" customFormat="1" ht="10.199999999999999" x14ac:dyDescent="0.2">
      <c r="A10" s="69"/>
      <c r="B10" s="51" t="s">
        <v>104</v>
      </c>
      <c r="C10" s="35">
        <v>24279</v>
      </c>
      <c r="D10" s="36">
        <v>15896</v>
      </c>
      <c r="E10" s="69"/>
    </row>
    <row r="11" spans="1:5" s="65" customFormat="1" ht="10.199999999999999" x14ac:dyDescent="0.2">
      <c r="A11" s="69"/>
      <c r="B11" s="24" t="s">
        <v>53</v>
      </c>
      <c r="C11" s="26">
        <v>3137</v>
      </c>
      <c r="D11" s="27">
        <v>11533</v>
      </c>
      <c r="E11" s="69"/>
    </row>
    <row r="12" spans="1:5" s="65" customFormat="1" ht="10.199999999999999" x14ac:dyDescent="0.2">
      <c r="A12" s="69"/>
      <c r="B12" s="24" t="s">
        <v>105</v>
      </c>
      <c r="C12" s="26">
        <v>-16455</v>
      </c>
      <c r="D12" s="27">
        <v>-14649</v>
      </c>
      <c r="E12" s="69"/>
    </row>
    <row r="13" spans="1:5" s="65" customFormat="1" ht="10.199999999999999" x14ac:dyDescent="0.2">
      <c r="A13" s="69"/>
      <c r="B13" s="24" t="s">
        <v>54</v>
      </c>
      <c r="C13" s="26">
        <v>-2323</v>
      </c>
      <c r="D13" s="27">
        <v>-2130</v>
      </c>
      <c r="E13" s="69"/>
    </row>
    <row r="14" spans="1:5" s="65" customFormat="1" ht="10.199999999999999" x14ac:dyDescent="0.2">
      <c r="A14" s="69"/>
      <c r="B14" s="24" t="s">
        <v>55</v>
      </c>
      <c r="C14" s="26">
        <v>2280</v>
      </c>
      <c r="D14" s="27">
        <v>1969</v>
      </c>
      <c r="E14" s="69"/>
    </row>
    <row r="15" spans="1:5" ht="14.4" thickBot="1" x14ac:dyDescent="0.3">
      <c r="B15" s="57" t="s">
        <v>56</v>
      </c>
      <c r="C15" s="37">
        <f>SUM(C5:C14)</f>
        <v>61742</v>
      </c>
      <c r="D15" s="38">
        <f>SUM(D5:D14)</f>
        <v>61873</v>
      </c>
    </row>
    <row r="16" spans="1:5" s="65" customFormat="1" ht="10.199999999999999" x14ac:dyDescent="0.2">
      <c r="A16" s="69"/>
      <c r="B16" s="51" t="s">
        <v>57</v>
      </c>
      <c r="C16" s="35">
        <v>146</v>
      </c>
      <c r="D16" s="36">
        <v>90</v>
      </c>
      <c r="E16" s="69"/>
    </row>
    <row r="17" spans="1:5" s="65" customFormat="1" ht="10.199999999999999" x14ac:dyDescent="0.2">
      <c r="A17" s="69"/>
      <c r="B17" s="24" t="s">
        <v>58</v>
      </c>
      <c r="C17" s="26">
        <v>-18671</v>
      </c>
      <c r="D17" s="27">
        <v>-1585</v>
      </c>
      <c r="E17" s="69"/>
    </row>
    <row r="18" spans="1:5" s="65" customFormat="1" ht="10.199999999999999" x14ac:dyDescent="0.2">
      <c r="A18" s="69"/>
      <c r="B18" s="24" t="s">
        <v>106</v>
      </c>
      <c r="C18" s="26">
        <v>98</v>
      </c>
      <c r="D18" s="27">
        <v>133</v>
      </c>
      <c r="E18" s="69"/>
    </row>
    <row r="19" spans="1:5" s="65" customFormat="1" ht="10.199999999999999" x14ac:dyDescent="0.2">
      <c r="A19" s="69"/>
      <c r="B19" s="24" t="s">
        <v>107</v>
      </c>
      <c r="C19" s="26">
        <v>-14</v>
      </c>
      <c r="D19" s="27">
        <v>-38</v>
      </c>
      <c r="E19" s="69"/>
    </row>
    <row r="20" spans="1:5" s="65" customFormat="1" ht="10.199999999999999" x14ac:dyDescent="0.2">
      <c r="A20" s="69"/>
      <c r="B20" s="24" t="s">
        <v>108</v>
      </c>
      <c r="C20" s="26">
        <v>4000</v>
      </c>
      <c r="D20" s="27">
        <v>0</v>
      </c>
      <c r="E20" s="69"/>
    </row>
    <row r="21" spans="1:5" s="65" customFormat="1" ht="10.199999999999999" x14ac:dyDescent="0.2">
      <c r="A21" s="69"/>
      <c r="B21" s="24" t="s">
        <v>109</v>
      </c>
      <c r="C21" s="26">
        <v>-464</v>
      </c>
      <c r="D21" s="27">
        <v>-15000</v>
      </c>
      <c r="E21" s="69"/>
    </row>
    <row r="22" spans="1:5" s="65" customFormat="1" ht="10.199999999999999" x14ac:dyDescent="0.2">
      <c r="A22" s="69"/>
      <c r="B22" s="24" t="s">
        <v>110</v>
      </c>
      <c r="C22" s="26">
        <v>-49420</v>
      </c>
      <c r="D22" s="27">
        <v>0</v>
      </c>
      <c r="E22" s="69"/>
    </row>
    <row r="23" spans="1:5" ht="14.4" thickBot="1" x14ac:dyDescent="0.3">
      <c r="B23" s="57" t="s">
        <v>59</v>
      </c>
      <c r="C23" s="37">
        <f>SUM(C16:C22)</f>
        <v>-64325</v>
      </c>
      <c r="D23" s="38">
        <f>SUM(D16:D22)</f>
        <v>-16400</v>
      </c>
    </row>
    <row r="24" spans="1:5" s="65" customFormat="1" ht="10.199999999999999" x14ac:dyDescent="0.2">
      <c r="A24" s="69"/>
      <c r="B24" s="51" t="s">
        <v>170</v>
      </c>
      <c r="C24" s="35">
        <v>-24525</v>
      </c>
      <c r="D24" s="36">
        <v>0</v>
      </c>
      <c r="E24" s="69"/>
    </row>
    <row r="25" spans="1:5" s="65" customFormat="1" ht="10.199999999999999" x14ac:dyDescent="0.2">
      <c r="A25" s="69"/>
      <c r="B25" s="24" t="s">
        <v>156</v>
      </c>
      <c r="C25" s="26">
        <v>10838</v>
      </c>
      <c r="D25" s="27">
        <v>3335</v>
      </c>
      <c r="E25" s="69"/>
    </row>
    <row r="26" spans="1:5" s="65" customFormat="1" ht="10.199999999999999" x14ac:dyDescent="0.2">
      <c r="A26" s="69"/>
      <c r="B26" s="197" t="s">
        <v>165</v>
      </c>
      <c r="C26" s="26">
        <v>0</v>
      </c>
      <c r="D26" s="27">
        <v>40000</v>
      </c>
      <c r="E26" s="69"/>
    </row>
    <row r="27" spans="1:5" s="65" customFormat="1" ht="10.199999999999999" x14ac:dyDescent="0.2">
      <c r="A27" s="69"/>
      <c r="B27" s="24" t="s">
        <v>168</v>
      </c>
      <c r="C27" s="26">
        <v>-561</v>
      </c>
      <c r="D27" s="27">
        <v>-3081</v>
      </c>
      <c r="E27" s="69"/>
    </row>
    <row r="28" spans="1:5" ht="14.4" thickBot="1" x14ac:dyDescent="0.3">
      <c r="B28" s="57" t="s">
        <v>60</v>
      </c>
      <c r="C28" s="37">
        <f>SUM(C24:C27)</f>
        <v>-14248</v>
      </c>
      <c r="D28" s="38">
        <f>SUM(D24:D27)</f>
        <v>40254</v>
      </c>
    </row>
    <row r="29" spans="1:5" s="65" customFormat="1" ht="10.199999999999999" x14ac:dyDescent="0.2">
      <c r="A29" s="69"/>
      <c r="B29" s="51" t="s">
        <v>112</v>
      </c>
      <c r="C29" s="35">
        <f>C15+C23+C28</f>
        <v>-16831</v>
      </c>
      <c r="D29" s="36">
        <f>D15+D23+D28</f>
        <v>85727</v>
      </c>
      <c r="E29" s="69"/>
    </row>
    <row r="30" spans="1:5" s="65" customFormat="1" ht="10.199999999999999" x14ac:dyDescent="0.2">
      <c r="A30" s="69"/>
      <c r="B30" s="100" t="s">
        <v>113</v>
      </c>
      <c r="C30" s="26">
        <v>4508</v>
      </c>
      <c r="D30" s="27">
        <v>-2575</v>
      </c>
      <c r="E30" s="69"/>
    </row>
    <row r="31" spans="1:5" ht="14.4" thickBot="1" x14ac:dyDescent="0.3">
      <c r="B31" s="57" t="s">
        <v>61</v>
      </c>
      <c r="C31" s="37">
        <f>SUM(C29:C30)</f>
        <v>-12323</v>
      </c>
      <c r="D31" s="38">
        <f>SUM(D29:D30)</f>
        <v>83152</v>
      </c>
    </row>
    <row r="32" spans="1:5" s="65" customFormat="1" ht="10.199999999999999" x14ac:dyDescent="0.2">
      <c r="A32" s="69"/>
      <c r="B32" s="51" t="s">
        <v>114</v>
      </c>
      <c r="C32" s="35">
        <v>374611</v>
      </c>
      <c r="D32" s="36">
        <v>300567</v>
      </c>
      <c r="E32" s="69"/>
    </row>
    <row r="33" spans="1:5" ht="14.4" thickBot="1" x14ac:dyDescent="0.3">
      <c r="B33" s="57" t="s">
        <v>115</v>
      </c>
      <c r="C33" s="37">
        <f>SUM(C31:C32)</f>
        <v>362288</v>
      </c>
      <c r="D33" s="38">
        <f>SUM(D31:D32)</f>
        <v>383719</v>
      </c>
    </row>
    <row r="34" spans="1:5" s="9" customFormat="1" x14ac:dyDescent="0.25">
      <c r="A34" s="99"/>
      <c r="B34" s="2"/>
      <c r="C34" s="2"/>
      <c r="D34" s="2"/>
      <c r="E34" s="99"/>
    </row>
    <row r="35" spans="1:5" ht="14.4" thickBot="1" x14ac:dyDescent="0.3">
      <c r="B35" s="57" t="s">
        <v>1</v>
      </c>
      <c r="C35" s="37">
        <f>C15+C16+C17+C18+C19</f>
        <v>43301</v>
      </c>
      <c r="D35" s="38">
        <f>D15+D16+D17+D18+D19</f>
        <v>60473</v>
      </c>
    </row>
    <row r="36" spans="1:5" s="9" customFormat="1" ht="10.199999999999999" x14ac:dyDescent="0.3">
      <c r="A36" s="99"/>
      <c r="B36" s="69"/>
      <c r="C36" s="69"/>
      <c r="D36" s="69"/>
      <c r="E36" s="99"/>
    </row>
    <row r="37" spans="1:5" s="9" customFormat="1" x14ac:dyDescent="0.25">
      <c r="A37" s="99"/>
      <c r="B37" s="2"/>
      <c r="C37" s="2"/>
      <c r="D37" s="2"/>
      <c r="E37" s="69"/>
    </row>
  </sheetData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M43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12" width="10.44140625" style="2" customWidth="1"/>
    <col min="13" max="13" width="2.6640625" style="2" customWidth="1"/>
    <col min="14" max="16384" width="9.109375" style="2"/>
  </cols>
  <sheetData>
    <row r="1" spans="1:13" s="45" customFormat="1" ht="15" customHeight="1" x14ac:dyDescent="0.3">
      <c r="A1" s="113"/>
      <c r="B1" s="215" t="s">
        <v>137</v>
      </c>
      <c r="C1" s="215"/>
      <c r="D1" s="215"/>
      <c r="E1" s="215"/>
      <c r="F1" s="215"/>
      <c r="G1" s="215"/>
      <c r="H1" s="114"/>
      <c r="I1" s="114"/>
      <c r="J1" s="114"/>
      <c r="K1" s="114"/>
      <c r="L1" s="114"/>
      <c r="M1" s="113"/>
    </row>
    <row r="2" spans="1:13" ht="15" customHeight="1" x14ac:dyDescent="0.25">
      <c r="A2" s="110"/>
      <c r="B2" s="109" t="s">
        <v>116</v>
      </c>
      <c r="C2" s="112"/>
      <c r="D2" s="112"/>
      <c r="E2" s="112"/>
      <c r="F2" s="112"/>
      <c r="G2" s="112"/>
      <c r="H2" s="111"/>
      <c r="I2" s="111"/>
      <c r="J2" s="111"/>
      <c r="K2" s="111"/>
      <c r="L2" s="111"/>
      <c r="M2" s="110"/>
    </row>
    <row r="3" spans="1:13" ht="15" customHeight="1" x14ac:dyDescent="0.25">
      <c r="A3" s="39"/>
      <c r="B3" s="47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</row>
    <row r="4" spans="1:13" s="30" customFormat="1" ht="15" customHeight="1" thickBot="1" x14ac:dyDescent="0.25">
      <c r="A4" s="43"/>
      <c r="B4" s="73" t="s">
        <v>37</v>
      </c>
      <c r="C4" s="219" t="s">
        <v>126</v>
      </c>
      <c r="D4" s="219"/>
      <c r="E4" s="220" t="s">
        <v>125</v>
      </c>
      <c r="F4" s="221"/>
      <c r="G4" s="219" t="s">
        <v>0</v>
      </c>
      <c r="H4" s="219"/>
      <c r="I4" s="219" t="s">
        <v>62</v>
      </c>
      <c r="J4" s="219"/>
      <c r="K4" s="219" t="s">
        <v>14</v>
      </c>
      <c r="L4" s="219"/>
      <c r="M4" s="43"/>
    </row>
    <row r="5" spans="1:13" s="30" customFormat="1" ht="14.25" customHeight="1" thickBot="1" x14ac:dyDescent="0.25">
      <c r="A5" s="43"/>
      <c r="B5" s="118"/>
      <c r="C5" s="133" t="s">
        <v>135</v>
      </c>
      <c r="D5" s="134" t="s">
        <v>136</v>
      </c>
      <c r="E5" s="133" t="s">
        <v>135</v>
      </c>
      <c r="F5" s="134" t="s">
        <v>136</v>
      </c>
      <c r="G5" s="133" t="s">
        <v>135</v>
      </c>
      <c r="H5" s="134" t="s">
        <v>136</v>
      </c>
      <c r="I5" s="133" t="s">
        <v>135</v>
      </c>
      <c r="J5" s="134" t="s">
        <v>136</v>
      </c>
      <c r="K5" s="133" t="s">
        <v>135</v>
      </c>
      <c r="L5" s="134" t="s">
        <v>136</v>
      </c>
      <c r="M5" s="43"/>
    </row>
    <row r="6" spans="1:13" s="30" customFormat="1" ht="14.25" customHeight="1" x14ac:dyDescent="0.2">
      <c r="A6" s="43"/>
      <c r="B6" s="24" t="s">
        <v>24</v>
      </c>
      <c r="C6" s="26">
        <f>7825-1</f>
        <v>7824</v>
      </c>
      <c r="D6" s="27">
        <v>26418</v>
      </c>
      <c r="E6" s="26">
        <v>38429</v>
      </c>
      <c r="F6" s="27">
        <v>32652</v>
      </c>
      <c r="G6" s="26">
        <v>0</v>
      </c>
      <c r="H6" s="27">
        <v>0</v>
      </c>
      <c r="I6" s="26">
        <v>0</v>
      </c>
      <c r="J6" s="27"/>
      <c r="K6" s="26">
        <f>C6+E6+G6+I6</f>
        <v>46253</v>
      </c>
      <c r="L6" s="27">
        <f>D6+F6+H6+J6</f>
        <v>59070</v>
      </c>
      <c r="M6" s="43"/>
    </row>
    <row r="7" spans="1:13" s="30" customFormat="1" ht="14.25" customHeight="1" x14ac:dyDescent="0.2">
      <c r="A7" s="43"/>
      <c r="B7" s="24" t="s">
        <v>25</v>
      </c>
      <c r="C7" s="26">
        <v>40033</v>
      </c>
      <c r="D7" s="27">
        <v>37029</v>
      </c>
      <c r="E7" s="26">
        <v>67205</v>
      </c>
      <c r="F7" s="27">
        <v>61896</v>
      </c>
      <c r="G7" s="26">
        <v>0</v>
      </c>
      <c r="H7" s="27">
        <v>0</v>
      </c>
      <c r="I7" s="26">
        <v>0</v>
      </c>
      <c r="J7" s="27"/>
      <c r="K7" s="26">
        <f>C7+E7+G7+I7</f>
        <v>107238</v>
      </c>
      <c r="L7" s="27">
        <f>D7+F7+H7+J7</f>
        <v>98925</v>
      </c>
      <c r="M7" s="43"/>
    </row>
    <row r="8" spans="1:13" s="30" customFormat="1" ht="14.25" customHeight="1" thickBot="1" x14ac:dyDescent="0.25">
      <c r="A8" s="43"/>
      <c r="B8" s="52" t="s">
        <v>16</v>
      </c>
      <c r="C8" s="53">
        <f t="shared" ref="C8:H8" si="0">SUM(C6:C7)</f>
        <v>47857</v>
      </c>
      <c r="D8" s="54">
        <f t="shared" si="0"/>
        <v>63447</v>
      </c>
      <c r="E8" s="53">
        <f t="shared" ref="E8" si="1">SUM(E6:E7)</f>
        <v>105634</v>
      </c>
      <c r="F8" s="54">
        <f t="shared" si="0"/>
        <v>94548</v>
      </c>
      <c r="G8" s="53">
        <f t="shared" ref="G8" si="2">SUM(G6:G7)</f>
        <v>0</v>
      </c>
      <c r="H8" s="54">
        <f t="shared" si="0"/>
        <v>0</v>
      </c>
      <c r="I8" s="53">
        <f t="shared" ref="I8" si="3">SUM(I6:I7)</f>
        <v>0</v>
      </c>
      <c r="J8" s="54"/>
      <c r="K8" s="53">
        <f>SUM(K6:K7)</f>
        <v>153491</v>
      </c>
      <c r="L8" s="54">
        <f>SUM(L6:L7)</f>
        <v>157995</v>
      </c>
      <c r="M8" s="43"/>
    </row>
    <row r="9" spans="1:13" s="30" customFormat="1" ht="14.25" customHeight="1" x14ac:dyDescent="0.2">
      <c r="A9" s="43"/>
      <c r="B9" s="51" t="s">
        <v>17</v>
      </c>
      <c r="C9" s="35">
        <v>0</v>
      </c>
      <c r="D9" s="36">
        <v>0</v>
      </c>
      <c r="E9" s="35">
        <v>0</v>
      </c>
      <c r="F9" s="36">
        <v>0</v>
      </c>
      <c r="G9" s="35">
        <v>52059</v>
      </c>
      <c r="H9" s="36">
        <v>47886</v>
      </c>
      <c r="I9" s="35">
        <v>0</v>
      </c>
      <c r="J9" s="36"/>
      <c r="K9" s="35">
        <f>C9+E9+G9+I9</f>
        <v>52059</v>
      </c>
      <c r="L9" s="36">
        <f>D9+F9+H9+J9</f>
        <v>47886</v>
      </c>
      <c r="M9" s="43"/>
    </row>
    <row r="10" spans="1:13" s="30" customFormat="1" ht="14.25" customHeight="1" x14ac:dyDescent="0.2">
      <c r="A10" s="43"/>
      <c r="B10" s="24" t="s">
        <v>18</v>
      </c>
      <c r="C10" s="26">
        <v>155</v>
      </c>
      <c r="D10" s="27">
        <v>187</v>
      </c>
      <c r="E10" s="26">
        <v>14</v>
      </c>
      <c r="F10" s="27">
        <v>10</v>
      </c>
      <c r="G10" s="26">
        <v>220</v>
      </c>
      <c r="H10" s="27">
        <v>151</v>
      </c>
      <c r="I10" s="26">
        <v>0</v>
      </c>
      <c r="J10" s="27"/>
      <c r="K10" s="26">
        <f>C10+E10+G10+I10</f>
        <v>389</v>
      </c>
      <c r="L10" s="27">
        <f>D10+F10+H10+J10</f>
        <v>348</v>
      </c>
      <c r="M10" s="43"/>
    </row>
    <row r="11" spans="1:13" s="30" customFormat="1" ht="14.25" customHeight="1" thickBot="1" x14ac:dyDescent="0.25">
      <c r="A11" s="43"/>
      <c r="B11" s="52" t="s">
        <v>26</v>
      </c>
      <c r="C11" s="53">
        <f t="shared" ref="C11:H11" si="4">SUM(C8:C10)</f>
        <v>48012</v>
      </c>
      <c r="D11" s="54">
        <f t="shared" si="4"/>
        <v>63634</v>
      </c>
      <c r="E11" s="53">
        <f t="shared" ref="E11" si="5">SUM(E8:E10)</f>
        <v>105648</v>
      </c>
      <c r="F11" s="54">
        <f t="shared" si="4"/>
        <v>94558</v>
      </c>
      <c r="G11" s="53">
        <f t="shared" ref="G11" si="6">SUM(G8:G10)</f>
        <v>52279</v>
      </c>
      <c r="H11" s="54">
        <f t="shared" si="4"/>
        <v>48037</v>
      </c>
      <c r="I11" s="53">
        <f t="shared" ref="I11" si="7">SUM(I8:I10)</f>
        <v>0</v>
      </c>
      <c r="J11" s="54"/>
      <c r="K11" s="53">
        <f>SUM(K8:K10)</f>
        <v>205939</v>
      </c>
      <c r="L11" s="54">
        <f>SUM(L8:L10)</f>
        <v>206229</v>
      </c>
      <c r="M11" s="43"/>
    </row>
    <row r="12" spans="1:13" s="30" customFormat="1" ht="14.25" customHeight="1" x14ac:dyDescent="0.2">
      <c r="A12" s="43"/>
      <c r="B12" s="51" t="s">
        <v>63</v>
      </c>
      <c r="C12" s="35">
        <v>-2844</v>
      </c>
      <c r="D12" s="36">
        <v>-3185</v>
      </c>
      <c r="E12" s="35">
        <v>-7139</v>
      </c>
      <c r="F12" s="36">
        <v>-8276</v>
      </c>
      <c r="G12" s="35">
        <v>-41836</v>
      </c>
      <c r="H12" s="36">
        <v>-41767</v>
      </c>
      <c r="I12" s="35">
        <v>-3216</v>
      </c>
      <c r="J12" s="36">
        <v>-2818</v>
      </c>
      <c r="K12" s="35">
        <f>C12+E12+G12+I12</f>
        <v>-55035</v>
      </c>
      <c r="L12" s="36">
        <f>D12+F12+H12+J12</f>
        <v>-56046</v>
      </c>
      <c r="M12" s="43"/>
    </row>
    <row r="13" spans="1:13" s="30" customFormat="1" ht="14.25" customHeight="1" thickBot="1" x14ac:dyDescent="0.25">
      <c r="A13" s="43"/>
      <c r="B13" s="52" t="s">
        <v>28</v>
      </c>
      <c r="C13" s="53">
        <f t="shared" ref="C13:H13" si="8">SUM(C11:C12)</f>
        <v>45168</v>
      </c>
      <c r="D13" s="54">
        <f t="shared" si="8"/>
        <v>60449</v>
      </c>
      <c r="E13" s="53">
        <f t="shared" ref="E13" si="9">SUM(E11:E12)</f>
        <v>98509</v>
      </c>
      <c r="F13" s="54">
        <f t="shared" si="8"/>
        <v>86282</v>
      </c>
      <c r="G13" s="53">
        <f t="shared" ref="G13" si="10">SUM(G11:G12)</f>
        <v>10443</v>
      </c>
      <c r="H13" s="54">
        <f t="shared" si="8"/>
        <v>6270</v>
      </c>
      <c r="I13" s="53">
        <f t="shared" ref="I13" si="11">SUM(I11:I12)</f>
        <v>-3216</v>
      </c>
      <c r="J13" s="54">
        <f t="shared" ref="J13:L13" si="12">SUM(J11:J12)</f>
        <v>-2818</v>
      </c>
      <c r="K13" s="53">
        <f t="shared" si="12"/>
        <v>150904</v>
      </c>
      <c r="L13" s="54">
        <f t="shared" si="12"/>
        <v>150183</v>
      </c>
      <c r="M13" s="43"/>
    </row>
    <row r="14" spans="1:13" s="30" customFormat="1" ht="10.199999999999999" x14ac:dyDescent="0.2">
      <c r="A14" s="43"/>
      <c r="B14" s="59"/>
      <c r="C14" s="101"/>
      <c r="D14" s="102"/>
      <c r="E14" s="101"/>
      <c r="F14" s="102"/>
      <c r="G14" s="101"/>
      <c r="H14" s="102"/>
      <c r="I14" s="101"/>
      <c r="J14" s="102"/>
      <c r="K14" s="101"/>
      <c r="L14" s="102"/>
      <c r="M14" s="43"/>
    </row>
    <row r="15" spans="1:13" s="30" customFormat="1" ht="11.25" customHeight="1" x14ac:dyDescent="0.2">
      <c r="A15" s="43"/>
      <c r="B15" s="100" t="s">
        <v>111</v>
      </c>
      <c r="C15" s="26">
        <v>-8050</v>
      </c>
      <c r="D15" s="27">
        <v>-10289</v>
      </c>
      <c r="E15" s="26">
        <v>-44824</v>
      </c>
      <c r="F15" s="27">
        <v>-40398</v>
      </c>
      <c r="G15" s="26">
        <v>-4980</v>
      </c>
      <c r="H15" s="27">
        <v>-4399</v>
      </c>
      <c r="I15" s="26">
        <v>-4564</v>
      </c>
      <c r="J15" s="27">
        <v>-4478</v>
      </c>
      <c r="K15" s="26">
        <f>C15+E15+G15+I15</f>
        <v>-62418</v>
      </c>
      <c r="L15" s="27">
        <f>D15+F15+H15+J15</f>
        <v>-59564</v>
      </c>
      <c r="M15" s="43"/>
    </row>
    <row r="16" spans="1:13" s="30" customFormat="1" ht="14.25" customHeight="1" thickBot="1" x14ac:dyDescent="0.25">
      <c r="A16" s="43"/>
      <c r="B16" s="52" t="s">
        <v>64</v>
      </c>
      <c r="C16" s="53">
        <f t="shared" ref="C16:H16" si="13">SUM(C13:C15)</f>
        <v>37118</v>
      </c>
      <c r="D16" s="54">
        <f t="shared" si="13"/>
        <v>50160</v>
      </c>
      <c r="E16" s="53">
        <f t="shared" ref="E16" si="14">SUM(E13:E15)</f>
        <v>53685</v>
      </c>
      <c r="F16" s="54">
        <f t="shared" si="13"/>
        <v>45884</v>
      </c>
      <c r="G16" s="53">
        <f t="shared" ref="G16" si="15">SUM(G13:G15)</f>
        <v>5463</v>
      </c>
      <c r="H16" s="54">
        <f t="shared" si="13"/>
        <v>1871</v>
      </c>
      <c r="I16" s="53">
        <f t="shared" ref="I16" si="16">SUM(I13:I15)</f>
        <v>-7780</v>
      </c>
      <c r="J16" s="54">
        <f t="shared" ref="J16:L16" si="17">SUM(J13:J15)</f>
        <v>-7296</v>
      </c>
      <c r="K16" s="53">
        <f t="shared" si="17"/>
        <v>88486</v>
      </c>
      <c r="L16" s="54">
        <f t="shared" si="17"/>
        <v>90619</v>
      </c>
      <c r="M16" s="43"/>
    </row>
    <row r="17" spans="1:13" s="96" customFormat="1" ht="10.199999999999999" x14ac:dyDescent="0.2">
      <c r="A17" s="43"/>
      <c r="B17" s="59"/>
      <c r="C17" s="101"/>
      <c r="D17" s="102"/>
      <c r="E17" s="101"/>
      <c r="F17" s="102"/>
      <c r="G17" s="101"/>
      <c r="H17" s="102"/>
      <c r="I17" s="101"/>
      <c r="J17" s="102"/>
      <c r="K17" s="101"/>
      <c r="L17" s="102"/>
      <c r="M17" s="43"/>
    </row>
    <row r="18" spans="1:13" s="30" customFormat="1" ht="11.25" customHeight="1" x14ac:dyDescent="0.2">
      <c r="A18" s="43"/>
      <c r="B18" s="119" t="s">
        <v>29</v>
      </c>
      <c r="C18" s="35">
        <v>-6090</v>
      </c>
      <c r="D18" s="36">
        <v>-5397</v>
      </c>
      <c r="E18" s="35">
        <v>-23726</v>
      </c>
      <c r="F18" s="36">
        <v>-22114</v>
      </c>
      <c r="G18" s="35">
        <v>0</v>
      </c>
      <c r="H18" s="36">
        <v>0</v>
      </c>
      <c r="I18" s="35">
        <v>0</v>
      </c>
      <c r="J18" s="36">
        <v>0</v>
      </c>
      <c r="K18" s="35">
        <f>C18+E18+G18+I18</f>
        <v>-29816</v>
      </c>
      <c r="L18" s="36">
        <f>D18+F18+H18+J18</f>
        <v>-27511</v>
      </c>
      <c r="M18" s="43"/>
    </row>
    <row r="19" spans="1:13" s="30" customFormat="1" ht="14.25" customHeight="1" thickBot="1" x14ac:dyDescent="0.25">
      <c r="A19" s="43"/>
      <c r="B19" s="52" t="s">
        <v>169</v>
      </c>
      <c r="C19" s="53">
        <f t="shared" ref="C19:H19" si="18">SUM(C16:C18)</f>
        <v>31028</v>
      </c>
      <c r="D19" s="54">
        <f t="shared" si="18"/>
        <v>44763</v>
      </c>
      <c r="E19" s="53">
        <f t="shared" ref="E19" si="19">SUM(E16:E18)</f>
        <v>29959</v>
      </c>
      <c r="F19" s="54">
        <f t="shared" si="18"/>
        <v>23770</v>
      </c>
      <c r="G19" s="53">
        <f t="shared" ref="G19" si="20">SUM(G16:G18)</f>
        <v>5463</v>
      </c>
      <c r="H19" s="54">
        <f t="shared" si="18"/>
        <v>1871</v>
      </c>
      <c r="I19" s="53">
        <f t="shared" ref="I19" si="21">SUM(I16:I18)</f>
        <v>-7780</v>
      </c>
      <c r="J19" s="54">
        <f>SUM(J16:J18)</f>
        <v>-7296</v>
      </c>
      <c r="K19" s="53">
        <f>SUM(K16:K18)</f>
        <v>58670</v>
      </c>
      <c r="L19" s="54">
        <f>SUM(L16:L18)</f>
        <v>63108</v>
      </c>
      <c r="M19" s="43"/>
    </row>
    <row r="20" spans="1:13" s="30" customFormat="1" ht="14.25" customHeight="1" x14ac:dyDescent="0.2">
      <c r="A20" s="43"/>
      <c r="B20" s="51" t="s">
        <v>31</v>
      </c>
      <c r="C20" s="35"/>
      <c r="D20" s="36"/>
      <c r="E20" s="35"/>
      <c r="F20" s="36"/>
      <c r="G20" s="35"/>
      <c r="H20" s="36"/>
      <c r="I20" s="35"/>
      <c r="J20" s="36"/>
      <c r="K20" s="35">
        <v>-18464</v>
      </c>
      <c r="L20" s="36">
        <v>-19210</v>
      </c>
      <c r="M20" s="43"/>
    </row>
    <row r="21" spans="1:13" s="30" customFormat="1" ht="14.25" customHeight="1" x14ac:dyDescent="0.2">
      <c r="A21" s="43"/>
      <c r="B21" s="24" t="s">
        <v>32</v>
      </c>
      <c r="C21" s="26"/>
      <c r="D21" s="27"/>
      <c r="E21" s="26"/>
      <c r="F21" s="27"/>
      <c r="G21" s="26"/>
      <c r="H21" s="27"/>
      <c r="I21" s="26"/>
      <c r="J21" s="27"/>
      <c r="K21" s="26">
        <v>-1957</v>
      </c>
      <c r="L21" s="27">
        <v>-1335</v>
      </c>
      <c r="M21" s="43"/>
    </row>
    <row r="22" spans="1:13" s="30" customFormat="1" ht="14.25" customHeight="1" thickBot="1" x14ac:dyDescent="0.25">
      <c r="A22" s="43"/>
      <c r="B22" s="52" t="s">
        <v>90</v>
      </c>
      <c r="C22" s="103"/>
      <c r="D22" s="104"/>
      <c r="E22" s="103"/>
      <c r="F22" s="104"/>
      <c r="G22" s="103"/>
      <c r="H22" s="104"/>
      <c r="I22" s="103"/>
      <c r="J22" s="104"/>
      <c r="K22" s="53">
        <f>SUM(K19:K21)</f>
        <v>38249</v>
      </c>
      <c r="L22" s="54">
        <f>SUM(L19:L21)</f>
        <v>42563</v>
      </c>
      <c r="M22" s="43"/>
    </row>
    <row r="23" spans="1:13" s="30" customFormat="1" ht="14.25" customHeight="1" x14ac:dyDescent="0.2">
      <c r="A23" s="43"/>
      <c r="B23" s="51" t="s">
        <v>91</v>
      </c>
      <c r="C23" s="35"/>
      <c r="D23" s="36"/>
      <c r="E23" s="35"/>
      <c r="F23" s="36"/>
      <c r="G23" s="35"/>
      <c r="H23" s="36"/>
      <c r="I23" s="35"/>
      <c r="J23" s="36"/>
      <c r="K23" s="35">
        <v>1323</v>
      </c>
      <c r="L23" s="36">
        <v>1448</v>
      </c>
      <c r="M23" s="43"/>
    </row>
    <row r="24" spans="1:13" s="30" customFormat="1" ht="14.25" customHeight="1" x14ac:dyDescent="0.2">
      <c r="A24" s="43"/>
      <c r="B24" s="24" t="s">
        <v>130</v>
      </c>
      <c r="C24" s="26"/>
      <c r="D24" s="27"/>
      <c r="E24" s="26"/>
      <c r="F24" s="27"/>
      <c r="G24" s="26"/>
      <c r="H24" s="27"/>
      <c r="I24" s="26"/>
      <c r="J24" s="27"/>
      <c r="K24" s="26">
        <v>-193</v>
      </c>
      <c r="L24" s="27">
        <v>-476</v>
      </c>
      <c r="M24" s="43"/>
    </row>
    <row r="25" spans="1:13" s="30" customFormat="1" ht="14.25" customHeight="1" thickBot="1" x14ac:dyDescent="0.25">
      <c r="A25" s="43"/>
      <c r="B25" s="52" t="s">
        <v>93</v>
      </c>
      <c r="C25" s="103"/>
      <c r="D25" s="104"/>
      <c r="E25" s="103"/>
      <c r="F25" s="104"/>
      <c r="G25" s="103"/>
      <c r="H25" s="104"/>
      <c r="I25" s="103"/>
      <c r="J25" s="104"/>
      <c r="K25" s="53">
        <f>SUM(K22:K24)</f>
        <v>39379</v>
      </c>
      <c r="L25" s="54">
        <f>SUM(L22:L24)</f>
        <v>43535</v>
      </c>
      <c r="M25" s="43"/>
    </row>
    <row r="26" spans="1:13" s="30" customFormat="1" ht="14.25" customHeight="1" x14ac:dyDescent="0.2">
      <c r="A26" s="43"/>
      <c r="B26" s="51" t="s">
        <v>65</v>
      </c>
      <c r="C26" s="35"/>
      <c r="D26" s="36"/>
      <c r="E26" s="35"/>
      <c r="F26" s="36"/>
      <c r="G26" s="35"/>
      <c r="H26" s="36"/>
      <c r="I26" s="35"/>
      <c r="J26" s="36"/>
      <c r="K26" s="35">
        <v>-12061</v>
      </c>
      <c r="L26" s="36">
        <v>-14069</v>
      </c>
      <c r="M26" s="43"/>
    </row>
    <row r="27" spans="1:13" s="9" customFormat="1" ht="10.8" thickBot="1" x14ac:dyDescent="0.25">
      <c r="A27" s="99"/>
      <c r="B27" s="57" t="s">
        <v>20</v>
      </c>
      <c r="C27" s="37"/>
      <c r="D27" s="38"/>
      <c r="E27" s="37"/>
      <c r="F27" s="38"/>
      <c r="G27" s="37"/>
      <c r="H27" s="38"/>
      <c r="I27" s="37"/>
      <c r="J27" s="38"/>
      <c r="K27" s="37">
        <f>SUM(K25:K26)</f>
        <v>27318</v>
      </c>
      <c r="L27" s="38">
        <f>SUM(L25:L26)</f>
        <v>29466</v>
      </c>
    </row>
    <row r="28" spans="1:13" s="30" customFormat="1" ht="10.199999999999999" x14ac:dyDescent="0.2">
      <c r="A28" s="43"/>
      <c r="B28" s="43"/>
      <c r="C28" s="106"/>
      <c r="D28" s="106"/>
      <c r="E28" s="106"/>
      <c r="F28" s="107"/>
      <c r="G28" s="107"/>
      <c r="H28" s="107"/>
      <c r="I28" s="107"/>
      <c r="J28" s="107"/>
      <c r="K28" s="107"/>
      <c r="L28" s="107"/>
      <c r="M28" s="43"/>
    </row>
    <row r="29" spans="1:13" s="30" customFormat="1" ht="10.199999999999999" x14ac:dyDescent="0.2">
      <c r="B29" s="96"/>
      <c r="C29" s="116"/>
      <c r="D29" s="116"/>
      <c r="E29" s="116"/>
      <c r="F29" s="117"/>
      <c r="G29" s="117"/>
      <c r="H29" s="117"/>
      <c r="I29" s="117"/>
      <c r="J29" s="117"/>
      <c r="K29" s="117"/>
      <c r="L29" s="117"/>
    </row>
    <row r="30" spans="1:13" s="30" customFormat="1" ht="10.199999999999999" x14ac:dyDescent="0.2"/>
    <row r="31" spans="1:1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6">
    <mergeCell ref="I4:J4"/>
    <mergeCell ref="K4:L4"/>
    <mergeCell ref="B1:G1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G35"/>
  <sheetViews>
    <sheetView showGridLines="0" zoomScaleNormal="100" workbookViewId="0"/>
  </sheetViews>
  <sheetFormatPr defaultColWidth="9.109375" defaultRowHeight="13.8" x14ac:dyDescent="0.25"/>
  <cols>
    <col min="1" max="1" width="2.6640625" style="2" customWidth="1"/>
    <col min="2" max="2" width="52.33203125" style="2" customWidth="1"/>
    <col min="3" max="6" width="12.88671875" style="2" customWidth="1"/>
    <col min="7" max="7" width="2.6640625" style="2" customWidth="1"/>
    <col min="8" max="16384" width="9.109375" style="2"/>
  </cols>
  <sheetData>
    <row r="1" spans="1:7" s="45" customFormat="1" ht="15.6" x14ac:dyDescent="0.3">
      <c r="B1" s="95" t="s">
        <v>166</v>
      </c>
      <c r="C1" s="122"/>
      <c r="D1" s="122"/>
    </row>
    <row r="2" spans="1:7" s="45" customFormat="1" ht="15.6" x14ac:dyDescent="0.3">
      <c r="B2" s="109" t="s">
        <v>116</v>
      </c>
      <c r="C2" s="122"/>
      <c r="D2" s="122"/>
    </row>
    <row r="3" spans="1:7" s="30" customFormat="1" ht="10.199999999999999" x14ac:dyDescent="0.2">
      <c r="A3" s="43"/>
      <c r="B3" s="108"/>
      <c r="C3" s="125"/>
      <c r="D3" s="125"/>
      <c r="E3" s="43"/>
      <c r="F3" s="43"/>
      <c r="G3" s="96"/>
    </row>
    <row r="4" spans="1:7" s="30" customFormat="1" ht="10.8" thickBot="1" x14ac:dyDescent="0.25">
      <c r="A4" s="43"/>
      <c r="B4" s="48" t="s">
        <v>37</v>
      </c>
      <c r="C4" s="133" t="s">
        <v>135</v>
      </c>
      <c r="D4" s="134" t="s">
        <v>136</v>
      </c>
      <c r="E4" s="96"/>
    </row>
    <row r="5" spans="1:7" s="30" customFormat="1" ht="10.8" thickBot="1" x14ac:dyDescent="0.25">
      <c r="A5" s="43"/>
      <c r="B5" s="126" t="s">
        <v>20</v>
      </c>
      <c r="C5" s="127">
        <v>27318</v>
      </c>
      <c r="D5" s="128">
        <v>29466</v>
      </c>
      <c r="E5" s="96"/>
    </row>
    <row r="6" spans="1:7" s="30" customFormat="1" ht="10.199999999999999" x14ac:dyDescent="0.2">
      <c r="A6" s="43"/>
      <c r="B6" s="51" t="s">
        <v>85</v>
      </c>
      <c r="C6" s="35">
        <v>4519</v>
      </c>
      <c r="D6" s="36">
        <v>-22270</v>
      </c>
      <c r="E6" s="96"/>
    </row>
    <row r="7" spans="1:7" s="30" customFormat="1" ht="10.199999999999999" x14ac:dyDescent="0.2">
      <c r="A7" s="43"/>
      <c r="B7" s="24" t="s">
        <v>68</v>
      </c>
      <c r="C7" s="26">
        <v>-148</v>
      </c>
      <c r="D7" s="27">
        <v>2252</v>
      </c>
      <c r="E7" s="96"/>
    </row>
    <row r="8" spans="1:7" s="30" customFormat="1" ht="14.25" customHeight="1" x14ac:dyDescent="0.2">
      <c r="A8" s="43"/>
      <c r="B8" s="100" t="s">
        <v>87</v>
      </c>
      <c r="C8" s="26">
        <v>-595</v>
      </c>
      <c r="D8" s="27">
        <v>-1796</v>
      </c>
      <c r="E8" s="96"/>
    </row>
    <row r="9" spans="1:7" s="123" customFormat="1" ht="21" thickBot="1" x14ac:dyDescent="0.25">
      <c r="A9" s="125"/>
      <c r="B9" s="129" t="s">
        <v>88</v>
      </c>
      <c r="C9" s="53">
        <f>SUM(C6:C8)</f>
        <v>3776</v>
      </c>
      <c r="D9" s="54">
        <f>SUM(D6:D8)</f>
        <v>-21814</v>
      </c>
      <c r="E9" s="124"/>
    </row>
    <row r="10" spans="1:7" s="30" customFormat="1" ht="10.199999999999999" x14ac:dyDescent="0.2">
      <c r="A10" s="43"/>
      <c r="B10" s="51" t="s">
        <v>86</v>
      </c>
      <c r="C10" s="35">
        <v>8</v>
      </c>
      <c r="D10" s="36">
        <v>10</v>
      </c>
      <c r="E10" s="96"/>
    </row>
    <row r="11" spans="1:7" s="30" customFormat="1" ht="10.8" thickBot="1" x14ac:dyDescent="0.25">
      <c r="A11" s="43"/>
      <c r="B11" s="52" t="s">
        <v>89</v>
      </c>
      <c r="C11" s="53">
        <f>SUM(C10)</f>
        <v>8</v>
      </c>
      <c r="D11" s="54">
        <f>SUM(D10)</f>
        <v>10</v>
      </c>
      <c r="E11" s="96"/>
    </row>
    <row r="12" spans="1:7" s="30" customFormat="1" ht="10.8" thickBot="1" x14ac:dyDescent="0.25">
      <c r="A12" s="43"/>
      <c r="B12" s="48" t="s">
        <v>69</v>
      </c>
      <c r="C12" s="120">
        <f>C9+C11</f>
        <v>3784</v>
      </c>
      <c r="D12" s="121">
        <f>D9+D11</f>
        <v>-21804</v>
      </c>
      <c r="E12" s="96"/>
    </row>
    <row r="13" spans="1:7" s="30" customFormat="1" ht="10.8" thickBot="1" x14ac:dyDescent="0.25">
      <c r="A13" s="43"/>
      <c r="B13" s="126" t="s">
        <v>70</v>
      </c>
      <c r="C13" s="127">
        <f>C5+C12</f>
        <v>31102</v>
      </c>
      <c r="D13" s="128">
        <f>D5+D12</f>
        <v>7662</v>
      </c>
      <c r="E13" s="96"/>
    </row>
    <row r="14" spans="1:7" s="123" customFormat="1" ht="10.199999999999999" x14ac:dyDescent="0.2">
      <c r="A14" s="125"/>
      <c r="B14" s="51" t="s">
        <v>34</v>
      </c>
      <c r="C14" s="130">
        <f>C13-C15</f>
        <v>31039</v>
      </c>
      <c r="D14" s="131">
        <f>D13-D15</f>
        <v>7625</v>
      </c>
      <c r="E14" s="124"/>
    </row>
    <row r="15" spans="1:7" s="30" customFormat="1" ht="10.199999999999999" x14ac:dyDescent="0.2">
      <c r="A15" s="43"/>
      <c r="B15" s="24" t="s">
        <v>71</v>
      </c>
      <c r="C15" s="26">
        <v>63</v>
      </c>
      <c r="D15" s="27">
        <v>37</v>
      </c>
      <c r="E15" s="96"/>
    </row>
    <row r="16" spans="1:7" s="30" customFormat="1" ht="10.199999999999999" x14ac:dyDescent="0.2">
      <c r="A16" s="43"/>
      <c r="B16" s="105"/>
      <c r="C16" s="132"/>
      <c r="D16" s="132"/>
      <c r="E16" s="132"/>
      <c r="F16" s="132"/>
      <c r="G16" s="96"/>
    </row>
    <row r="17" spans="2:7" s="30" customFormat="1" ht="10.199999999999999" x14ac:dyDescent="0.2">
      <c r="B17" s="115"/>
      <c r="C17" s="117"/>
      <c r="D17" s="117"/>
      <c r="E17" s="96"/>
      <c r="F17" s="96"/>
      <c r="G17" s="96"/>
    </row>
    <row r="18" spans="2:7" s="30" customFormat="1" ht="10.199999999999999" x14ac:dyDescent="0.2">
      <c r="B18" s="115"/>
      <c r="C18" s="117"/>
      <c r="D18" s="117"/>
    </row>
    <row r="19" spans="2:7" s="30" customFormat="1" ht="10.199999999999999" x14ac:dyDescent="0.2">
      <c r="B19" s="115"/>
      <c r="C19" s="117"/>
      <c r="D19" s="117"/>
    </row>
    <row r="20" spans="2:7" s="30" customFormat="1" ht="10.199999999999999" x14ac:dyDescent="0.2">
      <c r="B20" s="115"/>
      <c r="C20" s="116"/>
      <c r="D20" s="116"/>
    </row>
    <row r="21" spans="2:7" x14ac:dyDescent="0.25">
      <c r="B21" s="11"/>
      <c r="C21" s="12"/>
      <c r="D21" s="12"/>
    </row>
    <row r="22" spans="2:7" x14ac:dyDescent="0.25">
      <c r="B22" s="11"/>
      <c r="C22" s="12"/>
      <c r="D22" s="12"/>
    </row>
    <row r="23" spans="2:7" s="7" customFormat="1" ht="13.2" x14ac:dyDescent="0.25">
      <c r="B23" s="11"/>
      <c r="C23" s="12"/>
      <c r="D23" s="12"/>
    </row>
    <row r="24" spans="2:7" x14ac:dyDescent="0.25">
      <c r="B24" s="11"/>
      <c r="C24" s="12"/>
      <c r="D24" s="12"/>
    </row>
    <row r="25" spans="2:7" x14ac:dyDescent="0.25">
      <c r="B25" s="11"/>
      <c r="C25" s="12"/>
      <c r="D25" s="12"/>
    </row>
    <row r="26" spans="2:7" x14ac:dyDescent="0.25">
      <c r="B26" s="11"/>
      <c r="C26" s="12"/>
      <c r="D26" s="12"/>
    </row>
    <row r="27" spans="2:7" x14ac:dyDescent="0.25">
      <c r="B27" s="11"/>
      <c r="C27" s="12"/>
      <c r="D27" s="12"/>
    </row>
    <row r="28" spans="2:7" x14ac:dyDescent="0.25">
      <c r="B28" s="11"/>
      <c r="C28" s="12"/>
      <c r="D28" s="12"/>
    </row>
    <row r="29" spans="2:7" s="7" customFormat="1" ht="13.2" x14ac:dyDescent="0.25">
      <c r="B29" s="11"/>
      <c r="C29" s="12"/>
      <c r="D29" s="12"/>
    </row>
    <row r="30" spans="2:7" x14ac:dyDescent="0.25">
      <c r="B30" s="11"/>
      <c r="C30" s="12"/>
      <c r="D30" s="12"/>
    </row>
    <row r="31" spans="2:7" x14ac:dyDescent="0.25">
      <c r="B31" s="11"/>
      <c r="C31" s="12"/>
      <c r="D31" s="12"/>
    </row>
    <row r="32" spans="2:7" s="7" customFormat="1" ht="13.2" x14ac:dyDescent="0.25">
      <c r="B32" s="11"/>
      <c r="C32" s="12"/>
      <c r="D32" s="12"/>
    </row>
    <row r="33" spans="2:4" x14ac:dyDescent="0.25">
      <c r="B33" s="11"/>
      <c r="C33" s="12"/>
      <c r="D33" s="12"/>
    </row>
    <row r="34" spans="2:4" s="7" customFormat="1" ht="13.2" x14ac:dyDescent="0.25">
      <c r="B34" s="11"/>
      <c r="C34" s="12"/>
      <c r="D34" s="12"/>
    </row>
    <row r="35" spans="2:4" s="13" customFormat="1" x14ac:dyDescent="0.25">
      <c r="B35" s="17"/>
      <c r="C35" s="12"/>
      <c r="D35" s="12"/>
    </row>
  </sheetData>
  <pageMargins left="0.23622047244094491" right="0.23622047244094491" top="0.74803149606299213" bottom="0.74803149606299213" header="0.31496062992125984" footer="0.31496062992125984"/>
  <pageSetup paperSize="9" scale="91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B1:K20"/>
  <sheetViews>
    <sheetView showGridLines="0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14"/>
    </row>
    <row r="9" spans="2:11" ht="17.399999999999999" x14ac:dyDescent="0.3">
      <c r="B9" s="6" t="s">
        <v>5</v>
      </c>
    </row>
    <row r="10" spans="2:11" ht="17.399999999999999" x14ac:dyDescent="0.3">
      <c r="B10" s="15" t="s">
        <v>7</v>
      </c>
    </row>
    <row r="11" spans="2:11" ht="17.399999999999999" x14ac:dyDescent="0.3">
      <c r="B11" s="15" t="s">
        <v>6</v>
      </c>
    </row>
    <row r="12" spans="2:11" ht="17.399999999999999" x14ac:dyDescent="0.3">
      <c r="B12" s="15" t="s">
        <v>73</v>
      </c>
    </row>
    <row r="14" spans="2:11" ht="17.399999999999999" x14ac:dyDescent="0.3">
      <c r="B14" s="15"/>
    </row>
    <row r="15" spans="2:11" ht="17.399999999999999" x14ac:dyDescent="0.3">
      <c r="B15" s="15"/>
    </row>
    <row r="16" spans="2:11" ht="17.399999999999999" x14ac:dyDescent="0.3">
      <c r="B16" s="15" t="s">
        <v>72</v>
      </c>
      <c r="C16" s="15" t="s">
        <v>9</v>
      </c>
    </row>
    <row r="17" spans="2:3" ht="17.399999999999999" x14ac:dyDescent="0.3">
      <c r="B17" s="15" t="s">
        <v>10</v>
      </c>
      <c r="C17" s="15" t="s">
        <v>11</v>
      </c>
    </row>
    <row r="18" spans="2:3" ht="17.399999999999999" x14ac:dyDescent="0.3">
      <c r="B18" s="15" t="s">
        <v>12</v>
      </c>
      <c r="C18" s="16" t="s">
        <v>13</v>
      </c>
    </row>
    <row r="20" spans="2:3" ht="17.399999999999999" x14ac:dyDescent="0.3">
      <c r="B20" s="15" t="s">
        <v>8</v>
      </c>
    </row>
  </sheetData>
  <hyperlinks>
    <hyperlink ref="C18" r:id="rId1" xr:uid="{00000000-0004-0000-08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00DF0-1EE7-49DA-AD9E-CEBFBBB54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479F8-DB22-412B-B953-B6C5085AB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DB4668-C9E2-4B91-933A-F63D4224B8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'Key Figures'!Print_Area</vt:lpstr>
      <vt:lpstr>'Segment Report quarter'!Print_Area</vt:lpstr>
      <vt:lpstr>'Statement of Cash Flows'!Print_Area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Financial_Template_Software_AG_EN_Q1_2017.xlsx</vt:lpwstr>
  </property>
  <property fmtid="{D5CDD505-2E9C-101B-9397-08002B2CF9AE}" pid="3" name="ContentTypeId">
    <vt:lpwstr>0x010100FFD037E0F555104F902E5D16CA0A3EF6</vt:lpwstr>
  </property>
</Properties>
</file>