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2527"/>
  <workbookPr filterPrivacy="1" defaultThemeVersion="124226"/>
  <xr:revisionPtr revIDLastSave="0" documentId="8_{FD2F1193-5D5B-46A0-87B2-8DD81705EF24}" xr6:coauthVersionLast="45" xr6:coauthVersionMax="45" xr10:uidLastSave="{00000000-0000-0000-0000-000000000000}"/>
  <bookViews>
    <workbookView xWindow="-108" yWindow="-108" windowWidth="23256" windowHeight="12576" tabRatio="702" xr2:uid="{00000000-000D-0000-FFFF-FFFF00000000}"/>
  </bookViews>
  <sheets>
    <sheet name="Front page" sheetId="1" r:id="rId1"/>
    <sheet name="Table of contents" sheetId="11" r:id="rId2"/>
    <sheet name="Key Figures" sheetId="3" r:id="rId3"/>
    <sheet name="Income Statement" sheetId="4" r:id="rId4"/>
    <sheet name="Balance Sheet" sheetId="7" r:id="rId5"/>
    <sheet name="Statement of Cash Flows" sheetId="10" r:id="rId6"/>
    <sheet name="Segment Report ytd" sheetId="18" r:id="rId7"/>
    <sheet name="Segment Report quarter" sheetId="17" r:id="rId8"/>
    <sheet name="Changes in Equity" sheetId="16" r:id="rId9"/>
    <sheet name="Comp. Income" sheetId="14" r:id="rId10"/>
    <sheet name="IR Contact" sheetId="5" r:id="rId11"/>
    <sheet name="Back Banner" sheetId="20" r:id="rId12"/>
  </sheets>
  <definedNames>
    <definedName name="_xlnm.Print_Area" localSheetId="4">'Balance Sheet'!#REF!</definedName>
    <definedName name="_xlnm.Print_Area" localSheetId="8">'Changes in Equity'!#REF!</definedName>
    <definedName name="_xlnm.Print_Area" localSheetId="5">'Statement of Cash Flows'!#REF!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M13" i="14" l="1"/>
  <c r="M15" i="14" s="1"/>
  <c r="M17" i="14" s="1"/>
  <c r="L12" i="14"/>
  <c r="K12" i="14"/>
  <c r="J12" i="14"/>
  <c r="M10" i="14"/>
  <c r="L10" i="14"/>
  <c r="L13" i="14" s="1"/>
  <c r="L15" i="14" s="1"/>
  <c r="L17" i="14" s="1"/>
  <c r="K10" i="14"/>
  <c r="K13" i="14" s="1"/>
  <c r="K15" i="14" s="1"/>
  <c r="K17" i="14" s="1"/>
  <c r="J10" i="14"/>
  <c r="J13" i="14" s="1"/>
  <c r="J15" i="14" s="1"/>
  <c r="J17" i="14" s="1"/>
  <c r="U28" i="16"/>
  <c r="Q28" i="16"/>
  <c r="O28" i="16"/>
  <c r="N28" i="16"/>
  <c r="M28" i="16"/>
  <c r="L28" i="16"/>
  <c r="J28" i="16"/>
  <c r="H28" i="16"/>
  <c r="F28" i="16"/>
  <c r="E28" i="16"/>
  <c r="S26" i="16"/>
  <c r="W26" i="16" s="1"/>
  <c r="S25" i="16"/>
  <c r="W25" i="16" s="1"/>
  <c r="S24" i="16"/>
  <c r="W24" i="16" s="1"/>
  <c r="S23" i="16"/>
  <c r="W21" i="16"/>
  <c r="S21" i="16"/>
  <c r="W19" i="16"/>
  <c r="U17" i="16"/>
  <c r="Q17" i="16"/>
  <c r="O17" i="16"/>
  <c r="N17" i="16"/>
  <c r="M17" i="16"/>
  <c r="L17" i="16"/>
  <c r="J17" i="16"/>
  <c r="H17" i="16"/>
  <c r="F17" i="16"/>
  <c r="E17" i="16"/>
  <c r="S15" i="16"/>
  <c r="W15" i="16" s="1"/>
  <c r="S14" i="16"/>
  <c r="W14" i="16" s="1"/>
  <c r="S13" i="16"/>
  <c r="W13" i="16" s="1"/>
  <c r="S12" i="16"/>
  <c r="W12" i="16" s="1"/>
  <c r="S11" i="16"/>
  <c r="W11" i="16" s="1"/>
  <c r="S10" i="16"/>
  <c r="W10" i="16" s="1"/>
  <c r="W9" i="16"/>
  <c r="W8" i="16"/>
  <c r="S8" i="16"/>
  <c r="W6" i="16"/>
  <c r="N27" i="17"/>
  <c r="H21" i="17"/>
  <c r="N21" i="17" s="1"/>
  <c r="G21" i="17"/>
  <c r="M21" i="17" s="1"/>
  <c r="N18" i="17"/>
  <c r="M18" i="17"/>
  <c r="L16" i="17"/>
  <c r="L19" i="17" s="1"/>
  <c r="L22" i="17" s="1"/>
  <c r="K16" i="17"/>
  <c r="K19" i="17" s="1"/>
  <c r="K22" i="17" s="1"/>
  <c r="N15" i="17"/>
  <c r="M15" i="17"/>
  <c r="M12" i="17"/>
  <c r="F12" i="17"/>
  <c r="N12" i="17" s="1"/>
  <c r="N11" i="17"/>
  <c r="M11" i="17"/>
  <c r="J9" i="17"/>
  <c r="J13" i="17" s="1"/>
  <c r="J16" i="17" s="1"/>
  <c r="J19" i="17" s="1"/>
  <c r="J22" i="17" s="1"/>
  <c r="I9" i="17"/>
  <c r="I13" i="17" s="1"/>
  <c r="I16" i="17" s="1"/>
  <c r="I19" i="17" s="1"/>
  <c r="I22" i="17" s="1"/>
  <c r="G9" i="17"/>
  <c r="G13" i="17" s="1"/>
  <c r="G16" i="17" s="1"/>
  <c r="G19" i="17" s="1"/>
  <c r="G22" i="17" s="1"/>
  <c r="F9" i="17"/>
  <c r="E9" i="17"/>
  <c r="E13" i="17" s="1"/>
  <c r="E16" i="17" s="1"/>
  <c r="E19" i="17" s="1"/>
  <c r="E22" i="17" s="1"/>
  <c r="M8" i="17"/>
  <c r="M9" i="17" s="1"/>
  <c r="M13" i="17" s="1"/>
  <c r="M16" i="17" s="1"/>
  <c r="M19" i="17" s="1"/>
  <c r="M22" i="17" s="1"/>
  <c r="M26" i="17" s="1"/>
  <c r="M29" i="17" s="1"/>
  <c r="M32" i="17" s="1"/>
  <c r="H8" i="17"/>
  <c r="H9" i="17" s="1"/>
  <c r="H13" i="17" s="1"/>
  <c r="H16" i="17" s="1"/>
  <c r="H19" i="17" s="1"/>
  <c r="H22" i="17" s="1"/>
  <c r="N7" i="17"/>
  <c r="M7" i="17"/>
  <c r="N27" i="18"/>
  <c r="N21" i="18"/>
  <c r="G21" i="18"/>
  <c r="M21" i="18" s="1"/>
  <c r="N18" i="18"/>
  <c r="M18" i="18"/>
  <c r="L16" i="18"/>
  <c r="L19" i="18" s="1"/>
  <c r="L22" i="18" s="1"/>
  <c r="K16" i="18"/>
  <c r="K19" i="18" s="1"/>
  <c r="K22" i="18" s="1"/>
  <c r="M15" i="18"/>
  <c r="J15" i="18"/>
  <c r="N15" i="18" s="1"/>
  <c r="N12" i="18"/>
  <c r="M12" i="18"/>
  <c r="N11" i="18"/>
  <c r="M11" i="18"/>
  <c r="J9" i="18"/>
  <c r="J13" i="18" s="1"/>
  <c r="I9" i="18"/>
  <c r="I13" i="18" s="1"/>
  <c r="I16" i="18" s="1"/>
  <c r="I19" i="18" s="1"/>
  <c r="I22" i="18" s="1"/>
  <c r="H9" i="18"/>
  <c r="H13" i="18" s="1"/>
  <c r="H16" i="18" s="1"/>
  <c r="H19" i="18" s="1"/>
  <c r="H22" i="18" s="1"/>
  <c r="G9" i="18"/>
  <c r="G13" i="18" s="1"/>
  <c r="G16" i="18" s="1"/>
  <c r="G19" i="18" s="1"/>
  <c r="G22" i="18" s="1"/>
  <c r="F9" i="18"/>
  <c r="F13" i="18" s="1"/>
  <c r="F16" i="18" s="1"/>
  <c r="F19" i="18" s="1"/>
  <c r="F22" i="18" s="1"/>
  <c r="E9" i="18"/>
  <c r="E13" i="18" s="1"/>
  <c r="E16" i="18" s="1"/>
  <c r="E19" i="18" s="1"/>
  <c r="E22" i="18" s="1"/>
  <c r="N8" i="18"/>
  <c r="M8" i="18"/>
  <c r="N7" i="18"/>
  <c r="N9" i="18" s="1"/>
  <c r="N13" i="18" s="1"/>
  <c r="M7" i="18"/>
  <c r="M32" i="10"/>
  <c r="L32" i="10"/>
  <c r="K32" i="10"/>
  <c r="J32" i="10"/>
  <c r="M25" i="10"/>
  <c r="L25" i="10"/>
  <c r="K25" i="10"/>
  <c r="J25" i="10"/>
  <c r="M10" i="10"/>
  <c r="M16" i="10" s="1"/>
  <c r="L10" i="10"/>
  <c r="L16" i="10" s="1"/>
  <c r="K10" i="10"/>
  <c r="K16" i="10" s="1"/>
  <c r="J10" i="10"/>
  <c r="J16" i="10" s="1"/>
  <c r="J50" i="7"/>
  <c r="J52" i="7" s="1"/>
  <c r="H50" i="7"/>
  <c r="H52" i="7" s="1"/>
  <c r="J43" i="7"/>
  <c r="H43" i="7"/>
  <c r="J34" i="7"/>
  <c r="J54" i="7" s="1"/>
  <c r="H34" i="7"/>
  <c r="J21" i="7"/>
  <c r="H21" i="7"/>
  <c r="J11" i="7"/>
  <c r="J23" i="7" s="1"/>
  <c r="H11" i="7"/>
  <c r="H23" i="7" s="1"/>
  <c r="M19" i="4"/>
  <c r="I19" i="4"/>
  <c r="H19" i="4"/>
  <c r="M17" i="4"/>
  <c r="J17" i="4"/>
  <c r="M14" i="4"/>
  <c r="J14" i="4"/>
  <c r="M13" i="4"/>
  <c r="J13" i="4"/>
  <c r="M12" i="4"/>
  <c r="L12" i="4"/>
  <c r="I12" i="4"/>
  <c r="H12" i="4"/>
  <c r="M11" i="4"/>
  <c r="J11" i="4"/>
  <c r="M9" i="4"/>
  <c r="J9" i="4"/>
  <c r="L8" i="4"/>
  <c r="K8" i="4"/>
  <c r="K10" i="4" s="1"/>
  <c r="I8" i="4"/>
  <c r="I10" i="4" s="1"/>
  <c r="I15" i="4" s="1"/>
  <c r="I18" i="4" s="1"/>
  <c r="H8" i="4"/>
  <c r="M7" i="4"/>
  <c r="J7" i="4"/>
  <c r="M6" i="4"/>
  <c r="J6" i="4"/>
  <c r="M5" i="4"/>
  <c r="J5" i="4"/>
  <c r="M4" i="4"/>
  <c r="J4" i="4"/>
  <c r="I27" i="3"/>
  <c r="H27" i="3"/>
  <c r="H24" i="3"/>
  <c r="M17" i="3"/>
  <c r="J17" i="3"/>
  <c r="M14" i="3"/>
  <c r="J14" i="3"/>
  <c r="M12" i="3"/>
  <c r="J12" i="3"/>
  <c r="M11" i="3"/>
  <c r="J11" i="3"/>
  <c r="M10" i="3"/>
  <c r="J10" i="3"/>
  <c r="M9" i="3"/>
  <c r="J9" i="3"/>
  <c r="M6" i="3"/>
  <c r="J6" i="3"/>
  <c r="K5" i="3"/>
  <c r="K4" i="3" s="1"/>
  <c r="J5" i="3"/>
  <c r="L4" i="3"/>
  <c r="L15" i="3" s="1"/>
  <c r="I4" i="3"/>
  <c r="I15" i="3" s="1"/>
  <c r="H4" i="3"/>
  <c r="H15" i="3" s="1"/>
  <c r="M9" i="18" l="1"/>
  <c r="M13" i="18" s="1"/>
  <c r="M16" i="18" s="1"/>
  <c r="M19" i="18" s="1"/>
  <c r="M22" i="18" s="1"/>
  <c r="M26" i="18" s="1"/>
  <c r="M29" i="18" s="1"/>
  <c r="M32" i="18" s="1"/>
  <c r="S17" i="16"/>
  <c r="J19" i="4"/>
  <c r="J16" i="18"/>
  <c r="J19" i="18" s="1"/>
  <c r="J22" i="18" s="1"/>
  <c r="W17" i="16"/>
  <c r="H13" i="3"/>
  <c r="I13" i="3"/>
  <c r="J8" i="4"/>
  <c r="J12" i="4"/>
  <c r="F13" i="17"/>
  <c r="F16" i="17" s="1"/>
  <c r="F19" i="17" s="1"/>
  <c r="F22" i="17" s="1"/>
  <c r="I20" i="4"/>
  <c r="I22" i="4" s="1"/>
  <c r="H54" i="7"/>
  <c r="S28" i="16"/>
  <c r="M8" i="4"/>
  <c r="W23" i="16"/>
  <c r="W28" i="16" s="1"/>
  <c r="N8" i="17"/>
  <c r="N9" i="17" s="1"/>
  <c r="N13" i="17" s="1"/>
  <c r="N16" i="17" s="1"/>
  <c r="N19" i="17" s="1"/>
  <c r="N22" i="17" s="1"/>
  <c r="N26" i="17" s="1"/>
  <c r="N29" i="17" s="1"/>
  <c r="N32" i="17" s="1"/>
  <c r="N16" i="18"/>
  <c r="N19" i="18" s="1"/>
  <c r="N22" i="18" s="1"/>
  <c r="N26" i="18" s="1"/>
  <c r="N29" i="18" s="1"/>
  <c r="N32" i="18" s="1"/>
  <c r="M39" i="10"/>
  <c r="M33" i="10"/>
  <c r="M35" i="10" s="1"/>
  <c r="M37" i="10" s="1"/>
  <c r="J39" i="10"/>
  <c r="J33" i="10"/>
  <c r="J35" i="10" s="1"/>
  <c r="J37" i="10" s="1"/>
  <c r="K39" i="10"/>
  <c r="K33" i="10"/>
  <c r="K35" i="10" s="1"/>
  <c r="K37" i="10" s="1"/>
  <c r="L39" i="10"/>
  <c r="L33" i="10"/>
  <c r="L35" i="10" s="1"/>
  <c r="L37" i="10" s="1"/>
  <c r="I26" i="4"/>
  <c r="I25" i="4"/>
  <c r="K15" i="4"/>
  <c r="H10" i="4"/>
  <c r="L10" i="4"/>
  <c r="L15" i="4" s="1"/>
  <c r="L18" i="4" s="1"/>
  <c r="L20" i="4" s="1"/>
  <c r="L22" i="4" s="1"/>
  <c r="K13" i="3"/>
  <c r="M4" i="3"/>
  <c r="K15" i="3"/>
  <c r="M5" i="3"/>
  <c r="J4" i="3"/>
  <c r="L13" i="3"/>
  <c r="M10" i="4" l="1"/>
  <c r="J10" i="4"/>
  <c r="H15" i="4"/>
  <c r="M15" i="4"/>
  <c r="K18" i="4"/>
  <c r="L26" i="4"/>
  <c r="L25" i="4"/>
  <c r="K20" i="4" l="1"/>
  <c r="M18" i="4"/>
  <c r="J15" i="4"/>
  <c r="H18" i="4"/>
  <c r="H20" i="4" l="1"/>
  <c r="J18" i="4"/>
  <c r="K22" i="4"/>
  <c r="M20" i="4"/>
  <c r="K26" i="4" l="1"/>
  <c r="M26" i="4" s="1"/>
  <c r="M22" i="4"/>
  <c r="K25" i="4"/>
  <c r="M25" i="4" s="1"/>
  <c r="H22" i="4"/>
  <c r="J20" i="4"/>
  <c r="H25" i="4" l="1"/>
  <c r="J22" i="4"/>
  <c r="H26" i="4"/>
</calcChain>
</file>

<file path=xl/sharedStrings.xml><?xml version="1.0" encoding="utf-8"?>
<sst xmlns="http://schemas.openxmlformats.org/spreadsheetml/2006/main" count="319" uniqueCount="199">
  <si>
    <t>Digital Business Platform</t>
  </si>
  <si>
    <t>Adabas &amp; Natural</t>
  </si>
  <si>
    <t>Consulting</t>
  </si>
  <si>
    <t>EBIT*</t>
  </si>
  <si>
    <t>Free Cash Flow</t>
  </si>
  <si>
    <t>Software AG</t>
  </si>
  <si>
    <t>.</t>
  </si>
  <si>
    <t>-</t>
  </si>
  <si>
    <t>Investor Relations</t>
  </si>
  <si>
    <t>64297 Darmstadt</t>
  </si>
  <si>
    <t>Uhlandstraße 12</t>
  </si>
  <si>
    <t>www.softwareag.com</t>
  </si>
  <si>
    <t>+49 (0) 6151 / 92 1900</t>
  </si>
  <si>
    <t xml:space="preserve">Fax: </t>
  </si>
  <si>
    <t xml:space="preserve">+49 (0) 6151 / 9234 1900 </t>
  </si>
  <si>
    <t xml:space="preserve">E-Mail: </t>
  </si>
  <si>
    <t>investor.relations@softwareag.com</t>
  </si>
  <si>
    <t>TOTAL</t>
  </si>
  <si>
    <t>Digital Business 
Platform</t>
  </si>
  <si>
    <t>Financial Information</t>
  </si>
  <si>
    <t>Table of contents</t>
  </si>
  <si>
    <t>*EBIT: Net income + Income taxes + other taxes + financial expense, net</t>
  </si>
  <si>
    <t>Revenue</t>
  </si>
  <si>
    <t>Change
in %</t>
  </si>
  <si>
    <t>Product revenue</t>
  </si>
  <si>
    <t>Services</t>
  </si>
  <si>
    <t>Other</t>
  </si>
  <si>
    <t>Business Line</t>
  </si>
  <si>
    <t>as % of revenue</t>
  </si>
  <si>
    <t>Net income</t>
  </si>
  <si>
    <t>of which in Germany</t>
  </si>
  <si>
    <t>R&amp;D</t>
  </si>
  <si>
    <t>Balance sheet</t>
  </si>
  <si>
    <t>Total assets</t>
  </si>
  <si>
    <t>Cash and cash equivalents</t>
  </si>
  <si>
    <t>Shareholders' equity</t>
  </si>
  <si>
    <t>as % of total assets</t>
  </si>
  <si>
    <t>Licenses</t>
  </si>
  <si>
    <t>Maintenance</t>
  </si>
  <si>
    <t>Total revenue</t>
  </si>
  <si>
    <t>Costs of sales</t>
  </si>
  <si>
    <t>Gross profit</t>
  </si>
  <si>
    <t>Research and development expenses</t>
  </si>
  <si>
    <t>Sales, marketing and distribution expenses</t>
  </si>
  <si>
    <t>General and administrative expenses</t>
  </si>
  <si>
    <t>Other taxes</t>
  </si>
  <si>
    <t>Income taxes</t>
  </si>
  <si>
    <t>Thereof attributable to shareholders of Software AG</t>
  </si>
  <si>
    <t>Earnings per share (EUR, basic)</t>
  </si>
  <si>
    <t>Earnings per share (EUR, diluted)</t>
  </si>
  <si>
    <t>Weighted average number of shares outstanding (basic)</t>
  </si>
  <si>
    <t>Weighted average number of shares outstanding (diluted)</t>
  </si>
  <si>
    <t>in EUR thousands</t>
  </si>
  <si>
    <t>ASSETS (in EUR thousands)</t>
  </si>
  <si>
    <t>Current assets</t>
  </si>
  <si>
    <t>Non-current assets</t>
  </si>
  <si>
    <t>Intangible assets</t>
  </si>
  <si>
    <t>Goodwill</t>
  </si>
  <si>
    <t>Property, plant and equipment</t>
  </si>
  <si>
    <t>Total Assets:</t>
  </si>
  <si>
    <t>EQUITY AND LIABILITIES (in EUR thousands)</t>
  </si>
  <si>
    <t>Current liabilities</t>
  </si>
  <si>
    <t>Financial liabilities</t>
  </si>
  <si>
    <t>Other provisions</t>
  </si>
  <si>
    <t>Non-current liabilities</t>
  </si>
  <si>
    <t>Equity</t>
  </si>
  <si>
    <t>Share capital</t>
  </si>
  <si>
    <t>Retained earnings</t>
  </si>
  <si>
    <t>Other reserves</t>
  </si>
  <si>
    <t>Treasury shares</t>
  </si>
  <si>
    <t>Total Equity and Liabilities:</t>
  </si>
  <si>
    <t>Amortization/depreciation of non-current assets</t>
  </si>
  <si>
    <t>Operating cash flow before changes in working capital</t>
  </si>
  <si>
    <t>Changes in payables and other liabilities</t>
  </si>
  <si>
    <t>Interest paid</t>
  </si>
  <si>
    <t>Interest received</t>
  </si>
  <si>
    <t>Net cash provided by operating activities</t>
  </si>
  <si>
    <t>Proceeds from the sale of property, plant and equipment/intangible assets</t>
  </si>
  <si>
    <t>Purchase of property, plant and equipment/intangible assets</t>
  </si>
  <si>
    <t>Net cash used in investing activities</t>
  </si>
  <si>
    <t>Net cash provided by/used in financing activities</t>
  </si>
  <si>
    <t>Net change in cash and cash equivalents</t>
  </si>
  <si>
    <t>Reconciliation</t>
  </si>
  <si>
    <t>Cost of sales</t>
  </si>
  <si>
    <t>Segment contribution</t>
  </si>
  <si>
    <t>Income Taxes</t>
  </si>
  <si>
    <t>Common shares outstanding (no.)</t>
  </si>
  <si>
    <t>Attributable to shareholders of Software AG</t>
  </si>
  <si>
    <t>Non-controlling interests</t>
  </si>
  <si>
    <t>Total</t>
  </si>
  <si>
    <t>Dividend payment</t>
  </si>
  <si>
    <t>Stock options</t>
  </si>
  <si>
    <t>Transactions between shareholders</t>
  </si>
  <si>
    <t>Equity as of January 1, 2015</t>
  </si>
  <si>
    <t>Net gain/loss on remeasuring financial assets</t>
  </si>
  <si>
    <t>Other comprehensive income</t>
  </si>
  <si>
    <t>Total comprehensive income</t>
  </si>
  <si>
    <t>Thereof attributable to non-controlling interests</t>
  </si>
  <si>
    <t xml:space="preserve">Telephone: </t>
  </si>
  <si>
    <t>Germany</t>
  </si>
  <si>
    <t>p. 3</t>
  </si>
  <si>
    <t>p. 4</t>
  </si>
  <si>
    <t>p. 5</t>
  </si>
  <si>
    <t>p. 6</t>
  </si>
  <si>
    <t>p. 7</t>
  </si>
  <si>
    <t>p. 8</t>
  </si>
  <si>
    <t>p. 9</t>
  </si>
  <si>
    <t>(unaudited)</t>
  </si>
  <si>
    <t>EPS € basic [diluted]</t>
  </si>
  <si>
    <t>Dec. 31, 2015</t>
  </si>
  <si>
    <t>Other financial assets</t>
  </si>
  <si>
    <t>Other non-financial assets</t>
  </si>
  <si>
    <t>Deferred tax liabilities</t>
  </si>
  <si>
    <t>in EUR millions (unless otherwise stated)</t>
  </si>
  <si>
    <t>Equity as of January 1, 2016</t>
  </si>
  <si>
    <t>Net cash / (Net debt)</t>
  </si>
  <si>
    <t>Capital reserves</t>
  </si>
  <si>
    <t>Currency translation differences from foreign operations</t>
  </si>
  <si>
    <t>Net actuarial gain/loss on pension obligations</t>
  </si>
  <si>
    <t>Currency translation gain/loss from net investments in foreign operations</t>
  </si>
  <si>
    <t>Items to be reclassified to the income statement if certain conditions are met</t>
  </si>
  <si>
    <t>Items not to be reclassified to the income statement</t>
  </si>
  <si>
    <t>Q3 / 2016</t>
  </si>
  <si>
    <t>October 20, 2016</t>
  </si>
  <si>
    <t>Key figures as of September 30, 2016</t>
  </si>
  <si>
    <t>Consolidated income statement for the nine months ended September 30, 2016</t>
  </si>
  <si>
    <t>Consolidated balance sheet as of September 30, 2016</t>
  </si>
  <si>
    <t>Consolidated statement of cash flows for the nine months ended September 30, 2016</t>
  </si>
  <si>
    <t>Segment report for the nine months ended September 30, 2016</t>
  </si>
  <si>
    <t>Segment report for the third quarter 2016</t>
  </si>
  <si>
    <t>Consolidated statement of changes in equity for the nine months ended September 30, 2016</t>
  </si>
  <si>
    <t>p. 10</t>
  </si>
  <si>
    <t>Statement of comprehensive income for the nine months ended September 30, 2016</t>
  </si>
  <si>
    <r>
      <t xml:space="preserve">KEY FIGURES as of September 30, 2016 </t>
    </r>
    <r>
      <rPr>
        <sz val="9"/>
        <rFont val="Arial"/>
        <family val="2"/>
      </rPr>
      <t>(IFRS, unaudited)</t>
    </r>
  </si>
  <si>
    <t>9M 2016</t>
  </si>
  <si>
    <t>9M 2015</t>
  </si>
  <si>
    <t>Q3 2016</t>
  </si>
  <si>
    <t>Q3 2015</t>
  </si>
  <si>
    <t>Products</t>
  </si>
  <si>
    <t>1,18  [1,18]</t>
  </si>
  <si>
    <t>1,06  [1,06]</t>
  </si>
  <si>
    <t>12%  [12%]</t>
  </si>
  <si>
    <t>0,43  [0,43]</t>
  </si>
  <si>
    <t>0,57  [0,57]</t>
  </si>
  <si>
    <t>-25%  [-25%]</t>
  </si>
  <si>
    <t>Free cash flow</t>
  </si>
  <si>
    <t>Employees (Full-time equivalents)</t>
  </si>
  <si>
    <t>Sep. 30, 2016</t>
  </si>
  <si>
    <r>
      <t xml:space="preserve">CONSOLIDATED INCOME STATEMENT for the nine months ended September 30, 2016 and for the third quarter 2016 </t>
    </r>
    <r>
      <rPr>
        <sz val="9"/>
        <rFont val="Arial"/>
        <family val="2"/>
      </rPr>
      <t>(IFRS, unaudited)</t>
    </r>
  </si>
  <si>
    <t>Operating earnings</t>
  </si>
  <si>
    <t>Other income / expenses, net</t>
  </si>
  <si>
    <t>Financing expenses, net</t>
  </si>
  <si>
    <t>Earnings before income taxes</t>
  </si>
  <si>
    <r>
      <t xml:space="preserve">CONSOLIDATED BALANCE SHEET as of September 30, 2016 </t>
    </r>
    <r>
      <rPr>
        <sz val="9"/>
        <rFont val="Arial"/>
        <family val="2"/>
      </rPr>
      <t>(IFRS, unaudited)</t>
    </r>
  </si>
  <si>
    <t>Trade receivables and other receivables</t>
  </si>
  <si>
    <t>Income tax receivables</t>
  </si>
  <si>
    <t>Deferred tax receivables</t>
  </si>
  <si>
    <t>Trade payables and other liabilities</t>
  </si>
  <si>
    <t>Other non-financial liabilities</t>
  </si>
  <si>
    <t>Income tax liabilities</t>
  </si>
  <si>
    <t>Deferred income</t>
  </si>
  <si>
    <t>Provisions for pensions and similar obligations</t>
  </si>
  <si>
    <r>
      <t xml:space="preserve">CONSOLIDATED STATEMENT OF CASH FLOWS for the nine months ended September 30, 2016 and for the third quarter 2016 </t>
    </r>
    <r>
      <rPr>
        <sz val="9"/>
        <rFont val="Arial"/>
        <family val="2"/>
      </rPr>
      <t>(IFRS, unaudited)</t>
    </r>
  </si>
  <si>
    <t>Net financial income/expense</t>
  </si>
  <si>
    <t>Payments for the settlement of share based payment rights with a choice of settlement</t>
  </si>
  <si>
    <t>Other non-cash income/expense</t>
  </si>
  <si>
    <t>Changes in receivables and other assets</t>
  </si>
  <si>
    <t>Income taxes paid/received</t>
  </si>
  <si>
    <t>Proceeds from the sale of non-current financial assets</t>
  </si>
  <si>
    <t>Purchase of non-current financial assets</t>
  </si>
  <si>
    <t>Proceeds from the sale of current financial assets</t>
  </si>
  <si>
    <t>Purchase of current financial assets</t>
  </si>
  <si>
    <t>Proceeds/payments from the sale of disposal groups</t>
  </si>
  <si>
    <t>Payment for acquisitions, net</t>
  </si>
  <si>
    <t>Repurchase of treasury shares (including option premiums paid)</t>
  </si>
  <si>
    <t>Use of treasury shares</t>
  </si>
  <si>
    <t>Dividends paid</t>
  </si>
  <si>
    <t>New financial liabilities</t>
  </si>
  <si>
    <t>Repayment of financial liabilities</t>
  </si>
  <si>
    <r>
      <t>SEGMENT REPORT for the nine months ended September 30, 2016</t>
    </r>
    <r>
      <rPr>
        <sz val="9"/>
        <rFont val="Arial"/>
        <family val="2"/>
      </rPr>
      <t xml:space="preserve"> (IFRS, unaudited)</t>
    </r>
  </si>
  <si>
    <t>Sales, Marketing &amp; Distribution expenses</t>
  </si>
  <si>
    <t>Other operating income/expenses, net</t>
  </si>
  <si>
    <t>Net financial income/expenses</t>
  </si>
  <si>
    <r>
      <t xml:space="preserve">SEGMENT REPORT for the third quarter 2016 </t>
    </r>
    <r>
      <rPr>
        <sz val="9"/>
        <rFont val="Arial"/>
        <family val="2"/>
      </rPr>
      <t>(IFRS, unaudited)</t>
    </r>
  </si>
  <si>
    <r>
      <t xml:space="preserve">CONSOLIDATED STATEMENT OF CHANGES IN EQUITY for the nine months ended September 30, 2016 </t>
    </r>
    <r>
      <rPr>
        <sz val="9"/>
        <rFont val="Arial"/>
        <family val="2"/>
      </rPr>
      <t>(IFRS, unaudited)</t>
    </r>
  </si>
  <si>
    <t xml:space="preserve">Total comprehensive income </t>
  </si>
  <si>
    <t>Transactions with shareholders</t>
  </si>
  <si>
    <t>Issue and use of treasury shares</t>
  </si>
  <si>
    <t>Purchase of treasury shares    (including option premiums paid)</t>
  </si>
  <si>
    <t>Other changes</t>
  </si>
  <si>
    <t>Equity as of September 30, 2015</t>
  </si>
  <si>
    <t>Equity as of September 30, 2016</t>
  </si>
  <si>
    <r>
      <t>STATEMENT OF COMPREHENSIVE INCOME for the nine months ended September 30, 2016</t>
    </r>
    <r>
      <rPr>
        <sz val="9"/>
        <rFont val="Arial"/>
        <family val="2"/>
      </rPr>
      <t xml:space="preserve"> (IFRS, unaudited)</t>
    </r>
  </si>
  <si>
    <t>Acquisition of non controlling interest</t>
  </si>
  <si>
    <t>Change in cash and cash equivalents from cash relevant transactions</t>
  </si>
  <si>
    <t>Currency translation adjustment</t>
  </si>
  <si>
    <t>Cash and cash equivalents at the beginning of the period</t>
  </si>
  <si>
    <t>Cash and cash equivalents at the end of the period</t>
  </si>
  <si>
    <t>Segment earnings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</si>
</sst>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%"/>
    <numFmt numFmtId="165" formatCode="#,##0.0"/>
  </numFmts>
  <fonts count="22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name val="Arial"/>
      <family val="2"/>
    </font>
    <font>
      <b/>
      <sz val="20"/>
      <name val="Arial"/>
      <family val="2"/>
    </font>
    <font>
      <i/>
      <sz val="14"/>
      <name val="Arial"/>
      <family val="2"/>
    </font>
    <font>
      <sz val="14"/>
      <name val="Arial"/>
      <family val="2"/>
    </font>
    <font>
      <b/>
      <sz val="28"/>
      <color rgb="FF0899CC"/>
      <name val="Arial"/>
      <family val="2"/>
    </font>
    <font>
      <sz val="11"/>
      <color rgb="FF0899CC"/>
      <name val="Arial"/>
      <family val="2"/>
    </font>
    <font>
      <b/>
      <sz val="14"/>
      <color rgb="FF0899CC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i/>
      <sz val="8"/>
      <name val="Arial"/>
      <family val="2"/>
    </font>
    <font>
      <sz val="8"/>
      <name val="Arial"/>
      <family val="2"/>
    </font>
    <font>
      <b/>
      <sz val="10"/>
      <color rgb="FF0899CC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b/>
      <sz val="6"/>
      <name val="Arial"/>
      <family val="2"/>
    </font>
    <font>
      <sz val="6"/>
      <name val="Arial"/>
      <family val="2"/>
    </font>
    <font>
      <b/>
      <sz val="11"/>
      <name val="Arial"/>
      <family val="2"/>
    </font>
    <font>
      <sz val="10"/>
      <name val="Courier"/>
      <family val="3"/>
    </font>
  </fonts>
  <fills count="2">
    <fill>
      <patternFill patternType="none"/>
    </fill>
    <fill>
      <patternFill patternType="gray125"/>
    </fill>
  </fills>
  <borders count="51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</borders>
  <cellStyleXfs count="4">
    <xf numFmtId="0" fontId="0" fillId="0" borderId="0"/>
    <xf numFmtId="0" fontId="1" fillId="0" borderId="0"/>
    <xf numFmtId="9" fontId="2" fillId="0" borderId="0" applyFont="0" applyFill="0" applyBorder="0" applyAlignment="0" applyProtection="0"/>
    <xf numFmtId="0" fontId="3" fillId="0" borderId="0" applyNumberFormat="0" applyFill="0" applyBorder="0" applyAlignment="0" applyProtection="0"/>
  </cellStyleXfs>
  <cellXfs count="464">
    <xf numFmtId="0" fontId="0" fillId="0" borderId="0" xfId="0"/>
    <xf numFmtId="0" fontId="0" fillId="0" borderId="0" xfId="0" applyAlignment="1">
      <alignment horizontal="right" vertical="top"/>
    </xf>
    <xf numFmtId="0" fontId="4" fillId="0" borderId="0" xfId="0" applyFont="1"/>
    <xf numFmtId="0" fontId="5" fillId="0" borderId="0" xfId="0" applyFont="1"/>
    <xf numFmtId="14" fontId="6" fillId="0" borderId="0" xfId="0" applyNumberFormat="1" applyFont="1"/>
    <xf numFmtId="14" fontId="7" fillId="0" borderId="0" xfId="0" applyNumberFormat="1" applyFont="1"/>
    <xf numFmtId="0" fontId="9" fillId="0" borderId="0" xfId="0" applyFont="1"/>
    <xf numFmtId="0" fontId="1" fillId="0" borderId="0" xfId="0" applyFont="1"/>
    <xf numFmtId="0" fontId="10" fillId="0" borderId="0" xfId="0" applyFont="1"/>
    <xf numFmtId="0" fontId="12" fillId="0" borderId="0" xfId="0" applyFont="1" applyAlignment="1">
      <alignment horizontal="left"/>
    </xf>
    <xf numFmtId="0" fontId="12" fillId="0" borderId="0" xfId="0" applyFont="1" applyAlignment="1">
      <alignment horizontal="right"/>
    </xf>
    <xf numFmtId="0" fontId="11" fillId="0" borderId="0" xfId="0" applyFont="1"/>
    <xf numFmtId="0" fontId="11" fillId="0" borderId="1" xfId="0" applyFont="1" applyBorder="1" applyAlignment="1">
      <alignment vertical="center"/>
    </xf>
    <xf numFmtId="0" fontId="11" fillId="0" borderId="2" xfId="0" applyFont="1" applyBorder="1" applyAlignment="1">
      <alignment vertical="center"/>
    </xf>
    <xf numFmtId="0" fontId="11" fillId="0" borderId="3" xfId="0" applyFont="1" applyBorder="1" applyAlignment="1">
      <alignment vertical="center"/>
    </xf>
    <xf numFmtId="0" fontId="11" fillId="0" borderId="26" xfId="0" applyFont="1" applyBorder="1" applyAlignment="1">
      <alignment horizontal="center" wrapText="1"/>
    </xf>
    <xf numFmtId="0" fontId="11" fillId="0" borderId="18" xfId="0" applyFont="1" applyBorder="1" applyAlignment="1">
      <alignment horizontal="center" vertical="center"/>
    </xf>
    <xf numFmtId="0" fontId="14" fillId="0" borderId="2" xfId="0" applyFont="1" applyBorder="1" applyAlignment="1"/>
    <xf numFmtId="165" fontId="14" fillId="0" borderId="26" xfId="0" applyNumberFormat="1" applyFont="1" applyBorder="1" applyAlignment="1">
      <alignment horizontal="right"/>
    </xf>
    <xf numFmtId="9" fontId="14" fillId="0" borderId="3" xfId="0" applyNumberFormat="1" applyFont="1" applyBorder="1" applyAlignment="1"/>
    <xf numFmtId="165" fontId="14" fillId="0" borderId="1" xfId="0" applyNumberFormat="1" applyFont="1" applyBorder="1" applyAlignment="1">
      <alignment horizontal="right"/>
    </xf>
    <xf numFmtId="0" fontId="14" fillId="0" borderId="4" xfId="0" applyFont="1" applyBorder="1" applyAlignment="1"/>
    <xf numFmtId="0" fontId="14" fillId="0" borderId="0" xfId="0" applyFont="1" applyBorder="1" applyAlignment="1"/>
    <xf numFmtId="165" fontId="14" fillId="0" borderId="24" xfId="0" applyNumberFormat="1" applyFont="1" applyBorder="1" applyAlignment="1">
      <alignment horizontal="right"/>
    </xf>
    <xf numFmtId="9" fontId="14" fillId="0" borderId="5" xfId="0" applyNumberFormat="1" applyFont="1" applyBorder="1" applyAlignment="1"/>
    <xf numFmtId="165" fontId="14" fillId="0" borderId="4" xfId="0" applyNumberFormat="1" applyFont="1" applyBorder="1" applyAlignment="1">
      <alignment horizontal="right"/>
    </xf>
    <xf numFmtId="0" fontId="14" fillId="0" borderId="6" xfId="0" applyFont="1" applyBorder="1" applyAlignment="1"/>
    <xf numFmtId="0" fontId="14" fillId="0" borderId="7" xfId="0" applyFont="1" applyBorder="1" applyAlignment="1"/>
    <xf numFmtId="165" fontId="14" fillId="0" borderId="25" xfId="0" applyNumberFormat="1" applyFont="1" applyBorder="1" applyAlignment="1">
      <alignment horizontal="right"/>
    </xf>
    <xf numFmtId="0" fontId="14" fillId="0" borderId="8" xfId="0" applyFont="1" applyBorder="1" applyAlignment="1"/>
    <xf numFmtId="165" fontId="14" fillId="0" borderId="6" xfId="0" applyNumberFormat="1" applyFont="1" applyBorder="1" applyAlignment="1">
      <alignment horizontal="right"/>
    </xf>
    <xf numFmtId="0" fontId="12" fillId="0" borderId="1" xfId="0" applyFont="1" applyBorder="1" applyAlignment="1"/>
    <xf numFmtId="0" fontId="12" fillId="0" borderId="26" xfId="0" applyFont="1" applyBorder="1" applyAlignment="1"/>
    <xf numFmtId="0" fontId="14" fillId="0" borderId="3" xfId="0" applyFont="1" applyBorder="1" applyAlignment="1"/>
    <xf numFmtId="0" fontId="14" fillId="0" borderId="9" xfId="0" applyFont="1" applyBorder="1" applyAlignment="1"/>
    <xf numFmtId="0" fontId="14" fillId="0" borderId="10" xfId="0" applyFont="1" applyBorder="1" applyAlignment="1"/>
    <xf numFmtId="165" fontId="14" fillId="0" borderId="39" xfId="0" applyNumberFormat="1" applyFont="1" applyBorder="1" applyAlignment="1">
      <alignment horizontal="right"/>
    </xf>
    <xf numFmtId="9" fontId="14" fillId="0" borderId="11" xfId="0" applyNumberFormat="1" applyFont="1" applyBorder="1" applyAlignment="1"/>
    <xf numFmtId="165" fontId="14" fillId="0" borderId="9" xfId="0" applyNumberFormat="1" applyFont="1" applyBorder="1" applyAlignment="1">
      <alignment horizontal="right"/>
    </xf>
    <xf numFmtId="0" fontId="12" fillId="0" borderId="0" xfId="0" applyFont="1" applyBorder="1" applyAlignment="1"/>
    <xf numFmtId="165" fontId="12" fillId="0" borderId="44" xfId="0" applyNumberFormat="1" applyFont="1" applyBorder="1" applyAlignment="1">
      <alignment horizontal="right"/>
    </xf>
    <xf numFmtId="9" fontId="12" fillId="0" borderId="5" xfId="0" applyNumberFormat="1" applyFont="1" applyBorder="1" applyAlignment="1"/>
    <xf numFmtId="165" fontId="12" fillId="0" borderId="12" xfId="0" applyNumberFormat="1" applyFont="1" applyBorder="1" applyAlignment="1">
      <alignment horizontal="right"/>
    </xf>
    <xf numFmtId="0" fontId="12" fillId="0" borderId="9" xfId="0" applyFont="1" applyBorder="1" applyAlignment="1"/>
    <xf numFmtId="0" fontId="12" fillId="0" borderId="10" xfId="0" applyFont="1" applyBorder="1" applyAlignment="1"/>
    <xf numFmtId="164" fontId="14" fillId="0" borderId="39" xfId="2" applyNumberFormat="1" applyFont="1" applyBorder="1" applyAlignment="1">
      <alignment horizontal="right"/>
    </xf>
    <xf numFmtId="0" fontId="14" fillId="0" borderId="11" xfId="0" applyFont="1" applyBorder="1" applyAlignment="1"/>
    <xf numFmtId="164" fontId="14" fillId="0" borderId="9" xfId="2" applyNumberFormat="1" applyFont="1" applyBorder="1" applyAlignment="1">
      <alignment horizontal="right"/>
    </xf>
    <xf numFmtId="0" fontId="12" fillId="0" borderId="13" xfId="0" applyFont="1" applyBorder="1" applyAlignment="1"/>
    <xf numFmtId="9" fontId="12" fillId="0" borderId="14" xfId="0" applyNumberFormat="1" applyFont="1" applyBorder="1" applyAlignment="1"/>
    <xf numFmtId="164" fontId="14" fillId="0" borderId="39" xfId="0" applyNumberFormat="1" applyFont="1" applyBorder="1" applyAlignment="1">
      <alignment horizontal="right"/>
    </xf>
    <xf numFmtId="164" fontId="14" fillId="0" borderId="9" xfId="0" applyNumberFormat="1" applyFont="1" applyBorder="1" applyAlignment="1">
      <alignment horizontal="right"/>
    </xf>
    <xf numFmtId="0" fontId="12" fillId="0" borderId="16" xfId="0" applyFont="1" applyBorder="1" applyAlignment="1"/>
    <xf numFmtId="4" fontId="14" fillId="0" borderId="45" xfId="0" applyNumberFormat="1" applyFont="1" applyFill="1" applyBorder="1" applyAlignment="1">
      <alignment horizontal="right"/>
    </xf>
    <xf numFmtId="9" fontId="14" fillId="0" borderId="17" xfId="2" applyFont="1" applyFill="1" applyBorder="1" applyAlignment="1">
      <alignment horizontal="right"/>
    </xf>
    <xf numFmtId="0" fontId="12" fillId="0" borderId="2" xfId="0" applyFont="1" applyBorder="1" applyAlignment="1"/>
    <xf numFmtId="165" fontId="14" fillId="0" borderId="1" xfId="0" applyNumberFormat="1" applyFont="1" applyFill="1" applyBorder="1" applyAlignment="1">
      <alignment horizontal="right"/>
    </xf>
    <xf numFmtId="0" fontId="14" fillId="0" borderId="9" xfId="0" applyFont="1" applyBorder="1" applyAlignment="1">
      <alignment horizontal="left"/>
    </xf>
    <xf numFmtId="0" fontId="12" fillId="0" borderId="39" xfId="0" applyFont="1" applyBorder="1" applyAlignment="1"/>
    <xf numFmtId="3" fontId="14" fillId="0" borderId="24" xfId="0" applyNumberFormat="1" applyFont="1" applyBorder="1" applyAlignment="1">
      <alignment horizontal="right"/>
    </xf>
    <xf numFmtId="0" fontId="14" fillId="0" borderId="5" xfId="0" applyFont="1" applyBorder="1" applyAlignment="1"/>
    <xf numFmtId="3" fontId="14" fillId="0" borderId="39" xfId="0" applyNumberFormat="1" applyFont="1" applyBorder="1" applyAlignment="1">
      <alignment horizontal="right"/>
    </xf>
    <xf numFmtId="0" fontId="11" fillId="0" borderId="13" xfId="0" applyFont="1" applyBorder="1" applyAlignment="1"/>
    <xf numFmtId="49" fontId="11" fillId="0" borderId="45" xfId="0" applyNumberFormat="1" applyFont="1" applyBorder="1" applyAlignment="1">
      <alignment horizontal="center" wrapText="1"/>
    </xf>
    <xf numFmtId="0" fontId="12" fillId="0" borderId="14" xfId="0" applyFont="1" applyBorder="1" applyAlignment="1"/>
    <xf numFmtId="0" fontId="14" fillId="0" borderId="19" xfId="0" applyFont="1" applyBorder="1" applyAlignment="1"/>
    <xf numFmtId="0" fontId="12" fillId="0" borderId="19" xfId="0" applyFont="1" applyBorder="1" applyAlignment="1"/>
    <xf numFmtId="165" fontId="14" fillId="0" borderId="18" xfId="0" applyNumberFormat="1" applyFont="1" applyBorder="1" applyAlignment="1"/>
    <xf numFmtId="165" fontId="14" fillId="0" borderId="23" xfId="0" applyNumberFormat="1" applyFont="1" applyBorder="1" applyAlignment="1">
      <alignment horizontal="right"/>
    </xf>
    <xf numFmtId="0" fontId="12" fillId="0" borderId="20" xfId="0" applyFont="1" applyBorder="1" applyAlignment="1"/>
    <xf numFmtId="0" fontId="12" fillId="0" borderId="18" xfId="0" applyFont="1" applyBorder="1" applyAlignment="1"/>
    <xf numFmtId="165" fontId="14" fillId="0" borderId="1" xfId="0" applyNumberFormat="1" applyFont="1" applyBorder="1" applyAlignment="1"/>
    <xf numFmtId="0" fontId="12" fillId="0" borderId="5" xfId="0" applyFont="1" applyBorder="1" applyAlignment="1"/>
    <xf numFmtId="0" fontId="12" fillId="0" borderId="7" xfId="0" applyFont="1" applyBorder="1" applyAlignment="1"/>
    <xf numFmtId="164" fontId="14" fillId="0" borderId="6" xfId="0" applyNumberFormat="1" applyFont="1" applyBorder="1" applyAlignment="1"/>
    <xf numFmtId="0" fontId="12" fillId="0" borderId="8" xfId="0" applyFont="1" applyBorder="1" applyAlignment="1"/>
    <xf numFmtId="0" fontId="11" fillId="0" borderId="18" xfId="0" applyFont="1" applyBorder="1" applyAlignment="1">
      <alignment vertical="top"/>
    </xf>
    <xf numFmtId="0" fontId="11" fillId="0" borderId="19" xfId="0" applyFont="1" applyBorder="1" applyAlignment="1">
      <alignment vertical="center"/>
    </xf>
    <xf numFmtId="0" fontId="11" fillId="0" borderId="23" xfId="0" applyFont="1" applyBorder="1" applyAlignment="1">
      <alignment horizontal="center" vertical="center" wrapText="1"/>
    </xf>
    <xf numFmtId="3" fontId="14" fillId="0" borderId="1" xfId="0" applyNumberFormat="1" applyFont="1" applyBorder="1" applyAlignment="1">
      <alignment horizontal="right"/>
    </xf>
    <xf numFmtId="3" fontId="14" fillId="0" borderId="26" xfId="0" applyNumberFormat="1" applyFont="1" applyBorder="1" applyAlignment="1"/>
    <xf numFmtId="3" fontId="14" fillId="0" borderId="4" xfId="0" applyNumberFormat="1" applyFont="1" applyBorder="1" applyAlignment="1">
      <alignment horizontal="right"/>
    </xf>
    <xf numFmtId="3" fontId="14" fillId="0" borderId="24" xfId="0" applyNumberFormat="1" applyFont="1" applyBorder="1" applyAlignment="1"/>
    <xf numFmtId="0" fontId="14" fillId="0" borderId="6" xfId="0" applyFont="1" applyBorder="1" applyAlignment="1">
      <alignment horizontal="left"/>
    </xf>
    <xf numFmtId="3" fontId="14" fillId="0" borderId="6" xfId="0" applyNumberFormat="1" applyFont="1" applyBorder="1" applyAlignment="1">
      <alignment horizontal="right"/>
    </xf>
    <xf numFmtId="3" fontId="14" fillId="0" borderId="25" xfId="0" applyNumberFormat="1" applyFont="1" applyBorder="1" applyAlignment="1"/>
    <xf numFmtId="0" fontId="12" fillId="0" borderId="18" xfId="0" applyFont="1" applyBorder="1" applyAlignment="1">
      <alignment horizontal="left"/>
    </xf>
    <xf numFmtId="0" fontId="12" fillId="0" borderId="19" xfId="0" applyFont="1" applyBorder="1" applyAlignment="1">
      <alignment horizontal="left"/>
    </xf>
    <xf numFmtId="9" fontId="12" fillId="0" borderId="20" xfId="0" applyNumberFormat="1" applyFont="1" applyBorder="1" applyAlignment="1"/>
    <xf numFmtId="3" fontId="12" fillId="0" borderId="23" xfId="0" applyNumberFormat="1" applyFont="1" applyBorder="1" applyAlignment="1"/>
    <xf numFmtId="3" fontId="14" fillId="0" borderId="18" xfId="0" applyNumberFormat="1" applyFont="1" applyBorder="1" applyAlignment="1">
      <alignment horizontal="right"/>
    </xf>
    <xf numFmtId="3" fontId="14" fillId="0" borderId="23" xfId="0" applyNumberFormat="1" applyFont="1" applyBorder="1" applyAlignment="1"/>
    <xf numFmtId="3" fontId="14" fillId="0" borderId="4" xfId="2" applyNumberFormat="1" applyFont="1" applyBorder="1" applyAlignment="1">
      <alignment horizontal="right"/>
    </xf>
    <xf numFmtId="3" fontId="14" fillId="0" borderId="24" xfId="2" applyNumberFormat="1" applyFont="1" applyBorder="1" applyAlignment="1"/>
    <xf numFmtId="0" fontId="12" fillId="0" borderId="1" xfId="0" applyFont="1" applyBorder="1" applyAlignment="1">
      <alignment horizontal="left"/>
    </xf>
    <xf numFmtId="0" fontId="12" fillId="0" borderId="2" xfId="0" applyFont="1" applyBorder="1" applyAlignment="1">
      <alignment horizontal="left"/>
    </xf>
    <xf numFmtId="9" fontId="12" fillId="0" borderId="3" xfId="0" applyNumberFormat="1" applyFont="1" applyBorder="1" applyAlignment="1"/>
    <xf numFmtId="49" fontId="14" fillId="0" borderId="19" xfId="0" applyNumberFormat="1" applyFont="1" applyBorder="1" applyAlignment="1">
      <alignment horizontal="right"/>
    </xf>
    <xf numFmtId="9" fontId="14" fillId="0" borderId="20" xfId="0" applyNumberFormat="1" applyFont="1" applyBorder="1" applyAlignment="1"/>
    <xf numFmtId="0" fontId="12" fillId="0" borderId="6" xfId="0" applyFont="1" applyBorder="1" applyAlignment="1">
      <alignment horizontal="left"/>
    </xf>
    <xf numFmtId="0" fontId="12" fillId="0" borderId="7" xfId="0" applyFont="1" applyBorder="1" applyAlignment="1">
      <alignment horizontal="left"/>
    </xf>
    <xf numFmtId="9" fontId="12" fillId="0" borderId="8" xfId="0" applyNumberFormat="1" applyFont="1" applyBorder="1" applyAlignment="1"/>
    <xf numFmtId="3" fontId="12" fillId="0" borderId="6" xfId="0" applyNumberFormat="1" applyFont="1" applyBorder="1" applyAlignment="1">
      <alignment horizontal="right"/>
    </xf>
    <xf numFmtId="3" fontId="12" fillId="0" borderId="1" xfId="0" applyNumberFormat="1" applyFont="1" applyBorder="1" applyAlignment="1">
      <alignment horizontal="right"/>
    </xf>
    <xf numFmtId="0" fontId="14" fillId="0" borderId="18" xfId="0" applyFont="1" applyBorder="1" applyAlignment="1"/>
    <xf numFmtId="0" fontId="14" fillId="0" borderId="19" xfId="0" applyFont="1" applyBorder="1" applyAlignment="1">
      <alignment horizontal="right"/>
    </xf>
    <xf numFmtId="9" fontId="14" fillId="0" borderId="8" xfId="0" applyNumberFormat="1" applyFont="1" applyBorder="1" applyAlignment="1"/>
    <xf numFmtId="4" fontId="14" fillId="0" borderId="6" xfId="0" applyNumberFormat="1" applyFont="1" applyBorder="1" applyAlignment="1">
      <alignment horizontal="right"/>
    </xf>
    <xf numFmtId="4" fontId="14" fillId="0" borderId="23" xfId="0" applyNumberFormat="1" applyFont="1" applyBorder="1" applyAlignment="1"/>
    <xf numFmtId="4" fontId="14" fillId="0" borderId="18" xfId="0" applyNumberFormat="1" applyFont="1" applyBorder="1" applyAlignment="1">
      <alignment horizontal="right"/>
    </xf>
    <xf numFmtId="9" fontId="14" fillId="0" borderId="20" xfId="0" applyNumberFormat="1" applyFont="1" applyBorder="1" applyAlignment="1">
      <alignment horizontal="right"/>
    </xf>
    <xf numFmtId="0" fontId="11" fillId="0" borderId="0" xfId="0" applyFont="1" applyAlignment="1">
      <alignment vertical="center"/>
    </xf>
    <xf numFmtId="0" fontId="12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1" fillId="0" borderId="1" xfId="0" applyFont="1" applyBorder="1" applyAlignment="1">
      <alignment horizontal="left" vertical="center"/>
    </xf>
    <xf numFmtId="0" fontId="1" fillId="0" borderId="2" xfId="0" applyFont="1" applyBorder="1" applyAlignment="1">
      <alignment horizontal="left" vertical="center"/>
    </xf>
    <xf numFmtId="3" fontId="1" fillId="0" borderId="2" xfId="0" applyNumberFormat="1" applyFont="1" applyBorder="1" applyAlignment="1">
      <alignment horizontal="left" vertical="center"/>
    </xf>
    <xf numFmtId="9" fontId="1" fillId="0" borderId="3" xfId="0" applyNumberFormat="1" applyFont="1" applyBorder="1" applyAlignment="1">
      <alignment horizontal="left" vertical="center"/>
    </xf>
    <xf numFmtId="0" fontId="1" fillId="0" borderId="7" xfId="0" applyFont="1" applyBorder="1" applyAlignment="1">
      <alignment horizontal="left" vertical="center"/>
    </xf>
    <xf numFmtId="3" fontId="1" fillId="0" borderId="7" xfId="0" applyNumberFormat="1" applyFont="1" applyBorder="1" applyAlignment="1">
      <alignment horizontal="left" vertical="center"/>
    </xf>
    <xf numFmtId="9" fontId="1" fillId="0" borderId="8" xfId="0" applyNumberFormat="1" applyFont="1" applyBorder="1" applyAlignment="1">
      <alignment horizontal="left" vertical="center"/>
    </xf>
    <xf numFmtId="0" fontId="1" fillId="0" borderId="0" xfId="0" applyFont="1" applyAlignment="1">
      <alignment vertical="center"/>
    </xf>
    <xf numFmtId="3" fontId="16" fillId="0" borderId="0" xfId="0" applyNumberFormat="1" applyFont="1" applyBorder="1" applyAlignment="1">
      <alignment horizontal="right" vertical="center"/>
    </xf>
    <xf numFmtId="165" fontId="16" fillId="0" borderId="0" xfId="0" applyNumberFormat="1" applyFont="1" applyBorder="1" applyAlignment="1">
      <alignment horizontal="right" vertical="center"/>
    </xf>
    <xf numFmtId="3" fontId="16" fillId="0" borderId="3" xfId="0" applyNumberFormat="1" applyFont="1" applyBorder="1" applyAlignment="1">
      <alignment horizontal="right" vertical="center"/>
    </xf>
    <xf numFmtId="0" fontId="16" fillId="0" borderId="0" xfId="0" applyFont="1" applyAlignment="1">
      <alignment vertical="center"/>
    </xf>
    <xf numFmtId="3" fontId="16" fillId="0" borderId="5" xfId="0" applyNumberFormat="1" applyFont="1" applyBorder="1" applyAlignment="1">
      <alignment horizontal="right" vertical="center"/>
    </xf>
    <xf numFmtId="165" fontId="17" fillId="0" borderId="0" xfId="0" applyNumberFormat="1" applyFont="1" applyBorder="1" applyAlignment="1">
      <alignment horizontal="right" vertical="center"/>
    </xf>
    <xf numFmtId="3" fontId="16" fillId="0" borderId="7" xfId="0" applyNumberFormat="1" applyFont="1" applyBorder="1" applyAlignment="1">
      <alignment horizontal="right" vertical="center"/>
    </xf>
    <xf numFmtId="165" fontId="16" fillId="0" borderId="7" xfId="0" applyNumberFormat="1" applyFont="1" applyBorder="1" applyAlignment="1">
      <alignment horizontal="right" vertical="center"/>
    </xf>
    <xf numFmtId="3" fontId="16" fillId="0" borderId="8" xfId="0" applyNumberFormat="1" applyFont="1" applyBorder="1" applyAlignment="1">
      <alignment horizontal="right" vertical="center"/>
    </xf>
    <xf numFmtId="3" fontId="17" fillId="0" borderId="0" xfId="0" applyNumberFormat="1" applyFont="1" applyBorder="1" applyAlignment="1">
      <alignment horizontal="right" vertical="center"/>
    </xf>
    <xf numFmtId="3" fontId="17" fillId="0" borderId="5" xfId="0" applyNumberFormat="1" applyFont="1" applyBorder="1" applyAlignment="1">
      <alignment horizontal="right" vertical="center"/>
    </xf>
    <xf numFmtId="165" fontId="1" fillId="0" borderId="7" xfId="0" applyNumberFormat="1" applyFont="1" applyBorder="1" applyAlignment="1">
      <alignment horizontal="right" vertical="center"/>
    </xf>
    <xf numFmtId="165" fontId="1" fillId="0" borderId="8" xfId="0" applyNumberFormat="1" applyFont="1" applyBorder="1" applyAlignment="1">
      <alignment horizontal="right" vertical="center"/>
    </xf>
    <xf numFmtId="49" fontId="16" fillId="0" borderId="7" xfId="0" applyNumberFormat="1" applyFont="1" applyBorder="1" applyAlignment="1">
      <alignment horizontal="left" vertical="center"/>
    </xf>
    <xf numFmtId="49" fontId="17" fillId="0" borderId="0" xfId="0" applyNumberFormat="1" applyFont="1" applyBorder="1" applyAlignment="1">
      <alignment horizontal="left" vertical="center"/>
    </xf>
    <xf numFmtId="3" fontId="17" fillId="0" borderId="2" xfId="0" applyNumberFormat="1" applyFont="1" applyBorder="1" applyAlignment="1">
      <alignment horizontal="right" vertical="center"/>
    </xf>
    <xf numFmtId="0" fontId="11" fillId="0" borderId="4" xfId="0" applyFont="1" applyBorder="1" applyAlignment="1">
      <alignment horizontal="left" vertical="center"/>
    </xf>
    <xf numFmtId="0" fontId="11" fillId="0" borderId="0" xfId="0" applyFont="1" applyBorder="1" applyAlignment="1">
      <alignment horizontal="left" vertical="center"/>
    </xf>
    <xf numFmtId="165" fontId="11" fillId="0" borderId="0" xfId="0" applyNumberFormat="1" applyFont="1" applyBorder="1" applyAlignment="1">
      <alignment horizontal="right" vertical="center"/>
    </xf>
    <xf numFmtId="165" fontId="11" fillId="0" borderId="5" xfId="0" applyNumberFormat="1" applyFont="1" applyBorder="1" applyAlignment="1">
      <alignment horizontal="right" vertical="center"/>
    </xf>
    <xf numFmtId="0" fontId="16" fillId="0" borderId="22" xfId="0" applyFont="1" applyBorder="1" applyAlignment="1">
      <alignment horizontal="left" vertical="center"/>
    </xf>
    <xf numFmtId="3" fontId="17" fillId="0" borderId="22" xfId="0" applyNumberFormat="1" applyFont="1" applyBorder="1" applyAlignment="1">
      <alignment horizontal="right" vertical="center"/>
    </xf>
    <xf numFmtId="165" fontId="16" fillId="0" borderId="22" xfId="0" applyNumberFormat="1" applyFont="1" applyBorder="1" applyAlignment="1">
      <alignment horizontal="right" vertical="center"/>
    </xf>
    <xf numFmtId="3" fontId="17" fillId="0" borderId="21" xfId="0" applyNumberFormat="1" applyFont="1" applyBorder="1" applyAlignment="1">
      <alignment horizontal="right" vertical="center"/>
    </xf>
    <xf numFmtId="0" fontId="1" fillId="0" borderId="4" xfId="0" applyFont="1" applyBorder="1" applyAlignment="1">
      <alignment horizontal="left" vertical="center"/>
    </xf>
    <xf numFmtId="0" fontId="1" fillId="0" borderId="0" xfId="0" applyFont="1" applyBorder="1" applyAlignment="1">
      <alignment horizontal="left" vertical="center"/>
    </xf>
    <xf numFmtId="4" fontId="1" fillId="0" borderId="0" xfId="0" applyNumberFormat="1" applyFont="1" applyBorder="1" applyAlignment="1">
      <alignment horizontal="left" vertical="center"/>
    </xf>
    <xf numFmtId="9" fontId="1" fillId="0" borderId="5" xfId="0" applyNumberFormat="1" applyFont="1" applyBorder="1" applyAlignment="1">
      <alignment horizontal="left" vertical="center"/>
    </xf>
    <xf numFmtId="49" fontId="11" fillId="0" borderId="2" xfId="0" applyNumberFormat="1" applyFont="1" applyBorder="1" applyAlignment="1">
      <alignment horizontal="center" vertical="center"/>
    </xf>
    <xf numFmtId="3" fontId="1" fillId="0" borderId="0" xfId="0" applyNumberFormat="1" applyFont="1" applyBorder="1" applyAlignment="1">
      <alignment horizontal="left" vertical="center"/>
    </xf>
    <xf numFmtId="3" fontId="16" fillId="0" borderId="2" xfId="0" applyNumberFormat="1" applyFont="1" applyBorder="1" applyAlignment="1">
      <alignment horizontal="right" vertical="center"/>
    </xf>
    <xf numFmtId="165" fontId="16" fillId="0" borderId="2" xfId="0" applyNumberFormat="1" applyFont="1" applyBorder="1" applyAlignment="1">
      <alignment horizontal="right" vertical="center"/>
    </xf>
    <xf numFmtId="165" fontId="1" fillId="0" borderId="0" xfId="0" applyNumberFormat="1" applyFont="1" applyBorder="1" applyAlignment="1">
      <alignment horizontal="right" vertical="center"/>
    </xf>
    <xf numFmtId="165" fontId="1" fillId="0" borderId="5" xfId="0" applyNumberFormat="1" applyFont="1" applyBorder="1" applyAlignment="1">
      <alignment horizontal="right" vertical="center"/>
    </xf>
    <xf numFmtId="3" fontId="16" fillId="0" borderId="2" xfId="2" applyNumberFormat="1" applyFont="1" applyBorder="1" applyAlignment="1">
      <alignment horizontal="right" vertical="center"/>
    </xf>
    <xf numFmtId="49" fontId="16" fillId="0" borderId="2" xfId="0" applyNumberFormat="1" applyFont="1" applyBorder="1" applyAlignment="1">
      <alignment horizontal="left" vertical="center"/>
    </xf>
    <xf numFmtId="49" fontId="16" fillId="0" borderId="0" xfId="0" applyNumberFormat="1" applyFont="1" applyBorder="1" applyAlignment="1">
      <alignment horizontal="left" vertical="center"/>
    </xf>
    <xf numFmtId="3" fontId="17" fillId="0" borderId="7" xfId="0" applyNumberFormat="1" applyFont="1" applyBorder="1" applyAlignment="1">
      <alignment horizontal="right" vertical="center"/>
    </xf>
    <xf numFmtId="165" fontId="17" fillId="0" borderId="7" xfId="0" applyNumberFormat="1" applyFont="1" applyBorder="1" applyAlignment="1">
      <alignment horizontal="right" vertical="center"/>
    </xf>
    <xf numFmtId="3" fontId="17" fillId="0" borderId="8" xfId="0" applyNumberFormat="1" applyFont="1" applyBorder="1" applyAlignment="1">
      <alignment horizontal="right" vertical="center"/>
    </xf>
    <xf numFmtId="0" fontId="16" fillId="0" borderId="4" xfId="0" applyFont="1" applyBorder="1" applyAlignment="1">
      <alignment vertical="center"/>
    </xf>
    <xf numFmtId="0" fontId="16" fillId="0" borderId="0" xfId="0" applyFont="1" applyBorder="1" applyAlignment="1">
      <alignment vertical="center"/>
    </xf>
    <xf numFmtId="0" fontId="1" fillId="0" borderId="4" xfId="0" applyFont="1" applyBorder="1" applyAlignment="1">
      <alignment vertical="center"/>
    </xf>
    <xf numFmtId="0" fontId="1" fillId="0" borderId="0" xfId="0" applyFont="1" applyBorder="1" applyAlignment="1">
      <alignment vertical="center"/>
    </xf>
    <xf numFmtId="0" fontId="1" fillId="0" borderId="6" xfId="0" applyFont="1" applyBorder="1" applyAlignment="1">
      <alignment vertical="center"/>
    </xf>
    <xf numFmtId="0" fontId="1" fillId="0" borderId="7" xfId="0" applyFont="1" applyBorder="1" applyAlignment="1">
      <alignment vertical="center"/>
    </xf>
    <xf numFmtId="0" fontId="15" fillId="0" borderId="0" xfId="0" applyFont="1" applyAlignment="1">
      <alignment vertical="center"/>
    </xf>
    <xf numFmtId="0" fontId="11" fillId="0" borderId="1" xfId="0" applyFont="1" applyBorder="1" applyAlignment="1">
      <alignment vertical="top"/>
    </xf>
    <xf numFmtId="0" fontId="11" fillId="0" borderId="2" xfId="0" applyFont="1" applyBorder="1"/>
    <xf numFmtId="49" fontId="11" fillId="0" borderId="23" xfId="0" applyNumberFormat="1" applyFont="1" applyBorder="1" applyAlignment="1">
      <alignment horizontal="center" vertical="center"/>
    </xf>
    <xf numFmtId="3" fontId="17" fillId="0" borderId="20" xfId="0" applyNumberFormat="1" applyFont="1" applyBorder="1" applyAlignment="1">
      <alignment horizontal="right" vertical="center"/>
    </xf>
    <xf numFmtId="3" fontId="17" fillId="0" borderId="20" xfId="2" applyNumberFormat="1" applyFont="1" applyBorder="1" applyAlignment="1">
      <alignment horizontal="right" vertical="center"/>
    </xf>
    <xf numFmtId="0" fontId="12" fillId="0" borderId="0" xfId="0" applyFont="1" applyAlignment="1"/>
    <xf numFmtId="0" fontId="1" fillId="0" borderId="2" xfId="0" applyFont="1" applyBorder="1" applyAlignment="1">
      <alignment vertical="center"/>
    </xf>
    <xf numFmtId="0" fontId="11" fillId="0" borderId="0" xfId="0" applyFont="1" applyBorder="1" applyAlignment="1">
      <alignment horizontal="center" vertical="center"/>
    </xf>
    <xf numFmtId="0" fontId="11" fillId="0" borderId="4" xfId="0" applyFont="1" applyBorder="1" applyAlignment="1">
      <alignment horizontal="center"/>
    </xf>
    <xf numFmtId="3" fontId="11" fillId="0" borderId="0" xfId="0" applyNumberFormat="1" applyFont="1" applyBorder="1" applyAlignment="1">
      <alignment horizontal="center"/>
    </xf>
    <xf numFmtId="9" fontId="11" fillId="0" borderId="5" xfId="0" applyNumberFormat="1" applyFont="1" applyBorder="1" applyAlignment="1">
      <alignment horizontal="center"/>
    </xf>
    <xf numFmtId="0" fontId="1" fillId="0" borderId="4" xfId="0" applyFont="1" applyBorder="1"/>
    <xf numFmtId="0" fontId="1" fillId="0" borderId="6" xfId="0" applyFont="1" applyBorder="1"/>
    <xf numFmtId="1" fontId="11" fillId="0" borderId="25" xfId="0" applyNumberFormat="1" applyFont="1" applyBorder="1" applyAlignment="1">
      <alignment horizontal="center"/>
    </xf>
    <xf numFmtId="3" fontId="1" fillId="0" borderId="4" xfId="0" applyNumberFormat="1" applyFont="1" applyBorder="1" applyAlignment="1">
      <alignment horizontal="right"/>
    </xf>
    <xf numFmtId="3" fontId="1" fillId="0" borderId="24" xfId="0" applyNumberFormat="1" applyFont="1" applyBorder="1" applyAlignment="1">
      <alignment horizontal="right"/>
    </xf>
    <xf numFmtId="3" fontId="11" fillId="0" borderId="18" xfId="0" applyNumberFormat="1" applyFont="1" applyBorder="1" applyAlignment="1">
      <alignment horizontal="right"/>
    </xf>
    <xf numFmtId="3" fontId="11" fillId="0" borderId="23" xfId="0" applyNumberFormat="1" applyFont="1" applyBorder="1" applyAlignment="1">
      <alignment horizontal="right"/>
    </xf>
    <xf numFmtId="3" fontId="11" fillId="0" borderId="4" xfId="0" applyNumberFormat="1" applyFont="1" applyBorder="1" applyAlignment="1">
      <alignment horizontal="right"/>
    </xf>
    <xf numFmtId="3" fontId="11" fillId="0" borderId="24" xfId="0" applyNumberFormat="1" applyFont="1" applyBorder="1" applyAlignment="1">
      <alignment horizontal="right"/>
    </xf>
    <xf numFmtId="3" fontId="11" fillId="0" borderId="1" xfId="0" applyNumberFormat="1" applyFont="1" applyBorder="1" applyAlignment="1">
      <alignment horizontal="right"/>
    </xf>
    <xf numFmtId="3" fontId="11" fillId="0" borderId="26" xfId="0" applyNumberFormat="1" applyFont="1" applyBorder="1" applyAlignment="1">
      <alignment horizontal="right"/>
    </xf>
    <xf numFmtId="3" fontId="11" fillId="0" borderId="0" xfId="0" applyNumberFormat="1" applyFont="1" applyBorder="1" applyAlignment="1">
      <alignment horizontal="right"/>
    </xf>
    <xf numFmtId="3" fontId="1" fillId="0" borderId="0" xfId="0" applyNumberFormat="1" applyFont="1" applyBorder="1" applyAlignment="1">
      <alignment horizontal="right"/>
    </xf>
    <xf numFmtId="3" fontId="1" fillId="0" borderId="6" xfId="0" applyNumberFormat="1" applyFont="1" applyBorder="1" applyAlignment="1">
      <alignment horizontal="right"/>
    </xf>
    <xf numFmtId="3" fontId="1" fillId="0" borderId="25" xfId="0" applyNumberFormat="1" applyFont="1" applyBorder="1" applyAlignment="1">
      <alignment horizontal="right"/>
    </xf>
    <xf numFmtId="3" fontId="1" fillId="0" borderId="1" xfId="0" applyNumberFormat="1" applyFont="1" applyBorder="1" applyAlignment="1">
      <alignment horizontal="right"/>
    </xf>
    <xf numFmtId="3" fontId="1" fillId="0" borderId="26" xfId="0" applyNumberFormat="1" applyFont="1" applyBorder="1" applyAlignment="1">
      <alignment horizontal="right"/>
    </xf>
    <xf numFmtId="3" fontId="11" fillId="0" borderId="27" xfId="0" applyNumberFormat="1" applyFont="1" applyBorder="1" applyAlignment="1">
      <alignment horizontal="right"/>
    </xf>
    <xf numFmtId="3" fontId="11" fillId="0" borderId="22" xfId="0" applyNumberFormat="1" applyFont="1" applyBorder="1" applyAlignment="1">
      <alignment horizontal="right"/>
    </xf>
    <xf numFmtId="3" fontId="11" fillId="0" borderId="43" xfId="0" applyNumberFormat="1" applyFont="1" applyBorder="1" applyAlignment="1">
      <alignment horizontal="right"/>
    </xf>
    <xf numFmtId="0" fontId="1" fillId="0" borderId="0" xfId="0" applyFont="1" applyBorder="1"/>
    <xf numFmtId="3" fontId="1" fillId="0" borderId="0" xfId="0" applyNumberFormat="1" applyFont="1" applyBorder="1" applyAlignment="1">
      <alignment horizontal="left"/>
    </xf>
    <xf numFmtId="1" fontId="11" fillId="0" borderId="4" xfId="0" applyNumberFormat="1" applyFont="1" applyBorder="1" applyAlignment="1">
      <alignment horizontal="center"/>
    </xf>
    <xf numFmtId="1" fontId="11" fillId="0" borderId="24" xfId="0" applyNumberFormat="1" applyFont="1" applyBorder="1" applyAlignment="1">
      <alignment horizontal="center"/>
    </xf>
    <xf numFmtId="0" fontId="4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19" fillId="0" borderId="13" xfId="0" applyFont="1" applyBorder="1" applyAlignment="1">
      <alignment vertical="center"/>
    </xf>
    <xf numFmtId="0" fontId="19" fillId="0" borderId="13" xfId="0" applyFont="1" applyBorder="1" applyAlignment="1">
      <alignment horizontal="center"/>
    </xf>
    <xf numFmtId="49" fontId="19" fillId="0" borderId="13" xfId="0" applyNumberFormat="1" applyFont="1" applyBorder="1" applyAlignment="1">
      <alignment horizontal="center"/>
    </xf>
    <xf numFmtId="3" fontId="19" fillId="0" borderId="16" xfId="0" applyNumberFormat="1" applyFont="1" applyBorder="1" applyAlignment="1">
      <alignment horizontal="center" wrapText="1"/>
    </xf>
    <xf numFmtId="3" fontId="19" fillId="0" borderId="13" xfId="0" applyNumberFormat="1" applyFont="1" applyBorder="1" applyAlignment="1">
      <alignment horizontal="center"/>
    </xf>
    <xf numFmtId="3" fontId="18" fillId="0" borderId="32" xfId="0" applyNumberFormat="1" applyFont="1" applyBorder="1" applyAlignment="1">
      <alignment horizontal="center"/>
    </xf>
    <xf numFmtId="0" fontId="19" fillId="0" borderId="0" xfId="0" applyFont="1" applyAlignment="1">
      <alignment horizontal="center" vertical="center"/>
    </xf>
    <xf numFmtId="0" fontId="19" fillId="0" borderId="0" xfId="0" applyFont="1"/>
    <xf numFmtId="0" fontId="19" fillId="0" borderId="30" xfId="0" applyFont="1" applyBorder="1" applyAlignment="1">
      <alignment vertical="top"/>
    </xf>
    <xf numFmtId="0" fontId="19" fillId="0" borderId="0" xfId="0" applyFont="1" applyBorder="1" applyAlignment="1">
      <alignment horizontal="left" vertical="center"/>
    </xf>
    <xf numFmtId="0" fontId="19" fillId="0" borderId="0" xfId="0" applyFont="1" applyBorder="1" applyAlignment="1">
      <alignment horizontal="center"/>
    </xf>
    <xf numFmtId="3" fontId="19" fillId="0" borderId="0" xfId="0" applyNumberFormat="1" applyFont="1" applyBorder="1" applyAlignment="1">
      <alignment horizontal="center"/>
    </xf>
    <xf numFmtId="0" fontId="18" fillId="0" borderId="28" xfId="0" applyFont="1" applyBorder="1" applyAlignment="1">
      <alignment horizontal="center"/>
    </xf>
    <xf numFmtId="0" fontId="19" fillId="0" borderId="33" xfId="0" applyFont="1" applyBorder="1" applyAlignment="1">
      <alignment horizontal="left" vertical="center"/>
    </xf>
    <xf numFmtId="0" fontId="19" fillId="0" borderId="10" xfId="0" applyFont="1" applyBorder="1" applyAlignment="1">
      <alignment horizontal="left" vertical="center"/>
    </xf>
    <xf numFmtId="0" fontId="19" fillId="0" borderId="10" xfId="0" applyFont="1" applyBorder="1" applyAlignment="1">
      <alignment horizontal="center" vertical="center"/>
    </xf>
    <xf numFmtId="3" fontId="19" fillId="0" borderId="10" xfId="0" applyNumberFormat="1" applyFont="1" applyBorder="1" applyAlignment="1">
      <alignment horizontal="center" vertical="center"/>
    </xf>
    <xf numFmtId="0" fontId="18" fillId="0" borderId="34" xfId="0" applyFont="1" applyBorder="1" applyAlignment="1">
      <alignment horizontal="center" vertical="center"/>
    </xf>
    <xf numFmtId="0" fontId="19" fillId="0" borderId="0" xfId="0" applyFont="1" applyBorder="1" applyAlignment="1">
      <alignment horizontal="left"/>
    </xf>
    <xf numFmtId="3" fontId="19" fillId="0" borderId="0" xfId="0" applyNumberFormat="1" applyFont="1" applyBorder="1" applyAlignment="1">
      <alignment horizontal="right"/>
    </xf>
    <xf numFmtId="3" fontId="19" fillId="0" borderId="7" xfId="0" applyNumberFormat="1" applyFont="1" applyBorder="1" applyAlignment="1">
      <alignment horizontal="right"/>
    </xf>
    <xf numFmtId="3" fontId="18" fillId="0" borderId="28" xfId="0" applyNumberFormat="1" applyFont="1" applyBorder="1" applyAlignment="1">
      <alignment horizontal="right"/>
    </xf>
    <xf numFmtId="0" fontId="19" fillId="0" borderId="0" xfId="0" applyFont="1" applyAlignment="1">
      <alignment horizontal="center"/>
    </xf>
    <xf numFmtId="0" fontId="19" fillId="0" borderId="0" xfId="0" applyFont="1" applyAlignment="1"/>
    <xf numFmtId="0" fontId="18" fillId="0" borderId="35" xfId="0" applyFont="1" applyBorder="1" applyAlignment="1">
      <alignment horizontal="left" vertical="center"/>
    </xf>
    <xf numFmtId="0" fontId="18" fillId="0" borderId="2" xfId="0" applyFont="1" applyBorder="1" applyAlignment="1">
      <alignment horizontal="left" vertical="center"/>
    </xf>
    <xf numFmtId="0" fontId="19" fillId="0" borderId="2" xfId="0" applyFont="1" applyBorder="1" applyAlignment="1">
      <alignment horizontal="left" vertical="center"/>
    </xf>
    <xf numFmtId="3" fontId="19" fillId="0" borderId="2" xfId="0" applyNumberFormat="1" applyFont="1" applyBorder="1" applyAlignment="1">
      <alignment horizontal="right" vertical="center"/>
    </xf>
    <xf numFmtId="3" fontId="19" fillId="0" borderId="0" xfId="0" applyNumberFormat="1" applyFont="1" applyBorder="1" applyAlignment="1">
      <alignment horizontal="right" vertical="center"/>
    </xf>
    <xf numFmtId="3" fontId="18" fillId="0" borderId="37" xfId="0" applyNumberFormat="1" applyFont="1" applyBorder="1" applyAlignment="1">
      <alignment horizontal="right" vertical="center"/>
    </xf>
    <xf numFmtId="0" fontId="19" fillId="0" borderId="7" xfId="0" applyFont="1" applyBorder="1" applyAlignment="1">
      <alignment horizontal="left" vertical="center"/>
    </xf>
    <xf numFmtId="3" fontId="19" fillId="0" borderId="7" xfId="0" applyNumberFormat="1" applyFont="1" applyBorder="1" applyAlignment="1">
      <alignment horizontal="right" vertical="center"/>
    </xf>
    <xf numFmtId="3" fontId="19" fillId="0" borderId="19" xfId="0" applyNumberFormat="1" applyFont="1" applyBorder="1" applyAlignment="1">
      <alignment horizontal="right" vertical="center"/>
    </xf>
    <xf numFmtId="3" fontId="18" fillId="0" borderId="38" xfId="0" applyNumberFormat="1" applyFont="1" applyBorder="1" applyAlignment="1">
      <alignment horizontal="right" vertical="center"/>
    </xf>
    <xf numFmtId="0" fontId="19" fillId="0" borderId="36" xfId="0" applyFont="1" applyBorder="1" applyAlignment="1">
      <alignment horizontal="left" vertical="center"/>
    </xf>
    <xf numFmtId="0" fontId="19" fillId="0" borderId="19" xfId="0" applyFont="1" applyBorder="1" applyAlignment="1">
      <alignment horizontal="left" vertical="center"/>
    </xf>
    <xf numFmtId="3" fontId="18" fillId="0" borderId="38" xfId="0" applyNumberFormat="1" applyFont="1" applyBorder="1" applyAlignment="1">
      <alignment horizontal="right"/>
    </xf>
    <xf numFmtId="0" fontId="18" fillId="0" borderId="35" xfId="0" applyFont="1" applyBorder="1" applyAlignment="1">
      <alignment horizontal="left" vertical="center" wrapText="1"/>
    </xf>
    <xf numFmtId="0" fontId="18" fillId="0" borderId="2" xfId="0" applyFont="1" applyBorder="1" applyAlignment="1">
      <alignment horizontal="left" vertical="center" wrapText="1"/>
    </xf>
    <xf numFmtId="3" fontId="19" fillId="0" borderId="0" xfId="2" applyNumberFormat="1" applyFont="1" applyBorder="1" applyAlignment="1">
      <alignment horizontal="right" vertical="center"/>
    </xf>
    <xf numFmtId="3" fontId="19" fillId="0" borderId="10" xfId="0" applyNumberFormat="1" applyFont="1" applyBorder="1" applyAlignment="1">
      <alignment horizontal="right" vertical="center"/>
    </xf>
    <xf numFmtId="3" fontId="18" fillId="0" borderId="34" xfId="0" applyNumberFormat="1" applyFont="1" applyBorder="1" applyAlignment="1">
      <alignment horizontal="right" vertical="center"/>
    </xf>
    <xf numFmtId="0" fontId="19" fillId="0" borderId="40" xfId="0" applyFont="1" applyBorder="1" applyAlignment="1">
      <alignment horizontal="left" vertical="center"/>
    </xf>
    <xf numFmtId="0" fontId="19" fillId="0" borderId="41" xfId="0" applyFont="1" applyBorder="1" applyAlignment="1">
      <alignment horizontal="left" vertical="center"/>
    </xf>
    <xf numFmtId="3" fontId="19" fillId="0" borderId="41" xfId="0" applyNumberFormat="1" applyFont="1" applyBorder="1" applyAlignment="1">
      <alignment horizontal="right" vertical="center"/>
    </xf>
    <xf numFmtId="3" fontId="18" fillId="0" borderId="42" xfId="0" applyNumberFormat="1" applyFont="1" applyBorder="1" applyAlignment="1">
      <alignment horizontal="right" vertical="center"/>
    </xf>
    <xf numFmtId="0" fontId="19" fillId="0" borderId="0" xfId="0" applyFont="1" applyBorder="1" applyAlignment="1">
      <alignment horizontal="center" vertical="center"/>
    </xf>
    <xf numFmtId="3" fontId="19" fillId="0" borderId="0" xfId="0" applyNumberFormat="1" applyFont="1" applyBorder="1" applyAlignment="1">
      <alignment horizontal="center" vertical="center"/>
    </xf>
    <xf numFmtId="3" fontId="19" fillId="0" borderId="0" xfId="0" applyNumberFormat="1" applyFont="1" applyAlignment="1">
      <alignment horizontal="center" vertical="center"/>
    </xf>
    <xf numFmtId="49" fontId="11" fillId="0" borderId="26" xfId="0" applyNumberFormat="1" applyFont="1" applyBorder="1" applyAlignment="1">
      <alignment horizontal="center" vertical="center"/>
    </xf>
    <xf numFmtId="0" fontId="1" fillId="0" borderId="18" xfId="0" applyFont="1" applyBorder="1" applyAlignment="1">
      <alignment horizontal="left" vertical="center"/>
    </xf>
    <xf numFmtId="0" fontId="1" fillId="0" borderId="19" xfId="0" applyFont="1" applyBorder="1" applyAlignment="1">
      <alignment horizontal="left" vertical="center"/>
    </xf>
    <xf numFmtId="49" fontId="11" fillId="0" borderId="20" xfId="0" applyNumberFormat="1" applyFont="1" applyBorder="1" applyAlignment="1">
      <alignment horizontal="right"/>
    </xf>
    <xf numFmtId="3" fontId="11" fillId="0" borderId="5" xfId="0" applyNumberFormat="1" applyFont="1" applyBorder="1" applyAlignment="1">
      <alignment horizontal="right"/>
    </xf>
    <xf numFmtId="3" fontId="11" fillId="0" borderId="20" xfId="0" applyNumberFormat="1" applyFont="1" applyBorder="1" applyAlignment="1">
      <alignment horizontal="right"/>
    </xf>
    <xf numFmtId="3" fontId="1" fillId="0" borderId="8" xfId="0" applyNumberFormat="1" applyFont="1" applyBorder="1" applyAlignment="1">
      <alignment horizontal="right"/>
    </xf>
    <xf numFmtId="3" fontId="1" fillId="0" borderId="20" xfId="0" applyNumberFormat="1" applyFont="1" applyBorder="1" applyAlignment="1">
      <alignment horizontal="right"/>
    </xf>
    <xf numFmtId="3" fontId="11" fillId="0" borderId="3" xfId="0" applyNumberFormat="1" applyFont="1" applyBorder="1" applyAlignment="1">
      <alignment horizontal="right"/>
    </xf>
    <xf numFmtId="3" fontId="1" fillId="0" borderId="8" xfId="2" applyNumberFormat="1" applyFont="1" applyBorder="1" applyAlignment="1">
      <alignment horizontal="right"/>
    </xf>
    <xf numFmtId="3" fontId="1" fillId="0" borderId="3" xfId="0" applyNumberFormat="1" applyFont="1" applyBorder="1" applyAlignment="1">
      <alignment horizontal="right"/>
    </xf>
    <xf numFmtId="3" fontId="1" fillId="0" borderId="2" xfId="0" applyNumberFormat="1" applyFont="1" applyBorder="1" applyAlignment="1">
      <alignment horizontal="right"/>
    </xf>
    <xf numFmtId="0" fontId="20" fillId="0" borderId="0" xfId="0" applyFont="1"/>
    <xf numFmtId="0" fontId="4" fillId="0" borderId="0" xfId="0" applyFont="1" applyAlignment="1">
      <alignment horizontal="right" vertical="top"/>
    </xf>
    <xf numFmtId="0" fontId="7" fillId="0" borderId="0" xfId="0" applyFont="1"/>
    <xf numFmtId="0" fontId="7" fillId="0" borderId="0" xfId="3" applyFont="1"/>
    <xf numFmtId="3" fontId="16" fillId="0" borderId="0" xfId="0" applyNumberFormat="1" applyFont="1" applyAlignment="1">
      <alignment vertical="center"/>
    </xf>
    <xf numFmtId="3" fontId="1" fillId="0" borderId="23" xfId="0" applyNumberFormat="1" applyFont="1" applyBorder="1" applyAlignment="1">
      <alignment horizontal="right"/>
    </xf>
    <xf numFmtId="3" fontId="1" fillId="0" borderId="25" xfId="2" applyNumberFormat="1" applyFont="1" applyBorder="1" applyAlignment="1">
      <alignment horizontal="right"/>
    </xf>
    <xf numFmtId="3" fontId="17" fillId="0" borderId="47" xfId="0" applyNumberFormat="1" applyFont="1" applyBorder="1" applyAlignment="1">
      <alignment horizontal="right" vertical="center"/>
    </xf>
    <xf numFmtId="0" fontId="14" fillId="0" borderId="7" xfId="0" applyFont="1" applyBorder="1" applyAlignment="1">
      <alignment horizontal="left"/>
    </xf>
    <xf numFmtId="0" fontId="14" fillId="0" borderId="10" xfId="0" applyFont="1" applyBorder="1" applyAlignment="1">
      <alignment horizontal="left"/>
    </xf>
    <xf numFmtId="0" fontId="14" fillId="0" borderId="16" xfId="0" applyFont="1" applyBorder="1" applyAlignment="1">
      <alignment horizontal="left"/>
    </xf>
    <xf numFmtId="0" fontId="14" fillId="0" borderId="1" xfId="0" applyFont="1" applyBorder="1" applyAlignment="1">
      <alignment horizontal="left"/>
    </xf>
    <xf numFmtId="0" fontId="14" fillId="0" borderId="2" xfId="0" applyFont="1" applyBorder="1" applyAlignment="1">
      <alignment horizontal="left"/>
    </xf>
    <xf numFmtId="0" fontId="14" fillId="0" borderId="4" xfId="0" applyFont="1" applyBorder="1" applyAlignment="1">
      <alignment horizontal="left"/>
    </xf>
    <xf numFmtId="0" fontId="14" fillId="0" borderId="0" xfId="0" applyFont="1" applyBorder="1" applyAlignment="1">
      <alignment horizontal="left"/>
    </xf>
    <xf numFmtId="0" fontId="14" fillId="0" borderId="18" xfId="0" applyFont="1" applyBorder="1" applyAlignment="1">
      <alignment horizontal="left"/>
    </xf>
    <xf numFmtId="0" fontId="14" fillId="0" borderId="19" xfId="0" applyFont="1" applyBorder="1" applyAlignment="1">
      <alignment horizontal="left"/>
    </xf>
    <xf numFmtId="0" fontId="15" fillId="0" borderId="0" xfId="0" applyFont="1" applyAlignment="1">
      <alignment horizontal="left"/>
    </xf>
    <xf numFmtId="0" fontId="12" fillId="0" borderId="4" xfId="0" applyFont="1" applyBorder="1" applyAlignment="1">
      <alignment horizontal="left"/>
    </xf>
    <xf numFmtId="0" fontId="12" fillId="0" borderId="0" xfId="0" applyFont="1" applyBorder="1" applyAlignment="1">
      <alignment horizontal="left"/>
    </xf>
    <xf numFmtId="0" fontId="16" fillId="0" borderId="4" xfId="0" applyFont="1" applyBorder="1" applyAlignment="1">
      <alignment horizontal="left" vertical="center"/>
    </xf>
    <xf numFmtId="0" fontId="16" fillId="0" borderId="0" xfId="0" applyFont="1" applyBorder="1" applyAlignment="1">
      <alignment horizontal="left" vertical="center"/>
    </xf>
    <xf numFmtId="0" fontId="17" fillId="0" borderId="4" xfId="0" applyFont="1" applyBorder="1" applyAlignment="1">
      <alignment horizontal="left" vertical="center"/>
    </xf>
    <xf numFmtId="0" fontId="17" fillId="0" borderId="0" xfId="0" applyFont="1" applyBorder="1" applyAlignment="1">
      <alignment horizontal="left" vertical="center"/>
    </xf>
    <xf numFmtId="49" fontId="11" fillId="0" borderId="18" xfId="0" applyNumberFormat="1" applyFont="1" applyBorder="1" applyAlignment="1">
      <alignment horizontal="center" vertical="center"/>
    </xf>
    <xf numFmtId="0" fontId="17" fillId="0" borderId="7" xfId="0" applyFont="1" applyBorder="1" applyAlignment="1">
      <alignment horizontal="left" vertical="center"/>
    </xf>
    <xf numFmtId="0" fontId="16" fillId="0" borderId="7" xfId="0" applyFont="1" applyBorder="1" applyAlignment="1">
      <alignment horizontal="left" vertical="center"/>
    </xf>
    <xf numFmtId="0" fontId="16" fillId="0" borderId="2" xfId="0" applyFont="1" applyBorder="1" applyAlignment="1">
      <alignment horizontal="left" vertical="center"/>
    </xf>
    <xf numFmtId="49" fontId="11" fillId="0" borderId="3" xfId="0" applyNumberFormat="1" applyFont="1" applyBorder="1" applyAlignment="1">
      <alignment horizontal="center" vertical="center"/>
    </xf>
    <xf numFmtId="0" fontId="11" fillId="0" borderId="0" xfId="0" applyFont="1" applyAlignment="1">
      <alignment horizontal="left"/>
    </xf>
    <xf numFmtId="0" fontId="1" fillId="0" borderId="0" xfId="0" applyFont="1" applyBorder="1" applyAlignment="1">
      <alignment horizontal="left"/>
    </xf>
    <xf numFmtId="0" fontId="11" fillId="0" borderId="18" xfId="0" applyFont="1" applyBorder="1" applyAlignment="1">
      <alignment horizontal="left"/>
    </xf>
    <xf numFmtId="0" fontId="11" fillId="0" borderId="19" xfId="0" applyFont="1" applyBorder="1" applyAlignment="1">
      <alignment horizontal="left"/>
    </xf>
    <xf numFmtId="0" fontId="19" fillId="0" borderId="16" xfId="0" applyFont="1" applyBorder="1" applyAlignment="1">
      <alignment horizontal="center" wrapText="1"/>
    </xf>
    <xf numFmtId="0" fontId="11" fillId="0" borderId="4" xfId="0" applyFont="1" applyBorder="1" applyAlignment="1">
      <alignment horizontal="left"/>
    </xf>
    <xf numFmtId="0" fontId="11" fillId="0" borderId="0" xfId="0" applyFont="1" applyBorder="1" applyAlignment="1">
      <alignment horizontal="left"/>
    </xf>
    <xf numFmtId="0" fontId="1" fillId="0" borderId="2" xfId="0" applyFont="1" applyBorder="1" applyAlignment="1">
      <alignment horizontal="left"/>
    </xf>
    <xf numFmtId="0" fontId="1" fillId="0" borderId="18" xfId="0" applyFont="1" applyBorder="1" applyAlignment="1">
      <alignment horizontal="left"/>
    </xf>
    <xf numFmtId="0" fontId="1" fillId="0" borderId="19" xfId="0" applyFont="1" applyBorder="1" applyAlignment="1">
      <alignment horizontal="left"/>
    </xf>
    <xf numFmtId="165" fontId="14" fillId="0" borderId="4" xfId="0" applyNumberFormat="1" applyFont="1" applyBorder="1" applyAlignment="1"/>
    <xf numFmtId="165" fontId="14" fillId="0" borderId="9" xfId="0" applyNumberFormat="1" applyFont="1" applyBorder="1" applyAlignment="1"/>
    <xf numFmtId="165" fontId="12" fillId="0" borderId="12" xfId="0" applyNumberFormat="1" applyFont="1" applyBorder="1" applyAlignment="1"/>
    <xf numFmtId="164" fontId="14" fillId="0" borderId="9" xfId="0" applyNumberFormat="1" applyFont="1" applyBorder="1" applyAlignment="1"/>
    <xf numFmtId="9" fontId="14" fillId="0" borderId="17" xfId="2" quotePrefix="1" applyFont="1" applyFill="1" applyBorder="1" applyAlignment="1">
      <alignment horizontal="right"/>
    </xf>
    <xf numFmtId="165" fontId="14" fillId="0" borderId="1" xfId="0" applyNumberFormat="1" applyFont="1" applyFill="1" applyBorder="1" applyAlignment="1"/>
    <xf numFmtId="165" fontId="14" fillId="0" borderId="26" xfId="0" applyNumberFormat="1" applyFont="1" applyFill="1" applyBorder="1" applyAlignment="1">
      <alignment horizontal="right"/>
    </xf>
    <xf numFmtId="9" fontId="14" fillId="0" borderId="3" xfId="0" applyNumberFormat="1" applyFont="1" applyFill="1" applyBorder="1" applyAlignment="1"/>
    <xf numFmtId="9" fontId="14" fillId="0" borderId="10" xfId="0" applyNumberFormat="1" applyFont="1" applyBorder="1" applyAlignment="1"/>
    <xf numFmtId="0" fontId="12" fillId="0" borderId="4" xfId="0" applyFont="1" applyBorder="1" applyAlignment="1"/>
    <xf numFmtId="0" fontId="12" fillId="0" borderId="24" xfId="0" applyFont="1" applyBorder="1" applyAlignment="1"/>
    <xf numFmtId="3" fontId="14" fillId="0" borderId="9" xfId="0" applyNumberFormat="1" applyFont="1" applyBorder="1" applyAlignment="1"/>
    <xf numFmtId="49" fontId="12" fillId="0" borderId="12" xfId="0" applyNumberFormat="1" applyFont="1" applyBorder="1" applyAlignment="1"/>
    <xf numFmtId="49" fontId="12" fillId="0" borderId="44" xfId="0" applyNumberFormat="1" applyFont="1" applyBorder="1" applyAlignment="1"/>
    <xf numFmtId="0" fontId="14" fillId="0" borderId="23" xfId="0" applyFont="1" applyBorder="1" applyAlignment="1"/>
    <xf numFmtId="0" fontId="14" fillId="0" borderId="24" xfId="0" applyFont="1" applyBorder="1" applyAlignment="1"/>
    <xf numFmtId="164" fontId="14" fillId="0" borderId="25" xfId="0" applyNumberFormat="1" applyFont="1" applyBorder="1" applyAlignment="1">
      <alignment horizontal="right"/>
    </xf>
    <xf numFmtId="0" fontId="12" fillId="0" borderId="6" xfId="0" applyFont="1" applyBorder="1" applyAlignment="1"/>
    <xf numFmtId="0" fontId="14" fillId="0" borderId="25" xfId="0" applyFont="1" applyBorder="1" applyAlignment="1"/>
    <xf numFmtId="0" fontId="11" fillId="0" borderId="18" xfId="0" applyFont="1" applyBorder="1" applyAlignment="1">
      <alignment horizontal="center" vertical="center" wrapText="1"/>
    </xf>
    <xf numFmtId="3" fontId="14" fillId="0" borderId="1" xfId="0" applyNumberFormat="1" applyFont="1" applyBorder="1" applyAlignment="1"/>
    <xf numFmtId="3" fontId="14" fillId="0" borderId="26" xfId="0" applyNumberFormat="1" applyFont="1" applyBorder="1" applyAlignment="1">
      <alignment horizontal="right"/>
    </xf>
    <xf numFmtId="3" fontId="14" fillId="0" borderId="4" xfId="0" applyNumberFormat="1" applyFont="1" applyBorder="1" applyAlignment="1"/>
    <xf numFmtId="3" fontId="14" fillId="0" borderId="6" xfId="0" applyNumberFormat="1" applyFont="1" applyBorder="1" applyAlignment="1"/>
    <xf numFmtId="3" fontId="14" fillId="0" borderId="25" xfId="0" applyNumberFormat="1" applyFont="1" applyBorder="1" applyAlignment="1">
      <alignment horizontal="right"/>
    </xf>
    <xf numFmtId="3" fontId="12" fillId="0" borderId="18" xfId="0" applyNumberFormat="1" applyFont="1" applyBorder="1" applyAlignment="1"/>
    <xf numFmtId="3" fontId="12" fillId="0" borderId="23" xfId="0" applyNumberFormat="1" applyFont="1" applyBorder="1" applyAlignment="1">
      <alignment horizontal="right"/>
    </xf>
    <xf numFmtId="3" fontId="14" fillId="0" borderId="18" xfId="0" applyNumberFormat="1" applyFont="1" applyBorder="1" applyAlignment="1"/>
    <xf numFmtId="3" fontId="14" fillId="0" borderId="23" xfId="0" applyNumberFormat="1" applyFont="1" applyBorder="1" applyAlignment="1">
      <alignment horizontal="right"/>
    </xf>
    <xf numFmtId="3" fontId="14" fillId="0" borderId="4" xfId="2" applyNumberFormat="1" applyFont="1" applyBorder="1" applyAlignment="1"/>
    <xf numFmtId="3" fontId="14" fillId="0" borderId="24" xfId="2" applyNumberFormat="1" applyFont="1" applyBorder="1" applyAlignment="1">
      <alignment horizontal="right"/>
    </xf>
    <xf numFmtId="9" fontId="14" fillId="0" borderId="19" xfId="0" applyNumberFormat="1" applyFont="1" applyBorder="1" applyAlignment="1"/>
    <xf numFmtId="4" fontId="14" fillId="0" borderId="18" xfId="0" applyNumberFormat="1" applyFont="1" applyBorder="1" applyAlignment="1"/>
    <xf numFmtId="4" fontId="14" fillId="0" borderId="23" xfId="0" applyNumberFormat="1" applyFont="1" applyBorder="1" applyAlignment="1">
      <alignment horizontal="right"/>
    </xf>
    <xf numFmtId="3" fontId="4" fillId="0" borderId="0" xfId="0" applyNumberFormat="1" applyFont="1"/>
    <xf numFmtId="49" fontId="11" fillId="0" borderId="19" xfId="0" applyNumberFormat="1" applyFont="1" applyBorder="1" applyAlignment="1">
      <alignment vertical="center"/>
    </xf>
    <xf numFmtId="0" fontId="15" fillId="0" borderId="0" xfId="0" applyFont="1" applyAlignment="1"/>
    <xf numFmtId="3" fontId="16" fillId="0" borderId="26" xfId="0" applyNumberFormat="1" applyFont="1" applyBorder="1" applyAlignment="1">
      <alignment horizontal="right" vertical="center"/>
    </xf>
    <xf numFmtId="3" fontId="16" fillId="0" borderId="24" xfId="0" applyNumberFormat="1" applyFont="1" applyBorder="1" applyAlignment="1">
      <alignment horizontal="right" vertical="center"/>
    </xf>
    <xf numFmtId="3" fontId="17" fillId="0" borderId="23" xfId="0" applyNumberFormat="1" applyFont="1" applyBorder="1" applyAlignment="1">
      <alignment horizontal="right" vertical="center"/>
    </xf>
    <xf numFmtId="3" fontId="17" fillId="0" borderId="23" xfId="2" applyNumberFormat="1" applyFont="1" applyBorder="1" applyAlignment="1">
      <alignment horizontal="right" vertical="center"/>
    </xf>
    <xf numFmtId="3" fontId="17" fillId="0" borderId="25" xfId="0" applyNumberFormat="1" applyFont="1" applyBorder="1" applyAlignment="1">
      <alignment horizontal="right" vertical="center"/>
    </xf>
    <xf numFmtId="0" fontId="11" fillId="0" borderId="0" xfId="0" applyFont="1" applyAlignment="1"/>
    <xf numFmtId="0" fontId="11" fillId="0" borderId="6" xfId="0" applyFont="1" applyBorder="1" applyAlignment="1">
      <alignment horizontal="center" vertical="center"/>
    </xf>
    <xf numFmtId="0" fontId="11" fillId="0" borderId="25" xfId="0" applyFont="1" applyBorder="1" applyAlignment="1">
      <alignment horizontal="center" vertical="center"/>
    </xf>
    <xf numFmtId="0" fontId="11" fillId="0" borderId="4" xfId="0" applyFont="1" applyBorder="1" applyAlignment="1">
      <alignment horizontal="center" vertical="center"/>
    </xf>
    <xf numFmtId="0" fontId="11" fillId="0" borderId="24" xfId="0" applyFont="1" applyBorder="1" applyAlignment="1">
      <alignment horizontal="center" vertical="center"/>
    </xf>
    <xf numFmtId="0" fontId="19" fillId="0" borderId="16" xfId="0" applyFont="1" applyBorder="1" applyAlignment="1">
      <alignment horizontal="center"/>
    </xf>
    <xf numFmtId="0" fontId="19" fillId="0" borderId="7" xfId="0" applyFont="1" applyBorder="1" applyAlignment="1">
      <alignment horizontal="center" wrapText="1"/>
    </xf>
    <xf numFmtId="3" fontId="19" fillId="0" borderId="19" xfId="0" applyNumberFormat="1" applyFont="1" applyBorder="1" applyAlignment="1">
      <alignment horizontal="center" wrapText="1"/>
    </xf>
    <xf numFmtId="0" fontId="19" fillId="0" borderId="19" xfId="0" applyFont="1" applyBorder="1" applyAlignment="1">
      <alignment horizontal="center" wrapText="1"/>
    </xf>
    <xf numFmtId="0" fontId="19" fillId="0" borderId="19" xfId="0" applyFont="1" applyBorder="1" applyAlignment="1">
      <alignment horizontal="left" vertical="center" wrapText="1"/>
    </xf>
    <xf numFmtId="0" fontId="19" fillId="0" borderId="36" xfId="0" applyFont="1" applyBorder="1" applyAlignment="1">
      <alignment horizontal="left"/>
    </xf>
    <xf numFmtId="0" fontId="19" fillId="0" borderId="19" xfId="0" applyFont="1" applyBorder="1" applyAlignment="1">
      <alignment horizontal="left" wrapText="1"/>
    </xf>
    <xf numFmtId="0" fontId="19" fillId="0" borderId="19" xfId="0" applyFont="1" applyBorder="1" applyAlignment="1">
      <alignment horizontal="left"/>
    </xf>
    <xf numFmtId="3" fontId="19" fillId="0" borderId="19" xfId="0" applyNumberFormat="1" applyFont="1" applyBorder="1" applyAlignment="1">
      <alignment horizontal="right"/>
    </xf>
    <xf numFmtId="3" fontId="19" fillId="0" borderId="2" xfId="0" applyNumberFormat="1" applyFont="1" applyBorder="1" applyAlignment="1">
      <alignment horizontal="right"/>
    </xf>
    <xf numFmtId="3" fontId="18" fillId="0" borderId="49" xfId="0" applyNumberFormat="1" applyFont="1" applyBorder="1" applyAlignment="1">
      <alignment horizontal="right"/>
    </xf>
    <xf numFmtId="3" fontId="18" fillId="0" borderId="49" xfId="0" applyNumberFormat="1" applyFont="1" applyBorder="1" applyAlignment="1">
      <alignment horizontal="right" vertical="center"/>
    </xf>
    <xf numFmtId="3" fontId="18" fillId="0" borderId="0" xfId="0" applyNumberFormat="1" applyFont="1" applyAlignment="1">
      <alignment horizontal="center" vertical="center"/>
    </xf>
    <xf numFmtId="0" fontId="11" fillId="0" borderId="23" xfId="0" applyFont="1" applyBorder="1" applyAlignment="1">
      <alignment horizontal="center" vertical="center"/>
    </xf>
    <xf numFmtId="49" fontId="11" fillId="0" borderId="19" xfId="0" applyNumberFormat="1" applyFont="1" applyBorder="1" applyAlignment="1">
      <alignment horizontal="right"/>
    </xf>
    <xf numFmtId="3" fontId="11" fillId="0" borderId="19" xfId="0" applyNumberFormat="1" applyFont="1" applyBorder="1" applyAlignment="1">
      <alignment horizontal="right"/>
    </xf>
    <xf numFmtId="3" fontId="1" fillId="0" borderId="19" xfId="0" applyNumberFormat="1" applyFont="1" applyBorder="1" applyAlignment="1">
      <alignment horizontal="right"/>
    </xf>
    <xf numFmtId="0" fontId="8" fillId="0" borderId="0" xfId="0" applyFont="1" applyAlignment="1">
      <alignment horizontal="left"/>
    </xf>
    <xf numFmtId="0" fontId="15" fillId="0" borderId="0" xfId="0" applyFont="1" applyAlignment="1">
      <alignment horizontal="left"/>
    </xf>
    <xf numFmtId="0" fontId="12" fillId="0" borderId="4" xfId="0" applyFont="1" applyBorder="1" applyAlignment="1">
      <alignment horizontal="left"/>
    </xf>
    <xf numFmtId="0" fontId="12" fillId="0" borderId="0" xfId="0" applyFont="1" applyBorder="1" applyAlignment="1">
      <alignment horizontal="left"/>
    </xf>
    <xf numFmtId="0" fontId="14" fillId="0" borderId="10" xfId="0" applyFont="1" applyBorder="1" applyAlignment="1">
      <alignment horizontal="left"/>
    </xf>
    <xf numFmtId="0" fontId="12" fillId="0" borderId="12" xfId="0" applyFont="1" applyBorder="1" applyAlignment="1">
      <alignment horizontal="left"/>
    </xf>
    <xf numFmtId="0" fontId="12" fillId="0" borderId="13" xfId="0" applyFont="1" applyBorder="1" applyAlignment="1">
      <alignment horizontal="left"/>
    </xf>
    <xf numFmtId="0" fontId="13" fillId="0" borderId="1" xfId="0" applyFont="1" applyBorder="1" applyAlignment="1">
      <alignment horizontal="left"/>
    </xf>
    <xf numFmtId="0" fontId="13" fillId="0" borderId="2" xfId="0" applyFont="1" applyBorder="1" applyAlignment="1">
      <alignment horizontal="left"/>
    </xf>
    <xf numFmtId="0" fontId="14" fillId="0" borderId="0" xfId="0" applyFont="1" applyBorder="1" applyAlignment="1">
      <alignment horizontal="left"/>
    </xf>
    <xf numFmtId="0" fontId="14" fillId="0" borderId="7" xfId="0" applyFont="1" applyBorder="1" applyAlignment="1">
      <alignment horizontal="left"/>
    </xf>
    <xf numFmtId="0" fontId="11" fillId="0" borderId="7" xfId="0" applyFont="1" applyBorder="1" applyAlignment="1">
      <alignment horizontal="left"/>
    </xf>
    <xf numFmtId="0" fontId="14" fillId="0" borderId="15" xfId="0" applyFont="1" applyBorder="1" applyAlignment="1">
      <alignment horizontal="left"/>
    </xf>
    <xf numFmtId="0" fontId="14" fillId="0" borderId="16" xfId="0" applyFont="1" applyBorder="1" applyAlignment="1">
      <alignment horizontal="left"/>
    </xf>
    <xf numFmtId="0" fontId="14" fillId="0" borderId="1" xfId="0" applyFont="1" applyBorder="1" applyAlignment="1">
      <alignment horizontal="left"/>
    </xf>
    <xf numFmtId="0" fontId="14" fillId="0" borderId="2" xfId="0" applyFont="1" applyBorder="1" applyAlignment="1">
      <alignment horizontal="left"/>
    </xf>
    <xf numFmtId="0" fontId="14" fillId="0" borderId="4" xfId="0" applyFont="1" applyBorder="1" applyAlignment="1">
      <alignment horizontal="left"/>
    </xf>
    <xf numFmtId="0" fontId="14" fillId="0" borderId="18" xfId="0" applyFont="1" applyBorder="1" applyAlignment="1">
      <alignment horizontal="left"/>
    </xf>
    <xf numFmtId="0" fontId="14" fillId="0" borderId="19" xfId="0" applyFont="1" applyBorder="1" applyAlignment="1">
      <alignment horizontal="left"/>
    </xf>
    <xf numFmtId="0" fontId="11" fillId="0" borderId="15" xfId="0" applyFont="1" applyBorder="1" applyAlignment="1">
      <alignment horizontal="left" vertical="center"/>
    </xf>
    <xf numFmtId="0" fontId="11" fillId="0" borderId="16" xfId="0" applyFont="1" applyBorder="1" applyAlignment="1">
      <alignment horizontal="left" vertical="center"/>
    </xf>
    <xf numFmtId="0" fontId="17" fillId="0" borderId="6" xfId="0" applyFont="1" applyBorder="1" applyAlignment="1">
      <alignment horizontal="left" vertical="center"/>
    </xf>
    <xf numFmtId="0" fontId="17" fillId="0" borderId="7" xfId="0" applyFont="1" applyBorder="1" applyAlignment="1">
      <alignment horizontal="left" vertical="center"/>
    </xf>
    <xf numFmtId="0" fontId="11" fillId="0" borderId="0" xfId="0" applyFont="1" applyAlignment="1">
      <alignment horizontal="left" vertical="center"/>
    </xf>
    <xf numFmtId="49" fontId="11" fillId="0" borderId="18" xfId="0" applyNumberFormat="1" applyFont="1" applyBorder="1" applyAlignment="1">
      <alignment horizontal="center" vertical="center"/>
    </xf>
    <xf numFmtId="49" fontId="11" fillId="0" borderId="20" xfId="0" applyNumberFormat="1" applyFont="1" applyBorder="1" applyAlignment="1">
      <alignment horizontal="center" vertical="center"/>
    </xf>
    <xf numFmtId="49" fontId="11" fillId="0" borderId="2" xfId="0" applyNumberFormat="1" applyFont="1" applyBorder="1" applyAlignment="1">
      <alignment horizontal="center" vertical="center"/>
    </xf>
    <xf numFmtId="49" fontId="11" fillId="0" borderId="3" xfId="0" applyNumberFormat="1" applyFont="1" applyBorder="1" applyAlignment="1">
      <alignment horizontal="center" vertical="center"/>
    </xf>
    <xf numFmtId="0" fontId="16" fillId="0" borderId="4" xfId="0" applyFont="1" applyBorder="1" applyAlignment="1">
      <alignment horizontal="left" vertical="center"/>
    </xf>
    <xf numFmtId="0" fontId="16" fillId="0" borderId="0" xfId="0" applyFont="1" applyBorder="1" applyAlignment="1">
      <alignment horizontal="left" vertical="center"/>
    </xf>
    <xf numFmtId="0" fontId="16" fillId="0" borderId="6" xfId="0" applyFont="1" applyBorder="1" applyAlignment="1">
      <alignment horizontal="left" vertical="center"/>
    </xf>
    <xf numFmtId="0" fontId="16" fillId="0" borderId="7" xfId="0" applyFont="1" applyBorder="1" applyAlignment="1">
      <alignment horizontal="left" vertical="center"/>
    </xf>
    <xf numFmtId="0" fontId="16" fillId="0" borderId="1" xfId="0" applyFont="1" applyBorder="1" applyAlignment="1">
      <alignment horizontal="left" vertical="center"/>
    </xf>
    <xf numFmtId="0" fontId="16" fillId="0" borderId="2" xfId="0" applyFont="1" applyBorder="1" applyAlignment="1">
      <alignment horizontal="left" vertical="center"/>
    </xf>
    <xf numFmtId="0" fontId="17" fillId="0" borderId="4" xfId="0" applyFont="1" applyBorder="1" applyAlignment="1">
      <alignment horizontal="left" vertical="center"/>
    </xf>
    <xf numFmtId="0" fontId="17" fillId="0" borderId="0" xfId="0" applyFont="1" applyBorder="1" applyAlignment="1">
      <alignment horizontal="left" vertical="center"/>
    </xf>
    <xf numFmtId="0" fontId="16" fillId="0" borderId="5" xfId="0" applyFont="1" applyBorder="1" applyAlignment="1">
      <alignment horizontal="left" vertical="center"/>
    </xf>
    <xf numFmtId="0" fontId="17" fillId="0" borderId="18" xfId="0" applyFont="1" applyBorder="1" applyAlignment="1">
      <alignment horizontal="left" vertical="center"/>
    </xf>
    <xf numFmtId="0" fontId="17" fillId="0" borderId="19" xfId="0" applyFont="1" applyBorder="1" applyAlignment="1">
      <alignment horizontal="left" vertical="center"/>
    </xf>
    <xf numFmtId="0" fontId="11" fillId="0" borderId="0" xfId="0" applyFont="1" applyAlignment="1">
      <alignment horizontal="left"/>
    </xf>
    <xf numFmtId="0" fontId="16" fillId="0" borderId="4" xfId="0" applyFont="1" applyBorder="1" applyAlignment="1">
      <alignment horizontal="left" vertical="center" wrapText="1"/>
    </xf>
    <xf numFmtId="0" fontId="17" fillId="0" borderId="48" xfId="0" applyFont="1" applyBorder="1" applyAlignment="1">
      <alignment horizontal="left" vertical="center"/>
    </xf>
    <xf numFmtId="0" fontId="17" fillId="0" borderId="46" xfId="0" applyFont="1" applyBorder="1" applyAlignment="1">
      <alignment horizontal="left" vertical="center"/>
    </xf>
    <xf numFmtId="0" fontId="17" fillId="0" borderId="47" xfId="0" applyFont="1" applyBorder="1" applyAlignment="1">
      <alignment horizontal="left" vertical="center"/>
    </xf>
    <xf numFmtId="0" fontId="11" fillId="0" borderId="1" xfId="0" applyFont="1" applyBorder="1" applyAlignment="1">
      <alignment horizontal="left" vertical="center"/>
    </xf>
    <xf numFmtId="0" fontId="11" fillId="0" borderId="2" xfId="0" applyFont="1" applyBorder="1" applyAlignment="1">
      <alignment horizontal="left" vertical="center"/>
    </xf>
    <xf numFmtId="0" fontId="11" fillId="0" borderId="1" xfId="0" applyFont="1" applyBorder="1" applyAlignment="1">
      <alignment horizontal="center" vertical="center"/>
    </xf>
    <xf numFmtId="0" fontId="11" fillId="0" borderId="2" xfId="0" applyFont="1" applyBorder="1" applyAlignment="1">
      <alignment horizontal="center" vertical="center"/>
    </xf>
    <xf numFmtId="0" fontId="11" fillId="0" borderId="1" xfId="0" applyFont="1" applyBorder="1" applyAlignment="1">
      <alignment horizontal="center" vertical="top" wrapText="1"/>
    </xf>
    <xf numFmtId="0" fontId="11" fillId="0" borderId="2" xfId="0" applyFont="1" applyBorder="1" applyAlignment="1">
      <alignment horizontal="center" vertical="top"/>
    </xf>
    <xf numFmtId="0" fontId="11" fillId="0" borderId="4" xfId="0" applyFont="1" applyBorder="1" applyAlignment="1">
      <alignment horizontal="center" vertical="top"/>
    </xf>
    <xf numFmtId="0" fontId="11" fillId="0" borderId="0" xfId="0" applyFont="1" applyBorder="1" applyAlignment="1">
      <alignment horizontal="center" vertical="top"/>
    </xf>
    <xf numFmtId="0" fontId="1" fillId="0" borderId="4" xfId="0" applyFont="1" applyBorder="1" applyAlignment="1">
      <alignment horizontal="left" wrapText="1"/>
    </xf>
    <xf numFmtId="0" fontId="1" fillId="0" borderId="0" xfId="0" applyFont="1" applyBorder="1" applyAlignment="1">
      <alignment horizontal="left"/>
    </xf>
    <xf numFmtId="0" fontId="11" fillId="0" borderId="3" xfId="0" applyFont="1" applyBorder="1" applyAlignment="1">
      <alignment horizontal="center" vertical="center"/>
    </xf>
    <xf numFmtId="0" fontId="1" fillId="0" borderId="4" xfId="0" applyFont="1" applyBorder="1" applyAlignment="1">
      <alignment horizontal="left"/>
    </xf>
    <xf numFmtId="0" fontId="11" fillId="0" borderId="18" xfId="0" applyFont="1" applyBorder="1" applyAlignment="1">
      <alignment horizontal="left"/>
    </xf>
    <xf numFmtId="0" fontId="11" fillId="0" borderId="19" xfId="0" applyFont="1" applyBorder="1" applyAlignment="1">
      <alignment horizontal="left"/>
    </xf>
    <xf numFmtId="0" fontId="11" fillId="0" borderId="1" xfId="0" applyFont="1" applyBorder="1" applyAlignment="1">
      <alignment horizontal="left"/>
    </xf>
    <xf numFmtId="0" fontId="11" fillId="0" borderId="2" xfId="0" applyFont="1" applyBorder="1" applyAlignment="1">
      <alignment horizontal="left"/>
    </xf>
    <xf numFmtId="0" fontId="1" fillId="0" borderId="6" xfId="0" applyFont="1" applyBorder="1" applyAlignment="1">
      <alignment horizontal="left" wrapText="1"/>
    </xf>
    <xf numFmtId="0" fontId="1" fillId="0" borderId="7" xfId="0" applyFont="1" applyBorder="1" applyAlignment="1">
      <alignment horizontal="left" wrapText="1"/>
    </xf>
    <xf numFmtId="0" fontId="1" fillId="0" borderId="8" xfId="0" applyFont="1" applyBorder="1" applyAlignment="1">
      <alignment horizontal="left" wrapText="1"/>
    </xf>
    <xf numFmtId="0" fontId="11" fillId="0" borderId="3" xfId="0" applyFont="1" applyBorder="1" applyAlignment="1">
      <alignment horizontal="left"/>
    </xf>
    <xf numFmtId="0" fontId="1" fillId="0" borderId="6" xfId="0" applyFont="1" applyBorder="1" applyAlignment="1">
      <alignment horizontal="left"/>
    </xf>
    <xf numFmtId="0" fontId="1" fillId="0" borderId="7" xfId="0" applyFont="1" applyBorder="1" applyAlignment="1">
      <alignment horizontal="left"/>
    </xf>
    <xf numFmtId="0" fontId="1" fillId="0" borderId="8" xfId="0" applyFont="1" applyBorder="1" applyAlignment="1">
      <alignment horizontal="left"/>
    </xf>
    <xf numFmtId="0" fontId="1" fillId="0" borderId="5" xfId="0" applyFont="1" applyBorder="1" applyAlignment="1">
      <alignment horizontal="left"/>
    </xf>
    <xf numFmtId="0" fontId="11" fillId="0" borderId="27" xfId="0" applyFont="1" applyBorder="1" applyAlignment="1">
      <alignment horizontal="left"/>
    </xf>
    <xf numFmtId="0" fontId="11" fillId="0" borderId="22" xfId="0" applyFont="1" applyBorder="1" applyAlignment="1">
      <alignment horizontal="left"/>
    </xf>
    <xf numFmtId="0" fontId="18" fillId="0" borderId="29" xfId="0" applyFont="1" applyBorder="1" applyAlignment="1">
      <alignment horizontal="left" vertical="center"/>
    </xf>
    <xf numFmtId="0" fontId="18" fillId="0" borderId="7" xfId="0" applyFont="1" applyBorder="1" applyAlignment="1">
      <alignment horizontal="left" vertical="center"/>
    </xf>
    <xf numFmtId="0" fontId="11" fillId="0" borderId="31" xfId="0" applyFont="1" applyBorder="1" applyAlignment="1">
      <alignment horizontal="left" vertical="top"/>
    </xf>
    <xf numFmtId="0" fontId="11" fillId="0" borderId="13" xfId="0" applyFont="1" applyBorder="1" applyAlignment="1">
      <alignment horizontal="left" vertical="top"/>
    </xf>
    <xf numFmtId="49" fontId="19" fillId="0" borderId="16" xfId="0" applyNumberFormat="1" applyFont="1" applyBorder="1" applyAlignment="1">
      <alignment horizontal="center"/>
    </xf>
    <xf numFmtId="0" fontId="18" fillId="0" borderId="30" xfId="0" applyFont="1" applyBorder="1" applyAlignment="1">
      <alignment horizontal="left"/>
    </xf>
    <xf numFmtId="0" fontId="18" fillId="0" borderId="0" xfId="0" applyFont="1" applyBorder="1" applyAlignment="1">
      <alignment horizontal="left"/>
    </xf>
    <xf numFmtId="0" fontId="18" fillId="0" borderId="33" xfId="0" applyFont="1" applyBorder="1" applyAlignment="1">
      <alignment horizontal="left" vertical="center"/>
    </xf>
    <xf numFmtId="0" fontId="18" fillId="0" borderId="10" xfId="0" applyFont="1" applyBorder="1" applyAlignment="1">
      <alignment horizontal="left" vertical="center"/>
    </xf>
    <xf numFmtId="0" fontId="18" fillId="0" borderId="36" xfId="0" applyFont="1" applyBorder="1" applyAlignment="1">
      <alignment horizontal="left" vertical="center" wrapText="1"/>
    </xf>
    <xf numFmtId="0" fontId="18" fillId="0" borderId="19" xfId="0" applyFont="1" applyBorder="1" applyAlignment="1">
      <alignment horizontal="left" vertical="center" wrapText="1"/>
    </xf>
    <xf numFmtId="0" fontId="18" fillId="0" borderId="36" xfId="0" applyFont="1" applyBorder="1" applyAlignment="1">
      <alignment horizontal="left" vertical="center"/>
    </xf>
    <xf numFmtId="0" fontId="18" fillId="0" borderId="19" xfId="0" applyFont="1" applyBorder="1" applyAlignment="1">
      <alignment horizontal="left" vertical="center"/>
    </xf>
    <xf numFmtId="0" fontId="18" fillId="0" borderId="50" xfId="0" applyFont="1" applyBorder="1" applyAlignment="1">
      <alignment horizontal="left"/>
    </xf>
    <xf numFmtId="0" fontId="18" fillId="0" borderId="16" xfId="0" applyFont="1" applyBorder="1" applyAlignment="1">
      <alignment horizontal="left"/>
    </xf>
    <xf numFmtId="0" fontId="11" fillId="0" borderId="4" xfId="0" applyFont="1" applyBorder="1" applyAlignment="1">
      <alignment horizontal="left"/>
    </xf>
    <xf numFmtId="0" fontId="11" fillId="0" borderId="0" xfId="0" applyFont="1" applyBorder="1" applyAlignment="1">
      <alignment horizontal="left"/>
    </xf>
    <xf numFmtId="0" fontId="1" fillId="0" borderId="1" xfId="0" applyFont="1" applyBorder="1" applyAlignment="1">
      <alignment horizontal="left"/>
    </xf>
    <xf numFmtId="0" fontId="1" fillId="0" borderId="2" xfId="0" applyFont="1" applyBorder="1" applyAlignment="1">
      <alignment horizontal="left"/>
    </xf>
    <xf numFmtId="0" fontId="1" fillId="0" borderId="18" xfId="0" applyFont="1" applyBorder="1" applyAlignment="1">
      <alignment horizontal="left"/>
    </xf>
    <xf numFmtId="0" fontId="1" fillId="0" borderId="19" xfId="0" applyFont="1" applyBorder="1" applyAlignment="1">
      <alignment horizontal="left"/>
    </xf>
    <xf numFmtId="0" fontId="1" fillId="0" borderId="18" xfId="0" applyFont="1" applyBorder="1" applyAlignment="1">
      <alignment horizontal="left" wrapText="1"/>
    </xf>
    <xf numFmtId="0" fontId="11" fillId="0" borderId="18" xfId="0" applyFont="1" applyBorder="1" applyAlignment="1">
      <alignment horizontal="left" wrapText="1"/>
    </xf>
  </cellXfs>
  <cellStyles count="4">
    <cellStyle name="Hyperlink" xfId="3" builtinId="8"/>
    <cellStyle name="Normal" xfId="0" builtinId="0"/>
    <cellStyle name="Percent" xfId="2" builtinId="5"/>
    <cellStyle name="Standard 2" xfId="1" xr:uid="{00000000-0005-0000-0000-000004000000}"/>
  </cellStyles>
  <dxfs count="0"/>
  <tableStyles count="0" defaultTableStyle="TableStyleMedium2" defaultPivotStyle="PivotStyleMedium9"/>
  <colors>
    <mruColors>
      <color rgb="FF0899CC"/>
      <color rgb="FF233356"/>
      <color rgb="FF00709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1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printerSettings" Target="../printerSettings/printerSettings11.bin"/><Relationship Id="rId1" Type="http://schemas.openxmlformats.org/officeDocument/2006/relationships/hyperlink" Target="mailto:investor.relations@softwareag.com" TargetMode="Externa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B8:G21"/>
  <sheetViews>
    <sheetView tabSelected="1" zoomScaleNormal="100" workbookViewId="0"/>
  </sheetViews>
  <sheetFormatPr defaultColWidth="9.109375" defaultRowHeight="13.8" x14ac:dyDescent="0.25"/>
  <cols>
    <col min="1" max="1" width="2.6640625" style="2" customWidth="1"/>
    <col min="2" max="2" width="15.88671875" style="2" bestFit="1" customWidth="1"/>
    <col min="3" max="16384" width="9.109375" style="2"/>
  </cols>
  <sheetData>
    <row r="8" spans="2:7" ht="35.4" x14ac:dyDescent="0.6">
      <c r="B8" s="371" t="s">
        <v>5</v>
      </c>
      <c r="C8" s="371"/>
      <c r="D8" s="371"/>
      <c r="E8" s="371"/>
      <c r="F8" s="6"/>
      <c r="G8" s="6"/>
    </row>
    <row r="9" spans="2:7" ht="35.4" x14ac:dyDescent="0.6">
      <c r="B9" s="371" t="s">
        <v>19</v>
      </c>
      <c r="C9" s="371"/>
      <c r="D9" s="371"/>
      <c r="E9" s="371"/>
      <c r="F9" s="371"/>
      <c r="G9" s="371"/>
    </row>
    <row r="10" spans="2:7" ht="35.4" x14ac:dyDescent="0.6">
      <c r="B10" s="371" t="s">
        <v>122</v>
      </c>
      <c r="C10" s="371"/>
      <c r="D10" s="371"/>
      <c r="E10" s="371"/>
      <c r="F10" s="6"/>
      <c r="G10" s="6"/>
    </row>
    <row r="11" spans="2:7" ht="24.6" x14ac:dyDescent="0.4">
      <c r="B11" s="3"/>
    </row>
    <row r="20" spans="2:2" ht="18" x14ac:dyDescent="0.35">
      <c r="B20" s="4" t="s">
        <v>123</v>
      </c>
    </row>
    <row r="21" spans="2:2" ht="17.399999999999999" x14ac:dyDescent="0.3">
      <c r="B21" s="5" t="s">
        <v>107</v>
      </c>
    </row>
  </sheetData>
  <mergeCells count="3">
    <mergeCell ref="B10:E10"/>
    <mergeCell ref="B9:G9"/>
    <mergeCell ref="B8:E8"/>
  </mergeCells>
  <pageMargins left="0.23622047244094491" right="0.23622047244094491" top="0.74803149606299213" bottom="0.74803149606299213" header="0.31496062992125984" footer="0.31496062992125984"/>
  <pageSetup paperSize="9" orientation="landscape" r:id="rId1"/>
  <headerFooter>
    <oddHeader>&amp;C&amp;G</oddHeader>
    <oddFooter>&amp;L© 2016 Software AG. All rights reserved.</oddFooter>
  </headerFooter>
  <legacyDrawingHF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B1:M38"/>
  <sheetViews>
    <sheetView zoomScaleNormal="100" workbookViewId="0"/>
  </sheetViews>
  <sheetFormatPr defaultColWidth="9.109375" defaultRowHeight="13.8" x14ac:dyDescent="0.25"/>
  <cols>
    <col min="1" max="1" width="2.6640625" style="2" customWidth="1"/>
    <col min="2" max="9" width="10.33203125" style="2" customWidth="1"/>
    <col min="10" max="13" width="12.88671875" style="2" customWidth="1"/>
    <col min="14" max="16384" width="9.109375" style="2"/>
  </cols>
  <sheetData>
    <row r="1" spans="2:13" x14ac:dyDescent="0.25">
      <c r="B1" s="343" t="s">
        <v>192</v>
      </c>
      <c r="C1" s="349"/>
      <c r="D1" s="349"/>
      <c r="E1" s="349"/>
      <c r="F1" s="349"/>
      <c r="G1" s="349"/>
      <c r="H1" s="349"/>
      <c r="I1" s="349"/>
      <c r="J1" s="349"/>
      <c r="K1" s="174"/>
    </row>
    <row r="2" spans="2:13" x14ac:dyDescent="0.25">
      <c r="B2" s="410"/>
      <c r="C2" s="410"/>
      <c r="D2" s="11"/>
      <c r="E2" s="11"/>
      <c r="F2" s="11"/>
      <c r="G2" s="11"/>
      <c r="H2" s="11"/>
      <c r="I2" s="11"/>
      <c r="J2" s="11"/>
      <c r="K2" s="11"/>
    </row>
    <row r="3" spans="2:13" x14ac:dyDescent="0.25">
      <c r="B3" s="169" t="s">
        <v>52</v>
      </c>
      <c r="C3" s="13"/>
      <c r="D3" s="13"/>
      <c r="E3" s="13"/>
      <c r="F3" s="13"/>
      <c r="G3" s="170"/>
      <c r="H3" s="170"/>
      <c r="I3" s="13"/>
      <c r="J3" s="16" t="s">
        <v>134</v>
      </c>
      <c r="K3" s="367" t="s">
        <v>135</v>
      </c>
      <c r="L3" s="256" t="s">
        <v>136</v>
      </c>
      <c r="M3" s="256" t="s">
        <v>137</v>
      </c>
    </row>
    <row r="4" spans="2:13" x14ac:dyDescent="0.25">
      <c r="B4" s="257"/>
      <c r="C4" s="258"/>
      <c r="D4" s="258"/>
      <c r="E4" s="258"/>
      <c r="F4" s="258"/>
      <c r="G4" s="258"/>
      <c r="H4" s="258"/>
      <c r="I4" s="258"/>
      <c r="J4" s="368"/>
      <c r="K4" s="368"/>
      <c r="L4" s="368"/>
      <c r="M4" s="259"/>
    </row>
    <row r="5" spans="2:13" x14ac:dyDescent="0.25">
      <c r="B5" s="456" t="s">
        <v>29</v>
      </c>
      <c r="C5" s="457"/>
      <c r="D5" s="457"/>
      <c r="E5" s="457"/>
      <c r="F5" s="457"/>
      <c r="G5" s="457"/>
      <c r="H5" s="457"/>
      <c r="I5" s="457"/>
      <c r="J5" s="188">
        <v>90141</v>
      </c>
      <c r="K5" s="188">
        <v>83436</v>
      </c>
      <c r="L5" s="260">
        <v>32477</v>
      </c>
      <c r="M5" s="260">
        <v>44795</v>
      </c>
    </row>
    <row r="6" spans="2:13" x14ac:dyDescent="0.25">
      <c r="B6" s="299"/>
      <c r="C6" s="300"/>
      <c r="D6" s="300"/>
      <c r="E6" s="300"/>
      <c r="F6" s="300"/>
      <c r="G6" s="300"/>
      <c r="H6" s="300"/>
      <c r="I6" s="300"/>
      <c r="J6" s="369"/>
      <c r="K6" s="369"/>
      <c r="L6" s="369"/>
      <c r="M6" s="369"/>
    </row>
    <row r="7" spans="2:13" x14ac:dyDescent="0.25">
      <c r="B7" s="435" t="s">
        <v>117</v>
      </c>
      <c r="C7" s="436"/>
      <c r="D7" s="436"/>
      <c r="E7" s="436"/>
      <c r="F7" s="436"/>
      <c r="G7" s="436"/>
      <c r="H7" s="436"/>
      <c r="I7" s="436"/>
      <c r="J7" s="194">
        <v>-9421</v>
      </c>
      <c r="K7" s="194">
        <v>22240</v>
      </c>
      <c r="L7" s="262">
        <v>-1882</v>
      </c>
      <c r="M7" s="262">
        <v>-27460</v>
      </c>
    </row>
    <row r="8" spans="2:13" x14ac:dyDescent="0.25">
      <c r="B8" s="460" t="s">
        <v>94</v>
      </c>
      <c r="C8" s="461"/>
      <c r="D8" s="461"/>
      <c r="E8" s="461"/>
      <c r="F8" s="461"/>
      <c r="G8" s="461"/>
      <c r="H8" s="461"/>
      <c r="I8" s="461"/>
      <c r="J8" s="273">
        <v>3423</v>
      </c>
      <c r="K8" s="273">
        <v>1709</v>
      </c>
      <c r="L8" s="262">
        <v>1859</v>
      </c>
      <c r="M8" s="263">
        <v>310</v>
      </c>
    </row>
    <row r="9" spans="2:13" x14ac:dyDescent="0.25">
      <c r="B9" s="462" t="s">
        <v>119</v>
      </c>
      <c r="C9" s="461"/>
      <c r="D9" s="461"/>
      <c r="E9" s="461"/>
      <c r="F9" s="461"/>
      <c r="G9" s="461"/>
      <c r="H9" s="461"/>
      <c r="I9" s="461"/>
      <c r="J9" s="273">
        <v>-1008</v>
      </c>
      <c r="K9" s="273">
        <v>3082</v>
      </c>
      <c r="L9" s="262">
        <v>-213</v>
      </c>
      <c r="M9" s="263">
        <v>-50</v>
      </c>
    </row>
    <row r="10" spans="2:13" s="11" customFormat="1" ht="13.2" x14ac:dyDescent="0.25">
      <c r="B10" s="463" t="s">
        <v>120</v>
      </c>
      <c r="C10" s="428"/>
      <c r="D10" s="428"/>
      <c r="E10" s="428"/>
      <c r="F10" s="428"/>
      <c r="G10" s="428"/>
      <c r="H10" s="428"/>
      <c r="I10" s="428"/>
      <c r="J10" s="186">
        <f>SUM(J7:J9)</f>
        <v>-7006</v>
      </c>
      <c r="K10" s="186">
        <f>SUM(K7:K9)</f>
        <v>27031</v>
      </c>
      <c r="L10" s="261">
        <f>SUM(L7:L9)</f>
        <v>-236</v>
      </c>
      <c r="M10" s="261">
        <f>SUM(M7:M9)</f>
        <v>-27200</v>
      </c>
    </row>
    <row r="11" spans="2:13" x14ac:dyDescent="0.25">
      <c r="B11" s="460" t="s">
        <v>118</v>
      </c>
      <c r="C11" s="461"/>
      <c r="D11" s="461"/>
      <c r="E11" s="461"/>
      <c r="F11" s="461"/>
      <c r="G11" s="461"/>
      <c r="H11" s="461"/>
      <c r="I11" s="461"/>
      <c r="J11" s="273">
        <v>635</v>
      </c>
      <c r="K11" s="273">
        <v>0</v>
      </c>
      <c r="L11" s="262">
        <v>846</v>
      </c>
      <c r="M11" s="263">
        <v>0</v>
      </c>
    </row>
    <row r="12" spans="2:13" x14ac:dyDescent="0.25">
      <c r="B12" s="427" t="s">
        <v>121</v>
      </c>
      <c r="C12" s="428"/>
      <c r="D12" s="428"/>
      <c r="E12" s="428"/>
      <c r="F12" s="428"/>
      <c r="G12" s="428"/>
      <c r="H12" s="428"/>
      <c r="I12" s="428"/>
      <c r="J12" s="186">
        <f>SUM(J11)</f>
        <v>635</v>
      </c>
      <c r="K12" s="186">
        <f>SUM(K11)</f>
        <v>0</v>
      </c>
      <c r="L12" s="186">
        <f>SUM(L11)</f>
        <v>846</v>
      </c>
      <c r="M12" s="261">
        <v>0</v>
      </c>
    </row>
    <row r="13" spans="2:13" x14ac:dyDescent="0.25">
      <c r="B13" s="429" t="s">
        <v>95</v>
      </c>
      <c r="C13" s="430"/>
      <c r="D13" s="430"/>
      <c r="E13" s="430"/>
      <c r="F13" s="430"/>
      <c r="G13" s="430"/>
      <c r="H13" s="430"/>
      <c r="I13" s="430"/>
      <c r="J13" s="190">
        <f>J10+J12</f>
        <v>-6371</v>
      </c>
      <c r="K13" s="190">
        <f>K10+K12</f>
        <v>27031</v>
      </c>
      <c r="L13" s="264">
        <f>L10+L12</f>
        <v>610</v>
      </c>
      <c r="M13" s="264">
        <f>M10+M12</f>
        <v>-27200</v>
      </c>
    </row>
    <row r="14" spans="2:13" x14ac:dyDescent="0.25">
      <c r="B14" s="299"/>
      <c r="C14" s="300"/>
      <c r="D14" s="300"/>
      <c r="E14" s="300"/>
      <c r="F14" s="300"/>
      <c r="G14" s="300"/>
      <c r="H14" s="300"/>
      <c r="I14" s="300"/>
      <c r="J14" s="369"/>
      <c r="K14" s="369"/>
      <c r="L14" s="369"/>
      <c r="M14" s="369"/>
    </row>
    <row r="15" spans="2:13" x14ac:dyDescent="0.25">
      <c r="B15" s="456" t="s">
        <v>96</v>
      </c>
      <c r="C15" s="457"/>
      <c r="D15" s="457"/>
      <c r="E15" s="457"/>
      <c r="F15" s="457"/>
      <c r="G15" s="457"/>
      <c r="H15" s="457"/>
      <c r="I15" s="457"/>
      <c r="J15" s="188">
        <f>J5+J13</f>
        <v>83770</v>
      </c>
      <c r="K15" s="188">
        <f>K5+K13</f>
        <v>110467</v>
      </c>
      <c r="L15" s="260">
        <f>L5+L13</f>
        <v>33087</v>
      </c>
      <c r="M15" s="260">
        <f>M5+M13</f>
        <v>17595</v>
      </c>
    </row>
    <row r="16" spans="2:13" x14ac:dyDescent="0.25">
      <c r="B16" s="305"/>
      <c r="C16" s="306"/>
      <c r="D16" s="306"/>
      <c r="E16" s="306"/>
      <c r="F16" s="306"/>
      <c r="G16" s="306"/>
      <c r="H16" s="306"/>
      <c r="I16" s="306"/>
      <c r="J16" s="370"/>
      <c r="K16" s="370"/>
      <c r="L16" s="370"/>
      <c r="M16" s="370"/>
    </row>
    <row r="17" spans="2:13" s="11" customFormat="1" ht="13.2" x14ac:dyDescent="0.25">
      <c r="B17" s="435" t="s">
        <v>47</v>
      </c>
      <c r="C17" s="436"/>
      <c r="D17" s="436"/>
      <c r="E17" s="436"/>
      <c r="F17" s="436"/>
      <c r="G17" s="436"/>
      <c r="H17" s="436"/>
      <c r="I17" s="436"/>
      <c r="J17" s="274">
        <f>J15-J18</f>
        <v>83621</v>
      </c>
      <c r="K17" s="274">
        <f>K15-K18</f>
        <v>110300</v>
      </c>
      <c r="L17" s="265">
        <f>L15-L18</f>
        <v>33055</v>
      </c>
      <c r="M17" s="265">
        <f>M15-M18</f>
        <v>17520</v>
      </c>
    </row>
    <row r="18" spans="2:13" x14ac:dyDescent="0.25">
      <c r="B18" s="458" t="s">
        <v>97</v>
      </c>
      <c r="C18" s="459"/>
      <c r="D18" s="459"/>
      <c r="E18" s="459"/>
      <c r="F18" s="459"/>
      <c r="G18" s="459"/>
      <c r="H18" s="459"/>
      <c r="I18" s="459"/>
      <c r="J18" s="196">
        <v>149</v>
      </c>
      <c r="K18" s="196">
        <v>167</v>
      </c>
      <c r="L18" s="262">
        <v>32</v>
      </c>
      <c r="M18" s="266">
        <v>75</v>
      </c>
    </row>
    <row r="19" spans="2:13" x14ac:dyDescent="0.25">
      <c r="B19" s="304"/>
      <c r="C19" s="304"/>
      <c r="D19" s="304"/>
      <c r="E19" s="304"/>
      <c r="F19" s="304"/>
      <c r="G19" s="304"/>
      <c r="H19" s="304"/>
      <c r="I19" s="304"/>
      <c r="J19" s="267"/>
      <c r="K19" s="267"/>
      <c r="L19" s="267"/>
      <c r="M19" s="267"/>
    </row>
    <row r="20" spans="2:13" x14ac:dyDescent="0.25">
      <c r="B20" s="147"/>
      <c r="C20" s="147"/>
      <c r="D20" s="147"/>
      <c r="E20" s="147"/>
      <c r="F20" s="147"/>
      <c r="G20" s="147"/>
      <c r="H20" s="147"/>
      <c r="I20" s="147"/>
      <c r="J20" s="201"/>
      <c r="K20" s="201"/>
    </row>
    <row r="21" spans="2:13" x14ac:dyDescent="0.25">
      <c r="B21" s="147"/>
      <c r="C21" s="147"/>
      <c r="D21" s="147"/>
      <c r="E21" s="147"/>
      <c r="F21" s="147"/>
      <c r="G21" s="147"/>
      <c r="H21" s="147"/>
      <c r="I21" s="147"/>
      <c r="J21" s="201"/>
      <c r="K21" s="201"/>
    </row>
    <row r="22" spans="2:13" x14ac:dyDescent="0.25">
      <c r="B22" s="147"/>
      <c r="C22" s="147"/>
      <c r="D22" s="147"/>
      <c r="E22" s="147"/>
      <c r="F22" s="147"/>
      <c r="G22" s="147"/>
      <c r="H22" s="147"/>
      <c r="I22" s="147"/>
      <c r="J22" s="201"/>
      <c r="K22" s="201"/>
    </row>
    <row r="23" spans="2:13" x14ac:dyDescent="0.25">
      <c r="B23" s="147"/>
      <c r="C23" s="147"/>
      <c r="D23" s="147"/>
      <c r="E23" s="147"/>
      <c r="F23" s="147"/>
      <c r="G23" s="147"/>
      <c r="H23" s="147"/>
      <c r="I23" s="147"/>
      <c r="J23" s="151"/>
      <c r="K23" s="151"/>
    </row>
    <row r="24" spans="2:13" x14ac:dyDescent="0.25">
      <c r="B24" s="147"/>
      <c r="C24" s="147"/>
      <c r="D24" s="147"/>
      <c r="E24" s="147"/>
      <c r="F24" s="147"/>
      <c r="G24" s="147"/>
      <c r="H24" s="147"/>
      <c r="I24" s="147"/>
      <c r="J24" s="201"/>
      <c r="K24" s="201"/>
    </row>
    <row r="25" spans="2:13" x14ac:dyDescent="0.25">
      <c r="B25" s="147"/>
      <c r="C25" s="147"/>
      <c r="D25" s="147"/>
      <c r="E25" s="147"/>
      <c r="F25" s="147"/>
      <c r="G25" s="147"/>
      <c r="H25" s="147"/>
      <c r="I25" s="147"/>
      <c r="J25" s="201"/>
      <c r="K25" s="201"/>
    </row>
    <row r="26" spans="2:13" s="11" customFormat="1" ht="13.2" x14ac:dyDescent="0.25">
      <c r="B26" s="147"/>
      <c r="C26" s="147"/>
      <c r="D26" s="147"/>
      <c r="E26" s="147"/>
      <c r="F26" s="147"/>
      <c r="G26" s="147"/>
      <c r="H26" s="147"/>
      <c r="I26" s="147"/>
      <c r="J26" s="201"/>
      <c r="K26" s="201"/>
    </row>
    <row r="27" spans="2:13" x14ac:dyDescent="0.25">
      <c r="B27" s="147"/>
      <c r="C27" s="147"/>
      <c r="D27" s="147"/>
      <c r="E27" s="147"/>
      <c r="F27" s="147"/>
      <c r="G27" s="147"/>
      <c r="H27" s="147"/>
      <c r="I27" s="147"/>
      <c r="J27" s="201"/>
      <c r="K27" s="201"/>
    </row>
    <row r="28" spans="2:13" x14ac:dyDescent="0.25">
      <c r="B28" s="147"/>
      <c r="C28" s="147"/>
      <c r="D28" s="147"/>
      <c r="E28" s="147"/>
      <c r="F28" s="147"/>
      <c r="G28" s="147"/>
      <c r="H28" s="147"/>
      <c r="I28" s="147"/>
      <c r="J28" s="201"/>
      <c r="K28" s="201"/>
    </row>
    <row r="29" spans="2:13" x14ac:dyDescent="0.25">
      <c r="B29" s="147"/>
      <c r="C29" s="147"/>
      <c r="D29" s="147"/>
      <c r="E29" s="147"/>
      <c r="F29" s="147"/>
      <c r="G29" s="147"/>
      <c r="H29" s="147"/>
      <c r="I29" s="147"/>
      <c r="J29" s="201"/>
      <c r="K29" s="201"/>
    </row>
    <row r="30" spans="2:13" x14ac:dyDescent="0.25">
      <c r="B30" s="147"/>
      <c r="C30" s="147"/>
      <c r="D30" s="147"/>
      <c r="E30" s="147"/>
      <c r="F30" s="147"/>
      <c r="G30" s="147"/>
      <c r="H30" s="147"/>
      <c r="I30" s="147"/>
      <c r="J30" s="201"/>
      <c r="K30" s="201"/>
    </row>
    <row r="31" spans="2:13" x14ac:dyDescent="0.25">
      <c r="B31" s="147"/>
      <c r="C31" s="147"/>
      <c r="D31" s="147"/>
      <c r="E31" s="147"/>
      <c r="F31" s="147"/>
      <c r="G31" s="147"/>
      <c r="H31" s="147"/>
      <c r="I31" s="147"/>
      <c r="J31" s="201"/>
      <c r="K31" s="201"/>
    </row>
    <row r="32" spans="2:13" s="11" customFormat="1" ht="13.2" x14ac:dyDescent="0.25">
      <c r="B32" s="147"/>
      <c r="C32" s="147"/>
      <c r="D32" s="147"/>
      <c r="E32" s="147"/>
      <c r="F32" s="147"/>
      <c r="G32" s="147"/>
      <c r="H32" s="147"/>
      <c r="I32" s="147"/>
      <c r="J32" s="201"/>
      <c r="K32" s="201"/>
    </row>
    <row r="33" spans="2:11" x14ac:dyDescent="0.25">
      <c r="B33" s="147"/>
      <c r="C33" s="147"/>
      <c r="D33" s="147"/>
      <c r="E33" s="147"/>
      <c r="F33" s="147"/>
      <c r="G33" s="147"/>
      <c r="H33" s="147"/>
      <c r="I33" s="147"/>
      <c r="J33" s="201"/>
      <c r="K33" s="201"/>
    </row>
    <row r="34" spans="2:11" x14ac:dyDescent="0.25">
      <c r="B34" s="147"/>
      <c r="C34" s="147"/>
      <c r="D34" s="147"/>
      <c r="E34" s="147"/>
      <c r="F34" s="147"/>
      <c r="G34" s="147"/>
      <c r="H34" s="147"/>
      <c r="I34" s="147"/>
      <c r="J34" s="201"/>
      <c r="K34" s="201"/>
    </row>
    <row r="35" spans="2:11" s="11" customFormat="1" ht="13.2" x14ac:dyDescent="0.25">
      <c r="B35" s="147"/>
      <c r="C35" s="147"/>
      <c r="D35" s="147"/>
      <c r="E35" s="147"/>
      <c r="F35" s="147"/>
      <c r="G35" s="147"/>
      <c r="H35" s="147"/>
      <c r="I35" s="147"/>
      <c r="J35" s="201"/>
      <c r="K35" s="201"/>
    </row>
    <row r="36" spans="2:11" x14ac:dyDescent="0.25">
      <c r="B36" s="147"/>
      <c r="C36" s="147"/>
      <c r="D36" s="147"/>
      <c r="E36" s="147"/>
      <c r="F36" s="147"/>
      <c r="G36" s="147"/>
      <c r="H36" s="147"/>
      <c r="I36" s="147"/>
      <c r="J36" s="201"/>
      <c r="K36" s="201"/>
    </row>
    <row r="37" spans="2:11" s="11" customFormat="1" ht="13.2" x14ac:dyDescent="0.25">
      <c r="B37" s="147"/>
      <c r="C37" s="147"/>
      <c r="D37" s="147"/>
      <c r="E37" s="147"/>
      <c r="F37" s="147"/>
      <c r="G37" s="147"/>
      <c r="H37" s="147"/>
      <c r="I37" s="147"/>
      <c r="J37" s="201"/>
      <c r="K37" s="201"/>
    </row>
    <row r="38" spans="2:11" s="268" customFormat="1" x14ac:dyDescent="0.25">
      <c r="B38" s="298"/>
      <c r="C38" s="298"/>
      <c r="D38" s="298"/>
      <c r="E38" s="298"/>
      <c r="F38" s="298"/>
      <c r="G38" s="298"/>
      <c r="H38" s="298"/>
      <c r="I38" s="298"/>
      <c r="J38" s="201"/>
      <c r="K38" s="201"/>
    </row>
  </sheetData>
  <mergeCells count="12">
    <mergeCell ref="B2:C2"/>
    <mergeCell ref="B5:I5"/>
    <mergeCell ref="B18:I18"/>
    <mergeCell ref="B7:I7"/>
    <mergeCell ref="B8:I8"/>
    <mergeCell ref="B9:I9"/>
    <mergeCell ref="B10:I10"/>
    <mergeCell ref="B11:I11"/>
    <mergeCell ref="B12:I12"/>
    <mergeCell ref="B13:I13"/>
    <mergeCell ref="B15:I15"/>
    <mergeCell ref="B17:I17"/>
  </mergeCells>
  <pageMargins left="0.23622047244094491" right="0.23622047244094491" top="0.74803149606299213" bottom="0.74803149606299213" header="0.31496062992125984" footer="0.31496062992125984"/>
  <pageSetup paperSize="9" orientation="landscape" r:id="rId1"/>
  <headerFooter>
    <oddFooter xml:space="preserve">&amp;L© 2016 Software AG. All rights reserved.
&amp;CPage &amp;P
&amp;R&amp;G
</oddFooter>
  </headerFooter>
  <legacyDrawingHF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B1:K20"/>
  <sheetViews>
    <sheetView zoomScaleNormal="100" workbookViewId="0"/>
  </sheetViews>
  <sheetFormatPr defaultColWidth="11.44140625" defaultRowHeight="13.8" x14ac:dyDescent="0.25"/>
  <cols>
    <col min="1" max="1" width="2.6640625" style="2" customWidth="1"/>
    <col min="2" max="2" width="14.33203125" style="2" customWidth="1"/>
    <col min="3" max="16384" width="11.44140625" style="2"/>
  </cols>
  <sheetData>
    <row r="1" spans="2:11" x14ac:dyDescent="0.25">
      <c r="K1" s="269"/>
    </row>
    <row r="9" spans="2:11" ht="17.399999999999999" x14ac:dyDescent="0.3">
      <c r="B9" s="8" t="s">
        <v>8</v>
      </c>
    </row>
    <row r="10" spans="2:11" ht="17.399999999999999" x14ac:dyDescent="0.3">
      <c r="B10" s="270" t="s">
        <v>10</v>
      </c>
    </row>
    <row r="11" spans="2:11" ht="17.399999999999999" x14ac:dyDescent="0.3">
      <c r="B11" s="270" t="s">
        <v>9</v>
      </c>
    </row>
    <row r="12" spans="2:11" ht="17.399999999999999" x14ac:dyDescent="0.3">
      <c r="B12" s="270" t="s">
        <v>99</v>
      </c>
    </row>
    <row r="14" spans="2:11" ht="17.399999999999999" x14ac:dyDescent="0.3">
      <c r="B14" s="270"/>
    </row>
    <row r="15" spans="2:11" ht="17.399999999999999" x14ac:dyDescent="0.3">
      <c r="B15" s="270"/>
    </row>
    <row r="16" spans="2:11" ht="17.399999999999999" x14ac:dyDescent="0.3">
      <c r="B16" s="270" t="s">
        <v>98</v>
      </c>
      <c r="C16" s="270" t="s">
        <v>12</v>
      </c>
    </row>
    <row r="17" spans="2:3" ht="17.399999999999999" x14ac:dyDescent="0.3">
      <c r="B17" s="270" t="s">
        <v>13</v>
      </c>
      <c r="C17" s="270" t="s">
        <v>14</v>
      </c>
    </row>
    <row r="18" spans="2:3" ht="17.399999999999999" x14ac:dyDescent="0.3">
      <c r="B18" s="270" t="s">
        <v>15</v>
      </c>
      <c r="C18" s="271" t="s">
        <v>16</v>
      </c>
    </row>
    <row r="20" spans="2:3" ht="17.399999999999999" x14ac:dyDescent="0.3">
      <c r="B20" s="270" t="s">
        <v>11</v>
      </c>
    </row>
  </sheetData>
  <hyperlinks>
    <hyperlink ref="C18" r:id="rId1" xr:uid="{00000000-0004-0000-0A00-000000000000}"/>
  </hyperlinks>
  <pageMargins left="0.25" right="0.25" top="0.75" bottom="0.75" header="0.3" footer="0.3"/>
  <pageSetup paperSize="9" orientation="landscape" r:id="rId2"/>
  <headerFooter>
    <oddHeader>&amp;C&amp;G</oddHeader>
    <oddFooter xml:space="preserve">&amp;L© 2016 Software AG. All rights reserved.
</oddFooter>
  </headerFooter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K1"/>
  <sheetViews>
    <sheetView zoomScaleNormal="100" workbookViewId="0"/>
  </sheetViews>
  <sheetFormatPr defaultColWidth="11.44140625" defaultRowHeight="14.4" x14ac:dyDescent="0.3"/>
  <sheetData>
    <row r="1" spans="11:11" x14ac:dyDescent="0.3">
      <c r="K1" s="1" t="s">
        <v>6</v>
      </c>
    </row>
  </sheetData>
  <pageMargins left="0.23622047244094491" right="0.23622047244094491" top="0.74803149606299213" bottom="0.74803149606299213" header="0.31496062992125984" footer="0.31496062992125984"/>
  <pageSetup paperSize="9" orientation="landscape" r:id="rId1"/>
  <headerFooter>
    <oddHeader>&amp;C
&amp;G</oddHeader>
    <oddFooter xml:space="preserve">&amp;L© 2016 Software AG. All rights reserved.
</oddFoot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B6:E29"/>
  <sheetViews>
    <sheetView zoomScaleNormal="100" workbookViewId="0"/>
  </sheetViews>
  <sheetFormatPr defaultColWidth="11.44140625" defaultRowHeight="13.8" x14ac:dyDescent="0.25"/>
  <cols>
    <col min="1" max="1" width="2.6640625" style="2" customWidth="1"/>
    <col min="2" max="2" width="7.109375" style="2" customWidth="1"/>
    <col min="3" max="16384" width="11.44140625" style="2"/>
  </cols>
  <sheetData>
    <row r="6" spans="2:3" ht="17.399999999999999" x14ac:dyDescent="0.3">
      <c r="B6" s="8" t="s">
        <v>20</v>
      </c>
    </row>
    <row r="9" spans="2:3" x14ac:dyDescent="0.25">
      <c r="B9" s="7" t="s">
        <v>100</v>
      </c>
      <c r="C9" s="7" t="s">
        <v>124</v>
      </c>
    </row>
    <row r="10" spans="2:3" x14ac:dyDescent="0.25">
      <c r="B10" s="7"/>
      <c r="C10" s="7"/>
    </row>
    <row r="11" spans="2:3" x14ac:dyDescent="0.25">
      <c r="B11" s="7" t="s">
        <v>101</v>
      </c>
      <c r="C11" s="7" t="s">
        <v>125</v>
      </c>
    </row>
    <row r="12" spans="2:3" x14ac:dyDescent="0.25">
      <c r="B12" s="7"/>
      <c r="C12" s="7"/>
    </row>
    <row r="13" spans="2:3" x14ac:dyDescent="0.25">
      <c r="B13" s="7" t="s">
        <v>102</v>
      </c>
      <c r="C13" s="7" t="s">
        <v>126</v>
      </c>
    </row>
    <row r="14" spans="2:3" x14ac:dyDescent="0.25">
      <c r="B14" s="7"/>
      <c r="C14" s="7"/>
    </row>
    <row r="15" spans="2:3" x14ac:dyDescent="0.25">
      <c r="B15" s="7" t="s">
        <v>103</v>
      </c>
      <c r="C15" s="7" t="s">
        <v>127</v>
      </c>
    </row>
    <row r="16" spans="2:3" x14ac:dyDescent="0.25">
      <c r="B16" s="7"/>
      <c r="C16" s="7"/>
    </row>
    <row r="17" spans="2:5" x14ac:dyDescent="0.25">
      <c r="B17" s="7" t="s">
        <v>104</v>
      </c>
      <c r="C17" s="7" t="s">
        <v>128</v>
      </c>
    </row>
    <row r="18" spans="2:5" x14ac:dyDescent="0.25">
      <c r="B18" s="7"/>
      <c r="C18" s="7"/>
    </row>
    <row r="19" spans="2:5" x14ac:dyDescent="0.25">
      <c r="B19" s="7" t="s">
        <v>105</v>
      </c>
      <c r="C19" s="7" t="s">
        <v>129</v>
      </c>
    </row>
    <row r="20" spans="2:5" x14ac:dyDescent="0.25">
      <c r="B20" s="7"/>
      <c r="C20" s="7"/>
    </row>
    <row r="21" spans="2:5" x14ac:dyDescent="0.25">
      <c r="B21" s="7" t="s">
        <v>106</v>
      </c>
      <c r="C21" s="7" t="s">
        <v>130</v>
      </c>
    </row>
    <row r="22" spans="2:5" x14ac:dyDescent="0.25">
      <c r="B22" s="7"/>
      <c r="C22" s="7"/>
    </row>
    <row r="23" spans="2:5" x14ac:dyDescent="0.25">
      <c r="B23" s="7" t="s">
        <v>131</v>
      </c>
      <c r="C23" s="7" t="s">
        <v>132</v>
      </c>
      <c r="D23" s="7"/>
      <c r="E23" s="7"/>
    </row>
    <row r="24" spans="2:5" x14ac:dyDescent="0.25">
      <c r="B24" s="7"/>
      <c r="C24" s="7"/>
      <c r="D24" s="7"/>
      <c r="E24" s="7"/>
    </row>
    <row r="25" spans="2:5" x14ac:dyDescent="0.25">
      <c r="B25" s="7"/>
      <c r="D25" s="7"/>
      <c r="E25" s="7"/>
    </row>
    <row r="26" spans="2:5" x14ac:dyDescent="0.25">
      <c r="B26" s="7"/>
      <c r="C26" s="7"/>
      <c r="D26" s="7"/>
      <c r="E26" s="7"/>
    </row>
    <row r="27" spans="2:5" x14ac:dyDescent="0.25">
      <c r="B27" s="7"/>
      <c r="C27" s="7"/>
      <c r="D27" s="7"/>
      <c r="E27" s="7"/>
    </row>
    <row r="28" spans="2:5" x14ac:dyDescent="0.25">
      <c r="B28" s="7"/>
      <c r="D28" s="7"/>
      <c r="E28" s="7"/>
    </row>
    <row r="29" spans="2:5" x14ac:dyDescent="0.25">
      <c r="B29" s="7"/>
      <c r="C29" s="7"/>
      <c r="D29" s="7"/>
      <c r="E29" s="7"/>
    </row>
  </sheetData>
  <pageMargins left="0.23622047244094491" right="0.23622047244094491" top="0.74803149606299213" bottom="0.74803149606299213" header="0.31496062992125984" footer="0.31496062992125984"/>
  <pageSetup paperSize="9" orientation="landscape" r:id="rId1"/>
  <headerFooter>
    <oddFooter xml:space="preserve">&amp;L© 2016 Software AG. All rights reserved.
&amp;R&amp;G
</oddFooter>
  </headerFooter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B1:M28"/>
  <sheetViews>
    <sheetView zoomScaleNormal="100" workbookViewId="0"/>
  </sheetViews>
  <sheetFormatPr defaultColWidth="9.109375" defaultRowHeight="13.8" x14ac:dyDescent="0.25"/>
  <cols>
    <col min="1" max="1" width="2.6640625" style="2" customWidth="1"/>
    <col min="2" max="7" width="9.44140625" style="2" customWidth="1"/>
    <col min="8" max="13" width="12.88671875" style="2" customWidth="1"/>
    <col min="14" max="16384" width="9.109375" style="2"/>
  </cols>
  <sheetData>
    <row r="1" spans="2:13" x14ac:dyDescent="0.25">
      <c r="B1" s="372" t="s">
        <v>133</v>
      </c>
      <c r="C1" s="372"/>
      <c r="D1" s="372"/>
      <c r="E1" s="372"/>
      <c r="F1" s="372"/>
      <c r="G1" s="372"/>
      <c r="H1" s="9"/>
      <c r="I1" s="10"/>
      <c r="J1" s="10"/>
      <c r="K1" s="10"/>
      <c r="L1" s="10"/>
      <c r="M1" s="10"/>
    </row>
    <row r="2" spans="2:13" x14ac:dyDescent="0.25">
      <c r="B2" s="382"/>
      <c r="C2" s="382"/>
      <c r="D2" s="382"/>
      <c r="E2" s="11"/>
      <c r="F2" s="11"/>
      <c r="G2" s="11"/>
      <c r="H2" s="11"/>
      <c r="I2" s="11"/>
      <c r="J2" s="11"/>
    </row>
    <row r="3" spans="2:13" ht="25.5" customHeight="1" x14ac:dyDescent="0.25">
      <c r="B3" s="12" t="s">
        <v>113</v>
      </c>
      <c r="C3" s="13"/>
      <c r="D3" s="13"/>
      <c r="E3" s="13"/>
      <c r="F3" s="13"/>
      <c r="G3" s="14"/>
      <c r="H3" s="16" t="s">
        <v>134</v>
      </c>
      <c r="I3" s="16" t="s">
        <v>135</v>
      </c>
      <c r="J3" s="15" t="s">
        <v>23</v>
      </c>
      <c r="K3" s="16" t="s">
        <v>136</v>
      </c>
      <c r="L3" s="16" t="s">
        <v>137</v>
      </c>
      <c r="M3" s="15" t="s">
        <v>23</v>
      </c>
    </row>
    <row r="4" spans="2:13" x14ac:dyDescent="0.25">
      <c r="B4" s="378" t="s">
        <v>22</v>
      </c>
      <c r="C4" s="379"/>
      <c r="D4" s="17"/>
      <c r="E4" s="17"/>
      <c r="F4" s="17"/>
      <c r="G4" s="17"/>
      <c r="H4" s="18">
        <f>SUM(H5:H7)</f>
        <v>607.9</v>
      </c>
      <c r="I4" s="18">
        <f>SUM(I5:I7)</f>
        <v>615.6</v>
      </c>
      <c r="J4" s="19">
        <f>(H4-I4)/I4</f>
        <v>-1.2508122157245038E-2</v>
      </c>
      <c r="K4" s="20">
        <f>SUM(K5:K7)</f>
        <v>198.3</v>
      </c>
      <c r="L4" s="18">
        <f>SUM(L5:L7)</f>
        <v>215.90000000000003</v>
      </c>
      <c r="M4" s="19">
        <f>(K4-L4)/L4</f>
        <v>-8.1519221861973232E-2</v>
      </c>
    </row>
    <row r="5" spans="2:13" x14ac:dyDescent="0.25">
      <c r="B5" s="21"/>
      <c r="C5" s="380" t="s">
        <v>138</v>
      </c>
      <c r="D5" s="380"/>
      <c r="E5" s="380"/>
      <c r="F5" s="282"/>
      <c r="G5" s="22"/>
      <c r="H5" s="23">
        <v>461.5</v>
      </c>
      <c r="I5" s="23">
        <v>473.3</v>
      </c>
      <c r="J5" s="24">
        <f>(H5-I5)/I5</f>
        <v>-2.4931333192478367E-2</v>
      </c>
      <c r="K5" s="25">
        <f>46.9+104</f>
        <v>150.9</v>
      </c>
      <c r="L5" s="23">
        <v>169.9</v>
      </c>
      <c r="M5" s="24">
        <f>(K5-L5)/L5</f>
        <v>-0.11183048852266038</v>
      </c>
    </row>
    <row r="6" spans="2:13" x14ac:dyDescent="0.25">
      <c r="B6" s="21"/>
      <c r="C6" s="380" t="s">
        <v>25</v>
      </c>
      <c r="D6" s="380"/>
      <c r="E6" s="380"/>
      <c r="F6" s="282"/>
      <c r="G6" s="22"/>
      <c r="H6" s="23">
        <v>145.30000000000001</v>
      </c>
      <c r="I6" s="23">
        <v>141.69999999999999</v>
      </c>
      <c r="J6" s="24">
        <f>(H6-I6)/I6</f>
        <v>2.5405786873676943E-2</v>
      </c>
      <c r="K6" s="25">
        <v>47.1</v>
      </c>
      <c r="L6" s="23">
        <v>45.7</v>
      </c>
      <c r="M6" s="24">
        <f>(K6-L6)/L6</f>
        <v>3.0634573304157517E-2</v>
      </c>
    </row>
    <row r="7" spans="2:13" x14ac:dyDescent="0.25">
      <c r="B7" s="26"/>
      <c r="C7" s="381" t="s">
        <v>26</v>
      </c>
      <c r="D7" s="381"/>
      <c r="E7" s="381"/>
      <c r="F7" s="276"/>
      <c r="G7" s="27"/>
      <c r="H7" s="28">
        <v>1.1000000000000001</v>
      </c>
      <c r="I7" s="28">
        <v>0.6</v>
      </c>
      <c r="J7" s="29"/>
      <c r="K7" s="30">
        <v>0.3</v>
      </c>
      <c r="L7" s="28">
        <v>0.3</v>
      </c>
      <c r="M7" s="29"/>
    </row>
    <row r="8" spans="2:13" x14ac:dyDescent="0.25">
      <c r="B8" s="378" t="s">
        <v>27</v>
      </c>
      <c r="C8" s="379"/>
      <c r="D8" s="17"/>
      <c r="E8" s="17"/>
      <c r="F8" s="17"/>
      <c r="G8" s="17"/>
      <c r="H8" s="31"/>
      <c r="I8" s="32"/>
      <c r="J8" s="33"/>
      <c r="K8" s="31"/>
      <c r="L8" s="32"/>
      <c r="M8" s="33"/>
    </row>
    <row r="9" spans="2:13" x14ac:dyDescent="0.25">
      <c r="B9" s="21"/>
      <c r="C9" s="380" t="s">
        <v>0</v>
      </c>
      <c r="D9" s="380"/>
      <c r="E9" s="380"/>
      <c r="F9" s="282"/>
      <c r="G9" s="22"/>
      <c r="H9" s="307">
        <v>297</v>
      </c>
      <c r="I9" s="23">
        <v>294</v>
      </c>
      <c r="J9" s="24">
        <f>(H9-I9)/I9</f>
        <v>1.020408163265306E-2</v>
      </c>
      <c r="K9" s="25">
        <v>101.9</v>
      </c>
      <c r="L9" s="23">
        <v>103.2</v>
      </c>
      <c r="M9" s="24">
        <f>(K9-L9)/L9</f>
        <v>-1.2596899224806174E-2</v>
      </c>
    </row>
    <row r="10" spans="2:13" x14ac:dyDescent="0.25">
      <c r="B10" s="21"/>
      <c r="C10" s="380" t="s">
        <v>1</v>
      </c>
      <c r="D10" s="380"/>
      <c r="E10" s="380"/>
      <c r="F10" s="282"/>
      <c r="G10" s="22"/>
      <c r="H10" s="307">
        <v>165.1</v>
      </c>
      <c r="I10" s="23">
        <v>179.8</v>
      </c>
      <c r="J10" s="24">
        <f>(H10-I10)/I10</f>
        <v>-8.175750834260298E-2</v>
      </c>
      <c r="K10" s="25">
        <v>49.1</v>
      </c>
      <c r="L10" s="23">
        <v>66.900000000000006</v>
      </c>
      <c r="M10" s="24">
        <f>(K10-L10)/L10</f>
        <v>-0.26606875934230201</v>
      </c>
    </row>
    <row r="11" spans="2:13" ht="14.4" thickBot="1" x14ac:dyDescent="0.3">
      <c r="B11" s="34"/>
      <c r="C11" s="375" t="s">
        <v>2</v>
      </c>
      <c r="D11" s="375"/>
      <c r="E11" s="375"/>
      <c r="F11" s="277"/>
      <c r="G11" s="35"/>
      <c r="H11" s="308">
        <v>145.80000000000001</v>
      </c>
      <c r="I11" s="36">
        <v>141.80000000000001</v>
      </c>
      <c r="J11" s="37">
        <f>(H11-I11)/I11</f>
        <v>2.8208744710860365E-2</v>
      </c>
      <c r="K11" s="38">
        <v>47.3</v>
      </c>
      <c r="L11" s="36">
        <v>45.8</v>
      </c>
      <c r="M11" s="37">
        <f>(K11-L11)/L11</f>
        <v>3.2751091703056769E-2</v>
      </c>
    </row>
    <row r="12" spans="2:13" x14ac:dyDescent="0.25">
      <c r="B12" s="373" t="s">
        <v>3</v>
      </c>
      <c r="C12" s="374"/>
      <c r="D12" s="39"/>
      <c r="E12" s="39"/>
      <c r="F12" s="39"/>
      <c r="G12" s="39"/>
      <c r="H12" s="309">
        <v>138.80000000000001</v>
      </c>
      <c r="I12" s="40">
        <v>129.30000000000001</v>
      </c>
      <c r="J12" s="41">
        <f>(H12-I12)/I12</f>
        <v>7.3472544470224277E-2</v>
      </c>
      <c r="K12" s="42">
        <v>50.1</v>
      </c>
      <c r="L12" s="40">
        <v>66.8</v>
      </c>
      <c r="M12" s="41">
        <f>(K12-L12)/L12</f>
        <v>-0.24999999999999994</v>
      </c>
    </row>
    <row r="13" spans="2:13" ht="14.4" thickBot="1" x14ac:dyDescent="0.3">
      <c r="B13" s="43"/>
      <c r="C13" s="375" t="s">
        <v>28</v>
      </c>
      <c r="D13" s="375"/>
      <c r="E13" s="375"/>
      <c r="F13" s="277"/>
      <c r="G13" s="44"/>
      <c r="H13" s="45">
        <f>H12/H4</f>
        <v>0.22832702747162364</v>
      </c>
      <c r="I13" s="45">
        <f>I12/I4</f>
        <v>0.21003898635477583</v>
      </c>
      <c r="J13" s="46"/>
      <c r="K13" s="47">
        <f>K12/K4</f>
        <v>0.25264750378214823</v>
      </c>
      <c r="L13" s="45">
        <f>L12/L4</f>
        <v>0.30940250115794343</v>
      </c>
      <c r="M13" s="46"/>
    </row>
    <row r="14" spans="2:13" x14ac:dyDescent="0.25">
      <c r="B14" s="376" t="s">
        <v>29</v>
      </c>
      <c r="C14" s="377"/>
      <c r="D14" s="48"/>
      <c r="E14" s="48"/>
      <c r="F14" s="48"/>
      <c r="G14" s="48"/>
      <c r="H14" s="309">
        <v>90.1</v>
      </c>
      <c r="I14" s="40">
        <v>83.4</v>
      </c>
      <c r="J14" s="49">
        <f>(H14-I14)/I14</f>
        <v>8.0335731414867967E-2</v>
      </c>
      <c r="K14" s="42">
        <v>32.5</v>
      </c>
      <c r="L14" s="40">
        <v>44.8</v>
      </c>
      <c r="M14" s="49">
        <f>(K14-L14)/L14</f>
        <v>-0.2745535714285714</v>
      </c>
    </row>
    <row r="15" spans="2:13" ht="14.4" thickBot="1" x14ac:dyDescent="0.3">
      <c r="B15" s="43"/>
      <c r="C15" s="375" t="s">
        <v>28</v>
      </c>
      <c r="D15" s="375"/>
      <c r="E15" s="375"/>
      <c r="F15" s="277"/>
      <c r="G15" s="44"/>
      <c r="H15" s="310">
        <f>H14/H4</f>
        <v>0.14821516696825135</v>
      </c>
      <c r="I15" s="50">
        <f>I14/I4</f>
        <v>0.13547758284600389</v>
      </c>
      <c r="J15" s="46"/>
      <c r="K15" s="51">
        <f>K14/K4</f>
        <v>0.16389309127584467</v>
      </c>
      <c r="L15" s="50">
        <f>L14/L4</f>
        <v>0.20750347383047701</v>
      </c>
      <c r="M15" s="46"/>
    </row>
    <row r="16" spans="2:13" x14ac:dyDescent="0.25">
      <c r="B16" s="383" t="s">
        <v>108</v>
      </c>
      <c r="C16" s="384"/>
      <c r="D16" s="384"/>
      <c r="E16" s="384"/>
      <c r="F16" s="278"/>
      <c r="G16" s="52"/>
      <c r="H16" s="53" t="s">
        <v>139</v>
      </c>
      <c r="I16" s="53" t="s">
        <v>140</v>
      </c>
      <c r="J16" s="54" t="s">
        <v>141</v>
      </c>
      <c r="K16" s="53" t="s">
        <v>142</v>
      </c>
      <c r="L16" s="53" t="s">
        <v>143</v>
      </c>
      <c r="M16" s="311" t="s">
        <v>144</v>
      </c>
    </row>
    <row r="17" spans="2:13" x14ac:dyDescent="0.25">
      <c r="B17" s="385" t="s">
        <v>145</v>
      </c>
      <c r="C17" s="386"/>
      <c r="D17" s="17"/>
      <c r="E17" s="55"/>
      <c r="F17" s="55"/>
      <c r="G17" s="55"/>
      <c r="H17" s="312">
        <v>145.4</v>
      </c>
      <c r="I17" s="313">
        <v>128.80000000000001</v>
      </c>
      <c r="J17" s="314">
        <f>(H17-I17)/I17</f>
        <v>0.12888198757763969</v>
      </c>
      <c r="K17" s="56">
        <v>31.1</v>
      </c>
      <c r="L17" s="18">
        <v>22.6</v>
      </c>
      <c r="M17" s="19">
        <f>(K17-L17)/L17</f>
        <v>0.37610619469026546</v>
      </c>
    </row>
    <row r="18" spans="2:13" ht="14.4" thickBot="1" x14ac:dyDescent="0.3">
      <c r="B18" s="57"/>
      <c r="C18" s="277"/>
      <c r="D18" s="35"/>
      <c r="E18" s="44"/>
      <c r="F18" s="44"/>
      <c r="G18" s="44"/>
      <c r="H18" s="43"/>
      <c r="I18" s="58"/>
      <c r="J18" s="315"/>
      <c r="K18" s="43"/>
      <c r="L18" s="58"/>
      <c r="M18" s="37"/>
    </row>
    <row r="19" spans="2:13" x14ac:dyDescent="0.25">
      <c r="B19" s="387" t="s">
        <v>146</v>
      </c>
      <c r="C19" s="380"/>
      <c r="D19" s="380"/>
      <c r="E19" s="380"/>
      <c r="F19" s="282"/>
      <c r="G19" s="39"/>
      <c r="H19" s="59">
        <v>4435</v>
      </c>
      <c r="I19" s="59">
        <v>4384</v>
      </c>
      <c r="J19" s="60"/>
      <c r="K19" s="316"/>
      <c r="L19" s="317"/>
      <c r="M19" s="60"/>
    </row>
    <row r="20" spans="2:13" x14ac:dyDescent="0.25">
      <c r="B20" s="21"/>
      <c r="C20" s="380" t="s">
        <v>30</v>
      </c>
      <c r="D20" s="380"/>
      <c r="E20" s="380"/>
      <c r="F20" s="282"/>
      <c r="G20" s="39"/>
      <c r="H20" s="59">
        <v>1144</v>
      </c>
      <c r="I20" s="59">
        <v>1176</v>
      </c>
      <c r="J20" s="60"/>
      <c r="K20" s="316"/>
      <c r="L20" s="317"/>
      <c r="M20" s="60"/>
    </row>
    <row r="21" spans="2:13" ht="14.4" thickBot="1" x14ac:dyDescent="0.3">
      <c r="B21" s="21"/>
      <c r="C21" s="282" t="s">
        <v>31</v>
      </c>
      <c r="D21" s="282"/>
      <c r="E21" s="282"/>
      <c r="F21" s="282"/>
      <c r="G21" s="39"/>
      <c r="H21" s="318">
        <v>1076</v>
      </c>
      <c r="I21" s="61">
        <v>992</v>
      </c>
      <c r="J21" s="60"/>
      <c r="K21" s="316"/>
      <c r="L21" s="317"/>
      <c r="M21" s="60"/>
    </row>
    <row r="22" spans="2:13" x14ac:dyDescent="0.25">
      <c r="B22" s="390" t="s">
        <v>32</v>
      </c>
      <c r="C22" s="391"/>
      <c r="D22" s="62"/>
      <c r="E22" s="62"/>
      <c r="F22" s="62"/>
      <c r="G22" s="62"/>
      <c r="H22" s="63" t="s">
        <v>147</v>
      </c>
      <c r="I22" s="63" t="s">
        <v>109</v>
      </c>
      <c r="J22" s="64"/>
      <c r="K22" s="319"/>
      <c r="L22" s="320"/>
      <c r="M22" s="64"/>
    </row>
    <row r="23" spans="2:13" x14ac:dyDescent="0.25">
      <c r="B23" s="388" t="s">
        <v>33</v>
      </c>
      <c r="C23" s="389"/>
      <c r="D23" s="65"/>
      <c r="E23" s="65"/>
      <c r="F23" s="65"/>
      <c r="G23" s="66"/>
      <c r="H23" s="67">
        <v>1800.2</v>
      </c>
      <c r="I23" s="68">
        <v>1814.8</v>
      </c>
      <c r="J23" s="69"/>
      <c r="K23" s="70"/>
      <c r="L23" s="321"/>
      <c r="M23" s="69"/>
    </row>
    <row r="24" spans="2:13" x14ac:dyDescent="0.25">
      <c r="B24" s="388" t="s">
        <v>34</v>
      </c>
      <c r="C24" s="389"/>
      <c r="D24" s="389"/>
      <c r="E24" s="389"/>
      <c r="F24" s="389"/>
      <c r="G24" s="389"/>
      <c r="H24" s="67">
        <f>349</f>
        <v>349</v>
      </c>
      <c r="I24" s="68">
        <v>300.60000000000002</v>
      </c>
      <c r="J24" s="69"/>
      <c r="K24" s="70"/>
      <c r="L24" s="321"/>
      <c r="M24" s="69"/>
    </row>
    <row r="25" spans="2:13" x14ac:dyDescent="0.25">
      <c r="B25" s="283" t="s">
        <v>115</v>
      </c>
      <c r="C25" s="284"/>
      <c r="D25" s="284"/>
      <c r="E25" s="65"/>
      <c r="F25" s="65"/>
      <c r="G25" s="66"/>
      <c r="H25" s="67">
        <v>78.099999999999994</v>
      </c>
      <c r="I25" s="68">
        <v>-25.7</v>
      </c>
      <c r="J25" s="69"/>
      <c r="K25" s="70"/>
      <c r="L25" s="321"/>
      <c r="M25" s="69"/>
    </row>
    <row r="26" spans="2:13" x14ac:dyDescent="0.25">
      <c r="B26" s="387" t="s">
        <v>35</v>
      </c>
      <c r="C26" s="380"/>
      <c r="D26" s="22"/>
      <c r="E26" s="22"/>
      <c r="F26" s="22"/>
      <c r="G26" s="39"/>
      <c r="H26" s="71">
        <v>1114.5999999999999</v>
      </c>
      <c r="I26" s="18">
        <v>1089.7</v>
      </c>
      <c r="J26" s="72"/>
      <c r="K26" s="316"/>
      <c r="L26" s="322"/>
      <c r="M26" s="72"/>
    </row>
    <row r="27" spans="2:13" x14ac:dyDescent="0.25">
      <c r="B27" s="26"/>
      <c r="C27" s="381" t="s">
        <v>36</v>
      </c>
      <c r="D27" s="381"/>
      <c r="E27" s="381"/>
      <c r="F27" s="276"/>
      <c r="G27" s="73"/>
      <c r="H27" s="74">
        <f>H26/H23</f>
        <v>0.61915342739695578</v>
      </c>
      <c r="I27" s="323">
        <f>I26/I23</f>
        <v>0.60045184042318722</v>
      </c>
      <c r="J27" s="75"/>
      <c r="K27" s="324"/>
      <c r="L27" s="325"/>
      <c r="M27" s="75"/>
    </row>
    <row r="28" spans="2:13" x14ac:dyDescent="0.25">
      <c r="B28" s="9" t="s">
        <v>21</v>
      </c>
      <c r="C28" s="10"/>
      <c r="D28" s="10"/>
      <c r="E28" s="10"/>
      <c r="F28" s="10"/>
    </row>
  </sheetData>
  <mergeCells count="23">
    <mergeCell ref="C27:E27"/>
    <mergeCell ref="C15:E15"/>
    <mergeCell ref="B16:E16"/>
    <mergeCell ref="B17:C17"/>
    <mergeCell ref="B19:E19"/>
    <mergeCell ref="C20:E20"/>
    <mergeCell ref="B23:C23"/>
    <mergeCell ref="B24:G24"/>
    <mergeCell ref="B26:C26"/>
    <mergeCell ref="B22:C22"/>
    <mergeCell ref="B1:G1"/>
    <mergeCell ref="B12:C12"/>
    <mergeCell ref="C13:E13"/>
    <mergeCell ref="B14:C14"/>
    <mergeCell ref="B4:C4"/>
    <mergeCell ref="B8:C8"/>
    <mergeCell ref="C5:E5"/>
    <mergeCell ref="C6:E6"/>
    <mergeCell ref="C7:E7"/>
    <mergeCell ref="B2:D2"/>
    <mergeCell ref="C9:E9"/>
    <mergeCell ref="C10:E10"/>
    <mergeCell ref="C11:E11"/>
  </mergeCells>
  <pageMargins left="0.23622047244094491" right="0.23622047244094491" top="0.74803149606299213" bottom="0.74803149606299213" header="0.31496062992125984" footer="0.31496062992125984"/>
  <pageSetup paperSize="9" orientation="landscape" r:id="rId1"/>
  <headerFooter>
    <oddFooter xml:space="preserve">&amp;L© 2016 Software AG. All rights reserved.
&amp;CPage &amp;P
&amp;R&amp;G
</oddFooter>
  </headerFooter>
  <legacyDrawingHF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B1:M31"/>
  <sheetViews>
    <sheetView zoomScaleNormal="100" workbookViewId="0"/>
  </sheetViews>
  <sheetFormatPr defaultColWidth="9.109375" defaultRowHeight="13.8" x14ac:dyDescent="0.25"/>
  <cols>
    <col min="1" max="1" width="2.6640625" style="2" customWidth="1"/>
    <col min="2" max="7" width="9.44140625" style="2" customWidth="1"/>
    <col min="8" max="13" width="12.88671875" style="2" customWidth="1"/>
    <col min="14" max="16384" width="9.109375" style="2"/>
  </cols>
  <sheetData>
    <row r="1" spans="2:13" x14ac:dyDescent="0.25">
      <c r="B1" s="285" t="s">
        <v>148</v>
      </c>
      <c r="C1" s="297"/>
      <c r="D1" s="297"/>
      <c r="E1" s="297"/>
      <c r="F1" s="297"/>
      <c r="G1" s="297"/>
      <c r="H1" s="297"/>
      <c r="I1" s="297"/>
      <c r="J1" s="297"/>
      <c r="K1" s="297"/>
    </row>
    <row r="2" spans="2:13" x14ac:dyDescent="0.25">
      <c r="B2" s="297"/>
      <c r="C2" s="297"/>
      <c r="D2" s="11"/>
      <c r="E2" s="11"/>
      <c r="F2" s="11"/>
      <c r="G2" s="11"/>
      <c r="H2" s="11"/>
      <c r="I2" s="11"/>
      <c r="J2" s="11"/>
    </row>
    <row r="3" spans="2:13" ht="25.5" customHeight="1" x14ac:dyDescent="0.25">
      <c r="B3" s="76" t="s">
        <v>52</v>
      </c>
      <c r="C3" s="77"/>
      <c r="D3" s="77"/>
      <c r="E3" s="77"/>
      <c r="F3" s="77"/>
      <c r="G3" s="77"/>
      <c r="H3" s="16" t="s">
        <v>134</v>
      </c>
      <c r="I3" s="16" t="s">
        <v>135</v>
      </c>
      <c r="J3" s="326" t="s">
        <v>23</v>
      </c>
      <c r="K3" s="326" t="s">
        <v>136</v>
      </c>
      <c r="L3" s="326" t="s">
        <v>137</v>
      </c>
      <c r="M3" s="78" t="s">
        <v>23</v>
      </c>
    </row>
    <row r="4" spans="2:13" x14ac:dyDescent="0.25">
      <c r="B4" s="279" t="s">
        <v>37</v>
      </c>
      <c r="C4" s="280"/>
      <c r="D4" s="280"/>
      <c r="E4" s="280"/>
      <c r="F4" s="280"/>
      <c r="G4" s="280"/>
      <c r="H4" s="327">
        <v>155515</v>
      </c>
      <c r="I4" s="328">
        <v>168950</v>
      </c>
      <c r="J4" s="24">
        <f>(H4-I4)/I4</f>
        <v>-7.9520568215448353E-2</v>
      </c>
      <c r="K4" s="79">
        <v>46871</v>
      </c>
      <c r="L4" s="80">
        <v>68897</v>
      </c>
      <c r="M4" s="24">
        <f t="shared" ref="M4:M20" si="0">(K4-L4)/L4</f>
        <v>-0.31969461660159371</v>
      </c>
    </row>
    <row r="5" spans="2:13" x14ac:dyDescent="0.25">
      <c r="B5" s="281" t="s">
        <v>38</v>
      </c>
      <c r="C5" s="282"/>
      <c r="D5" s="282"/>
      <c r="E5" s="282"/>
      <c r="F5" s="282"/>
      <c r="G5" s="282"/>
      <c r="H5" s="329">
        <v>305981</v>
      </c>
      <c r="I5" s="59">
        <v>304328</v>
      </c>
      <c r="J5" s="24">
        <f t="shared" ref="J5:J20" si="1">(H5-I5)/I5</f>
        <v>5.4316395468047632E-3</v>
      </c>
      <c r="K5" s="81">
        <v>103986</v>
      </c>
      <c r="L5" s="82">
        <v>101002</v>
      </c>
      <c r="M5" s="24">
        <f t="shared" si="0"/>
        <v>2.9543969426347991E-2</v>
      </c>
    </row>
    <row r="6" spans="2:13" x14ac:dyDescent="0.25">
      <c r="B6" s="281" t="s">
        <v>25</v>
      </c>
      <c r="C6" s="282"/>
      <c r="D6" s="282"/>
      <c r="E6" s="282"/>
      <c r="F6" s="282"/>
      <c r="G6" s="282"/>
      <c r="H6" s="329">
        <v>145332</v>
      </c>
      <c r="I6" s="59">
        <v>141705</v>
      </c>
      <c r="J6" s="24">
        <f t="shared" si="1"/>
        <v>2.5595427119720546E-2</v>
      </c>
      <c r="K6" s="81">
        <v>47083</v>
      </c>
      <c r="L6" s="82">
        <v>45736</v>
      </c>
      <c r="M6" s="24">
        <f t="shared" si="0"/>
        <v>2.9451635473150252E-2</v>
      </c>
    </row>
    <row r="7" spans="2:13" x14ac:dyDescent="0.25">
      <c r="B7" s="83" t="s">
        <v>26</v>
      </c>
      <c r="C7" s="276"/>
      <c r="D7" s="276"/>
      <c r="E7" s="276"/>
      <c r="F7" s="276"/>
      <c r="G7" s="276"/>
      <c r="H7" s="330">
        <v>1061</v>
      </c>
      <c r="I7" s="331">
        <v>575</v>
      </c>
      <c r="J7" s="24">
        <f t="shared" si="1"/>
        <v>0.84521739130434781</v>
      </c>
      <c r="K7" s="84">
        <v>360</v>
      </c>
      <c r="L7" s="85">
        <v>236</v>
      </c>
      <c r="M7" s="24">
        <f t="shared" si="0"/>
        <v>0.52542372881355937</v>
      </c>
    </row>
    <row r="8" spans="2:13" x14ac:dyDescent="0.25">
      <c r="B8" s="86" t="s">
        <v>39</v>
      </c>
      <c r="C8" s="87"/>
      <c r="D8" s="87"/>
      <c r="E8" s="87"/>
      <c r="F8" s="87"/>
      <c r="G8" s="87"/>
      <c r="H8" s="332">
        <f>SUM(H4:H7)</f>
        <v>607889</v>
      </c>
      <c r="I8" s="333">
        <f>SUM(I4:I7)</f>
        <v>615558</v>
      </c>
      <c r="J8" s="88">
        <f t="shared" si="1"/>
        <v>-1.2458614785284245E-2</v>
      </c>
      <c r="K8" s="89">
        <f>SUM(K4:K7)</f>
        <v>198300</v>
      </c>
      <c r="L8" s="89">
        <f>SUM(L4:L7)</f>
        <v>215871</v>
      </c>
      <c r="M8" s="88">
        <f t="shared" si="0"/>
        <v>-8.1395833622858099E-2</v>
      </c>
    </row>
    <row r="9" spans="2:13" x14ac:dyDescent="0.25">
      <c r="B9" s="283" t="s">
        <v>40</v>
      </c>
      <c r="C9" s="284"/>
      <c r="D9" s="284"/>
      <c r="E9" s="284"/>
      <c r="F9" s="284"/>
      <c r="G9" s="284"/>
      <c r="H9" s="334">
        <v>-157522</v>
      </c>
      <c r="I9" s="335">
        <v>-157857</v>
      </c>
      <c r="J9" s="24">
        <f t="shared" si="1"/>
        <v>-2.1221738662206935E-3</v>
      </c>
      <c r="K9" s="90">
        <v>-47007</v>
      </c>
      <c r="L9" s="91">
        <v>-49034</v>
      </c>
      <c r="M9" s="24">
        <f t="shared" si="0"/>
        <v>-4.1338662968552431E-2</v>
      </c>
    </row>
    <row r="10" spans="2:13" x14ac:dyDescent="0.25">
      <c r="B10" s="86" t="s">
        <v>41</v>
      </c>
      <c r="C10" s="87"/>
      <c r="D10" s="87"/>
      <c r="E10" s="87"/>
      <c r="F10" s="87"/>
      <c r="G10" s="87"/>
      <c r="H10" s="332">
        <f>SUM(H8:H9)</f>
        <v>450367</v>
      </c>
      <c r="I10" s="333">
        <f>SUM(I8:I9)</f>
        <v>457701</v>
      </c>
      <c r="J10" s="88">
        <f t="shared" si="1"/>
        <v>-1.6023561233206831E-2</v>
      </c>
      <c r="K10" s="89">
        <f>+K8+K9</f>
        <v>151293</v>
      </c>
      <c r="L10" s="89">
        <f>+L8+L9</f>
        <v>166837</v>
      </c>
      <c r="M10" s="88">
        <f t="shared" si="0"/>
        <v>-9.3168781505301584E-2</v>
      </c>
    </row>
    <row r="11" spans="2:13" x14ac:dyDescent="0.25">
      <c r="B11" s="279" t="s">
        <v>42</v>
      </c>
      <c r="C11" s="280"/>
      <c r="D11" s="280"/>
      <c r="E11" s="280"/>
      <c r="F11" s="280"/>
      <c r="G11" s="280"/>
      <c r="H11" s="327">
        <v>-82566</v>
      </c>
      <c r="I11" s="328">
        <v>-79350</v>
      </c>
      <c r="J11" s="24">
        <f t="shared" si="1"/>
        <v>4.0529300567107754E-2</v>
      </c>
      <c r="K11" s="79">
        <v>-27676</v>
      </c>
      <c r="L11" s="80">
        <v>-25123</v>
      </c>
      <c r="M11" s="24">
        <f t="shared" si="0"/>
        <v>0.101620029455081</v>
      </c>
    </row>
    <row r="12" spans="2:13" x14ac:dyDescent="0.25">
      <c r="B12" s="281" t="s">
        <v>43</v>
      </c>
      <c r="C12" s="282"/>
      <c r="D12" s="282"/>
      <c r="E12" s="282"/>
      <c r="F12" s="282"/>
      <c r="G12" s="282"/>
      <c r="H12" s="329">
        <f>-132829-12877-24934</f>
        <v>-170640</v>
      </c>
      <c r="I12" s="59">
        <f>-157579-14301-25649</f>
        <v>-197529</v>
      </c>
      <c r="J12" s="24">
        <f t="shared" si="1"/>
        <v>-0.13612684719712043</v>
      </c>
      <c r="K12" s="81">
        <v>-50663</v>
      </c>
      <c r="L12" s="82">
        <f>-51784-4430-6848</f>
        <v>-63062</v>
      </c>
      <c r="M12" s="24">
        <f t="shared" si="0"/>
        <v>-0.19661602867019759</v>
      </c>
    </row>
    <row r="13" spans="2:13" x14ac:dyDescent="0.25">
      <c r="B13" s="281" t="s">
        <v>44</v>
      </c>
      <c r="C13" s="282"/>
      <c r="D13" s="282"/>
      <c r="E13" s="282"/>
      <c r="F13" s="282"/>
      <c r="G13" s="282"/>
      <c r="H13" s="336">
        <v>-56442</v>
      </c>
      <c r="I13" s="337">
        <v>-50079</v>
      </c>
      <c r="J13" s="24">
        <f t="shared" si="1"/>
        <v>0.12705924639070268</v>
      </c>
      <c r="K13" s="92">
        <v>-18101</v>
      </c>
      <c r="L13" s="93">
        <v>-11135</v>
      </c>
      <c r="M13" s="24">
        <f t="shared" si="0"/>
        <v>0.62559497081275262</v>
      </c>
    </row>
    <row r="14" spans="2:13" x14ac:dyDescent="0.25">
      <c r="B14" s="83" t="s">
        <v>45</v>
      </c>
      <c r="C14" s="276"/>
      <c r="D14" s="276"/>
      <c r="E14" s="276"/>
      <c r="F14" s="276"/>
      <c r="G14" s="276"/>
      <c r="H14" s="330">
        <v>-3925</v>
      </c>
      <c r="I14" s="331">
        <v>-4449</v>
      </c>
      <c r="J14" s="24">
        <f t="shared" si="1"/>
        <v>-0.1177792762418521</v>
      </c>
      <c r="K14" s="84">
        <v>-1056</v>
      </c>
      <c r="L14" s="85">
        <v>-1548</v>
      </c>
      <c r="M14" s="24">
        <f t="shared" si="0"/>
        <v>-0.31782945736434109</v>
      </c>
    </row>
    <row r="15" spans="2:13" x14ac:dyDescent="0.25">
      <c r="B15" s="86" t="s">
        <v>149</v>
      </c>
      <c r="C15" s="87"/>
      <c r="D15" s="87"/>
      <c r="E15" s="87"/>
      <c r="F15" s="87"/>
      <c r="G15" s="87"/>
      <c r="H15" s="333">
        <f>H10+SUM(H11:H14)</f>
        <v>136794</v>
      </c>
      <c r="I15" s="333">
        <f>I10+SUM(I11:I14)</f>
        <v>126294</v>
      </c>
      <c r="J15" s="88">
        <f t="shared" si="1"/>
        <v>8.3139341536415029E-2</v>
      </c>
      <c r="K15" s="89">
        <f>SUM(K10:K14)</f>
        <v>53797</v>
      </c>
      <c r="L15" s="89">
        <f>SUM(L10:L14)</f>
        <v>65969</v>
      </c>
      <c r="M15" s="88">
        <f t="shared" si="0"/>
        <v>-0.18451090663796632</v>
      </c>
    </row>
    <row r="16" spans="2:13" x14ac:dyDescent="0.25">
      <c r="B16" s="279" t="s">
        <v>150</v>
      </c>
      <c r="C16" s="280"/>
      <c r="D16" s="280"/>
      <c r="E16" s="280"/>
      <c r="F16" s="280"/>
      <c r="G16" s="280"/>
      <c r="H16" s="327">
        <v>-1955</v>
      </c>
      <c r="I16" s="328">
        <v>-1408</v>
      </c>
      <c r="J16" s="24"/>
      <c r="K16" s="79">
        <v>-4748</v>
      </c>
      <c r="L16" s="80">
        <v>-695</v>
      </c>
      <c r="M16" s="24"/>
    </row>
    <row r="17" spans="2:13" x14ac:dyDescent="0.25">
      <c r="B17" s="83" t="s">
        <v>151</v>
      </c>
      <c r="C17" s="276"/>
      <c r="D17" s="276"/>
      <c r="E17" s="276"/>
      <c r="F17" s="276"/>
      <c r="G17" s="276"/>
      <c r="H17" s="330">
        <v>-2523</v>
      </c>
      <c r="I17" s="331">
        <v>-2793</v>
      </c>
      <c r="J17" s="24">
        <f t="shared" si="1"/>
        <v>-9.6670247046186902E-2</v>
      </c>
      <c r="K17" s="84">
        <v>-1976</v>
      </c>
      <c r="L17" s="85">
        <v>-354</v>
      </c>
      <c r="M17" s="24">
        <f t="shared" si="0"/>
        <v>4.5819209039548019</v>
      </c>
    </row>
    <row r="18" spans="2:13" x14ac:dyDescent="0.25">
      <c r="B18" s="86" t="s">
        <v>152</v>
      </c>
      <c r="C18" s="87"/>
      <c r="D18" s="87"/>
      <c r="E18" s="87"/>
      <c r="F18" s="87"/>
      <c r="G18" s="87"/>
      <c r="H18" s="333">
        <f>H15+SUM(H16:H17)</f>
        <v>132316</v>
      </c>
      <c r="I18" s="333">
        <f>SUM(I15:I17)</f>
        <v>122093</v>
      </c>
      <c r="J18" s="88">
        <f t="shared" si="1"/>
        <v>8.3731254044048395E-2</v>
      </c>
      <c r="K18" s="89">
        <f>SUM(K15:K17)</f>
        <v>47073</v>
      </c>
      <c r="L18" s="333">
        <f>SUM(L15:L17)</f>
        <v>64920</v>
      </c>
      <c r="M18" s="88">
        <f t="shared" si="0"/>
        <v>-0.27490757855822551</v>
      </c>
    </row>
    <row r="19" spans="2:13" x14ac:dyDescent="0.25">
      <c r="B19" s="283" t="s">
        <v>46</v>
      </c>
      <c r="C19" s="284"/>
      <c r="D19" s="284"/>
      <c r="E19" s="284"/>
      <c r="F19" s="284"/>
      <c r="G19" s="284"/>
      <c r="H19" s="334">
        <f>-52503+10328</f>
        <v>-42175</v>
      </c>
      <c r="I19" s="334">
        <f>-42306+3649</f>
        <v>-38657</v>
      </c>
      <c r="J19" s="24">
        <f t="shared" si="1"/>
        <v>9.1005509998189196E-2</v>
      </c>
      <c r="K19" s="90">
        <v>-14596</v>
      </c>
      <c r="L19" s="91">
        <v>-20125</v>
      </c>
      <c r="M19" s="24">
        <f t="shared" si="0"/>
        <v>-0.27473291925465837</v>
      </c>
    </row>
    <row r="20" spans="2:13" x14ac:dyDescent="0.25">
      <c r="B20" s="94" t="s">
        <v>29</v>
      </c>
      <c r="C20" s="95"/>
      <c r="D20" s="95"/>
      <c r="E20" s="95"/>
      <c r="F20" s="95"/>
      <c r="G20" s="95"/>
      <c r="H20" s="333">
        <f>H18+H19</f>
        <v>90141</v>
      </c>
      <c r="I20" s="333">
        <f>I18+I19</f>
        <v>83436</v>
      </c>
      <c r="J20" s="96">
        <f t="shared" si="1"/>
        <v>8.0360995253847253E-2</v>
      </c>
      <c r="K20" s="89">
        <f>SUM(K18:K19)</f>
        <v>32477</v>
      </c>
      <c r="L20" s="89">
        <f>SUM(L18:L19)</f>
        <v>44795</v>
      </c>
      <c r="M20" s="96">
        <f t="shared" si="0"/>
        <v>-0.27498604754994976</v>
      </c>
    </row>
    <row r="21" spans="2:13" x14ac:dyDescent="0.25">
      <c r="B21" s="70"/>
      <c r="C21" s="66"/>
      <c r="D21" s="66"/>
      <c r="E21" s="66"/>
      <c r="F21" s="66"/>
      <c r="G21" s="66"/>
      <c r="H21" s="97"/>
      <c r="I21" s="97"/>
      <c r="J21" s="338"/>
      <c r="K21" s="97"/>
      <c r="L21" s="97"/>
      <c r="M21" s="98"/>
    </row>
    <row r="22" spans="2:13" x14ac:dyDescent="0.25">
      <c r="B22" s="99" t="s">
        <v>47</v>
      </c>
      <c r="C22" s="100"/>
      <c r="D22" s="100"/>
      <c r="E22" s="100"/>
      <c r="F22" s="100"/>
      <c r="G22" s="100"/>
      <c r="H22" s="332">
        <f>+H20-H23</f>
        <v>89992</v>
      </c>
      <c r="I22" s="333">
        <f>+I20-I23</f>
        <v>83269</v>
      </c>
      <c r="J22" s="101">
        <f>(H22-I22)/I22</f>
        <v>8.0738329990752866E-2</v>
      </c>
      <c r="K22" s="102">
        <f>+K20-K23</f>
        <v>32445</v>
      </c>
      <c r="L22" s="89">
        <f>+L20-L23</f>
        <v>44720</v>
      </c>
      <c r="M22" s="101">
        <f>(K22-L22)/L22</f>
        <v>-0.27448568872987478</v>
      </c>
    </row>
    <row r="23" spans="2:13" x14ac:dyDescent="0.25">
      <c r="B23" s="286" t="s">
        <v>97</v>
      </c>
      <c r="C23" s="287"/>
      <c r="D23" s="287"/>
      <c r="E23" s="287"/>
      <c r="F23" s="287"/>
      <c r="G23" s="287"/>
      <c r="H23" s="332">
        <v>149</v>
      </c>
      <c r="I23" s="333">
        <v>167</v>
      </c>
      <c r="J23" s="41"/>
      <c r="K23" s="103">
        <v>32</v>
      </c>
      <c r="L23" s="89">
        <v>75</v>
      </c>
      <c r="M23" s="41"/>
    </row>
    <row r="24" spans="2:13" x14ac:dyDescent="0.25">
      <c r="B24" s="104"/>
      <c r="C24" s="65"/>
      <c r="D24" s="65"/>
      <c r="E24" s="65"/>
      <c r="F24" s="65"/>
      <c r="G24" s="66"/>
      <c r="H24" s="105"/>
      <c r="I24" s="105"/>
      <c r="J24" s="338"/>
      <c r="K24" s="105"/>
      <c r="L24" s="105"/>
      <c r="M24" s="98"/>
    </row>
    <row r="25" spans="2:13" x14ac:dyDescent="0.25">
      <c r="B25" s="83" t="s">
        <v>48</v>
      </c>
      <c r="C25" s="276"/>
      <c r="D25" s="276"/>
      <c r="E25" s="276"/>
      <c r="F25" s="276"/>
      <c r="G25" s="276"/>
      <c r="H25" s="339">
        <f>H22/H27*1000</f>
        <v>1.1805073408438551</v>
      </c>
      <c r="I25" s="340">
        <f>I22/I27*1000</f>
        <v>1.0564955035851307</v>
      </c>
      <c r="J25" s="106">
        <v>0.12</v>
      </c>
      <c r="K25" s="107">
        <f>K22/K27*1000</f>
        <v>0.42561072843895997</v>
      </c>
      <c r="L25" s="108">
        <f>L22/L27*1000</f>
        <v>0.56887696271297727</v>
      </c>
      <c r="M25" s="106">
        <f>(K25-L25)/L25</f>
        <v>-0.25184045701337571</v>
      </c>
    </row>
    <row r="26" spans="2:13" x14ac:dyDescent="0.25">
      <c r="B26" s="283" t="s">
        <v>49</v>
      </c>
      <c r="C26" s="284"/>
      <c r="D26" s="284"/>
      <c r="E26" s="284"/>
      <c r="F26" s="284"/>
      <c r="G26" s="284"/>
      <c r="H26" s="339">
        <f>H22/H28*1000</f>
        <v>1.1801600657003681</v>
      </c>
      <c r="I26" s="340">
        <f>I22/I28*1000</f>
        <v>1.0555651503091106</v>
      </c>
      <c r="J26" s="106">
        <v>0.12</v>
      </c>
      <c r="K26" s="109">
        <f>K22/K28*1000</f>
        <v>0.42546839519917434</v>
      </c>
      <c r="L26" s="108">
        <f>L22/L28*1000</f>
        <v>0.56811878947199657</v>
      </c>
      <c r="M26" s="106">
        <f>(K26-L26)/L26</f>
        <v>-0.25109254774938872</v>
      </c>
    </row>
    <row r="27" spans="2:13" x14ac:dyDescent="0.25">
      <c r="B27" s="283" t="s">
        <v>50</v>
      </c>
      <c r="C27" s="284"/>
      <c r="D27" s="284"/>
      <c r="E27" s="284"/>
      <c r="F27" s="284"/>
      <c r="G27" s="284"/>
      <c r="H27" s="334">
        <v>76231631</v>
      </c>
      <c r="I27" s="335">
        <v>78816237</v>
      </c>
      <c r="J27" s="110" t="s">
        <v>7</v>
      </c>
      <c r="K27" s="90">
        <v>76231631</v>
      </c>
      <c r="L27" s="91">
        <v>78611023</v>
      </c>
      <c r="M27" s="110" t="s">
        <v>7</v>
      </c>
    </row>
    <row r="28" spans="2:13" x14ac:dyDescent="0.25">
      <c r="B28" s="283" t="s">
        <v>51</v>
      </c>
      <c r="C28" s="284"/>
      <c r="D28" s="284"/>
      <c r="E28" s="284"/>
      <c r="F28" s="284"/>
      <c r="G28" s="284"/>
      <c r="H28" s="334">
        <v>76254063</v>
      </c>
      <c r="I28" s="335">
        <v>78885704</v>
      </c>
      <c r="J28" s="110" t="s">
        <v>7</v>
      </c>
      <c r="K28" s="90">
        <v>76257133</v>
      </c>
      <c r="L28" s="91">
        <v>78715932</v>
      </c>
      <c r="M28" s="110" t="s">
        <v>7</v>
      </c>
    </row>
    <row r="31" spans="2:13" x14ac:dyDescent="0.25">
      <c r="K31" s="341"/>
    </row>
  </sheetData>
  <pageMargins left="0.23622047244094491" right="0.23622047244094491" top="0.74803149606299213" bottom="0.74803149606299213" header="0.31496062992125984" footer="0.31496062992125984"/>
  <pageSetup paperSize="9" orientation="landscape" r:id="rId1"/>
  <headerFooter>
    <oddFooter xml:space="preserve">&amp;L© 2016 Software AG. All rights reserved.
&amp;CPage &amp;P
&amp;R&amp;G
</oddFooter>
  </headerFooter>
  <legacyDrawingHF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B1:O55"/>
  <sheetViews>
    <sheetView zoomScaleNormal="100" workbookViewId="0"/>
  </sheetViews>
  <sheetFormatPr defaultColWidth="9.109375" defaultRowHeight="13.8" x14ac:dyDescent="0.3"/>
  <cols>
    <col min="1" max="1" width="2.6640625" style="113" customWidth="1"/>
    <col min="2" max="6" width="11.44140625" style="113" customWidth="1"/>
    <col min="7" max="10" width="12" style="113" customWidth="1"/>
    <col min="11" max="16384" width="9.109375" style="113"/>
  </cols>
  <sheetData>
    <row r="1" spans="2:15" ht="15" customHeight="1" x14ac:dyDescent="0.3">
      <c r="B1" s="168" t="s">
        <v>153</v>
      </c>
      <c r="C1" s="111"/>
      <c r="D1" s="111"/>
      <c r="E1" s="111"/>
      <c r="F1" s="111"/>
      <c r="G1" s="111"/>
      <c r="H1" s="111"/>
      <c r="I1" s="112"/>
      <c r="J1" s="112"/>
    </row>
    <row r="2" spans="2:15" ht="15" customHeight="1" x14ac:dyDescent="0.3">
      <c r="B2" s="394"/>
      <c r="C2" s="394"/>
      <c r="D2" s="111"/>
      <c r="E2" s="111"/>
      <c r="F2" s="111"/>
      <c r="G2" s="111"/>
      <c r="H2" s="111"/>
      <c r="I2" s="111"/>
      <c r="J2" s="111"/>
    </row>
    <row r="3" spans="2:15" ht="14.25" customHeight="1" x14ac:dyDescent="0.3">
      <c r="B3" s="12" t="s">
        <v>53</v>
      </c>
      <c r="C3" s="13"/>
      <c r="D3" s="13"/>
      <c r="E3" s="13"/>
      <c r="F3" s="13"/>
      <c r="G3" s="395" t="s">
        <v>147</v>
      </c>
      <c r="H3" s="396"/>
      <c r="I3" s="395" t="s">
        <v>109</v>
      </c>
      <c r="J3" s="396"/>
    </row>
    <row r="4" spans="2:15" ht="14.25" customHeight="1" x14ac:dyDescent="0.3">
      <c r="B4" s="114"/>
      <c r="C4" s="115"/>
      <c r="D4" s="115"/>
      <c r="E4" s="115"/>
      <c r="F4" s="115"/>
      <c r="G4" s="115"/>
      <c r="H4" s="116"/>
      <c r="I4" s="115"/>
      <c r="J4" s="117"/>
    </row>
    <row r="5" spans="2:15" s="121" customFormat="1" ht="14.25" customHeight="1" x14ac:dyDescent="0.3">
      <c r="B5" s="392" t="s">
        <v>54</v>
      </c>
      <c r="C5" s="393"/>
      <c r="D5" s="393"/>
      <c r="E5" s="393"/>
      <c r="F5" s="393"/>
      <c r="G5" s="118"/>
      <c r="H5" s="119"/>
      <c r="I5" s="118"/>
      <c r="J5" s="120"/>
    </row>
    <row r="6" spans="2:15" s="125" customFormat="1" ht="14.25" customHeight="1" x14ac:dyDescent="0.3">
      <c r="B6" s="403" t="s">
        <v>34</v>
      </c>
      <c r="C6" s="404"/>
      <c r="D6" s="404"/>
      <c r="E6" s="404"/>
      <c r="F6" s="404"/>
      <c r="G6" s="289"/>
      <c r="H6" s="122">
        <v>348951</v>
      </c>
      <c r="I6" s="123"/>
      <c r="J6" s="124">
        <v>300567</v>
      </c>
      <c r="M6" s="272"/>
      <c r="N6" s="272"/>
      <c r="O6" s="272"/>
    </row>
    <row r="7" spans="2:15" s="125" customFormat="1" ht="14.25" customHeight="1" x14ac:dyDescent="0.3">
      <c r="B7" s="399" t="s">
        <v>110</v>
      </c>
      <c r="C7" s="400"/>
      <c r="D7" s="400"/>
      <c r="E7" s="400"/>
      <c r="F7" s="400"/>
      <c r="G7" s="289"/>
      <c r="H7" s="122">
        <v>15335</v>
      </c>
      <c r="I7" s="123"/>
      <c r="J7" s="126">
        <v>11840</v>
      </c>
    </row>
    <row r="8" spans="2:15" s="125" customFormat="1" ht="14.25" customHeight="1" x14ac:dyDescent="0.3">
      <c r="B8" s="399" t="s">
        <v>154</v>
      </c>
      <c r="C8" s="400"/>
      <c r="D8" s="400"/>
      <c r="E8" s="400"/>
      <c r="F8" s="400"/>
      <c r="G8" s="289"/>
      <c r="H8" s="122">
        <v>189287</v>
      </c>
      <c r="I8" s="123"/>
      <c r="J8" s="126">
        <v>232576</v>
      </c>
    </row>
    <row r="9" spans="2:15" s="125" customFormat="1" ht="14.25" customHeight="1" x14ac:dyDescent="0.3">
      <c r="B9" s="399" t="s">
        <v>111</v>
      </c>
      <c r="C9" s="400"/>
      <c r="D9" s="400"/>
      <c r="E9" s="400"/>
      <c r="F9" s="400"/>
      <c r="G9" s="291"/>
      <c r="H9" s="122">
        <v>16684</v>
      </c>
      <c r="I9" s="127"/>
      <c r="J9" s="126">
        <v>14794</v>
      </c>
    </row>
    <row r="10" spans="2:15" s="125" customFormat="1" ht="14.25" customHeight="1" x14ac:dyDescent="0.3">
      <c r="B10" s="401" t="s">
        <v>155</v>
      </c>
      <c r="C10" s="402"/>
      <c r="D10" s="402"/>
      <c r="E10" s="402"/>
      <c r="F10" s="402"/>
      <c r="G10" s="294"/>
      <c r="H10" s="128">
        <v>21480</v>
      </c>
      <c r="I10" s="129"/>
      <c r="J10" s="130">
        <v>24406</v>
      </c>
    </row>
    <row r="11" spans="2:15" s="125" customFormat="1" ht="14.25" customHeight="1" x14ac:dyDescent="0.3">
      <c r="B11" s="288"/>
      <c r="C11" s="289"/>
      <c r="D11" s="289"/>
      <c r="E11" s="289"/>
      <c r="F11" s="289"/>
      <c r="G11" s="289"/>
      <c r="H11" s="131">
        <f>SUM(H6:H10)</f>
        <v>591737</v>
      </c>
      <c r="I11" s="123"/>
      <c r="J11" s="132">
        <f>SUM(J6:J10)</f>
        <v>584183</v>
      </c>
    </row>
    <row r="12" spans="2:15" s="121" customFormat="1" ht="14.25" customHeight="1" x14ac:dyDescent="0.3">
      <c r="B12" s="392" t="s">
        <v>55</v>
      </c>
      <c r="C12" s="393"/>
      <c r="D12" s="393"/>
      <c r="E12" s="393"/>
      <c r="F12" s="393"/>
      <c r="G12" s="118"/>
      <c r="H12" s="133"/>
      <c r="I12" s="133"/>
      <c r="J12" s="134"/>
    </row>
    <row r="13" spans="2:15" s="125" customFormat="1" ht="14.25" customHeight="1" x14ac:dyDescent="0.3">
      <c r="B13" s="399" t="s">
        <v>56</v>
      </c>
      <c r="C13" s="400"/>
      <c r="D13" s="400"/>
      <c r="E13" s="400"/>
      <c r="F13" s="400"/>
      <c r="G13" s="291"/>
      <c r="H13" s="122">
        <v>137212</v>
      </c>
      <c r="I13" s="127"/>
      <c r="J13" s="124">
        <v>157438</v>
      </c>
    </row>
    <row r="14" spans="2:15" s="125" customFormat="1" ht="14.25" customHeight="1" x14ac:dyDescent="0.3">
      <c r="B14" s="399" t="s">
        <v>57</v>
      </c>
      <c r="C14" s="400"/>
      <c r="D14" s="400"/>
      <c r="E14" s="400"/>
      <c r="F14" s="400"/>
      <c r="G14" s="289"/>
      <c r="H14" s="122">
        <v>894746</v>
      </c>
      <c r="I14" s="123"/>
      <c r="J14" s="126">
        <v>899954</v>
      </c>
    </row>
    <row r="15" spans="2:15" s="125" customFormat="1" ht="14.25" customHeight="1" x14ac:dyDescent="0.3">
      <c r="B15" s="399" t="s">
        <v>58</v>
      </c>
      <c r="C15" s="400"/>
      <c r="D15" s="400"/>
      <c r="E15" s="400"/>
      <c r="F15" s="400"/>
      <c r="G15" s="289"/>
      <c r="H15" s="122">
        <v>57530</v>
      </c>
      <c r="I15" s="123"/>
      <c r="J15" s="126">
        <v>56221</v>
      </c>
    </row>
    <row r="16" spans="2:15" s="125" customFormat="1" ht="14.25" customHeight="1" x14ac:dyDescent="0.3">
      <c r="B16" s="399" t="s">
        <v>110</v>
      </c>
      <c r="C16" s="400"/>
      <c r="D16" s="400"/>
      <c r="E16" s="400"/>
      <c r="F16" s="400"/>
      <c r="G16" s="289"/>
      <c r="H16" s="122">
        <v>42128</v>
      </c>
      <c r="I16" s="123"/>
      <c r="J16" s="126">
        <v>24547</v>
      </c>
    </row>
    <row r="17" spans="2:10" s="125" customFormat="1" ht="14.25" customHeight="1" x14ac:dyDescent="0.3">
      <c r="B17" s="399" t="s">
        <v>154</v>
      </c>
      <c r="C17" s="400"/>
      <c r="D17" s="400"/>
      <c r="E17" s="400"/>
      <c r="F17" s="400"/>
      <c r="G17" s="291"/>
      <c r="H17" s="122">
        <v>58095</v>
      </c>
      <c r="I17" s="127"/>
      <c r="J17" s="126">
        <v>75090</v>
      </c>
    </row>
    <row r="18" spans="2:10" s="125" customFormat="1" ht="14.25" customHeight="1" x14ac:dyDescent="0.3">
      <c r="B18" s="399" t="s">
        <v>111</v>
      </c>
      <c r="C18" s="400"/>
      <c r="D18" s="400"/>
      <c r="E18" s="400"/>
      <c r="F18" s="400"/>
      <c r="G18" s="289"/>
      <c r="H18" s="122">
        <v>289</v>
      </c>
      <c r="I18" s="123"/>
      <c r="J18" s="126">
        <v>82</v>
      </c>
    </row>
    <row r="19" spans="2:10" s="125" customFormat="1" ht="14.25" customHeight="1" x14ac:dyDescent="0.3">
      <c r="B19" s="399" t="s">
        <v>155</v>
      </c>
      <c r="C19" s="400"/>
      <c r="D19" s="400"/>
      <c r="E19" s="400"/>
      <c r="F19" s="400"/>
      <c r="G19" s="291"/>
      <c r="H19" s="122">
        <v>6315</v>
      </c>
      <c r="I19" s="127"/>
      <c r="J19" s="126">
        <v>6215</v>
      </c>
    </row>
    <row r="20" spans="2:10" s="125" customFormat="1" ht="14.25" customHeight="1" x14ac:dyDescent="0.3">
      <c r="B20" s="401" t="s">
        <v>156</v>
      </c>
      <c r="C20" s="402"/>
      <c r="D20" s="402"/>
      <c r="E20" s="402"/>
      <c r="F20" s="402"/>
      <c r="G20" s="135"/>
      <c r="H20" s="122">
        <v>12184</v>
      </c>
      <c r="I20" s="129"/>
      <c r="J20" s="130">
        <v>11039</v>
      </c>
    </row>
    <row r="21" spans="2:10" s="125" customFormat="1" ht="14.25" customHeight="1" x14ac:dyDescent="0.3">
      <c r="B21" s="290"/>
      <c r="C21" s="291"/>
      <c r="D21" s="291"/>
      <c r="E21" s="291"/>
      <c r="F21" s="291"/>
      <c r="G21" s="136"/>
      <c r="H21" s="137">
        <f>SUM(H13:H20)</f>
        <v>1208499</v>
      </c>
      <c r="I21" s="127"/>
      <c r="J21" s="132">
        <f>SUM(J13:J20)</f>
        <v>1230586</v>
      </c>
    </row>
    <row r="22" spans="2:10" ht="14.25" customHeight="1" x14ac:dyDescent="0.3">
      <c r="B22" s="138"/>
      <c r="C22" s="139"/>
      <c r="D22" s="139"/>
      <c r="E22" s="139"/>
      <c r="F22" s="139"/>
      <c r="G22" s="139"/>
      <c r="H22" s="140"/>
      <c r="I22" s="140"/>
      <c r="J22" s="141"/>
    </row>
    <row r="23" spans="2:10" s="125" customFormat="1" ht="14.25" customHeight="1" thickBot="1" x14ac:dyDescent="0.35">
      <c r="B23" s="405" t="s">
        <v>59</v>
      </c>
      <c r="C23" s="406"/>
      <c r="D23" s="406"/>
      <c r="E23" s="406"/>
      <c r="F23" s="406"/>
      <c r="G23" s="142"/>
      <c r="H23" s="143">
        <f>H11+H21</f>
        <v>1800236</v>
      </c>
      <c r="I23" s="144"/>
      <c r="J23" s="145">
        <f>J11+J21</f>
        <v>1814769</v>
      </c>
    </row>
    <row r="24" spans="2:10" ht="14.25" customHeight="1" thickTop="1" x14ac:dyDescent="0.3">
      <c r="B24" s="146"/>
      <c r="C24" s="147"/>
      <c r="D24" s="147"/>
      <c r="E24" s="147"/>
      <c r="F24" s="147"/>
      <c r="G24" s="147"/>
      <c r="H24" s="148"/>
      <c r="I24" s="147"/>
      <c r="J24" s="149"/>
    </row>
    <row r="25" spans="2:10" ht="14.25" customHeight="1" x14ac:dyDescent="0.3">
      <c r="B25" s="12" t="s">
        <v>60</v>
      </c>
      <c r="C25" s="13"/>
      <c r="D25" s="13"/>
      <c r="E25" s="13"/>
      <c r="F25" s="77"/>
      <c r="G25" s="342"/>
      <c r="H25" s="342"/>
      <c r="I25" s="397"/>
      <c r="J25" s="398"/>
    </row>
    <row r="26" spans="2:10" ht="14.25" customHeight="1" x14ac:dyDescent="0.3">
      <c r="B26" s="12"/>
      <c r="C26" s="13"/>
      <c r="D26" s="13"/>
      <c r="E26" s="13"/>
      <c r="F26" s="13"/>
      <c r="G26" s="150"/>
      <c r="H26" s="150"/>
      <c r="I26" s="150"/>
      <c r="J26" s="296"/>
    </row>
    <row r="27" spans="2:10" ht="14.25" customHeight="1" x14ac:dyDescent="0.3">
      <c r="B27" s="405" t="s">
        <v>61</v>
      </c>
      <c r="C27" s="406"/>
      <c r="D27" s="406"/>
      <c r="E27" s="406"/>
      <c r="F27" s="406"/>
      <c r="G27" s="147"/>
      <c r="H27" s="151"/>
      <c r="I27" s="147"/>
      <c r="J27" s="149"/>
    </row>
    <row r="28" spans="2:10" s="125" customFormat="1" ht="14.25" customHeight="1" x14ac:dyDescent="0.3">
      <c r="B28" s="403" t="s">
        <v>62</v>
      </c>
      <c r="C28" s="404"/>
      <c r="D28" s="404"/>
      <c r="E28" s="404"/>
      <c r="F28" s="404"/>
      <c r="G28" s="404"/>
      <c r="H28" s="152">
        <v>70782</v>
      </c>
      <c r="I28" s="153"/>
      <c r="J28" s="124">
        <v>113033</v>
      </c>
    </row>
    <row r="29" spans="2:10" s="125" customFormat="1" ht="14.25" customHeight="1" x14ac:dyDescent="0.3">
      <c r="B29" s="399" t="s">
        <v>157</v>
      </c>
      <c r="C29" s="400"/>
      <c r="D29" s="400"/>
      <c r="E29" s="400"/>
      <c r="F29" s="400"/>
      <c r="G29" s="289"/>
      <c r="H29" s="122">
        <v>31915</v>
      </c>
      <c r="I29" s="123"/>
      <c r="J29" s="126">
        <v>33016</v>
      </c>
    </row>
    <row r="30" spans="2:10" s="125" customFormat="1" ht="14.25" customHeight="1" x14ac:dyDescent="0.3">
      <c r="B30" s="399" t="s">
        <v>158</v>
      </c>
      <c r="C30" s="400"/>
      <c r="D30" s="400"/>
      <c r="E30" s="400"/>
      <c r="F30" s="400"/>
      <c r="G30" s="289"/>
      <c r="H30" s="122">
        <v>89440</v>
      </c>
      <c r="I30" s="123"/>
      <c r="J30" s="126">
        <v>112932</v>
      </c>
    </row>
    <row r="31" spans="2:10" s="125" customFormat="1" ht="14.25" customHeight="1" x14ac:dyDescent="0.3">
      <c r="B31" s="399" t="s">
        <v>63</v>
      </c>
      <c r="C31" s="400"/>
      <c r="D31" s="400"/>
      <c r="E31" s="400"/>
      <c r="F31" s="400"/>
      <c r="G31" s="289"/>
      <c r="H31" s="122">
        <v>55838</v>
      </c>
      <c r="I31" s="123"/>
      <c r="J31" s="126">
        <v>28329</v>
      </c>
    </row>
    <row r="32" spans="2:10" s="125" customFormat="1" ht="14.25" customHeight="1" x14ac:dyDescent="0.3">
      <c r="B32" s="399" t="s">
        <v>159</v>
      </c>
      <c r="C32" s="400"/>
      <c r="D32" s="400"/>
      <c r="E32" s="400"/>
      <c r="F32" s="400"/>
      <c r="G32" s="289"/>
      <c r="H32" s="122">
        <v>26148</v>
      </c>
      <c r="I32" s="123"/>
      <c r="J32" s="126">
        <v>28626</v>
      </c>
    </row>
    <row r="33" spans="2:10" s="125" customFormat="1" ht="14.25" customHeight="1" x14ac:dyDescent="0.3">
      <c r="B33" s="401" t="s">
        <v>160</v>
      </c>
      <c r="C33" s="402"/>
      <c r="D33" s="402"/>
      <c r="E33" s="402"/>
      <c r="F33" s="402"/>
      <c r="G33" s="294"/>
      <c r="H33" s="128">
        <v>135485</v>
      </c>
      <c r="I33" s="129"/>
      <c r="J33" s="130">
        <v>123606</v>
      </c>
    </row>
    <row r="34" spans="2:10" s="125" customFormat="1" ht="14.25" customHeight="1" x14ac:dyDescent="0.3">
      <c r="B34" s="288"/>
      <c r="C34" s="289"/>
      <c r="D34" s="289"/>
      <c r="E34" s="289"/>
      <c r="F34" s="289"/>
      <c r="G34" s="289"/>
      <c r="H34" s="131">
        <f>SUM(H28:H33)</f>
        <v>409608</v>
      </c>
      <c r="I34" s="127"/>
      <c r="J34" s="132">
        <f>SUM(J28:J33)</f>
        <v>439542</v>
      </c>
    </row>
    <row r="35" spans="2:10" ht="14.25" customHeight="1" x14ac:dyDescent="0.3">
      <c r="B35" s="405" t="s">
        <v>64</v>
      </c>
      <c r="C35" s="406"/>
      <c r="D35" s="406"/>
      <c r="E35" s="406"/>
      <c r="F35" s="406"/>
      <c r="G35" s="147"/>
      <c r="H35" s="154"/>
      <c r="I35" s="154"/>
      <c r="J35" s="155"/>
    </row>
    <row r="36" spans="2:10" s="125" customFormat="1" ht="14.25" customHeight="1" x14ac:dyDescent="0.3">
      <c r="B36" s="403" t="s">
        <v>62</v>
      </c>
      <c r="C36" s="404"/>
      <c r="D36" s="404"/>
      <c r="E36" s="404"/>
      <c r="F36" s="404"/>
      <c r="G36" s="295"/>
      <c r="H36" s="156">
        <v>200061</v>
      </c>
      <c r="I36" s="153"/>
      <c r="J36" s="124">
        <v>213247</v>
      </c>
    </row>
    <row r="37" spans="2:10" s="125" customFormat="1" ht="14.25" customHeight="1" x14ac:dyDescent="0.3">
      <c r="B37" s="399" t="s">
        <v>157</v>
      </c>
      <c r="C37" s="400"/>
      <c r="D37" s="400"/>
      <c r="E37" s="400"/>
      <c r="F37" s="400"/>
      <c r="G37" s="289"/>
      <c r="H37" s="122">
        <v>0</v>
      </c>
      <c r="I37" s="123"/>
      <c r="J37" s="126">
        <v>90</v>
      </c>
    </row>
    <row r="38" spans="2:10" s="125" customFormat="1" ht="14.25" customHeight="1" x14ac:dyDescent="0.3">
      <c r="B38" s="399" t="s">
        <v>158</v>
      </c>
      <c r="C38" s="400"/>
      <c r="D38" s="400"/>
      <c r="E38" s="400"/>
      <c r="F38" s="400"/>
      <c r="G38" s="289"/>
      <c r="H38" s="122">
        <v>1580</v>
      </c>
      <c r="I38" s="123"/>
      <c r="J38" s="126">
        <v>1719</v>
      </c>
    </row>
    <row r="39" spans="2:10" s="125" customFormat="1" ht="14.25" customHeight="1" x14ac:dyDescent="0.3">
      <c r="B39" s="399" t="s">
        <v>63</v>
      </c>
      <c r="C39" s="400"/>
      <c r="D39" s="400"/>
      <c r="E39" s="400"/>
      <c r="F39" s="400"/>
      <c r="G39" s="289"/>
      <c r="H39" s="122">
        <v>22515</v>
      </c>
      <c r="I39" s="123"/>
      <c r="J39" s="126">
        <v>17897</v>
      </c>
    </row>
    <row r="40" spans="2:10" s="125" customFormat="1" ht="14.25" customHeight="1" x14ac:dyDescent="0.3">
      <c r="B40" s="399" t="s">
        <v>161</v>
      </c>
      <c r="C40" s="400"/>
      <c r="D40" s="400"/>
      <c r="E40" s="400"/>
      <c r="F40" s="400"/>
      <c r="G40" s="289"/>
      <c r="H40" s="122">
        <v>33673</v>
      </c>
      <c r="I40" s="123"/>
      <c r="J40" s="126">
        <v>35644</v>
      </c>
    </row>
    <row r="41" spans="2:10" s="125" customFormat="1" ht="14.25" customHeight="1" x14ac:dyDescent="0.3">
      <c r="B41" s="399" t="s">
        <v>112</v>
      </c>
      <c r="C41" s="400"/>
      <c r="D41" s="400"/>
      <c r="E41" s="400"/>
      <c r="F41" s="400"/>
      <c r="G41" s="289"/>
      <c r="H41" s="122">
        <v>9002</v>
      </c>
      <c r="I41" s="123"/>
      <c r="J41" s="126">
        <v>16723</v>
      </c>
    </row>
    <row r="42" spans="2:10" s="125" customFormat="1" ht="14.25" customHeight="1" x14ac:dyDescent="0.3">
      <c r="B42" s="401" t="s">
        <v>160</v>
      </c>
      <c r="C42" s="402"/>
      <c r="D42" s="402"/>
      <c r="E42" s="402"/>
      <c r="F42" s="402"/>
      <c r="G42" s="294"/>
      <c r="H42" s="128">
        <v>9182</v>
      </c>
      <c r="I42" s="129"/>
      <c r="J42" s="130">
        <v>178</v>
      </c>
    </row>
    <row r="43" spans="2:10" s="125" customFormat="1" ht="14.25" customHeight="1" x14ac:dyDescent="0.3">
      <c r="B43" s="288"/>
      <c r="C43" s="289"/>
      <c r="D43" s="289"/>
      <c r="E43" s="289"/>
      <c r="F43" s="289"/>
      <c r="G43" s="289"/>
      <c r="H43" s="131">
        <f>SUM(H36:H42)</f>
        <v>276013</v>
      </c>
      <c r="I43" s="127"/>
      <c r="J43" s="132">
        <f>SUM(J36:J42)</f>
        <v>285498</v>
      </c>
    </row>
    <row r="44" spans="2:10" ht="14.25" customHeight="1" x14ac:dyDescent="0.3">
      <c r="B44" s="405" t="s">
        <v>65</v>
      </c>
      <c r="C44" s="406"/>
      <c r="D44" s="406"/>
      <c r="E44" s="406"/>
      <c r="F44" s="406"/>
      <c r="G44" s="147"/>
      <c r="H44" s="154"/>
      <c r="I44" s="154"/>
      <c r="J44" s="155"/>
    </row>
    <row r="45" spans="2:10" s="125" customFormat="1" ht="14.25" customHeight="1" x14ac:dyDescent="0.3">
      <c r="B45" s="403" t="s">
        <v>66</v>
      </c>
      <c r="C45" s="404"/>
      <c r="D45" s="404"/>
      <c r="E45" s="404"/>
      <c r="F45" s="404"/>
      <c r="G45" s="157"/>
      <c r="H45" s="152">
        <v>79000</v>
      </c>
      <c r="I45" s="153"/>
      <c r="J45" s="124">
        <v>79000</v>
      </c>
    </row>
    <row r="46" spans="2:10" s="125" customFormat="1" ht="14.25" customHeight="1" x14ac:dyDescent="0.3">
      <c r="B46" s="399" t="s">
        <v>116</v>
      </c>
      <c r="C46" s="400"/>
      <c r="D46" s="400"/>
      <c r="E46" s="400"/>
      <c r="F46" s="400"/>
      <c r="G46" s="158"/>
      <c r="H46" s="122">
        <v>23682</v>
      </c>
      <c r="I46" s="123"/>
      <c r="J46" s="126">
        <v>40504</v>
      </c>
    </row>
    <row r="47" spans="2:10" s="125" customFormat="1" ht="14.25" customHeight="1" x14ac:dyDescent="0.3">
      <c r="B47" s="399" t="s">
        <v>67</v>
      </c>
      <c r="C47" s="400"/>
      <c r="D47" s="400"/>
      <c r="E47" s="400"/>
      <c r="F47" s="400"/>
      <c r="G47" s="289"/>
      <c r="H47" s="122">
        <v>1095210</v>
      </c>
      <c r="I47" s="123"/>
      <c r="J47" s="126">
        <v>1047145</v>
      </c>
    </row>
    <row r="48" spans="2:10" s="125" customFormat="1" ht="14.25" customHeight="1" x14ac:dyDescent="0.3">
      <c r="B48" s="399" t="s">
        <v>68</v>
      </c>
      <c r="C48" s="400"/>
      <c r="D48" s="400"/>
      <c r="E48" s="400"/>
      <c r="F48" s="400"/>
      <c r="G48" s="289"/>
      <c r="H48" s="122">
        <v>-12179</v>
      </c>
      <c r="I48" s="123"/>
      <c r="J48" s="126">
        <v>-5808</v>
      </c>
    </row>
    <row r="49" spans="2:10" s="125" customFormat="1" ht="14.25" customHeight="1" x14ac:dyDescent="0.3">
      <c r="B49" s="399" t="s">
        <v>69</v>
      </c>
      <c r="C49" s="400"/>
      <c r="D49" s="400"/>
      <c r="E49" s="400"/>
      <c r="F49" s="400"/>
      <c r="G49" s="289"/>
      <c r="H49" s="122">
        <v>-71596</v>
      </c>
      <c r="I49" s="123"/>
      <c r="J49" s="126">
        <v>-71596</v>
      </c>
    </row>
    <row r="50" spans="2:10" s="125" customFormat="1" ht="14.25" customHeight="1" x14ac:dyDescent="0.3">
      <c r="B50" s="405" t="s">
        <v>87</v>
      </c>
      <c r="C50" s="406"/>
      <c r="D50" s="406"/>
      <c r="E50" s="406"/>
      <c r="F50" s="406"/>
      <c r="G50" s="291"/>
      <c r="H50" s="131">
        <f>SUM(H45:H49)</f>
        <v>1114117</v>
      </c>
      <c r="I50" s="127"/>
      <c r="J50" s="132">
        <f>SUM(J45:J49)</f>
        <v>1089245</v>
      </c>
    </row>
    <row r="51" spans="2:10" s="125" customFormat="1" ht="14.25" customHeight="1" x14ac:dyDescent="0.3">
      <c r="B51" s="392" t="s">
        <v>88</v>
      </c>
      <c r="C51" s="393"/>
      <c r="D51" s="393"/>
      <c r="E51" s="393"/>
      <c r="F51" s="393"/>
      <c r="G51" s="293"/>
      <c r="H51" s="159">
        <v>498</v>
      </c>
      <c r="I51" s="160"/>
      <c r="J51" s="161">
        <v>484</v>
      </c>
    </row>
    <row r="52" spans="2:10" s="125" customFormat="1" ht="14.25" customHeight="1" x14ac:dyDescent="0.3">
      <c r="B52" s="162"/>
      <c r="C52" s="163"/>
      <c r="D52" s="163"/>
      <c r="E52" s="163"/>
      <c r="F52" s="163"/>
      <c r="G52" s="163"/>
      <c r="H52" s="137">
        <f>H50+H51</f>
        <v>1114615</v>
      </c>
      <c r="I52" s="127"/>
      <c r="J52" s="132">
        <f>J50+J51</f>
        <v>1089729</v>
      </c>
    </row>
    <row r="53" spans="2:10" ht="14.25" customHeight="1" x14ac:dyDescent="0.3">
      <c r="B53" s="164"/>
      <c r="C53" s="165"/>
      <c r="D53" s="165"/>
      <c r="E53" s="165"/>
      <c r="F53" s="165"/>
      <c r="G53" s="165"/>
      <c r="H53" s="154"/>
      <c r="I53" s="154"/>
      <c r="J53" s="155"/>
    </row>
    <row r="54" spans="2:10" s="125" customFormat="1" ht="14.25" customHeight="1" thickBot="1" x14ac:dyDescent="0.35">
      <c r="B54" s="405" t="s">
        <v>70</v>
      </c>
      <c r="C54" s="406"/>
      <c r="D54" s="406"/>
      <c r="E54" s="406"/>
      <c r="F54" s="406"/>
      <c r="G54" s="142"/>
      <c r="H54" s="143">
        <f>H34+H43+H52</f>
        <v>1800236</v>
      </c>
      <c r="I54" s="144"/>
      <c r="J54" s="145">
        <f>J34+J43+J52</f>
        <v>1814769</v>
      </c>
    </row>
    <row r="55" spans="2:10" ht="14.25" customHeight="1" thickTop="1" x14ac:dyDescent="0.3">
      <c r="B55" s="166"/>
      <c r="C55" s="167"/>
      <c r="D55" s="167"/>
      <c r="E55" s="167"/>
      <c r="F55" s="167"/>
      <c r="G55" s="167"/>
      <c r="H55" s="133"/>
      <c r="I55" s="133"/>
      <c r="J55" s="134"/>
    </row>
  </sheetData>
  <mergeCells count="44">
    <mergeCell ref="B47:F47"/>
    <mergeCell ref="B23:F23"/>
    <mergeCell ref="B54:F54"/>
    <mergeCell ref="B41:F41"/>
    <mergeCell ref="B46:F46"/>
    <mergeCell ref="B51:F51"/>
    <mergeCell ref="B48:F48"/>
    <mergeCell ref="B49:F49"/>
    <mergeCell ref="B50:F50"/>
    <mergeCell ref="B29:F29"/>
    <mergeCell ref="B30:F30"/>
    <mergeCell ref="B31:F31"/>
    <mergeCell ref="B42:F42"/>
    <mergeCell ref="B44:F44"/>
    <mergeCell ref="B45:F45"/>
    <mergeCell ref="B10:F10"/>
    <mergeCell ref="B12:F12"/>
    <mergeCell ref="B13:F13"/>
    <mergeCell ref="B27:F27"/>
    <mergeCell ref="B40:F40"/>
    <mergeCell ref="B32:F32"/>
    <mergeCell ref="B33:F33"/>
    <mergeCell ref="B36:F36"/>
    <mergeCell ref="B37:F37"/>
    <mergeCell ref="B38:F38"/>
    <mergeCell ref="B39:F39"/>
    <mergeCell ref="B35:F35"/>
    <mergeCell ref="B28:G28"/>
    <mergeCell ref="B5:F5"/>
    <mergeCell ref="B2:C2"/>
    <mergeCell ref="G3:H3"/>
    <mergeCell ref="I3:J3"/>
    <mergeCell ref="I25:J25"/>
    <mergeCell ref="B18:F18"/>
    <mergeCell ref="B19:F19"/>
    <mergeCell ref="B20:F20"/>
    <mergeCell ref="B6:F6"/>
    <mergeCell ref="B7:F7"/>
    <mergeCell ref="B8:F8"/>
    <mergeCell ref="B9:F9"/>
    <mergeCell ref="B14:F14"/>
    <mergeCell ref="B15:F15"/>
    <mergeCell ref="B16:F16"/>
    <mergeCell ref="B17:F17"/>
  </mergeCells>
  <pageMargins left="0.23622047244094491" right="0.23622047244094491" top="0.74803149606299213" bottom="0.74803149606299213" header="0.31496062992125984" footer="0.31496062992125984"/>
  <pageSetup paperSize="9" scale="92" orientation="portrait" r:id="rId1"/>
  <headerFooter>
    <oddFooter xml:space="preserve">&amp;L© 2016 Software AG. All rights reserved.
&amp;CPage &amp;P
&amp;R&amp;G
</oddFooter>
  </headerFooter>
  <legacyDrawingHF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B1:M40"/>
  <sheetViews>
    <sheetView zoomScaleNormal="100" workbookViewId="0">
      <selection activeCell="E41" sqref="E41"/>
    </sheetView>
  </sheetViews>
  <sheetFormatPr defaultColWidth="9.109375" defaultRowHeight="13.8" x14ac:dyDescent="0.25"/>
  <cols>
    <col min="1" max="1" width="2.6640625" style="2" customWidth="1"/>
    <col min="2" max="9" width="10.33203125" style="2" customWidth="1"/>
    <col min="10" max="13" width="12.88671875" style="2" customWidth="1"/>
    <col min="14" max="16384" width="9.109375" style="2"/>
  </cols>
  <sheetData>
    <row r="1" spans="2:13" x14ac:dyDescent="0.25">
      <c r="B1" s="343" t="s">
        <v>162</v>
      </c>
      <c r="C1" s="343"/>
      <c r="D1" s="343"/>
      <c r="E1" s="343"/>
      <c r="F1" s="343"/>
      <c r="G1" s="343"/>
      <c r="H1" s="343"/>
      <c r="I1" s="343"/>
      <c r="J1" s="343"/>
      <c r="K1" s="343"/>
      <c r="L1" s="343"/>
      <c r="M1" s="343"/>
    </row>
    <row r="2" spans="2:13" x14ac:dyDescent="0.25">
      <c r="B2" s="410"/>
      <c r="C2" s="410"/>
      <c r="D2" s="11"/>
      <c r="E2" s="11"/>
      <c r="F2" s="11"/>
      <c r="G2" s="11"/>
      <c r="H2" s="11"/>
      <c r="I2" s="11"/>
      <c r="J2" s="11"/>
      <c r="K2" s="11"/>
    </row>
    <row r="3" spans="2:13" x14ac:dyDescent="0.25">
      <c r="B3" s="169" t="s">
        <v>52</v>
      </c>
      <c r="C3" s="13"/>
      <c r="D3" s="13"/>
      <c r="E3" s="13"/>
      <c r="F3" s="13"/>
      <c r="G3" s="170"/>
      <c r="H3" s="170"/>
      <c r="I3" s="13"/>
      <c r="J3" s="16" t="s">
        <v>134</v>
      </c>
      <c r="K3" s="16" t="s">
        <v>135</v>
      </c>
      <c r="L3" s="292" t="s">
        <v>136</v>
      </c>
      <c r="M3" s="171" t="s">
        <v>137</v>
      </c>
    </row>
    <row r="4" spans="2:13" s="113" customFormat="1" x14ac:dyDescent="0.3">
      <c r="B4" s="403" t="s">
        <v>29</v>
      </c>
      <c r="C4" s="404"/>
      <c r="D4" s="404"/>
      <c r="E4" s="404"/>
      <c r="F4" s="404"/>
      <c r="G4" s="404"/>
      <c r="H4" s="404"/>
      <c r="I4" s="404"/>
      <c r="J4" s="344">
        <v>90141</v>
      </c>
      <c r="K4" s="124">
        <v>83436</v>
      </c>
      <c r="L4" s="124">
        <v>32477</v>
      </c>
      <c r="M4" s="124">
        <v>44795</v>
      </c>
    </row>
    <row r="5" spans="2:13" s="113" customFormat="1" x14ac:dyDescent="0.3">
      <c r="B5" s="399" t="s">
        <v>46</v>
      </c>
      <c r="C5" s="400"/>
      <c r="D5" s="400"/>
      <c r="E5" s="400"/>
      <c r="F5" s="400"/>
      <c r="G5" s="400"/>
      <c r="H5" s="400"/>
      <c r="I5" s="400"/>
      <c r="J5" s="345">
        <v>42175</v>
      </c>
      <c r="K5" s="126">
        <v>38657</v>
      </c>
      <c r="L5" s="126">
        <v>14596</v>
      </c>
      <c r="M5" s="126">
        <v>20125</v>
      </c>
    </row>
    <row r="6" spans="2:13" s="113" customFormat="1" x14ac:dyDescent="0.3">
      <c r="B6" s="399" t="s">
        <v>163</v>
      </c>
      <c r="C6" s="400"/>
      <c r="D6" s="400"/>
      <c r="E6" s="400"/>
      <c r="F6" s="400"/>
      <c r="G6" s="400"/>
      <c r="H6" s="400"/>
      <c r="I6" s="400"/>
      <c r="J6" s="345">
        <v>2523</v>
      </c>
      <c r="K6" s="126">
        <v>2793</v>
      </c>
      <c r="L6" s="126">
        <v>1976</v>
      </c>
      <c r="M6" s="126">
        <v>354</v>
      </c>
    </row>
    <row r="7" spans="2:13" s="113" customFormat="1" x14ac:dyDescent="0.3">
      <c r="B7" s="399" t="s">
        <v>71</v>
      </c>
      <c r="C7" s="400"/>
      <c r="D7" s="400"/>
      <c r="E7" s="400"/>
      <c r="F7" s="400"/>
      <c r="G7" s="400"/>
      <c r="H7" s="400"/>
      <c r="I7" s="400"/>
      <c r="J7" s="345">
        <v>30014</v>
      </c>
      <c r="K7" s="126">
        <v>37957</v>
      </c>
      <c r="L7" s="126">
        <v>10077</v>
      </c>
      <c r="M7" s="126">
        <v>11500</v>
      </c>
    </row>
    <row r="8" spans="2:13" s="113" customFormat="1" x14ac:dyDescent="0.3">
      <c r="B8" s="288" t="s">
        <v>164</v>
      </c>
      <c r="C8" s="289"/>
      <c r="D8" s="289"/>
      <c r="E8" s="289"/>
      <c r="F8" s="289"/>
      <c r="G8" s="289"/>
      <c r="H8" s="289"/>
      <c r="I8" s="289"/>
      <c r="J8" s="345">
        <v>-16320</v>
      </c>
      <c r="K8" s="126">
        <v>0</v>
      </c>
      <c r="L8" s="126">
        <v>-8029</v>
      </c>
      <c r="M8" s="126">
        <v>0</v>
      </c>
    </row>
    <row r="9" spans="2:13" s="111" customFormat="1" ht="13.2" x14ac:dyDescent="0.3">
      <c r="B9" s="399" t="s">
        <v>165</v>
      </c>
      <c r="C9" s="400"/>
      <c r="D9" s="400"/>
      <c r="E9" s="400"/>
      <c r="F9" s="400"/>
      <c r="G9" s="400"/>
      <c r="H9" s="400"/>
      <c r="I9" s="400"/>
      <c r="J9" s="345">
        <v>-12854</v>
      </c>
      <c r="K9" s="126">
        <v>-8890</v>
      </c>
      <c r="L9" s="126">
        <v>-8301</v>
      </c>
      <c r="M9" s="126">
        <v>-15432</v>
      </c>
    </row>
    <row r="10" spans="2:13" s="113" customFormat="1" x14ac:dyDescent="0.3">
      <c r="B10" s="408" t="s">
        <v>72</v>
      </c>
      <c r="C10" s="409"/>
      <c r="D10" s="409"/>
      <c r="E10" s="409"/>
      <c r="F10" s="409"/>
      <c r="G10" s="409"/>
      <c r="H10" s="409"/>
      <c r="I10" s="409"/>
      <c r="J10" s="346">
        <f>SUM(J4:J9)</f>
        <v>135679</v>
      </c>
      <c r="K10" s="172">
        <f>SUM(K4:K9)</f>
        <v>153953</v>
      </c>
      <c r="L10" s="172">
        <f>SUM(L4:L9)</f>
        <v>42796</v>
      </c>
      <c r="M10" s="172">
        <f>SUM(M4:M9)</f>
        <v>61342</v>
      </c>
    </row>
    <row r="11" spans="2:13" s="113" customFormat="1" x14ac:dyDescent="0.3">
      <c r="B11" s="399" t="s">
        <v>166</v>
      </c>
      <c r="C11" s="400"/>
      <c r="D11" s="400"/>
      <c r="E11" s="400"/>
      <c r="F11" s="400"/>
      <c r="G11" s="400"/>
      <c r="H11" s="400"/>
      <c r="I11" s="400"/>
      <c r="J11" s="344">
        <v>41912</v>
      </c>
      <c r="K11" s="124">
        <v>34131</v>
      </c>
      <c r="L11" s="124">
        <v>14934</v>
      </c>
      <c r="M11" s="124">
        <v>-5427</v>
      </c>
    </row>
    <row r="12" spans="2:13" s="113" customFormat="1" x14ac:dyDescent="0.3">
      <c r="B12" s="399" t="s">
        <v>73</v>
      </c>
      <c r="C12" s="400"/>
      <c r="D12" s="400"/>
      <c r="E12" s="400"/>
      <c r="F12" s="400"/>
      <c r="G12" s="400"/>
      <c r="H12" s="400"/>
      <c r="I12" s="400"/>
      <c r="J12" s="345">
        <v>34128</v>
      </c>
      <c r="K12" s="126">
        <v>2012</v>
      </c>
      <c r="L12" s="126">
        <v>2648</v>
      </c>
      <c r="M12" s="126">
        <v>-8779</v>
      </c>
    </row>
    <row r="13" spans="2:13" s="113" customFormat="1" x14ac:dyDescent="0.3">
      <c r="B13" s="399" t="s">
        <v>167</v>
      </c>
      <c r="C13" s="400"/>
      <c r="D13" s="400"/>
      <c r="E13" s="400"/>
      <c r="F13" s="400"/>
      <c r="G13" s="400"/>
      <c r="H13" s="400"/>
      <c r="I13" s="400"/>
      <c r="J13" s="345">
        <v>-50695</v>
      </c>
      <c r="K13" s="126">
        <v>-45901</v>
      </c>
      <c r="L13" s="126">
        <v>-18858</v>
      </c>
      <c r="M13" s="126">
        <v>-15428</v>
      </c>
    </row>
    <row r="14" spans="2:13" s="113" customFormat="1" x14ac:dyDescent="0.3">
      <c r="B14" s="399" t="s">
        <v>74</v>
      </c>
      <c r="C14" s="400"/>
      <c r="D14" s="400"/>
      <c r="E14" s="400"/>
      <c r="F14" s="400"/>
      <c r="G14" s="400"/>
      <c r="H14" s="400"/>
      <c r="I14" s="400"/>
      <c r="J14" s="345">
        <v>-10866</v>
      </c>
      <c r="K14" s="126">
        <v>-10195</v>
      </c>
      <c r="L14" s="126">
        <v>-7162</v>
      </c>
      <c r="M14" s="126">
        <v>-5702</v>
      </c>
    </row>
    <row r="15" spans="2:13" s="111" customFormat="1" ht="13.2" x14ac:dyDescent="0.3">
      <c r="B15" s="399" t="s">
        <v>75</v>
      </c>
      <c r="C15" s="400"/>
      <c r="D15" s="400"/>
      <c r="E15" s="400"/>
      <c r="F15" s="400"/>
      <c r="G15" s="400"/>
      <c r="H15" s="400"/>
      <c r="I15" s="400"/>
      <c r="J15" s="345">
        <v>7086</v>
      </c>
      <c r="K15" s="126">
        <v>5944</v>
      </c>
      <c r="L15" s="126">
        <v>2611</v>
      </c>
      <c r="M15" s="126">
        <v>2161</v>
      </c>
    </row>
    <row r="16" spans="2:13" s="113" customFormat="1" x14ac:dyDescent="0.3">
      <c r="B16" s="408" t="s">
        <v>76</v>
      </c>
      <c r="C16" s="409"/>
      <c r="D16" s="409"/>
      <c r="E16" s="409"/>
      <c r="F16" s="409"/>
      <c r="G16" s="409"/>
      <c r="H16" s="409"/>
      <c r="I16" s="409"/>
      <c r="J16" s="347">
        <f>SUM(J10:J15)</f>
        <v>157244</v>
      </c>
      <c r="K16" s="172">
        <f>SUM(K10:K15)</f>
        <v>139944</v>
      </c>
      <c r="L16" s="173">
        <f>SUM(L10:L15)</f>
        <v>36969</v>
      </c>
      <c r="M16" s="172">
        <f>SUM(M10:M15)</f>
        <v>28167</v>
      </c>
    </row>
    <row r="17" spans="2:13" s="113" customFormat="1" x14ac:dyDescent="0.3">
      <c r="B17" s="399" t="s">
        <v>77</v>
      </c>
      <c r="C17" s="400"/>
      <c r="D17" s="400"/>
      <c r="E17" s="400"/>
      <c r="F17" s="400"/>
      <c r="G17" s="400"/>
      <c r="H17" s="400"/>
      <c r="I17" s="400"/>
      <c r="J17" s="344">
        <v>336</v>
      </c>
      <c r="K17" s="124">
        <v>2388</v>
      </c>
      <c r="L17" s="124">
        <v>114</v>
      </c>
      <c r="M17" s="124">
        <v>0</v>
      </c>
    </row>
    <row r="18" spans="2:13" s="113" customFormat="1" x14ac:dyDescent="0.3">
      <c r="B18" s="399" t="s">
        <v>78</v>
      </c>
      <c r="C18" s="400"/>
      <c r="D18" s="400"/>
      <c r="E18" s="400"/>
      <c r="F18" s="400"/>
      <c r="G18" s="400"/>
      <c r="H18" s="400"/>
      <c r="I18" s="400"/>
      <c r="J18" s="345">
        <v>-8582</v>
      </c>
      <c r="K18" s="126">
        <v>-9174</v>
      </c>
      <c r="L18" s="126">
        <v>-3780</v>
      </c>
      <c r="M18" s="126">
        <v>-3198</v>
      </c>
    </row>
    <row r="19" spans="2:13" s="113" customFormat="1" x14ac:dyDescent="0.3">
      <c r="B19" s="399" t="s">
        <v>168</v>
      </c>
      <c r="C19" s="400"/>
      <c r="D19" s="400"/>
      <c r="E19" s="400"/>
      <c r="F19" s="400"/>
      <c r="G19" s="400"/>
      <c r="H19" s="400"/>
      <c r="I19" s="400"/>
      <c r="J19" s="345">
        <v>1425</v>
      </c>
      <c r="K19" s="126">
        <v>144</v>
      </c>
      <c r="L19" s="126">
        <v>10</v>
      </c>
      <c r="M19" s="126">
        <v>6</v>
      </c>
    </row>
    <row r="20" spans="2:13" s="113" customFormat="1" x14ac:dyDescent="0.3">
      <c r="B20" s="399" t="s">
        <v>169</v>
      </c>
      <c r="C20" s="400"/>
      <c r="D20" s="400"/>
      <c r="E20" s="400"/>
      <c r="F20" s="400"/>
      <c r="G20" s="400"/>
      <c r="H20" s="400"/>
      <c r="I20" s="400"/>
      <c r="J20" s="345">
        <v>-5042</v>
      </c>
      <c r="K20" s="126">
        <v>-4503</v>
      </c>
      <c r="L20" s="126">
        <v>-2213</v>
      </c>
      <c r="M20" s="126">
        <v>-2373</v>
      </c>
    </row>
    <row r="21" spans="2:13" s="113" customFormat="1" x14ac:dyDescent="0.3">
      <c r="B21" s="399" t="s">
        <v>170</v>
      </c>
      <c r="C21" s="400"/>
      <c r="D21" s="400"/>
      <c r="E21" s="400"/>
      <c r="F21" s="400"/>
      <c r="G21" s="400"/>
      <c r="H21" s="400"/>
      <c r="I21" s="400"/>
      <c r="J21" s="345">
        <v>16818</v>
      </c>
      <c r="K21" s="126">
        <v>49232</v>
      </c>
      <c r="L21" s="126">
        <v>1801</v>
      </c>
      <c r="M21" s="126">
        <v>25011</v>
      </c>
    </row>
    <row r="22" spans="2:13" s="113" customFormat="1" x14ac:dyDescent="0.3">
      <c r="B22" s="399" t="s">
        <v>171</v>
      </c>
      <c r="C22" s="400"/>
      <c r="D22" s="400"/>
      <c r="E22" s="400"/>
      <c r="F22" s="400"/>
      <c r="G22" s="400"/>
      <c r="H22" s="400"/>
      <c r="I22" s="400"/>
      <c r="J22" s="345">
        <v>-16951</v>
      </c>
      <c r="K22" s="126">
        <v>-3</v>
      </c>
      <c r="L22" s="126">
        <v>-48</v>
      </c>
      <c r="M22" s="126">
        <v>0</v>
      </c>
    </row>
    <row r="23" spans="2:13" s="113" customFormat="1" x14ac:dyDescent="0.3">
      <c r="B23" s="399" t="s">
        <v>172</v>
      </c>
      <c r="C23" s="400"/>
      <c r="D23" s="400"/>
      <c r="E23" s="400"/>
      <c r="F23" s="400"/>
      <c r="G23" s="400"/>
      <c r="H23" s="400"/>
      <c r="I23" s="400"/>
      <c r="J23" s="345">
        <v>0</v>
      </c>
      <c r="K23" s="126">
        <v>-1000</v>
      </c>
      <c r="L23" s="126">
        <v>0</v>
      </c>
      <c r="M23" s="126">
        <v>0</v>
      </c>
    </row>
    <row r="24" spans="2:13" s="111" customFormat="1" ht="13.2" x14ac:dyDescent="0.3">
      <c r="B24" s="399" t="s">
        <v>173</v>
      </c>
      <c r="C24" s="400"/>
      <c r="D24" s="400"/>
      <c r="E24" s="400"/>
      <c r="F24" s="400"/>
      <c r="G24" s="400"/>
      <c r="H24" s="400"/>
      <c r="I24" s="400"/>
      <c r="J24" s="345">
        <v>-11546</v>
      </c>
      <c r="K24" s="126">
        <v>0</v>
      </c>
      <c r="L24" s="126">
        <v>-11133</v>
      </c>
      <c r="M24" s="126">
        <v>0</v>
      </c>
    </row>
    <row r="25" spans="2:13" s="113" customFormat="1" x14ac:dyDescent="0.3">
      <c r="B25" s="408" t="s">
        <v>79</v>
      </c>
      <c r="C25" s="409"/>
      <c r="D25" s="409"/>
      <c r="E25" s="409"/>
      <c r="F25" s="409"/>
      <c r="G25" s="409"/>
      <c r="H25" s="409"/>
      <c r="I25" s="409"/>
      <c r="J25" s="346">
        <f>SUM(J17:J24)</f>
        <v>-23542</v>
      </c>
      <c r="K25" s="172">
        <f>SUM(K17:K24)</f>
        <v>37084</v>
      </c>
      <c r="L25" s="172">
        <f>SUM(L17:L24)</f>
        <v>-15249</v>
      </c>
      <c r="M25" s="172">
        <f>SUM(M17:M24)</f>
        <v>19446</v>
      </c>
    </row>
    <row r="26" spans="2:13" s="113" customFormat="1" x14ac:dyDescent="0.3">
      <c r="B26" s="399" t="s">
        <v>174</v>
      </c>
      <c r="C26" s="400"/>
      <c r="D26" s="400"/>
      <c r="E26" s="400"/>
      <c r="F26" s="400"/>
      <c r="G26" s="400"/>
      <c r="H26" s="400"/>
      <c r="I26" s="400"/>
      <c r="J26" s="345">
        <v>0</v>
      </c>
      <c r="K26" s="126">
        <v>-16291</v>
      </c>
      <c r="L26" s="126">
        <v>0</v>
      </c>
      <c r="M26" s="126">
        <v>-16291</v>
      </c>
    </row>
    <row r="27" spans="2:13" s="113" customFormat="1" x14ac:dyDescent="0.3">
      <c r="B27" s="399" t="s">
        <v>175</v>
      </c>
      <c r="C27" s="400"/>
      <c r="D27" s="400"/>
      <c r="E27" s="400"/>
      <c r="F27" s="400"/>
      <c r="G27" s="400"/>
      <c r="H27" s="400"/>
      <c r="I27" s="407"/>
      <c r="J27" s="345">
        <v>0</v>
      </c>
      <c r="K27" s="126">
        <v>466</v>
      </c>
      <c r="L27" s="126">
        <v>0</v>
      </c>
      <c r="M27" s="126">
        <v>466</v>
      </c>
    </row>
    <row r="28" spans="2:13" s="113" customFormat="1" x14ac:dyDescent="0.3">
      <c r="B28" s="399" t="s">
        <v>176</v>
      </c>
      <c r="C28" s="400"/>
      <c r="D28" s="400"/>
      <c r="E28" s="400"/>
      <c r="F28" s="400"/>
      <c r="G28" s="400"/>
      <c r="H28" s="400"/>
      <c r="I28" s="407"/>
      <c r="J28" s="345">
        <v>-42105</v>
      </c>
      <c r="K28" s="126">
        <v>-39633</v>
      </c>
      <c r="L28" s="126">
        <v>-178</v>
      </c>
      <c r="M28" s="126">
        <v>-174</v>
      </c>
    </row>
    <row r="29" spans="2:13" s="113" customFormat="1" x14ac:dyDescent="0.3">
      <c r="B29" s="399" t="s">
        <v>177</v>
      </c>
      <c r="C29" s="400"/>
      <c r="D29" s="400"/>
      <c r="E29" s="400"/>
      <c r="F29" s="400"/>
      <c r="G29" s="400"/>
      <c r="H29" s="400"/>
      <c r="I29" s="407"/>
      <c r="J29" s="345">
        <v>78624</v>
      </c>
      <c r="K29" s="126">
        <v>6170</v>
      </c>
      <c r="L29" s="126">
        <v>280</v>
      </c>
      <c r="M29" s="126">
        <v>1323</v>
      </c>
    </row>
    <row r="30" spans="2:13" s="113" customFormat="1" x14ac:dyDescent="0.3">
      <c r="B30" s="399" t="s">
        <v>178</v>
      </c>
      <c r="C30" s="400"/>
      <c r="D30" s="400"/>
      <c r="E30" s="400"/>
      <c r="F30" s="400"/>
      <c r="G30" s="400"/>
      <c r="H30" s="400"/>
      <c r="I30" s="407"/>
      <c r="J30" s="345">
        <v>-122432</v>
      </c>
      <c r="K30" s="126">
        <v>-106201</v>
      </c>
      <c r="L30" s="126">
        <v>-117785</v>
      </c>
      <c r="M30" s="126">
        <v>-103245</v>
      </c>
    </row>
    <row r="31" spans="2:13" s="113" customFormat="1" x14ac:dyDescent="0.3">
      <c r="B31" s="288" t="s">
        <v>193</v>
      </c>
      <c r="C31" s="289"/>
      <c r="D31" s="289"/>
      <c r="E31" s="289"/>
      <c r="F31" s="289"/>
      <c r="G31" s="289"/>
      <c r="H31" s="289"/>
      <c r="I31" s="289"/>
      <c r="J31" s="345">
        <v>-460</v>
      </c>
      <c r="K31" s="126">
        <v>-500</v>
      </c>
      <c r="L31" s="126">
        <v>0</v>
      </c>
      <c r="M31" s="126">
        <v>-500</v>
      </c>
    </row>
    <row r="32" spans="2:13" s="113" customFormat="1" x14ac:dyDescent="0.3">
      <c r="B32" s="408" t="s">
        <v>80</v>
      </c>
      <c r="C32" s="409"/>
      <c r="D32" s="409"/>
      <c r="E32" s="409"/>
      <c r="F32" s="409"/>
      <c r="G32" s="409"/>
      <c r="H32" s="409"/>
      <c r="I32" s="409"/>
      <c r="J32" s="346">
        <f>SUM(J26:J31)</f>
        <v>-86373</v>
      </c>
      <c r="K32" s="346">
        <f>SUM(K26:K31)</f>
        <v>-155989</v>
      </c>
      <c r="L32" s="346">
        <f>SUM(L26:L31)</f>
        <v>-117683</v>
      </c>
      <c r="M32" s="346">
        <f>SUM(M26:M31)</f>
        <v>-118421</v>
      </c>
    </row>
    <row r="33" spans="2:13" s="113" customFormat="1" x14ac:dyDescent="0.3">
      <c r="B33" s="399" t="s">
        <v>194</v>
      </c>
      <c r="C33" s="400"/>
      <c r="D33" s="400"/>
      <c r="E33" s="400"/>
      <c r="F33" s="400"/>
      <c r="G33" s="400"/>
      <c r="H33" s="400"/>
      <c r="I33" s="400"/>
      <c r="J33" s="345">
        <f>J16+J25+J32</f>
        <v>47329</v>
      </c>
      <c r="K33" s="345">
        <f>K16+K25+K32</f>
        <v>21039</v>
      </c>
      <c r="L33" s="345">
        <f>L16+L25+L32</f>
        <v>-95963</v>
      </c>
      <c r="M33" s="345">
        <f t="shared" ref="M33" si="0">M16+M25+M32</f>
        <v>-70808</v>
      </c>
    </row>
    <row r="34" spans="2:13" s="111" customFormat="1" ht="13.2" x14ac:dyDescent="0.3">
      <c r="B34" s="411" t="s">
        <v>195</v>
      </c>
      <c r="C34" s="400"/>
      <c r="D34" s="400"/>
      <c r="E34" s="400"/>
      <c r="F34" s="400"/>
      <c r="G34" s="400"/>
      <c r="H34" s="400"/>
      <c r="I34" s="400"/>
      <c r="J34" s="345">
        <v>1055</v>
      </c>
      <c r="K34" s="126">
        <v>-2480</v>
      </c>
      <c r="L34" s="126">
        <v>-43</v>
      </c>
      <c r="M34" s="126">
        <v>-16173</v>
      </c>
    </row>
    <row r="35" spans="2:13" s="113" customFormat="1" x14ac:dyDescent="0.3">
      <c r="B35" s="408" t="s">
        <v>81</v>
      </c>
      <c r="C35" s="409"/>
      <c r="D35" s="409"/>
      <c r="E35" s="409"/>
      <c r="F35" s="409"/>
      <c r="G35" s="409"/>
      <c r="H35" s="409"/>
      <c r="I35" s="409"/>
      <c r="J35" s="346">
        <f>SUM(J33:J34)</f>
        <v>48384</v>
      </c>
      <c r="K35" s="172">
        <f>SUM(K33:K34)</f>
        <v>18559</v>
      </c>
      <c r="L35" s="172">
        <f>SUM(L33:L34)</f>
        <v>-96006</v>
      </c>
      <c r="M35" s="172">
        <f>SUM(M33:M34)</f>
        <v>-86981</v>
      </c>
    </row>
    <row r="36" spans="2:13" s="113" customFormat="1" x14ac:dyDescent="0.3">
      <c r="B36" s="399" t="s">
        <v>196</v>
      </c>
      <c r="C36" s="400"/>
      <c r="D36" s="400"/>
      <c r="E36" s="400"/>
      <c r="F36" s="400"/>
      <c r="G36" s="400"/>
      <c r="H36" s="400"/>
      <c r="I36" s="400"/>
      <c r="J36" s="345">
        <v>300567</v>
      </c>
      <c r="K36" s="126">
        <v>318396</v>
      </c>
      <c r="L36" s="126">
        <v>444957</v>
      </c>
      <c r="M36" s="126">
        <v>423936</v>
      </c>
    </row>
    <row r="37" spans="2:13" s="111" customFormat="1" ht="13.2" x14ac:dyDescent="0.3">
      <c r="B37" s="392" t="s">
        <v>197</v>
      </c>
      <c r="C37" s="393"/>
      <c r="D37" s="393"/>
      <c r="E37" s="393"/>
      <c r="F37" s="393"/>
      <c r="G37" s="393"/>
      <c r="H37" s="393"/>
      <c r="I37" s="393"/>
      <c r="J37" s="348">
        <f>SUM(J35:J36)</f>
        <v>348951</v>
      </c>
      <c r="K37" s="161">
        <f>SUM(K35:K36)</f>
        <v>336955</v>
      </c>
      <c r="L37" s="161">
        <f>SUM(L35:L36)</f>
        <v>348951</v>
      </c>
      <c r="M37" s="161">
        <f>SUM(M35:M36)</f>
        <v>336955</v>
      </c>
    </row>
    <row r="38" spans="2:13" s="113" customFormat="1" x14ac:dyDescent="0.3">
      <c r="B38" s="291"/>
      <c r="C38" s="291"/>
      <c r="D38" s="291"/>
      <c r="E38" s="291"/>
      <c r="F38" s="291"/>
      <c r="G38" s="291"/>
      <c r="H38" s="291"/>
      <c r="I38" s="291"/>
      <c r="J38" s="131"/>
      <c r="K38" s="131"/>
      <c r="L38" s="131"/>
      <c r="M38" s="131"/>
    </row>
    <row r="39" spans="2:13" s="111" customFormat="1" thickBot="1" x14ac:dyDescent="0.35">
      <c r="B39" s="412" t="s">
        <v>4</v>
      </c>
      <c r="C39" s="413"/>
      <c r="D39" s="413"/>
      <c r="E39" s="413"/>
      <c r="F39" s="413"/>
      <c r="G39" s="413"/>
      <c r="H39" s="413"/>
      <c r="I39" s="414"/>
      <c r="J39" s="275">
        <f>J16+J17+J18+J19+J20</f>
        <v>145381</v>
      </c>
      <c r="K39" s="275">
        <f>K16+K17+K18+K19+K20</f>
        <v>128799</v>
      </c>
      <c r="L39" s="275">
        <f>L16+L17+L18+L19+L20</f>
        <v>31100</v>
      </c>
      <c r="M39" s="275">
        <f>M16+M17+M18+M19+M20</f>
        <v>22602</v>
      </c>
    </row>
    <row r="40" spans="2:13" s="111" customFormat="1" ht="14.4" thickTop="1" x14ac:dyDescent="0.3">
      <c r="B40" s="113"/>
      <c r="C40" s="113"/>
      <c r="D40" s="113"/>
      <c r="E40" s="113"/>
      <c r="F40" s="113"/>
      <c r="G40" s="113"/>
      <c r="H40" s="113"/>
      <c r="I40" s="113"/>
      <c r="J40" s="113"/>
      <c r="K40" s="113"/>
      <c r="L40" s="113"/>
      <c r="M40" s="113"/>
    </row>
  </sheetData>
  <mergeCells count="34">
    <mergeCell ref="B34:I34"/>
    <mergeCell ref="B35:I35"/>
    <mergeCell ref="B36:I36"/>
    <mergeCell ref="B37:I37"/>
    <mergeCell ref="B39:I39"/>
    <mergeCell ref="B2:C2"/>
    <mergeCell ref="B5:I5"/>
    <mergeCell ref="B17:I17"/>
    <mergeCell ref="B4:I4"/>
    <mergeCell ref="B13:I13"/>
    <mergeCell ref="B7:I7"/>
    <mergeCell ref="B9:I9"/>
    <mergeCell ref="B10:I10"/>
    <mergeCell ref="B11:I11"/>
    <mergeCell ref="B12:I12"/>
    <mergeCell ref="B6:I6"/>
    <mergeCell ref="B24:I24"/>
    <mergeCell ref="B25:I25"/>
    <mergeCell ref="B26:I26"/>
    <mergeCell ref="B23:I23"/>
    <mergeCell ref="B14:I14"/>
    <mergeCell ref="B15:I15"/>
    <mergeCell ref="B16:I16"/>
    <mergeCell ref="B18:I18"/>
    <mergeCell ref="B19:I19"/>
    <mergeCell ref="B22:I22"/>
    <mergeCell ref="B20:I20"/>
    <mergeCell ref="B21:I21"/>
    <mergeCell ref="B33:I33"/>
    <mergeCell ref="B27:I27"/>
    <mergeCell ref="B28:I28"/>
    <mergeCell ref="B29:I29"/>
    <mergeCell ref="B30:I30"/>
    <mergeCell ref="B32:I32"/>
  </mergeCells>
  <pageMargins left="0.23622047244094491" right="0.23622047244094491" top="0.74803149606299213" bottom="0.74803149606299213" header="0.31496062992125984" footer="0.31496062992125984"/>
  <pageSetup paperSize="9" scale="91" orientation="landscape" r:id="rId1"/>
  <headerFooter>
    <oddFooter xml:space="preserve">&amp;L© 2016 Software AG. All rights reserved.
&amp;CPage &amp;P
&amp;R&amp;G
</oddFooter>
  </headerFooter>
  <legacyDrawingHF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B1:U48"/>
  <sheetViews>
    <sheetView zoomScaleNormal="100" workbookViewId="0">
      <selection activeCell="F35" sqref="F35"/>
    </sheetView>
  </sheetViews>
  <sheetFormatPr defaultColWidth="9.109375" defaultRowHeight="13.8" x14ac:dyDescent="0.25"/>
  <cols>
    <col min="1" max="1" width="2.6640625" style="2" customWidth="1"/>
    <col min="2" max="3" width="10.33203125" style="2" customWidth="1"/>
    <col min="4" max="4" width="12.6640625" style="2" customWidth="1"/>
    <col min="5" max="14" width="10.33203125" style="2" customWidth="1"/>
    <col min="15" max="16384" width="9.109375" style="2"/>
  </cols>
  <sheetData>
    <row r="1" spans="2:21" ht="15" customHeight="1" x14ac:dyDescent="0.25">
      <c r="B1" s="343" t="s">
        <v>179</v>
      </c>
      <c r="C1" s="349"/>
      <c r="D1" s="349"/>
      <c r="E1" s="349"/>
      <c r="F1" s="349"/>
      <c r="G1" s="349"/>
      <c r="H1" s="349"/>
      <c r="I1" s="349"/>
      <c r="J1" s="174"/>
      <c r="K1" s="174"/>
      <c r="L1" s="174"/>
      <c r="M1" s="174"/>
      <c r="N1" s="174"/>
    </row>
    <row r="2" spans="2:21" ht="15" customHeight="1" x14ac:dyDescent="0.25">
      <c r="B2" s="410"/>
      <c r="C2" s="410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</row>
    <row r="3" spans="2:21" ht="15" customHeight="1" x14ac:dyDescent="0.25">
      <c r="B3" s="415" t="s">
        <v>52</v>
      </c>
      <c r="C3" s="416"/>
      <c r="D3" s="175"/>
      <c r="E3" s="417" t="s">
        <v>1</v>
      </c>
      <c r="F3" s="418"/>
      <c r="G3" s="419" t="s">
        <v>18</v>
      </c>
      <c r="H3" s="420"/>
      <c r="I3" s="417" t="s">
        <v>2</v>
      </c>
      <c r="J3" s="418"/>
      <c r="K3" s="417" t="s">
        <v>82</v>
      </c>
      <c r="L3" s="418"/>
      <c r="M3" s="417" t="s">
        <v>17</v>
      </c>
      <c r="N3" s="425"/>
      <c r="O3" s="7"/>
      <c r="P3" s="7"/>
      <c r="Q3" s="7"/>
      <c r="R3" s="7"/>
      <c r="S3" s="7"/>
      <c r="T3" s="7"/>
      <c r="U3" s="7"/>
    </row>
    <row r="4" spans="2:21" ht="14.25" customHeight="1" x14ac:dyDescent="0.25">
      <c r="B4" s="146"/>
      <c r="C4" s="147"/>
      <c r="D4" s="147"/>
      <c r="E4" s="146"/>
      <c r="F4" s="176"/>
      <c r="G4" s="421"/>
      <c r="H4" s="422"/>
      <c r="I4" s="177"/>
      <c r="J4" s="178"/>
      <c r="K4" s="177"/>
      <c r="L4" s="178"/>
      <c r="M4" s="177"/>
      <c r="N4" s="179"/>
      <c r="O4" s="7"/>
      <c r="P4" s="7"/>
      <c r="Q4" s="7"/>
      <c r="R4" s="7"/>
      <c r="S4" s="7"/>
      <c r="T4" s="7"/>
      <c r="U4" s="7"/>
    </row>
    <row r="5" spans="2:21" ht="14.25" customHeight="1" x14ac:dyDescent="0.25">
      <c r="B5" s="181"/>
      <c r="C5" s="118"/>
      <c r="D5" s="118"/>
      <c r="E5" s="350" t="s">
        <v>134</v>
      </c>
      <c r="F5" s="350" t="s">
        <v>135</v>
      </c>
      <c r="G5" s="350" t="s">
        <v>134</v>
      </c>
      <c r="H5" s="350" t="s">
        <v>135</v>
      </c>
      <c r="I5" s="350" t="s">
        <v>134</v>
      </c>
      <c r="J5" s="350" t="s">
        <v>135</v>
      </c>
      <c r="K5" s="350" t="s">
        <v>134</v>
      </c>
      <c r="L5" s="350" t="s">
        <v>135</v>
      </c>
      <c r="M5" s="350" t="s">
        <v>134</v>
      </c>
      <c r="N5" s="351" t="s">
        <v>135</v>
      </c>
      <c r="O5" s="7"/>
      <c r="P5" s="7"/>
      <c r="Q5" s="7"/>
      <c r="R5" s="7"/>
      <c r="S5" s="7"/>
      <c r="T5" s="7"/>
      <c r="U5" s="7"/>
    </row>
    <row r="6" spans="2:21" ht="14.25" customHeight="1" x14ac:dyDescent="0.25">
      <c r="B6" s="180"/>
      <c r="C6" s="147"/>
      <c r="D6" s="147"/>
      <c r="E6" s="352"/>
      <c r="F6" s="352"/>
      <c r="G6" s="352"/>
      <c r="H6" s="352"/>
      <c r="I6" s="352"/>
      <c r="J6" s="352"/>
      <c r="K6" s="352"/>
      <c r="L6" s="352"/>
      <c r="M6" s="352"/>
      <c r="N6" s="353"/>
      <c r="O6" s="7"/>
      <c r="P6" s="7"/>
      <c r="Q6" s="7"/>
      <c r="R6" s="7"/>
      <c r="S6" s="7"/>
      <c r="T6" s="7"/>
      <c r="U6" s="7"/>
    </row>
    <row r="7" spans="2:21" ht="14.25" customHeight="1" x14ac:dyDescent="0.25">
      <c r="B7" s="426" t="s">
        <v>37</v>
      </c>
      <c r="C7" s="424"/>
      <c r="D7" s="424"/>
      <c r="E7" s="183">
        <v>47360</v>
      </c>
      <c r="F7" s="183">
        <v>59456</v>
      </c>
      <c r="G7" s="183">
        <v>108155</v>
      </c>
      <c r="H7" s="183">
        <v>109494</v>
      </c>
      <c r="I7" s="183">
        <v>0</v>
      </c>
      <c r="J7" s="183">
        <v>0</v>
      </c>
      <c r="K7" s="183"/>
      <c r="L7" s="183"/>
      <c r="M7" s="183">
        <f>E7+G7+I7+K7</f>
        <v>155515</v>
      </c>
      <c r="N7" s="184">
        <f>F7+H7+J7+L7</f>
        <v>168950</v>
      </c>
      <c r="O7" s="7"/>
      <c r="P7" s="7"/>
      <c r="Q7" s="7"/>
      <c r="R7" s="7"/>
      <c r="S7" s="7"/>
      <c r="T7" s="7"/>
      <c r="U7" s="7"/>
    </row>
    <row r="8" spans="2:21" ht="14.25" customHeight="1" x14ac:dyDescent="0.25">
      <c r="B8" s="426" t="s">
        <v>38</v>
      </c>
      <c r="C8" s="424"/>
      <c r="D8" s="424"/>
      <c r="E8" s="183">
        <v>117195</v>
      </c>
      <c r="F8" s="183">
        <v>119893</v>
      </c>
      <c r="G8" s="183">
        <v>188786</v>
      </c>
      <c r="H8" s="183">
        <v>184435</v>
      </c>
      <c r="I8" s="183">
        <v>0</v>
      </c>
      <c r="J8" s="183">
        <v>0</v>
      </c>
      <c r="K8" s="183"/>
      <c r="L8" s="183"/>
      <c r="M8" s="183">
        <f>E8+G8+I8+K8</f>
        <v>305981</v>
      </c>
      <c r="N8" s="184">
        <f>F8+H8+J8+L8</f>
        <v>304328</v>
      </c>
      <c r="O8" s="7"/>
      <c r="P8" s="7"/>
      <c r="Q8" s="7"/>
      <c r="R8" s="7"/>
      <c r="S8" s="7"/>
      <c r="T8" s="7"/>
      <c r="U8" s="7"/>
    </row>
    <row r="9" spans="2:21" ht="14.25" customHeight="1" x14ac:dyDescent="0.25">
      <c r="B9" s="427" t="s">
        <v>24</v>
      </c>
      <c r="C9" s="428"/>
      <c r="D9" s="428"/>
      <c r="E9" s="185">
        <f t="shared" ref="E9:I9" si="0">SUM(E7:E8)</f>
        <v>164555</v>
      </c>
      <c r="F9" s="185">
        <f t="shared" ref="F9" si="1">SUM(F7:F8)</f>
        <v>179349</v>
      </c>
      <c r="G9" s="185">
        <f t="shared" si="0"/>
        <v>296941</v>
      </c>
      <c r="H9" s="185">
        <f t="shared" ref="H9" si="2">SUM(H7:H8)</f>
        <v>293929</v>
      </c>
      <c r="I9" s="185">
        <f t="shared" si="0"/>
        <v>0</v>
      </c>
      <c r="J9" s="185">
        <f t="shared" ref="J9" si="3">SUM(J7:J8)</f>
        <v>0</v>
      </c>
      <c r="K9" s="185"/>
      <c r="L9" s="185"/>
      <c r="M9" s="185">
        <f>SUM(M7:M8)</f>
        <v>461496</v>
      </c>
      <c r="N9" s="186">
        <f>SUM(N7:N8)</f>
        <v>473278</v>
      </c>
      <c r="O9" s="7"/>
      <c r="P9" s="7"/>
      <c r="Q9" s="7"/>
      <c r="R9" s="7"/>
      <c r="S9" s="7"/>
      <c r="T9" s="7"/>
      <c r="U9" s="7"/>
    </row>
    <row r="10" spans="2:21" x14ac:dyDescent="0.25">
      <c r="B10" s="302"/>
      <c r="C10" s="303"/>
      <c r="D10" s="303"/>
      <c r="E10" s="187"/>
      <c r="F10" s="187"/>
      <c r="G10" s="187"/>
      <c r="H10" s="187"/>
      <c r="I10" s="187"/>
      <c r="J10" s="187"/>
      <c r="K10" s="187"/>
      <c r="L10" s="187"/>
      <c r="M10" s="187"/>
      <c r="N10" s="188"/>
      <c r="O10" s="7"/>
      <c r="P10" s="7"/>
      <c r="Q10" s="7"/>
      <c r="R10" s="7"/>
      <c r="S10" s="7"/>
      <c r="T10" s="7"/>
      <c r="U10" s="7"/>
    </row>
    <row r="11" spans="2:21" ht="14.25" customHeight="1" x14ac:dyDescent="0.25">
      <c r="B11" s="426" t="s">
        <v>25</v>
      </c>
      <c r="C11" s="424"/>
      <c r="D11" s="424"/>
      <c r="E11" s="183">
        <v>0</v>
      </c>
      <c r="F11" s="183">
        <v>0</v>
      </c>
      <c r="G11" s="183">
        <v>0</v>
      </c>
      <c r="H11" s="183">
        <v>2</v>
      </c>
      <c r="I11" s="183">
        <v>145332</v>
      </c>
      <c r="J11" s="183">
        <v>141703</v>
      </c>
      <c r="K11" s="183"/>
      <c r="L11" s="183"/>
      <c r="M11" s="183">
        <f>E11+G11+I11+K11</f>
        <v>145332</v>
      </c>
      <c r="N11" s="184">
        <f>F11+H11+J11+L11</f>
        <v>141705</v>
      </c>
      <c r="O11" s="7"/>
      <c r="P11" s="7"/>
      <c r="Q11" s="7"/>
      <c r="R11" s="7"/>
      <c r="S11" s="7"/>
      <c r="T11" s="7"/>
      <c r="U11" s="7"/>
    </row>
    <row r="12" spans="2:21" ht="14.25" customHeight="1" x14ac:dyDescent="0.25">
      <c r="B12" s="426" t="s">
        <v>26</v>
      </c>
      <c r="C12" s="424"/>
      <c r="D12" s="424"/>
      <c r="E12" s="183">
        <v>520</v>
      </c>
      <c r="F12" s="183">
        <v>445</v>
      </c>
      <c r="G12" s="183">
        <v>35</v>
      </c>
      <c r="H12" s="183">
        <v>8</v>
      </c>
      <c r="I12" s="183">
        <v>506</v>
      </c>
      <c r="J12" s="183">
        <v>122</v>
      </c>
      <c r="K12" s="183"/>
      <c r="L12" s="183"/>
      <c r="M12" s="183">
        <f>E12+G12+I12+K12</f>
        <v>1061</v>
      </c>
      <c r="N12" s="184">
        <f>F12+H12+J12+L12</f>
        <v>575</v>
      </c>
      <c r="O12" s="7"/>
      <c r="P12" s="7"/>
      <c r="Q12" s="7"/>
      <c r="R12" s="7"/>
      <c r="S12" s="7"/>
      <c r="T12" s="7"/>
      <c r="U12" s="7"/>
    </row>
    <row r="13" spans="2:21" ht="14.25" customHeight="1" x14ac:dyDescent="0.25">
      <c r="B13" s="429" t="s">
        <v>39</v>
      </c>
      <c r="C13" s="430"/>
      <c r="D13" s="430"/>
      <c r="E13" s="189">
        <f t="shared" ref="E13:I13" si="4">SUM(E9:E12)</f>
        <v>165075</v>
      </c>
      <c r="F13" s="189">
        <f t="shared" ref="F13" si="5">SUM(F9:F12)</f>
        <v>179794</v>
      </c>
      <c r="G13" s="189">
        <f t="shared" si="4"/>
        <v>296976</v>
      </c>
      <c r="H13" s="189">
        <f t="shared" ref="H13" si="6">SUM(H9:H12)</f>
        <v>293939</v>
      </c>
      <c r="I13" s="189">
        <f t="shared" si="4"/>
        <v>145838</v>
      </c>
      <c r="J13" s="189">
        <f t="shared" ref="J13" si="7">SUM(J9:J12)</f>
        <v>141825</v>
      </c>
      <c r="K13" s="189"/>
      <c r="L13" s="189"/>
      <c r="M13" s="189">
        <f>SUM(M9:M12)</f>
        <v>607889</v>
      </c>
      <c r="N13" s="190">
        <f>SUM(N9:N12)</f>
        <v>615558</v>
      </c>
      <c r="O13" s="7"/>
      <c r="P13" s="7"/>
      <c r="Q13" s="7"/>
      <c r="R13" s="7"/>
      <c r="S13" s="7"/>
      <c r="T13" s="7"/>
      <c r="U13" s="7"/>
    </row>
    <row r="14" spans="2:21" x14ac:dyDescent="0.25">
      <c r="B14" s="302"/>
      <c r="C14" s="303"/>
      <c r="D14" s="303"/>
      <c r="E14" s="187"/>
      <c r="F14" s="187"/>
      <c r="G14" s="187"/>
      <c r="H14" s="187"/>
      <c r="I14" s="187"/>
      <c r="J14" s="187"/>
      <c r="K14" s="187"/>
      <c r="L14" s="187"/>
      <c r="M14" s="187"/>
      <c r="N14" s="188"/>
      <c r="O14" s="7"/>
      <c r="P14" s="7"/>
      <c r="Q14" s="7"/>
      <c r="R14" s="7"/>
      <c r="S14" s="7"/>
      <c r="T14" s="7"/>
      <c r="U14" s="7"/>
    </row>
    <row r="15" spans="2:21" ht="14.25" customHeight="1" x14ac:dyDescent="0.25">
      <c r="B15" s="426" t="s">
        <v>83</v>
      </c>
      <c r="C15" s="424"/>
      <c r="D15" s="424"/>
      <c r="E15" s="183">
        <v>-8570</v>
      </c>
      <c r="F15" s="183">
        <v>-10037</v>
      </c>
      <c r="G15" s="183">
        <v>-22067</v>
      </c>
      <c r="H15" s="183">
        <v>-20996</v>
      </c>
      <c r="I15" s="183">
        <v>-118477</v>
      </c>
      <c r="J15" s="183">
        <f>-112912-1</f>
        <v>-112913</v>
      </c>
      <c r="K15" s="183">
        <v>-8408</v>
      </c>
      <c r="L15" s="183">
        <v>-13911</v>
      </c>
      <c r="M15" s="183">
        <f>E15+G15+I15+K15</f>
        <v>-157522</v>
      </c>
      <c r="N15" s="184">
        <f>F15+H15+J15+L15</f>
        <v>-157857</v>
      </c>
      <c r="O15" s="7"/>
      <c r="P15" s="7"/>
      <c r="Q15" s="7"/>
      <c r="R15" s="7"/>
      <c r="S15" s="7"/>
      <c r="T15" s="7"/>
      <c r="U15" s="7"/>
    </row>
    <row r="16" spans="2:21" ht="14.25" customHeight="1" x14ac:dyDescent="0.25">
      <c r="B16" s="429" t="s">
        <v>41</v>
      </c>
      <c r="C16" s="430"/>
      <c r="D16" s="430"/>
      <c r="E16" s="189">
        <f t="shared" ref="E16:M16" si="8">SUM(E13:E15)</f>
        <v>156505</v>
      </c>
      <c r="F16" s="189">
        <f t="shared" ref="F16" si="9">SUM(F13:F15)</f>
        <v>169757</v>
      </c>
      <c r="G16" s="189">
        <f t="shared" si="8"/>
        <v>274909</v>
      </c>
      <c r="H16" s="189">
        <f t="shared" ref="H16" si="10">SUM(H13:H15)</f>
        <v>272943</v>
      </c>
      <c r="I16" s="189">
        <f t="shared" si="8"/>
        <v>27361</v>
      </c>
      <c r="J16" s="189">
        <f t="shared" ref="J16" si="11">SUM(J13:J15)</f>
        <v>28912</v>
      </c>
      <c r="K16" s="189">
        <f t="shared" si="8"/>
        <v>-8408</v>
      </c>
      <c r="L16" s="189">
        <f t="shared" ref="L16" si="12">SUM(L13:L15)</f>
        <v>-13911</v>
      </c>
      <c r="M16" s="189">
        <f t="shared" si="8"/>
        <v>450367</v>
      </c>
      <c r="N16" s="190">
        <f t="shared" ref="N16" si="13">SUM(N13:N15)</f>
        <v>457701</v>
      </c>
      <c r="O16" s="7"/>
      <c r="P16" s="7"/>
      <c r="Q16" s="7"/>
      <c r="R16" s="7"/>
      <c r="S16" s="7"/>
      <c r="T16" s="7"/>
      <c r="U16" s="7"/>
    </row>
    <row r="17" spans="2:21" x14ac:dyDescent="0.25">
      <c r="B17" s="302"/>
      <c r="C17" s="303"/>
      <c r="D17" s="303"/>
      <c r="E17" s="187"/>
      <c r="F17" s="187"/>
      <c r="G17" s="187"/>
      <c r="H17" s="187"/>
      <c r="I17" s="187"/>
      <c r="J17" s="187"/>
      <c r="K17" s="187"/>
      <c r="L17" s="187"/>
      <c r="M17" s="187"/>
      <c r="N17" s="188"/>
      <c r="O17" s="7"/>
      <c r="P17" s="7"/>
      <c r="Q17" s="7"/>
      <c r="R17" s="7"/>
      <c r="S17" s="7"/>
      <c r="T17" s="7"/>
      <c r="U17" s="7"/>
    </row>
    <row r="18" spans="2:21" x14ac:dyDescent="0.25">
      <c r="B18" s="431" t="s">
        <v>180</v>
      </c>
      <c r="C18" s="432"/>
      <c r="D18" s="433"/>
      <c r="E18" s="183">
        <v>-24177</v>
      </c>
      <c r="F18" s="183">
        <v>-24981</v>
      </c>
      <c r="G18" s="183">
        <v>-120306</v>
      </c>
      <c r="H18" s="183">
        <v>-144630</v>
      </c>
      <c r="I18" s="183">
        <v>-12811</v>
      </c>
      <c r="J18" s="183">
        <v>-14215</v>
      </c>
      <c r="K18" s="183">
        <v>-13346</v>
      </c>
      <c r="L18" s="183">
        <v>-13703</v>
      </c>
      <c r="M18" s="183">
        <f>E18+G18+I18+K18</f>
        <v>-170640</v>
      </c>
      <c r="N18" s="184">
        <f>F18+H18+J18+L18</f>
        <v>-197529</v>
      </c>
      <c r="O18" s="7"/>
      <c r="P18" s="7"/>
      <c r="Q18" s="7"/>
      <c r="R18" s="7"/>
      <c r="S18" s="7"/>
      <c r="T18" s="7"/>
      <c r="U18" s="7"/>
    </row>
    <row r="19" spans="2:21" ht="14.25" customHeight="1" x14ac:dyDescent="0.25">
      <c r="B19" s="427" t="s">
        <v>84</v>
      </c>
      <c r="C19" s="428"/>
      <c r="D19" s="428"/>
      <c r="E19" s="185">
        <f t="shared" ref="E19:M19" si="14">SUM(E16:E18)</f>
        <v>132328</v>
      </c>
      <c r="F19" s="185">
        <f t="shared" ref="F19" si="15">SUM(F16:F18)</f>
        <v>144776</v>
      </c>
      <c r="G19" s="185">
        <f t="shared" si="14"/>
        <v>154603</v>
      </c>
      <c r="H19" s="185">
        <f t="shared" ref="H19" si="16">SUM(H16:H18)</f>
        <v>128313</v>
      </c>
      <c r="I19" s="185">
        <f t="shared" si="14"/>
        <v>14550</v>
      </c>
      <c r="J19" s="185">
        <f t="shared" ref="J19" si="17">SUM(J16:J18)</f>
        <v>14697</v>
      </c>
      <c r="K19" s="185">
        <f t="shared" si="14"/>
        <v>-21754</v>
      </c>
      <c r="L19" s="185">
        <f t="shared" ref="L19" si="18">SUM(L16:L18)</f>
        <v>-27614</v>
      </c>
      <c r="M19" s="185">
        <f t="shared" si="14"/>
        <v>279727</v>
      </c>
      <c r="N19" s="186">
        <f t="shared" ref="N19" si="19">SUM(N16:N18)</f>
        <v>260172</v>
      </c>
      <c r="O19" s="7"/>
      <c r="P19" s="7"/>
      <c r="Q19" s="7"/>
      <c r="R19" s="7"/>
      <c r="S19" s="7"/>
      <c r="T19" s="7"/>
      <c r="U19" s="7"/>
    </row>
    <row r="20" spans="2:21" x14ac:dyDescent="0.25">
      <c r="B20" s="302"/>
      <c r="C20" s="303"/>
      <c r="D20" s="303"/>
      <c r="E20" s="187"/>
      <c r="F20" s="187"/>
      <c r="G20" s="187"/>
      <c r="H20" s="187"/>
      <c r="I20" s="187"/>
      <c r="J20" s="187"/>
      <c r="K20" s="187"/>
      <c r="L20" s="187"/>
      <c r="M20" s="187"/>
      <c r="N20" s="188"/>
      <c r="O20" s="7"/>
      <c r="P20" s="7"/>
      <c r="Q20" s="7"/>
      <c r="R20" s="7"/>
      <c r="S20" s="7"/>
      <c r="T20" s="7"/>
      <c r="U20" s="7"/>
    </row>
    <row r="21" spans="2:21" x14ac:dyDescent="0.25">
      <c r="B21" s="423" t="s">
        <v>42</v>
      </c>
      <c r="C21" s="424"/>
      <c r="D21" s="424"/>
      <c r="E21" s="183">
        <v>-16393</v>
      </c>
      <c r="F21" s="183">
        <v>-15377</v>
      </c>
      <c r="G21" s="183">
        <f>-66172-1</f>
        <v>-66173</v>
      </c>
      <c r="H21" s="183">
        <v>-63973</v>
      </c>
      <c r="I21" s="183">
        <v>0</v>
      </c>
      <c r="J21" s="183">
        <v>0</v>
      </c>
      <c r="K21" s="183">
        <v>0</v>
      </c>
      <c r="L21" s="183">
        <v>0</v>
      </c>
      <c r="M21" s="183">
        <f>E21+G21+I21+K21</f>
        <v>-82566</v>
      </c>
      <c r="N21" s="184">
        <f>F21+H21+J21+L21</f>
        <v>-79350</v>
      </c>
      <c r="O21" s="7"/>
      <c r="P21" s="7"/>
      <c r="Q21" s="7"/>
      <c r="R21" s="7"/>
      <c r="S21" s="7"/>
      <c r="T21" s="7"/>
      <c r="U21" s="7"/>
    </row>
    <row r="22" spans="2:21" ht="14.25" customHeight="1" x14ac:dyDescent="0.25">
      <c r="B22" s="427" t="s">
        <v>198</v>
      </c>
      <c r="C22" s="428"/>
      <c r="D22" s="428"/>
      <c r="E22" s="185">
        <f t="shared" ref="E22:M22" si="20">SUM(E19:E21)</f>
        <v>115935</v>
      </c>
      <c r="F22" s="185">
        <f t="shared" ref="F22" si="21">SUM(F19:F21)</f>
        <v>129399</v>
      </c>
      <c r="G22" s="185">
        <f t="shared" si="20"/>
        <v>88430</v>
      </c>
      <c r="H22" s="185">
        <f t="shared" ref="H22" si="22">SUM(H19:H21)</f>
        <v>64340</v>
      </c>
      <c r="I22" s="185">
        <f t="shared" si="20"/>
        <v>14550</v>
      </c>
      <c r="J22" s="185">
        <f t="shared" ref="J22" si="23">SUM(J19:J21)</f>
        <v>14697</v>
      </c>
      <c r="K22" s="185">
        <f t="shared" si="20"/>
        <v>-21754</v>
      </c>
      <c r="L22" s="185">
        <f t="shared" ref="L22" si="24">SUM(L19:L21)</f>
        <v>-27614</v>
      </c>
      <c r="M22" s="189">
        <f t="shared" si="20"/>
        <v>197161</v>
      </c>
      <c r="N22" s="190">
        <f t="shared" ref="N22" si="25">SUM(N19:N21)</f>
        <v>180822</v>
      </c>
      <c r="O22" s="7"/>
      <c r="P22" s="7"/>
      <c r="Q22" s="7"/>
      <c r="R22" s="7"/>
      <c r="S22" s="7"/>
      <c r="T22" s="7"/>
      <c r="U22" s="7"/>
    </row>
    <row r="23" spans="2:21" x14ac:dyDescent="0.25">
      <c r="B23" s="302"/>
      <c r="C23" s="303"/>
      <c r="D23" s="303"/>
      <c r="E23" s="187"/>
      <c r="F23" s="191"/>
      <c r="G23" s="191"/>
      <c r="H23" s="191"/>
      <c r="I23" s="191"/>
      <c r="J23" s="191"/>
      <c r="K23" s="191"/>
      <c r="L23" s="191"/>
      <c r="M23" s="189"/>
      <c r="N23" s="190"/>
      <c r="O23" s="7"/>
      <c r="P23" s="7"/>
      <c r="Q23" s="7"/>
      <c r="R23" s="7"/>
      <c r="S23" s="7"/>
      <c r="T23" s="7"/>
      <c r="U23" s="7"/>
    </row>
    <row r="24" spans="2:21" ht="14.25" customHeight="1" x14ac:dyDescent="0.25">
      <c r="B24" s="426" t="s">
        <v>44</v>
      </c>
      <c r="C24" s="424"/>
      <c r="D24" s="424"/>
      <c r="E24" s="183"/>
      <c r="F24" s="192"/>
      <c r="G24" s="192"/>
      <c r="H24" s="192"/>
      <c r="I24" s="192"/>
      <c r="J24" s="192"/>
      <c r="K24" s="192"/>
      <c r="L24" s="192"/>
      <c r="M24" s="183">
        <v>-56442</v>
      </c>
      <c r="N24" s="184">
        <v>-50079</v>
      </c>
      <c r="O24" s="7"/>
      <c r="P24" s="7"/>
      <c r="Q24" s="7"/>
      <c r="R24" s="7"/>
      <c r="S24" s="7"/>
      <c r="T24" s="7"/>
      <c r="U24" s="7"/>
    </row>
    <row r="25" spans="2:21" ht="14.25" customHeight="1" x14ac:dyDescent="0.25">
      <c r="B25" s="426" t="s">
        <v>45</v>
      </c>
      <c r="C25" s="424"/>
      <c r="D25" s="438"/>
      <c r="E25" s="192"/>
      <c r="F25" s="192"/>
      <c r="G25" s="192"/>
      <c r="H25" s="192"/>
      <c r="I25" s="192"/>
      <c r="J25" s="192"/>
      <c r="K25" s="192"/>
      <c r="L25" s="192"/>
      <c r="M25" s="183">
        <v>-3925</v>
      </c>
      <c r="N25" s="184">
        <v>-4449</v>
      </c>
      <c r="O25" s="7"/>
      <c r="P25" s="7"/>
      <c r="Q25" s="7"/>
      <c r="R25" s="7"/>
      <c r="S25" s="7"/>
      <c r="T25" s="7"/>
      <c r="U25" s="7"/>
    </row>
    <row r="26" spans="2:21" ht="14.25" customHeight="1" x14ac:dyDescent="0.25">
      <c r="B26" s="429" t="s">
        <v>149</v>
      </c>
      <c r="C26" s="430"/>
      <c r="D26" s="434"/>
      <c r="E26" s="192"/>
      <c r="F26" s="192"/>
      <c r="G26" s="192"/>
      <c r="H26" s="192"/>
      <c r="I26" s="192"/>
      <c r="J26" s="192"/>
      <c r="K26" s="192"/>
      <c r="L26" s="192"/>
      <c r="M26" s="189">
        <f>SUM(M22:M25)</f>
        <v>136794</v>
      </c>
      <c r="N26" s="190">
        <f>SUM(N22:N25)</f>
        <v>126294</v>
      </c>
      <c r="O26" s="7"/>
      <c r="P26" s="7"/>
      <c r="Q26" s="7"/>
      <c r="R26" s="7"/>
      <c r="S26" s="7"/>
      <c r="T26" s="7"/>
      <c r="U26" s="7"/>
    </row>
    <row r="27" spans="2:21" ht="14.25" customHeight="1" x14ac:dyDescent="0.25">
      <c r="B27" s="426" t="s">
        <v>181</v>
      </c>
      <c r="C27" s="424"/>
      <c r="D27" s="438"/>
      <c r="E27" s="192"/>
      <c r="F27" s="192"/>
      <c r="G27" s="192"/>
      <c r="H27" s="192"/>
      <c r="I27" s="192"/>
      <c r="J27" s="192"/>
      <c r="K27" s="192"/>
      <c r="L27" s="192"/>
      <c r="M27" s="183">
        <v>-1955</v>
      </c>
      <c r="N27" s="184">
        <f>21304-22712</f>
        <v>-1408</v>
      </c>
      <c r="O27" s="7"/>
      <c r="P27" s="7"/>
      <c r="Q27" s="7"/>
      <c r="R27" s="7"/>
      <c r="S27" s="7"/>
      <c r="T27" s="7"/>
      <c r="U27" s="7"/>
    </row>
    <row r="28" spans="2:21" ht="14.25" customHeight="1" x14ac:dyDescent="0.25">
      <c r="B28" s="426" t="s">
        <v>182</v>
      </c>
      <c r="C28" s="424"/>
      <c r="D28" s="438"/>
      <c r="E28" s="192"/>
      <c r="F28" s="192"/>
      <c r="G28" s="192"/>
      <c r="H28" s="192"/>
      <c r="I28" s="192"/>
      <c r="J28" s="192"/>
      <c r="K28" s="192"/>
      <c r="L28" s="192"/>
      <c r="M28" s="183">
        <v>-2523</v>
      </c>
      <c r="N28" s="184">
        <v>-2793</v>
      </c>
      <c r="O28" s="7"/>
      <c r="P28" s="7"/>
      <c r="Q28" s="7"/>
      <c r="R28" s="7"/>
      <c r="S28" s="7"/>
      <c r="T28" s="7"/>
      <c r="U28" s="7"/>
    </row>
    <row r="29" spans="2:21" ht="14.25" customHeight="1" x14ac:dyDescent="0.25">
      <c r="B29" s="429" t="s">
        <v>152</v>
      </c>
      <c r="C29" s="430"/>
      <c r="D29" s="434"/>
      <c r="E29" s="192"/>
      <c r="F29" s="192"/>
      <c r="G29" s="192"/>
      <c r="H29" s="192"/>
      <c r="I29" s="192"/>
      <c r="J29" s="192"/>
      <c r="K29" s="192"/>
      <c r="L29" s="192"/>
      <c r="M29" s="189">
        <f>SUM(M26:M28)</f>
        <v>132316</v>
      </c>
      <c r="N29" s="190">
        <f>SUM(N26:N28)</f>
        <v>122093</v>
      </c>
      <c r="O29" s="7"/>
      <c r="P29" s="7"/>
      <c r="Q29" s="7"/>
      <c r="R29" s="7"/>
      <c r="S29" s="7"/>
      <c r="T29" s="7"/>
      <c r="U29" s="7"/>
    </row>
    <row r="30" spans="2:21" ht="14.25" customHeight="1" x14ac:dyDescent="0.25">
      <c r="B30" s="435" t="s">
        <v>85</v>
      </c>
      <c r="C30" s="436"/>
      <c r="D30" s="437"/>
      <c r="E30" s="192"/>
      <c r="F30" s="192"/>
      <c r="G30" s="192"/>
      <c r="H30" s="192"/>
      <c r="I30" s="192"/>
      <c r="J30" s="192"/>
      <c r="K30" s="192"/>
      <c r="L30" s="192"/>
      <c r="M30" s="193">
        <v>-42175</v>
      </c>
      <c r="N30" s="194">
        <v>-38657</v>
      </c>
      <c r="O30" s="7"/>
      <c r="P30" s="7"/>
      <c r="Q30" s="7"/>
      <c r="R30" s="7"/>
      <c r="S30" s="7"/>
      <c r="T30" s="7"/>
      <c r="U30" s="7"/>
    </row>
    <row r="31" spans="2:21" x14ac:dyDescent="0.25">
      <c r="B31" s="426"/>
      <c r="C31" s="424"/>
      <c r="D31" s="438"/>
      <c r="E31" s="192"/>
      <c r="F31" s="192"/>
      <c r="G31" s="192"/>
      <c r="H31" s="192"/>
      <c r="I31" s="192"/>
      <c r="J31" s="192"/>
      <c r="K31" s="192"/>
      <c r="L31" s="192"/>
      <c r="M31" s="195"/>
      <c r="N31" s="196"/>
      <c r="O31" s="7"/>
      <c r="P31" s="7"/>
      <c r="Q31" s="7"/>
      <c r="R31" s="7"/>
      <c r="S31" s="7"/>
      <c r="T31" s="7"/>
      <c r="U31" s="7"/>
    </row>
    <row r="32" spans="2:21" ht="14.4" thickBot="1" x14ac:dyDescent="0.3">
      <c r="B32" s="439" t="s">
        <v>29</v>
      </c>
      <c r="C32" s="440"/>
      <c r="D32" s="440"/>
      <c r="E32" s="197"/>
      <c r="F32" s="198"/>
      <c r="G32" s="198"/>
      <c r="H32" s="198"/>
      <c r="I32" s="198"/>
      <c r="J32" s="198"/>
      <c r="K32" s="198"/>
      <c r="L32" s="198"/>
      <c r="M32" s="197">
        <f>SUM(M29:M31)</f>
        <v>90141</v>
      </c>
      <c r="N32" s="199">
        <f>SUM(N29:N31)</f>
        <v>83436</v>
      </c>
      <c r="O32" s="7"/>
      <c r="P32" s="7"/>
      <c r="Q32" s="7"/>
      <c r="R32" s="7"/>
      <c r="S32" s="7"/>
      <c r="T32" s="7"/>
      <c r="U32" s="7"/>
    </row>
    <row r="33" spans="2:21" ht="14.4" thickTop="1" x14ac:dyDescent="0.25">
      <c r="B33" s="200"/>
      <c r="C33" s="147"/>
      <c r="D33" s="147"/>
      <c r="E33" s="151"/>
      <c r="F33" s="151"/>
      <c r="G33" s="151"/>
      <c r="H33" s="201"/>
      <c r="I33" s="201"/>
      <c r="J33" s="201"/>
      <c r="K33" s="201"/>
      <c r="L33" s="201"/>
      <c r="M33" s="201"/>
      <c r="N33" s="201"/>
      <c r="O33" s="7"/>
      <c r="P33" s="7"/>
      <c r="Q33" s="7"/>
      <c r="R33" s="7"/>
      <c r="S33" s="7"/>
      <c r="T33" s="7"/>
      <c r="U33" s="7"/>
    </row>
    <row r="34" spans="2:21" x14ac:dyDescent="0.25">
      <c r="B34" s="200"/>
      <c r="C34" s="147"/>
      <c r="D34" s="147"/>
      <c r="E34" s="151"/>
      <c r="F34" s="151"/>
      <c r="G34" s="151"/>
      <c r="H34" s="201"/>
      <c r="I34" s="201"/>
      <c r="J34" s="201"/>
      <c r="K34" s="201"/>
      <c r="L34" s="201"/>
      <c r="M34" s="201"/>
      <c r="N34" s="201"/>
      <c r="O34" s="7"/>
      <c r="P34" s="7"/>
      <c r="Q34" s="7"/>
      <c r="R34" s="7"/>
      <c r="S34" s="7"/>
      <c r="T34" s="7"/>
      <c r="U34" s="7"/>
    </row>
    <row r="35" spans="2:21" x14ac:dyDescent="0.25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</row>
    <row r="36" spans="2:21" x14ac:dyDescent="0.25"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</row>
    <row r="37" spans="2:21" x14ac:dyDescent="0.25"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</row>
    <row r="38" spans="2:21" x14ac:dyDescent="0.25">
      <c r="B38" s="7"/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</row>
    <row r="39" spans="2:21" x14ac:dyDescent="0.25">
      <c r="B39" s="7"/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</row>
    <row r="40" spans="2:21" x14ac:dyDescent="0.25">
      <c r="B40" s="7"/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</row>
    <row r="41" spans="2:21" x14ac:dyDescent="0.25">
      <c r="B41" s="7"/>
      <c r="C41" s="7"/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</row>
    <row r="42" spans="2:21" x14ac:dyDescent="0.25">
      <c r="B42" s="7"/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</row>
    <row r="43" spans="2:21" x14ac:dyDescent="0.25">
      <c r="B43" s="7"/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</row>
    <row r="44" spans="2:21" x14ac:dyDescent="0.25">
      <c r="B44" s="7"/>
      <c r="C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</row>
    <row r="45" spans="2:21" x14ac:dyDescent="0.25">
      <c r="B45" s="7"/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</row>
    <row r="46" spans="2:21" x14ac:dyDescent="0.25">
      <c r="B46" s="7"/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</row>
    <row r="47" spans="2:21" x14ac:dyDescent="0.25">
      <c r="B47" s="7"/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</row>
    <row r="48" spans="2:21" x14ac:dyDescent="0.25">
      <c r="B48" s="7"/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</row>
  </sheetData>
  <mergeCells count="28">
    <mergeCell ref="B29:D29"/>
    <mergeCell ref="B30:D30"/>
    <mergeCell ref="B31:D31"/>
    <mergeCell ref="B32:D32"/>
    <mergeCell ref="B22:D22"/>
    <mergeCell ref="B24:D24"/>
    <mergeCell ref="B25:D25"/>
    <mergeCell ref="B26:D26"/>
    <mergeCell ref="B27:D27"/>
    <mergeCell ref="B28:D28"/>
    <mergeCell ref="B21:D21"/>
    <mergeCell ref="M3:N3"/>
    <mergeCell ref="B7:D7"/>
    <mergeCell ref="B8:D8"/>
    <mergeCell ref="B9:D9"/>
    <mergeCell ref="B11:D11"/>
    <mergeCell ref="B12:D12"/>
    <mergeCell ref="K3:L3"/>
    <mergeCell ref="B13:D13"/>
    <mergeCell ref="B15:D15"/>
    <mergeCell ref="B16:D16"/>
    <mergeCell ref="B18:D18"/>
    <mergeCell ref="B19:D19"/>
    <mergeCell ref="B2:C2"/>
    <mergeCell ref="B3:C3"/>
    <mergeCell ref="E3:F3"/>
    <mergeCell ref="G3:H4"/>
    <mergeCell ref="I3:J3"/>
  </mergeCells>
  <pageMargins left="0.23622047244094491" right="0.23622047244094491" top="0.74803149606299213" bottom="0.74803149606299213" header="0.31496062992125984" footer="0.31496062992125984"/>
  <pageSetup paperSize="9" orientation="landscape" r:id="rId1"/>
  <headerFooter>
    <oddFooter xml:space="preserve">&amp;L© 2016 Software AG. All rights reserved.
&amp;CPage &amp;P
&amp;R&amp;G
</oddFooter>
  </headerFooter>
  <legacyDrawingHF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B1:O48"/>
  <sheetViews>
    <sheetView zoomScaleNormal="100" workbookViewId="0">
      <selection activeCell="M37" sqref="M37"/>
    </sheetView>
  </sheetViews>
  <sheetFormatPr defaultColWidth="9.109375" defaultRowHeight="13.8" x14ac:dyDescent="0.25"/>
  <cols>
    <col min="1" max="1" width="2.6640625" style="2" customWidth="1"/>
    <col min="2" max="3" width="10.33203125" style="2" customWidth="1"/>
    <col min="4" max="4" width="12.6640625" style="2" customWidth="1"/>
    <col min="5" max="14" width="10.33203125" style="2" customWidth="1"/>
    <col min="15" max="16384" width="9.109375" style="2"/>
  </cols>
  <sheetData>
    <row r="1" spans="2:15" ht="15" customHeight="1" x14ac:dyDescent="0.25">
      <c r="B1" s="372" t="s">
        <v>183</v>
      </c>
      <c r="C1" s="372"/>
      <c r="D1" s="372"/>
      <c r="E1" s="372"/>
      <c r="F1" s="372"/>
      <c r="G1" s="372"/>
      <c r="H1" s="372"/>
      <c r="I1" s="372"/>
      <c r="J1" s="174"/>
      <c r="K1" s="174"/>
      <c r="L1" s="174"/>
      <c r="M1" s="174"/>
      <c r="N1" s="174"/>
    </row>
    <row r="2" spans="2:15" ht="15" customHeight="1" x14ac:dyDescent="0.25">
      <c r="B2" s="410"/>
      <c r="C2" s="410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</row>
    <row r="3" spans="2:15" ht="15" customHeight="1" x14ac:dyDescent="0.25">
      <c r="B3" s="415" t="s">
        <v>52</v>
      </c>
      <c r="C3" s="416"/>
      <c r="D3" s="175"/>
      <c r="E3" s="417" t="s">
        <v>1</v>
      </c>
      <c r="F3" s="418"/>
      <c r="G3" s="419" t="s">
        <v>18</v>
      </c>
      <c r="H3" s="420"/>
      <c r="I3" s="417" t="s">
        <v>2</v>
      </c>
      <c r="J3" s="418"/>
      <c r="K3" s="417" t="s">
        <v>82</v>
      </c>
      <c r="L3" s="418"/>
      <c r="M3" s="417" t="s">
        <v>17</v>
      </c>
      <c r="N3" s="425"/>
      <c r="O3" s="7"/>
    </row>
    <row r="4" spans="2:15" ht="14.25" customHeight="1" x14ac:dyDescent="0.25">
      <c r="B4" s="146"/>
      <c r="C4" s="147"/>
      <c r="D4" s="147"/>
      <c r="E4" s="146"/>
      <c r="F4" s="176"/>
      <c r="G4" s="421"/>
      <c r="H4" s="422"/>
      <c r="I4" s="177"/>
      <c r="J4" s="178"/>
      <c r="K4" s="177"/>
      <c r="L4" s="178"/>
      <c r="M4" s="177"/>
      <c r="N4" s="179"/>
      <c r="O4" s="7"/>
    </row>
    <row r="5" spans="2:15" ht="14.25" customHeight="1" x14ac:dyDescent="0.25">
      <c r="B5" s="181"/>
      <c r="C5" s="118"/>
      <c r="D5" s="118"/>
      <c r="E5" s="182" t="s">
        <v>136</v>
      </c>
      <c r="F5" s="182" t="s">
        <v>137</v>
      </c>
      <c r="G5" s="182" t="s">
        <v>136</v>
      </c>
      <c r="H5" s="182" t="s">
        <v>137</v>
      </c>
      <c r="I5" s="182" t="s">
        <v>136</v>
      </c>
      <c r="J5" s="182" t="s">
        <v>137</v>
      </c>
      <c r="K5" s="182" t="s">
        <v>136</v>
      </c>
      <c r="L5" s="182" t="s">
        <v>137</v>
      </c>
      <c r="M5" s="182" t="s">
        <v>136</v>
      </c>
      <c r="N5" s="182" t="s">
        <v>137</v>
      </c>
      <c r="O5" s="7"/>
    </row>
    <row r="6" spans="2:15" ht="14.25" customHeight="1" x14ac:dyDescent="0.25">
      <c r="B6" s="180"/>
      <c r="C6" s="147"/>
      <c r="D6" s="147"/>
      <c r="E6" s="202"/>
      <c r="F6" s="202"/>
      <c r="G6" s="202"/>
      <c r="H6" s="202"/>
      <c r="I6" s="202"/>
      <c r="J6" s="202"/>
      <c r="K6" s="202"/>
      <c r="L6" s="202"/>
      <c r="M6" s="202"/>
      <c r="N6" s="203"/>
      <c r="O6" s="7"/>
    </row>
    <row r="7" spans="2:15" ht="14.25" customHeight="1" x14ac:dyDescent="0.25">
      <c r="B7" s="426" t="s">
        <v>37</v>
      </c>
      <c r="C7" s="424"/>
      <c r="D7" s="424"/>
      <c r="E7" s="183">
        <v>9325</v>
      </c>
      <c r="F7" s="183">
        <v>27507</v>
      </c>
      <c r="G7" s="183">
        <v>37546</v>
      </c>
      <c r="H7" s="183">
        <v>41390</v>
      </c>
      <c r="I7" s="183">
        <v>0</v>
      </c>
      <c r="J7" s="183">
        <v>0</v>
      </c>
      <c r="K7" s="183"/>
      <c r="L7" s="183"/>
      <c r="M7" s="183">
        <f>E7+G7+I7+K7</f>
        <v>46871</v>
      </c>
      <c r="N7" s="184">
        <f>F7+H7+J7+L7</f>
        <v>68897</v>
      </c>
      <c r="O7" s="7"/>
    </row>
    <row r="8" spans="2:15" ht="14.25" customHeight="1" x14ac:dyDescent="0.25">
      <c r="B8" s="426" t="s">
        <v>38</v>
      </c>
      <c r="C8" s="424"/>
      <c r="D8" s="424"/>
      <c r="E8" s="183">
        <v>39615</v>
      </c>
      <c r="F8" s="183">
        <v>39240</v>
      </c>
      <c r="G8" s="183">
        <v>64371</v>
      </c>
      <c r="H8" s="183">
        <f>61761+1</f>
        <v>61762</v>
      </c>
      <c r="I8" s="183">
        <v>0</v>
      </c>
      <c r="J8" s="183">
        <v>0</v>
      </c>
      <c r="K8" s="183"/>
      <c r="L8" s="183"/>
      <c r="M8" s="183">
        <f>E8+G8+I8+K8</f>
        <v>103986</v>
      </c>
      <c r="N8" s="184">
        <f>F8+H8+J8+L8</f>
        <v>101002</v>
      </c>
      <c r="O8" s="7"/>
    </row>
    <row r="9" spans="2:15" ht="14.25" customHeight="1" x14ac:dyDescent="0.25">
      <c r="B9" s="427" t="s">
        <v>24</v>
      </c>
      <c r="C9" s="428"/>
      <c r="D9" s="428"/>
      <c r="E9" s="185">
        <f t="shared" ref="E9:J9" si="0">SUM(E7:E8)</f>
        <v>48940</v>
      </c>
      <c r="F9" s="185">
        <f t="shared" si="0"/>
        <v>66747</v>
      </c>
      <c r="G9" s="185">
        <f t="shared" si="0"/>
        <v>101917</v>
      </c>
      <c r="H9" s="185">
        <f t="shared" si="0"/>
        <v>103152</v>
      </c>
      <c r="I9" s="185">
        <f t="shared" si="0"/>
        <v>0</v>
      </c>
      <c r="J9" s="185">
        <f t="shared" si="0"/>
        <v>0</v>
      </c>
      <c r="K9" s="185"/>
      <c r="L9" s="185"/>
      <c r="M9" s="185">
        <f>SUM(M7:M8)</f>
        <v>150857</v>
      </c>
      <c r="N9" s="186">
        <f>SUM(N7:N8)</f>
        <v>169899</v>
      </c>
      <c r="O9" s="7"/>
    </row>
    <row r="10" spans="2:15" x14ac:dyDescent="0.25">
      <c r="B10" s="302"/>
      <c r="C10" s="303"/>
      <c r="D10" s="303"/>
      <c r="E10" s="187"/>
      <c r="F10" s="187"/>
      <c r="G10" s="187"/>
      <c r="H10" s="187"/>
      <c r="I10" s="187"/>
      <c r="J10" s="187"/>
      <c r="K10" s="187"/>
      <c r="L10" s="187"/>
      <c r="M10" s="187"/>
      <c r="N10" s="188"/>
      <c r="O10" s="7"/>
    </row>
    <row r="11" spans="2:15" ht="14.25" customHeight="1" x14ac:dyDescent="0.25">
      <c r="B11" s="426" t="s">
        <v>25</v>
      </c>
      <c r="C11" s="424"/>
      <c r="D11" s="424"/>
      <c r="E11" s="183">
        <v>0</v>
      </c>
      <c r="F11" s="183">
        <v>0</v>
      </c>
      <c r="G11" s="183">
        <v>0</v>
      </c>
      <c r="H11" s="183">
        <v>0</v>
      </c>
      <c r="I11" s="183">
        <v>47083</v>
      </c>
      <c r="J11" s="183">
        <v>45736</v>
      </c>
      <c r="K11" s="183"/>
      <c r="L11" s="183"/>
      <c r="M11" s="183">
        <f>E11+G11+I11+K11</f>
        <v>47083</v>
      </c>
      <c r="N11" s="184">
        <f>F11+H11+J11+L11</f>
        <v>45736</v>
      </c>
      <c r="O11" s="7"/>
    </row>
    <row r="12" spans="2:15" ht="14.25" customHeight="1" x14ac:dyDescent="0.25">
      <c r="B12" s="426" t="s">
        <v>26</v>
      </c>
      <c r="C12" s="424"/>
      <c r="D12" s="424"/>
      <c r="E12" s="183">
        <v>173</v>
      </c>
      <c r="F12" s="183">
        <f>155-1</f>
        <v>154</v>
      </c>
      <c r="G12" s="183">
        <v>13</v>
      </c>
      <c r="H12" s="183">
        <v>1</v>
      </c>
      <c r="I12" s="183">
        <v>174</v>
      </c>
      <c r="J12" s="183">
        <v>81</v>
      </c>
      <c r="K12" s="183"/>
      <c r="L12" s="183"/>
      <c r="M12" s="183">
        <f>E12+G12+I12+K12</f>
        <v>360</v>
      </c>
      <c r="N12" s="184">
        <f>F12+H12+J12+L12</f>
        <v>236</v>
      </c>
      <c r="O12" s="7"/>
    </row>
    <row r="13" spans="2:15" ht="14.25" customHeight="1" x14ac:dyDescent="0.25">
      <c r="B13" s="429" t="s">
        <v>39</v>
      </c>
      <c r="C13" s="430"/>
      <c r="D13" s="430"/>
      <c r="E13" s="189">
        <f t="shared" ref="E13:J13" si="1">SUM(E9:E12)</f>
        <v>49113</v>
      </c>
      <c r="F13" s="189">
        <f t="shared" si="1"/>
        <v>66901</v>
      </c>
      <c r="G13" s="189">
        <f t="shared" si="1"/>
        <v>101930</v>
      </c>
      <c r="H13" s="189">
        <f t="shared" si="1"/>
        <v>103153</v>
      </c>
      <c r="I13" s="189">
        <f t="shared" si="1"/>
        <v>47257</v>
      </c>
      <c r="J13" s="189">
        <f t="shared" si="1"/>
        <v>45817</v>
      </c>
      <c r="K13" s="189"/>
      <c r="L13" s="189"/>
      <c r="M13" s="189">
        <f>SUM(M9:M12)</f>
        <v>198300</v>
      </c>
      <c r="N13" s="190">
        <f>SUM(N9:N12)</f>
        <v>215871</v>
      </c>
      <c r="O13" s="7"/>
    </row>
    <row r="14" spans="2:15" x14ac:dyDescent="0.25">
      <c r="B14" s="302"/>
      <c r="C14" s="303"/>
      <c r="D14" s="303"/>
      <c r="E14" s="187"/>
      <c r="F14" s="187"/>
      <c r="G14" s="187"/>
      <c r="H14" s="187"/>
      <c r="I14" s="187"/>
      <c r="J14" s="187"/>
      <c r="K14" s="187"/>
      <c r="L14" s="187"/>
      <c r="M14" s="187"/>
      <c r="N14" s="188"/>
      <c r="O14" s="7"/>
    </row>
    <row r="15" spans="2:15" ht="14.25" customHeight="1" x14ac:dyDescent="0.25">
      <c r="B15" s="426" t="s">
        <v>83</v>
      </c>
      <c r="C15" s="424"/>
      <c r="D15" s="424"/>
      <c r="E15" s="183">
        <v>-2397</v>
      </c>
      <c r="F15" s="183">
        <v>-3374</v>
      </c>
      <c r="G15" s="183">
        <v>-6702</v>
      </c>
      <c r="H15" s="183">
        <v>-7435</v>
      </c>
      <c r="I15" s="183">
        <v>-35079</v>
      </c>
      <c r="J15" s="183">
        <v>-34327</v>
      </c>
      <c r="K15" s="183">
        <v>-2829</v>
      </c>
      <c r="L15" s="183">
        <v>-3898</v>
      </c>
      <c r="M15" s="183">
        <f>E15+G15+I15+K15</f>
        <v>-47007</v>
      </c>
      <c r="N15" s="184">
        <f>F15+H15+J15+L15</f>
        <v>-49034</v>
      </c>
      <c r="O15" s="7"/>
    </row>
    <row r="16" spans="2:15" ht="14.25" customHeight="1" x14ac:dyDescent="0.25">
      <c r="B16" s="429" t="s">
        <v>41</v>
      </c>
      <c r="C16" s="430"/>
      <c r="D16" s="430"/>
      <c r="E16" s="189">
        <f t="shared" ref="E16:N16" si="2">SUM(E13:E15)</f>
        <v>46716</v>
      </c>
      <c r="F16" s="189">
        <f t="shared" si="2"/>
        <v>63527</v>
      </c>
      <c r="G16" s="189">
        <f t="shared" si="2"/>
        <v>95228</v>
      </c>
      <c r="H16" s="189">
        <f t="shared" si="2"/>
        <v>95718</v>
      </c>
      <c r="I16" s="189">
        <f t="shared" si="2"/>
        <v>12178</v>
      </c>
      <c r="J16" s="189">
        <f t="shared" si="2"/>
        <v>11490</v>
      </c>
      <c r="K16" s="189">
        <f t="shared" si="2"/>
        <v>-2829</v>
      </c>
      <c r="L16" s="189">
        <f t="shared" si="2"/>
        <v>-3898</v>
      </c>
      <c r="M16" s="189">
        <f t="shared" si="2"/>
        <v>151293</v>
      </c>
      <c r="N16" s="190">
        <f t="shared" si="2"/>
        <v>166837</v>
      </c>
      <c r="O16" s="7"/>
    </row>
    <row r="17" spans="2:15" x14ac:dyDescent="0.25">
      <c r="B17" s="302"/>
      <c r="C17" s="303"/>
      <c r="D17" s="303"/>
      <c r="E17" s="187"/>
      <c r="F17" s="187"/>
      <c r="G17" s="187"/>
      <c r="H17" s="187"/>
      <c r="I17" s="187"/>
      <c r="J17" s="187"/>
      <c r="K17" s="187"/>
      <c r="L17" s="187"/>
      <c r="M17" s="187"/>
      <c r="N17" s="188"/>
      <c r="O17" s="7"/>
    </row>
    <row r="18" spans="2:15" x14ac:dyDescent="0.25">
      <c r="B18" s="431" t="s">
        <v>180</v>
      </c>
      <c r="C18" s="432"/>
      <c r="D18" s="433"/>
      <c r="E18" s="183">
        <v>-5193</v>
      </c>
      <c r="F18" s="183">
        <v>-7939</v>
      </c>
      <c r="G18" s="183">
        <v>-36794</v>
      </c>
      <c r="H18" s="183">
        <v>-46222</v>
      </c>
      <c r="I18" s="183">
        <v>-4207</v>
      </c>
      <c r="J18" s="183">
        <v>-4397</v>
      </c>
      <c r="K18" s="183">
        <v>-4469</v>
      </c>
      <c r="L18" s="183">
        <v>-4504</v>
      </c>
      <c r="M18" s="183">
        <f>E18+G18+I18+K18</f>
        <v>-50663</v>
      </c>
      <c r="N18" s="184">
        <f>F18+H18+J18+L18</f>
        <v>-63062</v>
      </c>
      <c r="O18" s="7"/>
    </row>
    <row r="19" spans="2:15" ht="14.25" customHeight="1" x14ac:dyDescent="0.25">
      <c r="B19" s="427" t="s">
        <v>84</v>
      </c>
      <c r="C19" s="428"/>
      <c r="D19" s="428"/>
      <c r="E19" s="185">
        <f t="shared" ref="E19:N19" si="3">SUM(E16:E18)</f>
        <v>41523</v>
      </c>
      <c r="F19" s="185">
        <f t="shared" si="3"/>
        <v>55588</v>
      </c>
      <c r="G19" s="185">
        <f t="shared" si="3"/>
        <v>58434</v>
      </c>
      <c r="H19" s="185">
        <f t="shared" si="3"/>
        <v>49496</v>
      </c>
      <c r="I19" s="185">
        <f t="shared" si="3"/>
        <v>7971</v>
      </c>
      <c r="J19" s="185">
        <f t="shared" si="3"/>
        <v>7093</v>
      </c>
      <c r="K19" s="185">
        <f t="shared" si="3"/>
        <v>-7298</v>
      </c>
      <c r="L19" s="185">
        <f t="shared" si="3"/>
        <v>-8402</v>
      </c>
      <c r="M19" s="185">
        <f t="shared" si="3"/>
        <v>100630</v>
      </c>
      <c r="N19" s="186">
        <f t="shared" si="3"/>
        <v>103775</v>
      </c>
      <c r="O19" s="7"/>
    </row>
    <row r="20" spans="2:15" x14ac:dyDescent="0.25">
      <c r="B20" s="302"/>
      <c r="C20" s="303"/>
      <c r="D20" s="303"/>
      <c r="E20" s="187"/>
      <c r="F20" s="187"/>
      <c r="G20" s="187"/>
      <c r="H20" s="187"/>
      <c r="I20" s="187"/>
      <c r="J20" s="187"/>
      <c r="K20" s="187"/>
      <c r="L20" s="187"/>
      <c r="M20" s="187"/>
      <c r="N20" s="188"/>
      <c r="O20" s="7"/>
    </row>
    <row r="21" spans="2:15" x14ac:dyDescent="0.25">
      <c r="B21" s="423" t="s">
        <v>42</v>
      </c>
      <c r="C21" s="424"/>
      <c r="D21" s="424"/>
      <c r="E21" s="183">
        <v>-5344</v>
      </c>
      <c r="F21" s="183">
        <v>-4606</v>
      </c>
      <c r="G21" s="183">
        <f>-22350+18</f>
        <v>-22332</v>
      </c>
      <c r="H21" s="183">
        <f>-20517</f>
        <v>-20517</v>
      </c>
      <c r="I21" s="183">
        <v>0</v>
      </c>
      <c r="J21" s="183">
        <v>0</v>
      </c>
      <c r="K21" s="183">
        <v>0</v>
      </c>
      <c r="L21" s="183">
        <v>0</v>
      </c>
      <c r="M21" s="183">
        <f>E21+G21+I21+K21</f>
        <v>-27676</v>
      </c>
      <c r="N21" s="184">
        <f>F21+H21+J21+L21</f>
        <v>-25123</v>
      </c>
      <c r="O21" s="7"/>
    </row>
    <row r="22" spans="2:15" ht="14.25" customHeight="1" x14ac:dyDescent="0.25">
      <c r="B22" s="427" t="s">
        <v>198</v>
      </c>
      <c r="C22" s="428"/>
      <c r="D22" s="428"/>
      <c r="E22" s="185">
        <f t="shared" ref="E22:N22" si="4">SUM(E19:E21)</f>
        <v>36179</v>
      </c>
      <c r="F22" s="185">
        <f t="shared" si="4"/>
        <v>50982</v>
      </c>
      <c r="G22" s="185">
        <f t="shared" si="4"/>
        <v>36102</v>
      </c>
      <c r="H22" s="185">
        <f t="shared" si="4"/>
        <v>28979</v>
      </c>
      <c r="I22" s="185">
        <f t="shared" si="4"/>
        <v>7971</v>
      </c>
      <c r="J22" s="185">
        <f t="shared" si="4"/>
        <v>7093</v>
      </c>
      <c r="K22" s="185">
        <f t="shared" si="4"/>
        <v>-7298</v>
      </c>
      <c r="L22" s="185">
        <f t="shared" si="4"/>
        <v>-8402</v>
      </c>
      <c r="M22" s="189">
        <f t="shared" si="4"/>
        <v>72954</v>
      </c>
      <c r="N22" s="190">
        <f t="shared" si="4"/>
        <v>78652</v>
      </c>
      <c r="O22" s="7"/>
    </row>
    <row r="23" spans="2:15" x14ac:dyDescent="0.25">
      <c r="B23" s="302"/>
      <c r="C23" s="303"/>
      <c r="D23" s="303"/>
      <c r="E23" s="187"/>
      <c r="F23" s="191"/>
      <c r="G23" s="191"/>
      <c r="H23" s="191"/>
      <c r="I23" s="191"/>
      <c r="J23" s="191"/>
      <c r="K23" s="191"/>
      <c r="L23" s="191"/>
      <c r="M23" s="189"/>
      <c r="N23" s="190"/>
      <c r="O23" s="7"/>
    </row>
    <row r="24" spans="2:15" ht="14.25" customHeight="1" x14ac:dyDescent="0.25">
      <c r="B24" s="426" t="s">
        <v>44</v>
      </c>
      <c r="C24" s="424"/>
      <c r="D24" s="424"/>
      <c r="E24" s="183"/>
      <c r="F24" s="192"/>
      <c r="G24" s="192"/>
      <c r="H24" s="192"/>
      <c r="I24" s="192"/>
      <c r="J24" s="192"/>
      <c r="K24" s="192"/>
      <c r="L24" s="192"/>
      <c r="M24" s="183">
        <v>-18101</v>
      </c>
      <c r="N24" s="184">
        <v>-11135</v>
      </c>
      <c r="O24" s="7"/>
    </row>
    <row r="25" spans="2:15" ht="14.25" customHeight="1" x14ac:dyDescent="0.25">
      <c r="B25" s="426" t="s">
        <v>45</v>
      </c>
      <c r="C25" s="424"/>
      <c r="D25" s="438"/>
      <c r="E25" s="192"/>
      <c r="F25" s="192"/>
      <c r="G25" s="192"/>
      <c r="H25" s="192"/>
      <c r="I25" s="192"/>
      <c r="J25" s="192"/>
      <c r="K25" s="192"/>
      <c r="L25" s="192"/>
      <c r="M25" s="183">
        <v>-1056</v>
      </c>
      <c r="N25" s="184">
        <v>-1548</v>
      </c>
      <c r="O25" s="7"/>
    </row>
    <row r="26" spans="2:15" ht="14.25" customHeight="1" x14ac:dyDescent="0.25">
      <c r="B26" s="429" t="s">
        <v>149</v>
      </c>
      <c r="C26" s="430"/>
      <c r="D26" s="434"/>
      <c r="E26" s="192"/>
      <c r="F26" s="192"/>
      <c r="G26" s="192"/>
      <c r="H26" s="192"/>
      <c r="I26" s="192"/>
      <c r="J26" s="192"/>
      <c r="K26" s="192"/>
      <c r="L26" s="192"/>
      <c r="M26" s="189">
        <f>SUM(M22:M25)</f>
        <v>53797</v>
      </c>
      <c r="N26" s="190">
        <f>SUM(N22:N25)</f>
        <v>65969</v>
      </c>
      <c r="O26" s="7"/>
    </row>
    <row r="27" spans="2:15" ht="14.25" customHeight="1" x14ac:dyDescent="0.25">
      <c r="B27" s="426" t="s">
        <v>181</v>
      </c>
      <c r="C27" s="424"/>
      <c r="D27" s="438"/>
      <c r="E27" s="192"/>
      <c r="F27" s="192"/>
      <c r="G27" s="192"/>
      <c r="H27" s="192"/>
      <c r="I27" s="192"/>
      <c r="J27" s="192"/>
      <c r="K27" s="192"/>
      <c r="L27" s="192"/>
      <c r="M27" s="183">
        <v>-4748</v>
      </c>
      <c r="N27" s="184">
        <f>4727-5422</f>
        <v>-695</v>
      </c>
      <c r="O27" s="7"/>
    </row>
    <row r="28" spans="2:15" ht="14.25" customHeight="1" x14ac:dyDescent="0.25">
      <c r="B28" s="426" t="s">
        <v>182</v>
      </c>
      <c r="C28" s="424"/>
      <c r="D28" s="438"/>
      <c r="E28" s="192"/>
      <c r="F28" s="192"/>
      <c r="G28" s="192"/>
      <c r="H28" s="192"/>
      <c r="I28" s="192"/>
      <c r="J28" s="192"/>
      <c r="K28" s="192"/>
      <c r="L28" s="192"/>
      <c r="M28" s="183">
        <v>-1976</v>
      </c>
      <c r="N28" s="184">
        <v>-354</v>
      </c>
      <c r="O28" s="7"/>
    </row>
    <row r="29" spans="2:15" ht="14.25" customHeight="1" x14ac:dyDescent="0.25">
      <c r="B29" s="429" t="s">
        <v>152</v>
      </c>
      <c r="C29" s="430"/>
      <c r="D29" s="434"/>
      <c r="E29" s="192"/>
      <c r="F29" s="192"/>
      <c r="G29" s="192"/>
      <c r="H29" s="192"/>
      <c r="I29" s="192"/>
      <c r="J29" s="192"/>
      <c r="K29" s="192"/>
      <c r="L29" s="192"/>
      <c r="M29" s="189">
        <f>SUM(M26:M28)</f>
        <v>47073</v>
      </c>
      <c r="N29" s="190">
        <f>SUM(N26:N28)</f>
        <v>64920</v>
      </c>
      <c r="O29" s="7"/>
    </row>
    <row r="30" spans="2:15" ht="14.25" customHeight="1" x14ac:dyDescent="0.25">
      <c r="B30" s="435" t="s">
        <v>85</v>
      </c>
      <c r="C30" s="436"/>
      <c r="D30" s="437"/>
      <c r="E30" s="192"/>
      <c r="F30" s="192"/>
      <c r="G30" s="192"/>
      <c r="H30" s="192"/>
      <c r="I30" s="192"/>
      <c r="J30" s="192"/>
      <c r="K30" s="192"/>
      <c r="L30" s="192"/>
      <c r="M30" s="193">
        <v>-14596</v>
      </c>
      <c r="N30" s="194">
        <v>-20125</v>
      </c>
      <c r="O30" s="7"/>
    </row>
    <row r="31" spans="2:15" x14ac:dyDescent="0.25">
      <c r="B31" s="426"/>
      <c r="C31" s="424"/>
      <c r="D31" s="438"/>
      <c r="E31" s="192"/>
      <c r="F31" s="192"/>
      <c r="G31" s="192"/>
      <c r="H31" s="192"/>
      <c r="I31" s="192"/>
      <c r="J31" s="192"/>
      <c r="K31" s="192"/>
      <c r="L31" s="192"/>
      <c r="M31" s="195"/>
      <c r="N31" s="196"/>
      <c r="O31" s="7"/>
    </row>
    <row r="32" spans="2:15" ht="14.4" thickBot="1" x14ac:dyDescent="0.3">
      <c r="B32" s="439" t="s">
        <v>29</v>
      </c>
      <c r="C32" s="440"/>
      <c r="D32" s="440"/>
      <c r="E32" s="197"/>
      <c r="F32" s="198"/>
      <c r="G32" s="198"/>
      <c r="H32" s="198"/>
      <c r="I32" s="198"/>
      <c r="J32" s="198"/>
      <c r="K32" s="198"/>
      <c r="L32" s="198"/>
      <c r="M32" s="197">
        <f>SUM(M29:M31)</f>
        <v>32477</v>
      </c>
      <c r="N32" s="199">
        <f>SUM(N29:N31)</f>
        <v>44795</v>
      </c>
      <c r="O32" s="7"/>
    </row>
    <row r="33" spans="2:15" ht="14.4" thickTop="1" x14ac:dyDescent="0.25">
      <c r="B33" s="200"/>
      <c r="C33" s="147"/>
      <c r="D33" s="147"/>
      <c r="E33" s="151"/>
      <c r="F33" s="151"/>
      <c r="G33" s="151"/>
      <c r="H33" s="201"/>
      <c r="I33" s="201"/>
      <c r="J33" s="201"/>
      <c r="K33" s="201"/>
      <c r="L33" s="201"/>
      <c r="M33" s="201"/>
      <c r="N33" s="201"/>
      <c r="O33" s="7"/>
    </row>
    <row r="34" spans="2:15" x14ac:dyDescent="0.25">
      <c r="B34" s="200"/>
      <c r="C34" s="147"/>
      <c r="D34" s="147"/>
      <c r="E34" s="151"/>
      <c r="F34" s="151"/>
      <c r="G34" s="151"/>
      <c r="H34" s="201"/>
      <c r="I34" s="201"/>
      <c r="J34" s="201"/>
      <c r="K34" s="201"/>
      <c r="L34" s="201"/>
      <c r="M34" s="201"/>
      <c r="N34" s="201"/>
      <c r="O34" s="7"/>
    </row>
    <row r="35" spans="2:15" x14ac:dyDescent="0.25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</row>
    <row r="36" spans="2:15" x14ac:dyDescent="0.25"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</row>
    <row r="37" spans="2:15" x14ac:dyDescent="0.25"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</row>
    <row r="38" spans="2:15" x14ac:dyDescent="0.25">
      <c r="B38" s="7"/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</row>
    <row r="39" spans="2:15" x14ac:dyDescent="0.25">
      <c r="B39" s="7"/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</row>
    <row r="40" spans="2:15" x14ac:dyDescent="0.25">
      <c r="B40" s="7"/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</row>
    <row r="41" spans="2:15" x14ac:dyDescent="0.25">
      <c r="B41" s="7"/>
      <c r="C41" s="7"/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</row>
    <row r="42" spans="2:15" x14ac:dyDescent="0.25">
      <c r="B42" s="7"/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</row>
    <row r="43" spans="2:15" x14ac:dyDescent="0.25">
      <c r="B43" s="7"/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</row>
    <row r="44" spans="2:15" x14ac:dyDescent="0.25">
      <c r="B44" s="7"/>
      <c r="C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</row>
    <row r="45" spans="2:15" x14ac:dyDescent="0.25">
      <c r="B45" s="7"/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</row>
    <row r="46" spans="2:15" x14ac:dyDescent="0.25">
      <c r="B46" s="7"/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</row>
    <row r="47" spans="2:15" x14ac:dyDescent="0.25">
      <c r="B47" s="7"/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</row>
    <row r="48" spans="2:15" x14ac:dyDescent="0.25">
      <c r="B48" s="7"/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</row>
  </sheetData>
  <mergeCells count="29">
    <mergeCell ref="B30:D30"/>
    <mergeCell ref="B31:D31"/>
    <mergeCell ref="B32:D32"/>
    <mergeCell ref="B24:D24"/>
    <mergeCell ref="B25:D25"/>
    <mergeCell ref="B26:D26"/>
    <mergeCell ref="B27:D27"/>
    <mergeCell ref="B28:D28"/>
    <mergeCell ref="B29:D29"/>
    <mergeCell ref="B22:D22"/>
    <mergeCell ref="B7:D7"/>
    <mergeCell ref="B8:D8"/>
    <mergeCell ref="B9:D9"/>
    <mergeCell ref="B11:D11"/>
    <mergeCell ref="B12:D12"/>
    <mergeCell ref="B13:D13"/>
    <mergeCell ref="B15:D15"/>
    <mergeCell ref="B16:D16"/>
    <mergeCell ref="B19:D19"/>
    <mergeCell ref="B21:D21"/>
    <mergeCell ref="B18:D18"/>
    <mergeCell ref="K3:L3"/>
    <mergeCell ref="M3:N3"/>
    <mergeCell ref="B1:I1"/>
    <mergeCell ref="B2:C2"/>
    <mergeCell ref="B3:C3"/>
    <mergeCell ref="E3:F3"/>
    <mergeCell ref="G3:H4"/>
    <mergeCell ref="I3:J3"/>
  </mergeCells>
  <pageMargins left="0.23622047244094491" right="0.23622047244094491" top="0.74803149606299213" bottom="0.74803149606299213" header="0.31496062992125984" footer="0.31496062992125984"/>
  <pageSetup paperSize="9" orientation="landscape" r:id="rId1"/>
  <headerFooter>
    <oddFooter xml:space="preserve">&amp;L© 2016 Software AG. All rights reserved.
&amp;CPage &amp;P
&amp;R&amp;G
</oddFooter>
  </headerFooter>
  <legacyDrawingHF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B1:AA36"/>
  <sheetViews>
    <sheetView zoomScale="140" zoomScaleNormal="140" workbookViewId="0"/>
  </sheetViews>
  <sheetFormatPr defaultColWidth="9.109375" defaultRowHeight="13.8" x14ac:dyDescent="0.25"/>
  <cols>
    <col min="1" max="1" width="2.6640625" style="2" customWidth="1"/>
    <col min="2" max="2" width="1.44140625" style="2" customWidth="1"/>
    <col min="3" max="3" width="20" style="2" customWidth="1"/>
    <col min="4" max="4" width="1.44140625" style="2" customWidth="1"/>
    <col min="5" max="6" width="7.88671875" style="204" customWidth="1"/>
    <col min="7" max="7" width="1.44140625" style="204" customWidth="1"/>
    <col min="8" max="8" width="7.109375" style="204" customWidth="1"/>
    <col min="9" max="9" width="1.44140625" style="204" customWidth="1"/>
    <col min="10" max="10" width="7.109375" style="204" customWidth="1"/>
    <col min="11" max="11" width="1.44140625" style="204" customWidth="1"/>
    <col min="12" max="13" width="8.5546875" style="204" customWidth="1"/>
    <col min="14" max="15" width="10" style="204" customWidth="1"/>
    <col min="16" max="16" width="1.44140625" style="204" customWidth="1"/>
    <col min="17" max="17" width="7.109375" style="204" customWidth="1"/>
    <col min="18" max="18" width="1.44140625" style="204" customWidth="1"/>
    <col min="19" max="19" width="11.44140625" style="204" customWidth="1"/>
    <col min="20" max="20" width="1.44140625" style="204" customWidth="1"/>
    <col min="21" max="21" width="8.5546875" style="204" customWidth="1"/>
    <col min="22" max="22" width="1.44140625" style="204" customWidth="1"/>
    <col min="23" max="23" width="8.5546875" style="205" bestFit="1" customWidth="1"/>
    <col min="24" max="27" width="9.109375" style="204"/>
    <col min="28" max="16384" width="9.109375" style="2"/>
  </cols>
  <sheetData>
    <row r="1" spans="2:27" ht="15" customHeight="1" x14ac:dyDescent="0.25">
      <c r="B1" s="372" t="s">
        <v>184</v>
      </c>
      <c r="C1" s="372"/>
      <c r="D1" s="372"/>
      <c r="E1" s="372"/>
      <c r="F1" s="372"/>
      <c r="G1" s="372"/>
      <c r="H1" s="372"/>
      <c r="I1" s="372"/>
      <c r="J1" s="372"/>
      <c r="K1" s="372"/>
      <c r="L1" s="372"/>
      <c r="M1" s="372"/>
      <c r="N1" s="372"/>
      <c r="O1" s="372"/>
      <c r="P1" s="372"/>
      <c r="Q1" s="372"/>
      <c r="R1" s="372"/>
      <c r="S1" s="372"/>
    </row>
    <row r="2" spans="2:27" ht="15" customHeight="1" thickBot="1" x14ac:dyDescent="0.3">
      <c r="B2" s="410"/>
      <c r="C2" s="410"/>
      <c r="D2" s="11"/>
      <c r="E2" s="206"/>
      <c r="F2" s="206"/>
      <c r="G2" s="206"/>
      <c r="H2" s="206"/>
      <c r="I2" s="206"/>
      <c r="J2" s="206"/>
      <c r="K2" s="206"/>
      <c r="L2" s="206"/>
      <c r="M2" s="206"/>
      <c r="N2" s="206"/>
    </row>
    <row r="3" spans="2:27" s="214" customFormat="1" ht="25.5" customHeight="1" x14ac:dyDescent="0.15">
      <c r="B3" s="443" t="s">
        <v>52</v>
      </c>
      <c r="C3" s="444"/>
      <c r="D3" s="207"/>
      <c r="E3" s="354"/>
      <c r="F3" s="301" t="s">
        <v>66</v>
      </c>
      <c r="G3" s="208"/>
      <c r="H3" s="301" t="s">
        <v>116</v>
      </c>
      <c r="I3" s="208"/>
      <c r="J3" s="301" t="s">
        <v>67</v>
      </c>
      <c r="K3" s="209"/>
      <c r="L3" s="445" t="s">
        <v>68</v>
      </c>
      <c r="M3" s="445"/>
      <c r="N3" s="445"/>
      <c r="O3" s="445"/>
      <c r="P3" s="208"/>
      <c r="Q3" s="210" t="s">
        <v>69</v>
      </c>
      <c r="R3" s="211"/>
      <c r="S3" s="210" t="s">
        <v>87</v>
      </c>
      <c r="T3" s="211"/>
      <c r="U3" s="210" t="s">
        <v>88</v>
      </c>
      <c r="V3" s="211"/>
      <c r="W3" s="212" t="s">
        <v>89</v>
      </c>
      <c r="X3" s="213"/>
      <c r="Y3" s="213"/>
      <c r="Z3" s="213"/>
      <c r="AA3" s="213"/>
    </row>
    <row r="4" spans="2:27" s="214" customFormat="1" ht="60" customHeight="1" x14ac:dyDescent="0.15">
      <c r="B4" s="215"/>
      <c r="C4" s="216"/>
      <c r="D4" s="216"/>
      <c r="E4" s="355" t="s">
        <v>86</v>
      </c>
      <c r="F4" s="217"/>
      <c r="G4" s="217"/>
      <c r="H4" s="217"/>
      <c r="I4" s="217"/>
      <c r="J4" s="217"/>
      <c r="K4" s="218"/>
      <c r="L4" s="356" t="s">
        <v>117</v>
      </c>
      <c r="M4" s="356" t="s">
        <v>94</v>
      </c>
      <c r="N4" s="356" t="s">
        <v>118</v>
      </c>
      <c r="O4" s="357" t="s">
        <v>119</v>
      </c>
      <c r="P4" s="217"/>
      <c r="Q4" s="217"/>
      <c r="R4" s="217"/>
      <c r="S4" s="217"/>
      <c r="T4" s="217"/>
      <c r="U4" s="217"/>
      <c r="V4" s="217"/>
      <c r="W4" s="219"/>
      <c r="X4" s="213"/>
      <c r="Y4" s="213"/>
      <c r="Z4" s="213"/>
      <c r="AA4" s="213"/>
    </row>
    <row r="5" spans="2:27" s="214" customFormat="1" ht="9" customHeight="1" thickBot="1" x14ac:dyDescent="0.2">
      <c r="B5" s="220"/>
      <c r="C5" s="221"/>
      <c r="D5" s="221"/>
      <c r="E5" s="222"/>
      <c r="F5" s="222"/>
      <c r="G5" s="222"/>
      <c r="H5" s="222"/>
      <c r="I5" s="222"/>
      <c r="J5" s="223"/>
      <c r="K5" s="223"/>
      <c r="L5" s="223"/>
      <c r="M5" s="223"/>
      <c r="N5" s="223"/>
      <c r="O5" s="222"/>
      <c r="P5" s="222"/>
      <c r="Q5" s="222"/>
      <c r="R5" s="222"/>
      <c r="S5" s="222"/>
      <c r="T5" s="222"/>
      <c r="U5" s="222"/>
      <c r="V5" s="222"/>
      <c r="W5" s="224"/>
      <c r="X5" s="213"/>
      <c r="Y5" s="213"/>
      <c r="Z5" s="213"/>
      <c r="AA5" s="213"/>
    </row>
    <row r="6" spans="2:27" s="230" customFormat="1" ht="11.25" customHeight="1" x14ac:dyDescent="0.15">
      <c r="B6" s="446" t="s">
        <v>93</v>
      </c>
      <c r="C6" s="447"/>
      <c r="D6" s="225"/>
      <c r="E6" s="226">
        <v>78918844</v>
      </c>
      <c r="F6" s="226">
        <v>86944</v>
      </c>
      <c r="G6" s="226"/>
      <c r="H6" s="226">
        <v>43195</v>
      </c>
      <c r="I6" s="226"/>
      <c r="J6" s="227">
        <v>1161411</v>
      </c>
      <c r="K6" s="226"/>
      <c r="L6" s="227">
        <v>-32299</v>
      </c>
      <c r="M6" s="227">
        <v>-1365</v>
      </c>
      <c r="N6" s="227">
        <v>-27308</v>
      </c>
      <c r="O6" s="227">
        <v>6437</v>
      </c>
      <c r="P6" s="226"/>
      <c r="Q6" s="226">
        <v>-224466</v>
      </c>
      <c r="R6" s="226"/>
      <c r="S6" s="226">
        <v>1012549</v>
      </c>
      <c r="T6" s="226"/>
      <c r="U6" s="226">
        <v>831</v>
      </c>
      <c r="V6" s="226"/>
      <c r="W6" s="228">
        <f>SUM(S6:U6)</f>
        <v>1013380</v>
      </c>
      <c r="X6" s="229"/>
      <c r="Y6" s="229"/>
      <c r="Z6" s="229"/>
      <c r="AA6" s="229"/>
    </row>
    <row r="7" spans="2:27" s="214" customFormat="1" ht="11.25" customHeight="1" x14ac:dyDescent="0.15">
      <c r="B7" s="231"/>
      <c r="C7" s="232"/>
      <c r="D7" s="233"/>
      <c r="E7" s="234"/>
      <c r="F7" s="234"/>
      <c r="G7" s="235"/>
      <c r="H7" s="234"/>
      <c r="I7" s="235"/>
      <c r="J7" s="235"/>
      <c r="K7" s="235"/>
      <c r="L7" s="235"/>
      <c r="M7" s="235"/>
      <c r="N7" s="235"/>
      <c r="O7" s="235"/>
      <c r="P7" s="235"/>
      <c r="Q7" s="234"/>
      <c r="R7" s="235"/>
      <c r="S7" s="234"/>
      <c r="T7" s="235"/>
      <c r="U7" s="234"/>
      <c r="V7" s="235"/>
      <c r="W7" s="236"/>
      <c r="X7" s="213"/>
      <c r="Y7" s="213"/>
      <c r="Z7" s="213"/>
      <c r="AA7" s="213"/>
    </row>
    <row r="8" spans="2:27" s="214" customFormat="1" ht="11.25" customHeight="1" x14ac:dyDescent="0.15">
      <c r="B8" s="441" t="s">
        <v>185</v>
      </c>
      <c r="C8" s="442"/>
      <c r="D8" s="237"/>
      <c r="E8" s="238"/>
      <c r="F8" s="238"/>
      <c r="G8" s="235"/>
      <c r="H8" s="235"/>
      <c r="I8" s="235"/>
      <c r="J8" s="238">
        <v>83269</v>
      </c>
      <c r="K8" s="235"/>
      <c r="L8" s="238">
        <v>22240</v>
      </c>
      <c r="M8" s="238">
        <v>1709</v>
      </c>
      <c r="N8" s="238">
        <v>0</v>
      </c>
      <c r="O8" s="238">
        <v>3082</v>
      </c>
      <c r="P8" s="235"/>
      <c r="Q8" s="235"/>
      <c r="R8" s="235"/>
      <c r="S8" s="235">
        <f>SUM(F8:Q8)</f>
        <v>110300</v>
      </c>
      <c r="T8" s="235"/>
      <c r="U8" s="235">
        <v>167</v>
      </c>
      <c r="V8" s="235"/>
      <c r="W8" s="228">
        <f>+S8+U8</f>
        <v>110467</v>
      </c>
      <c r="X8" s="213"/>
      <c r="Y8" s="213"/>
      <c r="Z8" s="213"/>
      <c r="AA8" s="213"/>
    </row>
    <row r="9" spans="2:27" s="214" customFormat="1" ht="11.25" customHeight="1" x14ac:dyDescent="0.15">
      <c r="B9" s="452" t="s">
        <v>186</v>
      </c>
      <c r="C9" s="453"/>
      <c r="D9" s="216"/>
      <c r="E9" s="235"/>
      <c r="F9" s="235"/>
      <c r="G9" s="235"/>
      <c r="H9" s="234"/>
      <c r="I9" s="235"/>
      <c r="J9" s="239"/>
      <c r="K9" s="235"/>
      <c r="L9" s="239"/>
      <c r="M9" s="239"/>
      <c r="N9" s="239"/>
      <c r="O9" s="239"/>
      <c r="P9" s="235"/>
      <c r="Q9" s="234"/>
      <c r="R9" s="235"/>
      <c r="S9" s="234"/>
      <c r="T9" s="235"/>
      <c r="U9" s="234"/>
      <c r="V9" s="235"/>
      <c r="W9" s="240">
        <f t="shared" ref="W9:W15" si="0">+S9+U9</f>
        <v>0</v>
      </c>
      <c r="X9" s="213"/>
      <c r="Y9" s="213"/>
      <c r="Z9" s="213"/>
      <c r="AA9" s="213"/>
    </row>
    <row r="10" spans="2:27" s="214" customFormat="1" ht="11.25" customHeight="1" x14ac:dyDescent="0.15">
      <c r="B10" s="241"/>
      <c r="C10" s="242" t="s">
        <v>90</v>
      </c>
      <c r="D10" s="242"/>
      <c r="E10" s="239"/>
      <c r="F10" s="239"/>
      <c r="G10" s="235"/>
      <c r="H10" s="239"/>
      <c r="I10" s="235"/>
      <c r="J10" s="238">
        <v>-39459</v>
      </c>
      <c r="K10" s="235"/>
      <c r="L10" s="239"/>
      <c r="M10" s="239"/>
      <c r="N10" s="239"/>
      <c r="O10" s="239"/>
      <c r="P10" s="235"/>
      <c r="Q10" s="234"/>
      <c r="R10" s="235"/>
      <c r="S10" s="234">
        <f t="shared" ref="S10:S15" si="1">SUM(F10:Q10)</f>
        <v>-39459</v>
      </c>
      <c r="T10" s="235"/>
      <c r="U10" s="239">
        <v>-174</v>
      </c>
      <c r="V10" s="235"/>
      <c r="W10" s="228">
        <f t="shared" si="0"/>
        <v>-39633</v>
      </c>
      <c r="X10" s="213"/>
      <c r="Y10" s="213"/>
      <c r="Z10" s="213"/>
      <c r="AA10" s="213"/>
    </row>
    <row r="11" spans="2:27" s="214" customFormat="1" ht="11.25" customHeight="1" x14ac:dyDescent="0.15">
      <c r="B11" s="241"/>
      <c r="C11" s="242" t="s">
        <v>91</v>
      </c>
      <c r="D11" s="242"/>
      <c r="E11" s="239"/>
      <c r="F11" s="239"/>
      <c r="G11" s="235"/>
      <c r="H11" s="239">
        <v>-3287</v>
      </c>
      <c r="I11" s="235"/>
      <c r="J11" s="234"/>
      <c r="K11" s="235"/>
      <c r="L11" s="239"/>
      <c r="M11" s="239"/>
      <c r="N11" s="239"/>
      <c r="O11" s="239"/>
      <c r="P11" s="235"/>
      <c r="Q11" s="239"/>
      <c r="R11" s="235"/>
      <c r="S11" s="239">
        <f t="shared" si="1"/>
        <v>-3287</v>
      </c>
      <c r="T11" s="235"/>
      <c r="U11" s="235"/>
      <c r="V11" s="235"/>
      <c r="W11" s="243">
        <f t="shared" si="0"/>
        <v>-3287</v>
      </c>
      <c r="X11" s="213"/>
      <c r="Y11" s="213"/>
      <c r="Z11" s="213"/>
      <c r="AA11" s="213"/>
    </row>
    <row r="12" spans="2:27" s="214" customFormat="1" ht="11.25" customHeight="1" x14ac:dyDescent="0.15">
      <c r="B12" s="241"/>
      <c r="C12" s="358" t="s">
        <v>187</v>
      </c>
      <c r="D12" s="242"/>
      <c r="E12" s="239">
        <v>19300</v>
      </c>
      <c r="F12" s="239">
        <v>-7944</v>
      </c>
      <c r="G12" s="235"/>
      <c r="H12" s="239"/>
      <c r="I12" s="235"/>
      <c r="J12" s="234">
        <v>-214252</v>
      </c>
      <c r="K12" s="235"/>
      <c r="L12" s="239"/>
      <c r="M12" s="239"/>
      <c r="N12" s="239"/>
      <c r="O12" s="239"/>
      <c r="P12" s="235"/>
      <c r="Q12" s="235">
        <v>222736</v>
      </c>
      <c r="R12" s="235"/>
      <c r="S12" s="235">
        <f t="shared" si="1"/>
        <v>540</v>
      </c>
      <c r="T12" s="235"/>
      <c r="U12" s="239"/>
      <c r="V12" s="235"/>
      <c r="W12" s="228">
        <f t="shared" si="0"/>
        <v>540</v>
      </c>
      <c r="X12" s="213"/>
      <c r="Y12" s="213"/>
      <c r="Z12" s="213"/>
      <c r="AA12" s="213"/>
    </row>
    <row r="13" spans="2:27" s="230" customFormat="1" ht="15.6" x14ac:dyDescent="0.15">
      <c r="B13" s="359"/>
      <c r="C13" s="360" t="s">
        <v>188</v>
      </c>
      <c r="D13" s="361"/>
      <c r="E13" s="362">
        <v>-634943</v>
      </c>
      <c r="F13" s="362"/>
      <c r="G13" s="226"/>
      <c r="H13" s="362"/>
      <c r="I13" s="226"/>
      <c r="J13" s="362"/>
      <c r="K13" s="226"/>
      <c r="L13" s="362"/>
      <c r="M13" s="362"/>
      <c r="N13" s="362"/>
      <c r="O13" s="362"/>
      <c r="P13" s="226"/>
      <c r="Q13" s="363">
        <v>-16291</v>
      </c>
      <c r="R13" s="226"/>
      <c r="S13" s="363">
        <f t="shared" si="1"/>
        <v>-16291</v>
      </c>
      <c r="T13" s="226"/>
      <c r="U13" s="363"/>
      <c r="V13" s="226"/>
      <c r="W13" s="364">
        <f t="shared" si="0"/>
        <v>-16291</v>
      </c>
      <c r="X13" s="229"/>
      <c r="Y13" s="229"/>
      <c r="Z13" s="229"/>
      <c r="AA13" s="229"/>
    </row>
    <row r="14" spans="2:27" s="214" customFormat="1" ht="11.25" customHeight="1" x14ac:dyDescent="0.15">
      <c r="B14" s="241"/>
      <c r="C14" s="242" t="s">
        <v>189</v>
      </c>
      <c r="D14" s="242"/>
      <c r="E14" s="239"/>
      <c r="F14" s="239"/>
      <c r="G14" s="235"/>
      <c r="H14" s="239"/>
      <c r="I14" s="235"/>
      <c r="J14" s="239"/>
      <c r="K14" s="235"/>
      <c r="L14" s="239"/>
      <c r="M14" s="239"/>
      <c r="N14" s="239"/>
      <c r="O14" s="239"/>
      <c r="P14" s="235"/>
      <c r="Q14" s="235"/>
      <c r="R14" s="235"/>
      <c r="S14" s="235">
        <f t="shared" si="1"/>
        <v>0</v>
      </c>
      <c r="T14" s="235"/>
      <c r="U14" s="234"/>
      <c r="V14" s="235"/>
      <c r="W14" s="236">
        <f t="shared" si="0"/>
        <v>0</v>
      </c>
      <c r="X14" s="213"/>
      <c r="Y14" s="213"/>
      <c r="Z14" s="213"/>
      <c r="AA14" s="213"/>
    </row>
    <row r="15" spans="2:27" s="214" customFormat="1" ht="11.25" customHeight="1" x14ac:dyDescent="0.15">
      <c r="B15" s="450" t="s">
        <v>92</v>
      </c>
      <c r="C15" s="451"/>
      <c r="D15" s="216"/>
      <c r="E15" s="235"/>
      <c r="F15" s="235"/>
      <c r="G15" s="235"/>
      <c r="H15" s="234">
        <v>-167</v>
      </c>
      <c r="I15" s="235"/>
      <c r="J15" s="239"/>
      <c r="K15" s="235"/>
      <c r="L15" s="239"/>
      <c r="M15" s="239"/>
      <c r="N15" s="239"/>
      <c r="O15" s="239"/>
      <c r="P15" s="235"/>
      <c r="Q15" s="234"/>
      <c r="R15" s="235"/>
      <c r="S15" s="239">
        <f t="shared" si="1"/>
        <v>-167</v>
      </c>
      <c r="T15" s="235"/>
      <c r="U15" s="234">
        <v>-333</v>
      </c>
      <c r="V15" s="235"/>
      <c r="W15" s="236">
        <f t="shared" si="0"/>
        <v>-500</v>
      </c>
      <c r="X15" s="213"/>
      <c r="Y15" s="213"/>
      <c r="Z15" s="213"/>
      <c r="AA15" s="213"/>
    </row>
    <row r="16" spans="2:27" s="214" customFormat="1" ht="11.25" customHeight="1" x14ac:dyDescent="0.15">
      <c r="B16" s="244"/>
      <c r="C16" s="245"/>
      <c r="D16" s="233"/>
      <c r="E16" s="234"/>
      <c r="F16" s="234"/>
      <c r="G16" s="235"/>
      <c r="H16" s="235"/>
      <c r="I16" s="235"/>
      <c r="J16" s="246"/>
      <c r="K16" s="235"/>
      <c r="L16" s="246"/>
      <c r="M16" s="235"/>
      <c r="N16" s="235"/>
      <c r="O16" s="235"/>
      <c r="P16" s="235"/>
      <c r="Q16" s="235"/>
      <c r="R16" s="235"/>
      <c r="S16" s="235"/>
      <c r="T16" s="235"/>
      <c r="U16" s="234"/>
      <c r="V16" s="235"/>
      <c r="W16" s="236"/>
      <c r="X16" s="213"/>
      <c r="Y16" s="213"/>
      <c r="Z16" s="213"/>
      <c r="AA16" s="213"/>
    </row>
    <row r="17" spans="2:27" s="214" customFormat="1" ht="11.25" customHeight="1" thickBot="1" x14ac:dyDescent="0.2">
      <c r="B17" s="448" t="s">
        <v>190</v>
      </c>
      <c r="C17" s="449"/>
      <c r="D17" s="221"/>
      <c r="E17" s="247">
        <f>SUM(E6:E15)</f>
        <v>78303201</v>
      </c>
      <c r="F17" s="247">
        <f>SUM(F6:F15)</f>
        <v>79000</v>
      </c>
      <c r="G17" s="247"/>
      <c r="H17" s="247">
        <f>SUM(H6:H16)</f>
        <v>39741</v>
      </c>
      <c r="I17" s="247"/>
      <c r="J17" s="247">
        <f>SUM(J6:J16)</f>
        <v>990969</v>
      </c>
      <c r="K17" s="247"/>
      <c r="L17" s="247">
        <f>SUM(L6:L16)</f>
        <v>-10059</v>
      </c>
      <c r="M17" s="247">
        <f>SUM(M6:M16)</f>
        <v>344</v>
      </c>
      <c r="N17" s="247">
        <f>SUM(N6:N16)</f>
        <v>-27308</v>
      </c>
      <c r="O17" s="247">
        <f>SUM(O6:O16)</f>
        <v>9519</v>
      </c>
      <c r="P17" s="247"/>
      <c r="Q17" s="247">
        <f>SUM(Q6:Q16)</f>
        <v>-18021</v>
      </c>
      <c r="R17" s="247"/>
      <c r="S17" s="247">
        <f>SUM(S6:S16)</f>
        <v>1064185</v>
      </c>
      <c r="T17" s="247"/>
      <c r="U17" s="247">
        <f>SUM(U6:U16)</f>
        <v>491</v>
      </c>
      <c r="V17" s="247"/>
      <c r="W17" s="248">
        <f>SUM(W6:W15)</f>
        <v>1064676</v>
      </c>
      <c r="X17" s="213"/>
      <c r="Y17" s="213"/>
      <c r="Z17" s="213"/>
      <c r="AA17" s="213"/>
    </row>
    <row r="18" spans="2:27" s="214" customFormat="1" ht="11.25" customHeight="1" thickBot="1" x14ac:dyDescent="0.2">
      <c r="B18" s="249"/>
      <c r="C18" s="250"/>
      <c r="D18" s="250"/>
      <c r="E18" s="251"/>
      <c r="F18" s="251"/>
      <c r="G18" s="251"/>
      <c r="H18" s="251"/>
      <c r="I18" s="251"/>
      <c r="J18" s="251"/>
      <c r="K18" s="251"/>
      <c r="L18" s="251"/>
      <c r="M18" s="251"/>
      <c r="N18" s="251"/>
      <c r="O18" s="251"/>
      <c r="P18" s="251"/>
      <c r="Q18" s="251"/>
      <c r="R18" s="251"/>
      <c r="S18" s="251"/>
      <c r="T18" s="251"/>
      <c r="U18" s="251"/>
      <c r="V18" s="251"/>
      <c r="W18" s="252"/>
      <c r="X18" s="213"/>
      <c r="Y18" s="213"/>
      <c r="Z18" s="213"/>
      <c r="AA18" s="213"/>
    </row>
    <row r="19" spans="2:27" s="230" customFormat="1" ht="11.25" customHeight="1" x14ac:dyDescent="0.15">
      <c r="B19" s="454" t="s">
        <v>114</v>
      </c>
      <c r="C19" s="455"/>
      <c r="D19" s="225"/>
      <c r="E19" s="226">
        <v>76231631</v>
      </c>
      <c r="F19" s="226">
        <v>79000</v>
      </c>
      <c r="G19" s="226"/>
      <c r="H19" s="227">
        <v>40504</v>
      </c>
      <c r="I19" s="226"/>
      <c r="J19" s="226">
        <v>1047145</v>
      </c>
      <c r="K19" s="226"/>
      <c r="L19" s="227">
        <v>9628</v>
      </c>
      <c r="M19" s="227">
        <v>571</v>
      </c>
      <c r="N19" s="227">
        <v>-26684</v>
      </c>
      <c r="O19" s="227">
        <v>10677</v>
      </c>
      <c r="P19" s="226"/>
      <c r="Q19" s="226">
        <v>-71596</v>
      </c>
      <c r="R19" s="226"/>
      <c r="S19" s="226">
        <v>1089245</v>
      </c>
      <c r="T19" s="226"/>
      <c r="U19" s="226">
        <v>484</v>
      </c>
      <c r="V19" s="226"/>
      <c r="W19" s="228">
        <f>SUM(S19:U19)</f>
        <v>1089729</v>
      </c>
      <c r="X19" s="229"/>
      <c r="Y19" s="229"/>
      <c r="Z19" s="229"/>
      <c r="AA19" s="229"/>
    </row>
    <row r="20" spans="2:27" s="214" customFormat="1" ht="11.25" customHeight="1" x14ac:dyDescent="0.15">
      <c r="B20" s="231"/>
      <c r="C20" s="232"/>
      <c r="D20" s="233"/>
      <c r="E20" s="234"/>
      <c r="F20" s="234"/>
      <c r="G20" s="235"/>
      <c r="H20" s="235"/>
      <c r="I20" s="235"/>
      <c r="J20" s="234"/>
      <c r="K20" s="235"/>
      <c r="L20" s="235"/>
      <c r="M20" s="235"/>
      <c r="N20" s="235"/>
      <c r="O20" s="235"/>
      <c r="P20" s="235"/>
      <c r="Q20" s="234"/>
      <c r="R20" s="235"/>
      <c r="S20" s="234"/>
      <c r="T20" s="235"/>
      <c r="U20" s="234"/>
      <c r="V20" s="235"/>
      <c r="W20" s="236"/>
      <c r="X20" s="213"/>
      <c r="Y20" s="213"/>
      <c r="Z20" s="213"/>
      <c r="AA20" s="213"/>
    </row>
    <row r="21" spans="2:27" s="214" customFormat="1" ht="11.25" customHeight="1" x14ac:dyDescent="0.15">
      <c r="B21" s="441" t="s">
        <v>185</v>
      </c>
      <c r="C21" s="442"/>
      <c r="D21" s="237"/>
      <c r="E21" s="238"/>
      <c r="F21" s="238"/>
      <c r="G21" s="235"/>
      <c r="H21" s="235"/>
      <c r="I21" s="235"/>
      <c r="J21" s="238">
        <v>89992</v>
      </c>
      <c r="K21" s="235"/>
      <c r="L21" s="238">
        <v>-9421</v>
      </c>
      <c r="M21" s="238">
        <v>3423</v>
      </c>
      <c r="N21" s="238">
        <v>635</v>
      </c>
      <c r="O21" s="238">
        <v>-1008</v>
      </c>
      <c r="P21" s="235"/>
      <c r="Q21" s="235"/>
      <c r="R21" s="235"/>
      <c r="S21" s="235">
        <f>SUM(F21:Q21)</f>
        <v>83621</v>
      </c>
      <c r="T21" s="235"/>
      <c r="U21" s="235">
        <v>149</v>
      </c>
      <c r="V21" s="235"/>
      <c r="W21" s="365">
        <f>+S21+U21</f>
        <v>83770</v>
      </c>
      <c r="X21" s="213"/>
      <c r="Y21" s="213"/>
      <c r="Z21" s="213"/>
      <c r="AA21" s="213"/>
    </row>
    <row r="22" spans="2:27" s="214" customFormat="1" ht="11.25" customHeight="1" x14ac:dyDescent="0.15">
      <c r="B22" s="452" t="s">
        <v>186</v>
      </c>
      <c r="C22" s="453"/>
      <c r="D22" s="216"/>
      <c r="E22" s="235"/>
      <c r="F22" s="235"/>
      <c r="G22" s="235"/>
      <c r="H22" s="234"/>
      <c r="I22" s="235"/>
      <c r="J22" s="239"/>
      <c r="K22" s="235"/>
      <c r="L22" s="239"/>
      <c r="M22" s="239"/>
      <c r="N22" s="239"/>
      <c r="O22" s="239"/>
      <c r="P22" s="235"/>
      <c r="Q22" s="234"/>
      <c r="R22" s="235"/>
      <c r="S22" s="234"/>
      <c r="T22" s="235"/>
      <c r="U22" s="234"/>
      <c r="V22" s="235"/>
      <c r="W22" s="365"/>
      <c r="X22" s="213"/>
      <c r="Y22" s="213"/>
      <c r="Z22" s="213"/>
      <c r="AA22" s="213"/>
    </row>
    <row r="23" spans="2:27" s="214" customFormat="1" ht="11.25" customHeight="1" x14ac:dyDescent="0.15">
      <c r="B23" s="241"/>
      <c r="C23" s="242" t="s">
        <v>90</v>
      </c>
      <c r="D23" s="242"/>
      <c r="E23" s="239"/>
      <c r="F23" s="239"/>
      <c r="G23" s="235"/>
      <c r="H23" s="239"/>
      <c r="I23" s="235"/>
      <c r="J23" s="238">
        <v>-41927</v>
      </c>
      <c r="K23" s="235"/>
      <c r="L23" s="239"/>
      <c r="M23" s="239"/>
      <c r="N23" s="239"/>
      <c r="O23" s="239"/>
      <c r="P23" s="235"/>
      <c r="Q23" s="234"/>
      <c r="R23" s="235"/>
      <c r="S23" s="234">
        <f t="shared" ref="S23:S26" si="2">SUM(F23:Q23)</f>
        <v>-41927</v>
      </c>
      <c r="T23" s="235"/>
      <c r="U23" s="239">
        <v>-178</v>
      </c>
      <c r="V23" s="235"/>
      <c r="W23" s="365">
        <f t="shared" ref="W23:W26" si="3">+S23+U23</f>
        <v>-42105</v>
      </c>
      <c r="X23" s="213"/>
      <c r="Y23" s="213"/>
      <c r="Z23" s="213"/>
      <c r="AA23" s="213"/>
    </row>
    <row r="24" spans="2:27" s="214" customFormat="1" ht="11.25" customHeight="1" x14ac:dyDescent="0.15">
      <c r="B24" s="241"/>
      <c r="C24" s="242" t="s">
        <v>91</v>
      </c>
      <c r="D24" s="242"/>
      <c r="E24" s="239"/>
      <c r="F24" s="239"/>
      <c r="G24" s="235"/>
      <c r="H24" s="239">
        <v>-16319</v>
      </c>
      <c r="I24" s="235"/>
      <c r="J24" s="234"/>
      <c r="K24" s="235"/>
      <c r="L24" s="239"/>
      <c r="M24" s="239"/>
      <c r="N24" s="239"/>
      <c r="O24" s="239"/>
      <c r="P24" s="235"/>
      <c r="Q24" s="239"/>
      <c r="R24" s="235"/>
      <c r="S24" s="239">
        <f t="shared" si="2"/>
        <v>-16319</v>
      </c>
      <c r="T24" s="235"/>
      <c r="U24" s="234"/>
      <c r="V24" s="235"/>
      <c r="W24" s="365">
        <f t="shared" si="3"/>
        <v>-16319</v>
      </c>
      <c r="X24" s="213"/>
      <c r="Y24" s="213"/>
      <c r="Z24" s="213"/>
      <c r="AA24" s="213"/>
    </row>
    <row r="25" spans="2:27" s="214" customFormat="1" ht="11.25" customHeight="1" x14ac:dyDescent="0.15">
      <c r="B25" s="241"/>
      <c r="C25" s="242" t="s">
        <v>189</v>
      </c>
      <c r="D25" s="242"/>
      <c r="E25" s="239"/>
      <c r="F25" s="239"/>
      <c r="G25" s="235"/>
      <c r="H25" s="235"/>
      <c r="I25" s="235"/>
      <c r="J25" s="235"/>
      <c r="K25" s="235"/>
      <c r="L25" s="239"/>
      <c r="M25" s="239"/>
      <c r="N25" s="239"/>
      <c r="O25" s="239"/>
      <c r="P25" s="235"/>
      <c r="Q25" s="234"/>
      <c r="R25" s="235"/>
      <c r="S25" s="234">
        <f t="shared" si="2"/>
        <v>0</v>
      </c>
      <c r="T25" s="235"/>
      <c r="U25" s="234"/>
      <c r="V25" s="235"/>
      <c r="W25" s="365">
        <f t="shared" si="3"/>
        <v>0</v>
      </c>
      <c r="X25" s="213"/>
      <c r="Y25" s="213"/>
      <c r="Z25" s="213"/>
      <c r="AA25" s="213"/>
    </row>
    <row r="26" spans="2:27" s="214" customFormat="1" ht="11.25" customHeight="1" x14ac:dyDescent="0.15">
      <c r="B26" s="450" t="s">
        <v>92</v>
      </c>
      <c r="C26" s="451"/>
      <c r="D26" s="216"/>
      <c r="E26" s="235"/>
      <c r="F26" s="235"/>
      <c r="G26" s="235"/>
      <c r="H26" s="234">
        <v>-503</v>
      </c>
      <c r="I26" s="235"/>
      <c r="J26" s="239"/>
      <c r="K26" s="235"/>
      <c r="L26" s="239"/>
      <c r="M26" s="239"/>
      <c r="N26" s="239"/>
      <c r="O26" s="239"/>
      <c r="P26" s="235"/>
      <c r="Q26" s="234"/>
      <c r="R26" s="235"/>
      <c r="S26" s="239">
        <f t="shared" si="2"/>
        <v>-503</v>
      </c>
      <c r="T26" s="235"/>
      <c r="U26" s="234">
        <v>43</v>
      </c>
      <c r="V26" s="235"/>
      <c r="W26" s="365">
        <f t="shared" si="3"/>
        <v>-460</v>
      </c>
      <c r="X26" s="213"/>
      <c r="Y26" s="213"/>
      <c r="Z26" s="213"/>
      <c r="AA26" s="213"/>
    </row>
    <row r="27" spans="2:27" s="214" customFormat="1" ht="11.25" customHeight="1" x14ac:dyDescent="0.15">
      <c r="B27" s="244"/>
      <c r="C27" s="245"/>
      <c r="D27" s="233"/>
      <c r="E27" s="234"/>
      <c r="F27" s="234"/>
      <c r="G27" s="235"/>
      <c r="H27" s="234"/>
      <c r="I27" s="235"/>
      <c r="J27" s="235"/>
      <c r="K27" s="235"/>
      <c r="L27" s="235"/>
      <c r="M27" s="235"/>
      <c r="N27" s="235"/>
      <c r="O27" s="235"/>
      <c r="P27" s="235"/>
      <c r="Q27" s="234"/>
      <c r="R27" s="235"/>
      <c r="S27" s="235"/>
      <c r="T27" s="235"/>
      <c r="U27" s="234"/>
      <c r="V27" s="235"/>
      <c r="W27" s="236"/>
      <c r="X27" s="213"/>
      <c r="Y27" s="213"/>
      <c r="Z27" s="213"/>
      <c r="AA27" s="213"/>
    </row>
    <row r="28" spans="2:27" s="214" customFormat="1" ht="11.25" customHeight="1" thickBot="1" x14ac:dyDescent="0.2">
      <c r="B28" s="448" t="s">
        <v>191</v>
      </c>
      <c r="C28" s="449"/>
      <c r="D28" s="221"/>
      <c r="E28" s="247">
        <f>SUM(E19:E26)</f>
        <v>76231631</v>
      </c>
      <c r="F28" s="247">
        <f>SUM(F19:F26)</f>
        <v>79000</v>
      </c>
      <c r="G28" s="247"/>
      <c r="H28" s="247">
        <f>SUM(H19:H27)</f>
        <v>23682</v>
      </c>
      <c r="I28" s="247"/>
      <c r="J28" s="247">
        <f>SUM(J19:J27)</f>
        <v>1095210</v>
      </c>
      <c r="K28" s="247"/>
      <c r="L28" s="247">
        <f>SUM(L19:L27)</f>
        <v>207</v>
      </c>
      <c r="M28" s="247">
        <f>SUM(M19:M27)</f>
        <v>3994</v>
      </c>
      <c r="N28" s="247">
        <f>SUM(N19:N27)</f>
        <v>-26049</v>
      </c>
      <c r="O28" s="247">
        <f>SUM(O19:O27)</f>
        <v>9669</v>
      </c>
      <c r="P28" s="247"/>
      <c r="Q28" s="247">
        <f>SUM(Q19:Q27)</f>
        <v>-71596</v>
      </c>
      <c r="R28" s="247"/>
      <c r="S28" s="247">
        <f>SUM(S19:S27)</f>
        <v>1114117</v>
      </c>
      <c r="T28" s="247"/>
      <c r="U28" s="247">
        <f>SUM(U19:U27)</f>
        <v>498</v>
      </c>
      <c r="V28" s="247"/>
      <c r="W28" s="248">
        <f>SUM(W19:W26)</f>
        <v>1114615</v>
      </c>
      <c r="X28" s="213"/>
      <c r="Y28" s="213"/>
      <c r="Z28" s="213"/>
      <c r="AA28" s="213"/>
    </row>
    <row r="29" spans="2:27" s="214" customFormat="1" ht="11.25" customHeight="1" x14ac:dyDescent="0.15">
      <c r="B29" s="216"/>
      <c r="C29" s="216"/>
      <c r="D29" s="216"/>
      <c r="E29" s="253"/>
      <c r="F29" s="253"/>
      <c r="G29" s="253"/>
      <c r="H29" s="253"/>
      <c r="I29" s="253"/>
      <c r="J29" s="254"/>
      <c r="K29" s="254"/>
      <c r="L29" s="254"/>
      <c r="M29" s="254"/>
      <c r="N29" s="254"/>
      <c r="O29" s="213"/>
      <c r="P29" s="213"/>
      <c r="Q29" s="213"/>
      <c r="R29" s="213"/>
      <c r="S29" s="213"/>
      <c r="T29" s="213"/>
      <c r="U29" s="213"/>
      <c r="V29" s="213"/>
      <c r="W29" s="205"/>
      <c r="X29" s="213"/>
      <c r="Y29" s="213"/>
      <c r="Z29" s="213"/>
      <c r="AA29" s="213"/>
    </row>
    <row r="30" spans="2:27" s="214" customFormat="1" ht="11.25" customHeight="1" x14ac:dyDescent="0.15">
      <c r="B30" s="216"/>
      <c r="C30" s="216"/>
      <c r="D30" s="216"/>
      <c r="E30" s="253"/>
      <c r="F30" s="253"/>
      <c r="G30" s="253"/>
      <c r="H30" s="253"/>
      <c r="I30" s="253"/>
      <c r="J30" s="254"/>
      <c r="K30" s="254"/>
      <c r="L30" s="254"/>
      <c r="M30" s="254"/>
      <c r="N30" s="254"/>
      <c r="O30" s="255"/>
      <c r="P30" s="213"/>
      <c r="Q30" s="213"/>
      <c r="R30" s="213"/>
      <c r="S30" s="213"/>
      <c r="T30" s="213"/>
      <c r="U30" s="213"/>
      <c r="V30" s="213"/>
      <c r="W30" s="205"/>
      <c r="X30" s="213"/>
      <c r="Y30" s="213"/>
      <c r="Z30" s="213"/>
      <c r="AA30" s="213"/>
    </row>
    <row r="31" spans="2:27" s="214" customFormat="1" ht="11.25" customHeight="1" x14ac:dyDescent="0.15">
      <c r="B31" s="216"/>
      <c r="C31" s="216"/>
      <c r="D31" s="216"/>
      <c r="E31" s="253"/>
      <c r="F31" s="253"/>
      <c r="G31" s="253"/>
      <c r="H31" s="253"/>
      <c r="I31" s="253"/>
      <c r="J31" s="254"/>
      <c r="K31" s="254"/>
      <c r="L31" s="254"/>
      <c r="M31" s="254"/>
      <c r="N31" s="254"/>
      <c r="O31" s="255"/>
      <c r="P31" s="213"/>
      <c r="Q31" s="213"/>
      <c r="R31" s="213"/>
      <c r="S31" s="213"/>
      <c r="T31" s="213"/>
      <c r="U31" s="213"/>
      <c r="V31" s="213"/>
      <c r="W31" s="366"/>
      <c r="X31" s="213"/>
      <c r="Y31" s="213"/>
      <c r="Z31" s="213"/>
      <c r="AA31" s="213"/>
    </row>
    <row r="32" spans="2:27" s="214" customFormat="1" ht="11.25" customHeight="1" x14ac:dyDescent="0.15">
      <c r="B32" s="216"/>
      <c r="C32" s="216"/>
      <c r="D32" s="216"/>
      <c r="E32" s="253"/>
      <c r="F32" s="253"/>
      <c r="G32" s="253"/>
      <c r="H32" s="253"/>
      <c r="I32" s="253"/>
      <c r="J32" s="254"/>
      <c r="K32" s="254"/>
      <c r="L32" s="254"/>
      <c r="M32" s="254"/>
      <c r="N32" s="254"/>
      <c r="O32" s="255"/>
      <c r="P32" s="213"/>
      <c r="Q32" s="213"/>
      <c r="R32" s="213"/>
      <c r="S32" s="213"/>
      <c r="T32" s="213"/>
      <c r="U32" s="213"/>
      <c r="V32" s="213"/>
      <c r="W32" s="205"/>
      <c r="X32" s="213"/>
      <c r="Y32" s="213"/>
      <c r="Z32" s="213"/>
      <c r="AA32" s="213"/>
    </row>
    <row r="33" spans="2:27" s="214" customFormat="1" ht="11.25" customHeight="1" x14ac:dyDescent="0.15">
      <c r="B33" s="216"/>
      <c r="C33" s="216"/>
      <c r="D33" s="216"/>
      <c r="E33" s="253"/>
      <c r="F33" s="253"/>
      <c r="G33" s="253"/>
      <c r="H33" s="253"/>
      <c r="I33" s="253"/>
      <c r="J33" s="254"/>
      <c r="K33" s="254"/>
      <c r="L33" s="254"/>
      <c r="M33" s="254"/>
      <c r="N33" s="254"/>
      <c r="O33" s="255"/>
      <c r="P33" s="213"/>
      <c r="Q33" s="213"/>
      <c r="R33" s="213"/>
      <c r="S33" s="213"/>
      <c r="T33" s="213"/>
      <c r="U33" s="213"/>
      <c r="V33" s="213"/>
      <c r="W33" s="205"/>
      <c r="X33" s="213"/>
      <c r="Y33" s="213"/>
      <c r="Z33" s="213"/>
      <c r="AA33" s="213"/>
    </row>
    <row r="34" spans="2:27" s="214" customFormat="1" ht="11.25" customHeight="1" x14ac:dyDescent="0.15">
      <c r="B34" s="216"/>
      <c r="C34" s="216"/>
      <c r="D34" s="216"/>
      <c r="E34" s="253"/>
      <c r="F34" s="253"/>
      <c r="G34" s="253"/>
      <c r="H34" s="253"/>
      <c r="I34" s="253"/>
      <c r="J34" s="254"/>
      <c r="K34" s="254"/>
      <c r="L34" s="254"/>
      <c r="M34" s="254"/>
      <c r="N34" s="254"/>
      <c r="O34" s="255"/>
      <c r="P34" s="213"/>
      <c r="Q34" s="213"/>
      <c r="R34" s="213"/>
      <c r="S34" s="213"/>
      <c r="T34" s="213"/>
      <c r="U34" s="213"/>
      <c r="V34" s="213"/>
      <c r="W34" s="205"/>
      <c r="X34" s="213"/>
      <c r="Y34" s="213"/>
      <c r="Z34" s="213"/>
      <c r="AA34" s="213"/>
    </row>
    <row r="35" spans="2:27" s="214" customFormat="1" ht="11.25" customHeight="1" x14ac:dyDescent="0.15">
      <c r="B35" s="216"/>
      <c r="C35" s="216"/>
      <c r="D35" s="216"/>
      <c r="E35" s="253"/>
      <c r="F35" s="253"/>
      <c r="G35" s="253"/>
      <c r="H35" s="253"/>
      <c r="I35" s="253"/>
      <c r="J35" s="254"/>
      <c r="K35" s="254"/>
      <c r="L35" s="254"/>
      <c r="M35" s="254"/>
      <c r="N35" s="254"/>
      <c r="O35" s="255"/>
      <c r="P35" s="213"/>
      <c r="Q35" s="213"/>
      <c r="R35" s="213"/>
      <c r="S35" s="213"/>
      <c r="T35" s="213"/>
      <c r="U35" s="213"/>
      <c r="V35" s="213"/>
      <c r="W35" s="205"/>
      <c r="X35" s="213"/>
      <c r="Y35" s="213"/>
      <c r="Z35" s="213"/>
      <c r="AA35" s="213"/>
    </row>
    <row r="36" spans="2:27" s="214" customFormat="1" ht="11.25" customHeight="1" x14ac:dyDescent="0.15">
      <c r="B36" s="216"/>
      <c r="C36" s="216"/>
      <c r="D36" s="216"/>
      <c r="E36" s="253"/>
      <c r="F36" s="253"/>
      <c r="G36" s="253"/>
      <c r="H36" s="253"/>
      <c r="I36" s="253"/>
      <c r="J36" s="254"/>
      <c r="K36" s="254"/>
      <c r="L36" s="254"/>
      <c r="M36" s="254"/>
      <c r="N36" s="254"/>
      <c r="O36" s="255"/>
      <c r="P36" s="213"/>
      <c r="Q36" s="213"/>
      <c r="R36" s="213"/>
      <c r="S36" s="213"/>
      <c r="T36" s="213"/>
      <c r="U36" s="213"/>
      <c r="V36" s="213"/>
      <c r="W36" s="205"/>
      <c r="X36" s="213"/>
      <c r="Y36" s="213"/>
      <c r="Z36" s="213"/>
      <c r="AA36" s="213"/>
    </row>
  </sheetData>
  <mergeCells count="14">
    <mergeCell ref="B28:C28"/>
    <mergeCell ref="B26:C26"/>
    <mergeCell ref="B9:C9"/>
    <mergeCell ref="B15:C15"/>
    <mergeCell ref="B17:C17"/>
    <mergeCell ref="B19:C19"/>
    <mergeCell ref="B21:C21"/>
    <mergeCell ref="B22:C22"/>
    <mergeCell ref="B1:S1"/>
    <mergeCell ref="B8:C8"/>
    <mergeCell ref="B2:C2"/>
    <mergeCell ref="B3:C3"/>
    <mergeCell ref="L3:O3"/>
    <mergeCell ref="B6:C6"/>
  </mergeCells>
  <pageMargins left="0.23622047244094491" right="0.23622047244094491" top="0.74803149606299213" bottom="0.74803149606299213" header="0.31496062992125984" footer="0.31496062992125984"/>
  <pageSetup paperSize="9" orientation="landscape" r:id="rId1"/>
  <headerFooter>
    <oddFooter xml:space="preserve">&amp;L© 2016 Software AG. All rights reserved.
&amp;CPage &amp;P
&amp;R&amp;G
</oddFooter>
  </headerFooter>
  <legacyDrawingHF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FD037E0F555104F902E5D16CA0A3EF6" ma:contentTypeVersion="9" ma:contentTypeDescription="Create a new document." ma:contentTypeScope="" ma:versionID="44f697550b1eeb297291a88655dfe5e1">
  <xsd:schema xmlns:xsd="http://www.w3.org/2001/XMLSchema" xmlns:xs="http://www.w3.org/2001/XMLSchema" xmlns:p="http://schemas.microsoft.com/office/2006/metadata/properties" xmlns:ns3="79484fb9-75e5-47bb-af24-98016862dfff" xmlns:ns4="b562bb5c-2bcc-446d-a6ab-2c032ef64b30" targetNamespace="http://schemas.microsoft.com/office/2006/metadata/properties" ma:root="true" ma:fieldsID="d56214aee19c5576f1b3a89e04bdb7fe" ns3:_="" ns4:_="">
    <xsd:import namespace="79484fb9-75e5-47bb-af24-98016862dfff"/>
    <xsd:import namespace="b562bb5c-2bcc-446d-a6ab-2c032ef64b30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9484fb9-75e5-47bb-af24-98016862dff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562bb5c-2bcc-446d-a6ab-2c032ef64b30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2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3029DF6B-A5A1-4D81-BA81-1BB96680965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9484fb9-75e5-47bb-af24-98016862dfff"/>
    <ds:schemaRef ds:uri="b562bb5c-2bcc-446d-a6ab-2c032ef64b3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6DDC13C5-36BD-4D3A-8DB5-9F58FD3EB123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D7B0D830-7894-4DA3-AAEC-D9E9B6CCA5C3}">
  <ds:schemaRefs>
    <ds:schemaRef ds:uri="http://schemas.microsoft.com/office/2006/metadata/properties"/>
    <ds:schemaRef ds:uri="http://schemas.microsoft.com/office/infopath/2007/PartnerControl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Front page</vt:lpstr>
      <vt:lpstr>Table of contents</vt:lpstr>
      <vt:lpstr>Key Figures</vt:lpstr>
      <vt:lpstr>Income Statement</vt:lpstr>
      <vt:lpstr>Balance Sheet</vt:lpstr>
      <vt:lpstr>Statement of Cash Flows</vt:lpstr>
      <vt:lpstr>Segment Report ytd</vt:lpstr>
      <vt:lpstr>Segment Report quarter</vt:lpstr>
      <vt:lpstr>Changes in Equity</vt:lpstr>
      <vt:lpstr>Comp. Income</vt:lpstr>
      <vt:lpstr>IR Contact</vt:lpstr>
      <vt:lpstr>Back Banner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2021-01-13T10:08:01Z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Software AG - Q4 2015 Results english IFRS.xlsx</vt:lpwstr>
  </property>
  <property fmtid="{D5CDD505-2E9C-101B-9397-08002B2CF9AE}" pid="3" name="ContentTypeId">
    <vt:lpwstr>0x010100FFD037E0F555104F902E5D16CA0A3EF6</vt:lpwstr>
  </property>
</Properties>
</file>