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F6F81815-6EB4-46BE-BA7E-33BED3899C4D}" xr6:coauthVersionLast="45" xr6:coauthVersionMax="45" xr10:uidLastSave="{00000000-0000-0000-0000-000000000000}"/>
  <bookViews>
    <workbookView xWindow="-108" yWindow="-108" windowWidth="23256" windowHeight="12576" tabRatio="702" activeTab="2" xr2:uid="{00000000-000D-0000-FFFF-FFFF00000000}"/>
  </bookViews>
  <sheets>
    <sheet name="Front page" sheetId="1" r:id="rId1"/>
    <sheet name="Table of contents" sheetId="11" r:id="rId2"/>
    <sheet name="Key Figures" sheetId="3" r:id="rId3"/>
    <sheet name="Income Statement" sheetId="4" r:id="rId4"/>
    <sheet name="Balance Sheet" sheetId="7" r:id="rId5"/>
    <sheet name="Statement of Cash Flows" sheetId="10" r:id="rId6"/>
    <sheet name="Segment Report ytd" sheetId="15" r:id="rId7"/>
    <sheet name="Segment Report quarter" sheetId="17" r:id="rId8"/>
    <sheet name="Changes in Equity" sheetId="16" r:id="rId9"/>
    <sheet name="Comp. Income" sheetId="14" r:id="rId10"/>
    <sheet name="IR Contact" sheetId="5" r:id="rId11"/>
    <sheet name="Back Banner" sheetId="6" r:id="rId12"/>
  </sheets>
  <definedNames>
    <definedName name="_xlnm.Print_Area" localSheetId="4">'Balance Sheet'!$A$1:$J$55</definedName>
    <definedName name="_xlnm.Print_Area" localSheetId="8">'Changes in Equity'!$A$1:$W$27</definedName>
    <definedName name="_xlnm.Print_Area" localSheetId="5">'Statement of Cash Flows'!$A$1:$M$39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7" l="1"/>
  <c r="G20" i="15"/>
  <c r="M30" i="10" l="1"/>
  <c r="L30" i="10"/>
  <c r="K30" i="10"/>
  <c r="J30" i="10"/>
  <c r="L12" i="14" l="1"/>
  <c r="L10" i="14"/>
  <c r="J12" i="14"/>
  <c r="J10" i="14"/>
  <c r="J13" i="14" s="1"/>
  <c r="U27" i="16"/>
  <c r="Q27" i="16"/>
  <c r="O27" i="16"/>
  <c r="N27" i="16"/>
  <c r="M27" i="16"/>
  <c r="L27" i="16"/>
  <c r="J27" i="16"/>
  <c r="H27" i="16"/>
  <c r="F27" i="16"/>
  <c r="E27" i="16"/>
  <c r="S25" i="16"/>
  <c r="W25" i="16" s="1"/>
  <c r="S24" i="16"/>
  <c r="W24" i="16" s="1"/>
  <c r="S23" i="16"/>
  <c r="W23" i="16" s="1"/>
  <c r="S22" i="16"/>
  <c r="W22" i="16" s="1"/>
  <c r="S20" i="16"/>
  <c r="N21" i="17"/>
  <c r="M21" i="17"/>
  <c r="N18" i="17"/>
  <c r="M18" i="17"/>
  <c r="L16" i="17"/>
  <c r="L19" i="17" s="1"/>
  <c r="L22" i="17" s="1"/>
  <c r="K16" i="17"/>
  <c r="K19" i="17" s="1"/>
  <c r="K22" i="17" s="1"/>
  <c r="N15" i="17"/>
  <c r="M15" i="17"/>
  <c r="N12" i="17"/>
  <c r="M12" i="17"/>
  <c r="N11" i="17"/>
  <c r="M11" i="17"/>
  <c r="J9" i="17"/>
  <c r="J13" i="17" s="1"/>
  <c r="J16" i="17" s="1"/>
  <c r="J19" i="17" s="1"/>
  <c r="J22" i="17" s="1"/>
  <c r="I9" i="17"/>
  <c r="I13" i="17" s="1"/>
  <c r="I16" i="17" s="1"/>
  <c r="I19" i="17" s="1"/>
  <c r="I22" i="17" s="1"/>
  <c r="H9" i="17"/>
  <c r="H13" i="17" s="1"/>
  <c r="H16" i="17" s="1"/>
  <c r="H19" i="17" s="1"/>
  <c r="H22" i="17" s="1"/>
  <c r="G9" i="17"/>
  <c r="G13" i="17" s="1"/>
  <c r="G16" i="17" s="1"/>
  <c r="G19" i="17" s="1"/>
  <c r="G22" i="17" s="1"/>
  <c r="F9" i="17"/>
  <c r="F13" i="17" s="1"/>
  <c r="F16" i="17" s="1"/>
  <c r="F19" i="17" s="1"/>
  <c r="F22" i="17" s="1"/>
  <c r="E9" i="17"/>
  <c r="E13" i="17" s="1"/>
  <c r="E16" i="17" s="1"/>
  <c r="E19" i="17" s="1"/>
  <c r="E22" i="17" s="1"/>
  <c r="N8" i="17"/>
  <c r="M8" i="17"/>
  <c r="N7" i="17"/>
  <c r="N9" i="17" s="1"/>
  <c r="N13" i="17" s="1"/>
  <c r="N16" i="17" s="1"/>
  <c r="N19" i="17" s="1"/>
  <c r="N22" i="17" s="1"/>
  <c r="N26" i="17" s="1"/>
  <c r="N29" i="17" s="1"/>
  <c r="N32" i="17" s="1"/>
  <c r="M7" i="17"/>
  <c r="M9" i="17" s="1"/>
  <c r="N20" i="15"/>
  <c r="M20" i="15"/>
  <c r="N17" i="15"/>
  <c r="M17" i="15"/>
  <c r="L15" i="15"/>
  <c r="L18" i="15" s="1"/>
  <c r="L21" i="15" s="1"/>
  <c r="K15" i="15"/>
  <c r="K18" i="15" s="1"/>
  <c r="K21" i="15" s="1"/>
  <c r="N14" i="15"/>
  <c r="M14" i="15"/>
  <c r="N11" i="15"/>
  <c r="M11" i="15"/>
  <c r="N10" i="15"/>
  <c r="M10" i="15"/>
  <c r="J8" i="15"/>
  <c r="J12" i="15" s="1"/>
  <c r="J15" i="15" s="1"/>
  <c r="J18" i="15" s="1"/>
  <c r="J21" i="15" s="1"/>
  <c r="I8" i="15"/>
  <c r="I12" i="15" s="1"/>
  <c r="I15" i="15" s="1"/>
  <c r="I18" i="15" s="1"/>
  <c r="I21" i="15" s="1"/>
  <c r="H8" i="15"/>
  <c r="H12" i="15" s="1"/>
  <c r="H15" i="15" s="1"/>
  <c r="H18" i="15" s="1"/>
  <c r="H21" i="15" s="1"/>
  <c r="G8" i="15"/>
  <c r="G12" i="15" s="1"/>
  <c r="G15" i="15" s="1"/>
  <c r="G18" i="15" s="1"/>
  <c r="G21" i="15" s="1"/>
  <c r="F8" i="15"/>
  <c r="F12" i="15" s="1"/>
  <c r="F15" i="15" s="1"/>
  <c r="F18" i="15" s="1"/>
  <c r="F21" i="15" s="1"/>
  <c r="E8" i="15"/>
  <c r="E12" i="15" s="1"/>
  <c r="E15" i="15" s="1"/>
  <c r="E18" i="15" s="1"/>
  <c r="E21" i="15" s="1"/>
  <c r="N7" i="15"/>
  <c r="M7" i="15"/>
  <c r="N6" i="15"/>
  <c r="M6" i="15"/>
  <c r="M33" i="10"/>
  <c r="M35" i="10" s="1"/>
  <c r="K33" i="10"/>
  <c r="K35" i="10" s="1"/>
  <c r="M25" i="10"/>
  <c r="L25" i="10"/>
  <c r="K25" i="10"/>
  <c r="J25" i="10"/>
  <c r="M10" i="10"/>
  <c r="M16" i="10" s="1"/>
  <c r="M37" i="10" s="1"/>
  <c r="L10" i="10"/>
  <c r="L16" i="10" s="1"/>
  <c r="K10" i="10"/>
  <c r="K16" i="10" s="1"/>
  <c r="K37" i="10" s="1"/>
  <c r="J10" i="10"/>
  <c r="J16" i="10" s="1"/>
  <c r="J50" i="7"/>
  <c r="J52" i="7" s="1"/>
  <c r="H50" i="7"/>
  <c r="H52" i="7" s="1"/>
  <c r="J43" i="7"/>
  <c r="H43" i="7"/>
  <c r="J34" i="7"/>
  <c r="H34" i="7"/>
  <c r="J21" i="7"/>
  <c r="H21" i="7"/>
  <c r="J11" i="7"/>
  <c r="H11" i="7"/>
  <c r="L19" i="4"/>
  <c r="M19" i="4" s="1"/>
  <c r="I19" i="4"/>
  <c r="H19" i="4"/>
  <c r="M17" i="4"/>
  <c r="J17" i="4"/>
  <c r="M14" i="4"/>
  <c r="J14" i="4"/>
  <c r="M13" i="4"/>
  <c r="J13" i="4"/>
  <c r="L12" i="4"/>
  <c r="K12" i="4"/>
  <c r="I12" i="4"/>
  <c r="H12" i="4"/>
  <c r="J12" i="4" s="1"/>
  <c r="M11" i="4"/>
  <c r="J11" i="4"/>
  <c r="M9" i="4"/>
  <c r="J9" i="4"/>
  <c r="L8" i="4"/>
  <c r="L10" i="4" s="1"/>
  <c r="L15" i="4" s="1"/>
  <c r="L18" i="4" s="1"/>
  <c r="L20" i="4" s="1"/>
  <c r="L22" i="4" s="1"/>
  <c r="K8" i="4"/>
  <c r="K10" i="4" s="1"/>
  <c r="I8" i="4"/>
  <c r="I10" i="4" s="1"/>
  <c r="I15" i="4" s="1"/>
  <c r="I18" i="4" s="1"/>
  <c r="H8" i="4"/>
  <c r="H10" i="4" s="1"/>
  <c r="M7" i="4"/>
  <c r="J7" i="4"/>
  <c r="M6" i="4"/>
  <c r="J6" i="4"/>
  <c r="M5" i="4"/>
  <c r="J5" i="4"/>
  <c r="M4" i="4"/>
  <c r="J4" i="4"/>
  <c r="H54" i="7" l="1"/>
  <c r="I20" i="4"/>
  <c r="I22" i="4" s="1"/>
  <c r="M12" i="4"/>
  <c r="J19" i="4"/>
  <c r="J54" i="7"/>
  <c r="S27" i="16"/>
  <c r="H23" i="7"/>
  <c r="J23" i="7"/>
  <c r="M13" i="17"/>
  <c r="M16" i="17" s="1"/>
  <c r="M19" i="17" s="1"/>
  <c r="M22" i="17" s="1"/>
  <c r="M26" i="17" s="1"/>
  <c r="M29" i="17" s="1"/>
  <c r="M32" i="17" s="1"/>
  <c r="L13" i="14"/>
  <c r="L15" i="14" s="1"/>
  <c r="L17" i="14" s="1"/>
  <c r="W20" i="16"/>
  <c r="M8" i="15"/>
  <c r="M12" i="15" s="1"/>
  <c r="M15" i="15" s="1"/>
  <c r="M18" i="15" s="1"/>
  <c r="M21" i="15" s="1"/>
  <c r="M25" i="15" s="1"/>
  <c r="M28" i="15" s="1"/>
  <c r="M31" i="15" s="1"/>
  <c r="N8" i="15"/>
  <c r="N12" i="15" s="1"/>
  <c r="N15" i="15" s="1"/>
  <c r="N18" i="15" s="1"/>
  <c r="N21" i="15" s="1"/>
  <c r="N25" i="15" s="1"/>
  <c r="N28" i="15" s="1"/>
  <c r="N31" i="15" s="1"/>
  <c r="J15" i="14"/>
  <c r="J17" i="14" s="1"/>
  <c r="L31" i="10"/>
  <c r="L33" i="10" s="1"/>
  <c r="L35" i="10" s="1"/>
  <c r="L37" i="10"/>
  <c r="J31" i="10"/>
  <c r="J33" i="10" s="1"/>
  <c r="J35" i="10" s="1"/>
  <c r="J37" i="10"/>
  <c r="H15" i="4"/>
  <c r="J10" i="4"/>
  <c r="I26" i="4"/>
  <c r="I25" i="4"/>
  <c r="K15" i="4"/>
  <c r="M10" i="4"/>
  <c r="L26" i="4"/>
  <c r="L25" i="4"/>
  <c r="M8" i="4"/>
  <c r="J8" i="4"/>
  <c r="M15" i="4" l="1"/>
  <c r="K18" i="4"/>
  <c r="J15" i="4"/>
  <c r="H18" i="4"/>
  <c r="K20" i="4" l="1"/>
  <c r="M18" i="4"/>
  <c r="J18" i="4"/>
  <c r="H20" i="4"/>
  <c r="K22" i="4" l="1"/>
  <c r="M20" i="4"/>
  <c r="H22" i="4"/>
  <c r="J20" i="4"/>
  <c r="K25" i="4" l="1"/>
  <c r="M25" i="4" s="1"/>
  <c r="M22" i="4"/>
  <c r="K26" i="4"/>
  <c r="M26" i="4" s="1"/>
  <c r="H26" i="4"/>
  <c r="H25" i="4"/>
  <c r="J22" i="4"/>
  <c r="I27" i="3" l="1"/>
  <c r="H27" i="3"/>
  <c r="M17" i="3"/>
  <c r="J17" i="3"/>
  <c r="M14" i="3"/>
  <c r="J14" i="3"/>
  <c r="I13" i="3"/>
  <c r="M12" i="3"/>
  <c r="J12" i="3"/>
  <c r="M11" i="3"/>
  <c r="J11" i="3"/>
  <c r="M10" i="3"/>
  <c r="J10" i="3"/>
  <c r="M9" i="3"/>
  <c r="J9" i="3"/>
  <c r="M6" i="3"/>
  <c r="J6" i="3"/>
  <c r="M5" i="3"/>
  <c r="J5" i="3"/>
  <c r="L4" i="3"/>
  <c r="L13" i="3" s="1"/>
  <c r="K4" i="3"/>
  <c r="M4" i="3" s="1"/>
  <c r="J4" i="3"/>
  <c r="I4" i="3"/>
  <c r="I15" i="3" s="1"/>
  <c r="H4" i="3"/>
  <c r="H15" i="3" s="1"/>
  <c r="K15" i="3" l="1"/>
  <c r="L15" i="3"/>
  <c r="H13" i="3"/>
  <c r="K13" i="3"/>
  <c r="K12" i="14"/>
  <c r="W18" i="16"/>
  <c r="W27" i="16" s="1"/>
  <c r="K10" i="14" l="1"/>
  <c r="K13" i="14" s="1"/>
  <c r="K15" i="14" s="1"/>
  <c r="K17" i="14" s="1"/>
  <c r="U16" i="16" l="1"/>
  <c r="O16" i="16"/>
  <c r="N16" i="16"/>
  <c r="M16" i="16"/>
  <c r="L16" i="16"/>
  <c r="J16" i="16"/>
  <c r="H16" i="16"/>
  <c r="F16" i="16"/>
  <c r="E16" i="16"/>
  <c r="W14" i="16"/>
  <c r="S13" i="16"/>
  <c r="W13" i="16" s="1"/>
  <c r="Q12" i="16"/>
  <c r="Q16" i="16" s="1"/>
  <c r="S11" i="16"/>
  <c r="W11" i="16" s="1"/>
  <c r="S10" i="16"/>
  <c r="W10" i="16" s="1"/>
  <c r="W9" i="16"/>
  <c r="S8" i="16"/>
  <c r="W6" i="16"/>
  <c r="S12" i="16" l="1"/>
  <c r="W12" i="16" s="1"/>
  <c r="W8" i="16"/>
  <c r="W16" i="16" l="1"/>
  <c r="S16" i="16"/>
</calcChain>
</file>

<file path=xl/sharedStrings.xml><?xml version="1.0" encoding="utf-8"?>
<sst xmlns="http://schemas.openxmlformats.org/spreadsheetml/2006/main" count="316" uniqueCount="196">
  <si>
    <t>Digital Business Platform</t>
  </si>
  <si>
    <t>Adabas &amp; Natural</t>
  </si>
  <si>
    <t>Consulting</t>
  </si>
  <si>
    <t>EBIT*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</si>
  <si>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</si>
  <si>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</si>
  <si>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</si>
  <si>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</si>
  <si>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</si>
  <si>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</si>
  <si>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</si>
  <si>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</si>
  <si>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</si>
  <si>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</si>
  <si>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</si>
  <si>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</si>
  <si>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</si>
  <si>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</si>
  <si>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Digital Business 
Platform</t>
  </si>
  <si>
    <t>Financial Information</t>
  </si>
  <si>
    <t>Table of contents</t>
  </si>
  <si>
    <t>*EBIT: Net income + Income taxes + other taxes + financial expense, net</t>
  </si>
  <si>
    <t>Revenue</t>
  </si>
  <si>
    <t>Change
in %</t>
  </si>
  <si>
    <t>Product revenue</t>
  </si>
  <si>
    <t>Services</t>
  </si>
  <si>
    <t>Other</t>
  </si>
  <si>
    <t>Business Line</t>
  </si>
  <si>
    <t>as % of revenue</t>
  </si>
  <si>
    <t>Net income</t>
  </si>
  <si>
    <t>Employees (Full time equivalent)</t>
  </si>
  <si>
    <t>of which in Germany</t>
  </si>
  <si>
    <t>R&amp;D</t>
  </si>
  <si>
    <t>Balance sheet</t>
  </si>
  <si>
    <t>Total assets</t>
  </si>
  <si>
    <t>Cash and cash equivalents</t>
  </si>
  <si>
    <t>Shareholders' equity</t>
  </si>
  <si>
    <t>as % of total assets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</si>
  <si>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</si>
  <si>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</si>
  <si>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</si>
  <si>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</si>
  <si>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</si>
  <si>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</si>
  <si>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</si>
  <si>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</si>
  <si>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</si>
  <si>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result</t>
  </si>
  <si>
    <t>Financial expense, net</t>
  </si>
  <si>
    <t>Profit before income taxes</t>
  </si>
  <si>
    <t>Income taxes</t>
  </si>
  <si>
    <t>Thereof attributable to shareholders of Software AG</t>
  </si>
  <si>
    <t>Thereof attributable to non-controlling interest</t>
  </si>
  <si>
    <t>Earnings per share (EUR, basic)</t>
  </si>
  <si>
    <t>Earnings per share (EUR, diluted)</t>
  </si>
  <si>
    <t>Weighted average number of shares outstanding (basic)</t>
  </si>
  <si>
    <t>Weighted average number of shares outstanding (diluted)</t>
  </si>
  <si>
    <t>in EUR thousands</t>
  </si>
  <si>
    <t>ASSETS (in EUR thousands)</t>
  </si>
  <si>
    <t>Current assets</t>
  </si>
  <si>
    <t>Non-current assets</t>
  </si>
  <si>
    <t>Intangible assets</t>
  </si>
  <si>
    <t>Goodwill</t>
  </si>
  <si>
    <t>Property, plant and equipment</t>
  </si>
  <si>
    <t>Total Assets:</t>
  </si>
  <si>
    <t>EQUITY AND LIABILITIES (in EUR thousands)</t>
  </si>
  <si>
    <t>Current liabilities</t>
  </si>
  <si>
    <t>Financial liabilities</t>
  </si>
  <si>
    <t>Other provisions</t>
  </si>
  <si>
    <t>Tax liabilities</t>
  </si>
  <si>
    <t>Non-current liabilities</t>
  </si>
  <si>
    <t>Equity</t>
  </si>
  <si>
    <t>Share capital</t>
  </si>
  <si>
    <t>Capital reserve</t>
  </si>
  <si>
    <t>Retained earnings</t>
  </si>
  <si>
    <t>Other reserves</t>
  </si>
  <si>
    <t>Treasury shares</t>
  </si>
  <si>
    <t>Share attributable to shareholders of Software AG</t>
  </si>
  <si>
    <t>Non-controlling interest</t>
  </si>
  <si>
    <t>Total Equity and Liabilities:</t>
  </si>
  <si>
    <t>Net financial expense</t>
  </si>
  <si>
    <t>Amortization/depreciation of non-current assets</t>
  </si>
  <si>
    <t>Other non-cash expense and income</t>
  </si>
  <si>
    <t>Operating cash flow before changes in working capital</t>
  </si>
  <si>
    <t>Changes in payables and other liabilities</t>
  </si>
  <si>
    <t>Income taxes paid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</si>
  <si>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</si>
  <si>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</si>
  <si>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</si>
  <si>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</si>
  <si>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</si>
  <si>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Proceeds from the sale of disposal group</t>
  </si>
  <si>
    <t>Payment for acquisitions, net</t>
  </si>
  <si>
    <t>Net cash used in investing activities</t>
  </si>
  <si>
    <t>Dividends paid</t>
  </si>
  <si>
    <t>Additions to financial liabilities</t>
  </si>
  <si>
    <t>Repayments of financial liabilities</t>
  </si>
  <si>
    <t>Net cash provided by/used in financing activities</t>
  </si>
  <si>
    <t>Change in cash and cash equivalents from cash relevant transactions</t>
  </si>
  <si>
    <t>Currency translation adjustment
des Finanzmittelfonds</t>
  </si>
  <si>
    <t>Net change in cash and cash equivalents</t>
  </si>
  <si>
    <t>Cash and cash equivalents at the beginning of the period</t>
  </si>
  <si>
    <t>Cash and cash equivalents at the end of period</t>
  </si>
  <si>
    <t>Reconciliation</t>
  </si>
  <si>
    <t>Cost of sales</t>
  </si>
  <si>
    <t>Segment contribution</t>
  </si>
  <si>
    <t>Sales, Marketing &amp; Distribution 
expenses</t>
  </si>
  <si>
    <t>Segment result</t>
  </si>
  <si>
    <t>Other income, net</t>
  </si>
  <si>
    <t>Income Taxes</t>
  </si>
  <si>
    <t>Common shares outstanding (no.)</t>
  </si>
  <si>
    <t>Attributable to shareholders of Software AG</t>
  </si>
  <si>
    <t>Non-controlling interests</t>
  </si>
  <si>
    <t>Total</t>
  </si>
  <si>
    <t xml:space="preserve">Comprehensive income </t>
  </si>
  <si>
    <t>Transactions with equity holders</t>
  </si>
  <si>
    <t>Dividend payment</t>
  </si>
  <si>
    <t>Stock options</t>
  </si>
  <si>
    <t>Issue and disposal of treasury stock</t>
  </si>
  <si>
    <t>Transactions between shareholders</t>
  </si>
  <si>
    <t>Equity as of January 1, 2015</t>
  </si>
  <si>
    <t>Net gain/loss on remeasuring financial assets</t>
  </si>
  <si>
    <t>Items that may be reclassified subsequently to profit or loss</t>
  </si>
  <si>
    <t>Items that will not be reclassified to profit or loss subsequently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</si>
  <si>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</si>
  <si>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</si>
  <si>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</si>
  <si>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</si>
  <si>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</si>
  <si>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</si>
  <si>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</si>
  <si>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</si>
  <si>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</si>
  <si>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7</t>
  </si>
  <si>
    <t>p. 8</t>
  </si>
  <si>
    <t>p. 9</t>
  </si>
  <si>
    <t>p. 10</t>
  </si>
  <si>
    <t>(unaudited)</t>
  </si>
  <si>
    <t>EPS € basic [diluted]</t>
  </si>
  <si>
    <t>Sales, Marketing &amp; Distribution expenses</t>
  </si>
  <si>
    <t>Dec. 31, 2015</t>
  </si>
  <si>
    <t>Other financial assets</t>
  </si>
  <si>
    <t>Trade and other receivables</t>
  </si>
  <si>
    <t>Other non-financial assets</t>
  </si>
  <si>
    <t>Tax assets</t>
  </si>
  <si>
    <t>Deferred tax assets</t>
  </si>
  <si>
    <t>Trade and other payables</t>
  </si>
  <si>
    <t>Deferred income / revenue</t>
  </si>
  <si>
    <t>Non-financial liabilities</t>
  </si>
  <si>
    <t>Provisions for employee benefits</t>
  </si>
  <si>
    <t>Deferred tax liabilities</t>
  </si>
  <si>
    <t>Other income / expense, net</t>
  </si>
  <si>
    <t>Changes in receivables and other current assets</t>
  </si>
  <si>
    <t>Proceeds from the sale of other financial assets</t>
  </si>
  <si>
    <t>Purchase of other financial assets</t>
  </si>
  <si>
    <t>Proceeds from the sale of current other financial assets</t>
  </si>
  <si>
    <t>Purchase of current other financial assets</t>
  </si>
  <si>
    <t>in EUR millions (unless otherwise stated)</t>
  </si>
  <si>
    <t>Jun. 30, 2016</t>
  </si>
  <si>
    <r>
      <t xml:space="preserve">CONSOLIDATED BALANCE SHEET as of June 30, 2016 </t>
    </r>
    <r>
      <rPr>
        <sz val="9"/>
        <rFont val="Arial"/>
        <family val="2"/>
      </rPr>
      <t>(IFRS, unaudited)</t>
    </r>
  </si>
  <si>
    <t>Q2 / 2016</t>
  </si>
  <si>
    <t>July 20, 2016</t>
  </si>
  <si>
    <t>Key figures as of June 30, 2016</t>
  </si>
  <si>
    <t>Consolidated balance sheet as of June 30, 2016</t>
  </si>
  <si>
    <t>Segment report for the second quarter 2016</t>
  </si>
  <si>
    <t>Consolidated income statement for the six months ended June 30, 2016</t>
  </si>
  <si>
    <t>Consolidated statement of cash flows for the six months ended June 30, 2016</t>
  </si>
  <si>
    <t>Segment report for the six months ended June 30, 2016</t>
  </si>
  <si>
    <t>Consolidated statement of changes in equity for the six months ended June 30, 2016</t>
  </si>
  <si>
    <t>Statement of comprehensive income for the six months ended June 30, 2016</t>
  </si>
  <si>
    <r>
      <t xml:space="preserve">KEY FIGURES as of June 30, 2016 </t>
    </r>
    <r>
      <rPr>
        <sz val="9"/>
        <rFont val="Arial"/>
        <family val="2"/>
      </rPr>
      <t>(IFRS, unaudited)</t>
    </r>
  </si>
  <si>
    <r>
      <t xml:space="preserve">SEGMENT REPORT for the second quarter 2016 </t>
    </r>
    <r>
      <rPr>
        <sz val="9"/>
        <rFont val="Arial"/>
        <family val="2"/>
      </rPr>
      <t>(IFRS, unaudited)</t>
    </r>
  </si>
  <si>
    <r>
      <t>STATEMENT OF COMPREHENSIVE INCOME for the six months ended June 30, 2016</t>
    </r>
    <r>
      <rPr>
        <sz val="9"/>
        <rFont val="Arial"/>
        <family val="2"/>
      </rPr>
      <t xml:space="preserve"> (IFRS, unaudited)</t>
    </r>
  </si>
  <si>
    <r>
      <t xml:space="preserve">CONSOLIDATED STATEMENT OF CHANGES IN EQUITY for the six months ended June 30, 2016 </t>
    </r>
    <r>
      <rPr>
        <sz val="9"/>
        <rFont val="Arial"/>
        <family val="2"/>
      </rPr>
      <t>(IFRS, unaudited)</t>
    </r>
  </si>
  <si>
    <r>
      <t>SEGMENT REPORT for the six months ended June 30, 2016</t>
    </r>
    <r>
      <rPr>
        <sz val="9"/>
        <rFont val="Arial"/>
        <family val="2"/>
      </rPr>
      <t xml:space="preserve"> (IFRS, unaudited)</t>
    </r>
  </si>
  <si>
    <t>Q2 2016</t>
  </si>
  <si>
    <t>Q2 2015</t>
  </si>
  <si>
    <t>0,49 [0,49]</t>
  </si>
  <si>
    <t>0,25  [0,25]</t>
  </si>
  <si>
    <t>Equity as of June 30, 2015</t>
  </si>
  <si>
    <t>Equity as of January 1, 2016</t>
  </si>
  <si>
    <t>Equity as of June 30, 2016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</si>
  <si>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</si>
  <si>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</si>
  <si>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</si>
  <si>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0,75  [0,75]</t>
  </si>
  <si>
    <t>0,37  [0,37]</t>
  </si>
  <si>
    <t>48%  [48%]</t>
  </si>
  <si>
    <t>Net cash / (Net debt)</t>
  </si>
  <si>
    <t>Payments for the settlement of share based payment rights with a choice of settlement</t>
  </si>
  <si>
    <t>6M 2016</t>
  </si>
  <si>
    <t>6M 2015</t>
  </si>
  <si>
    <r>
      <t xml:space="preserve">CONSOLIDATED INCOME STATEMENT for the six months ended June 30, 2016 and for the second quarter 2016 </t>
    </r>
    <r>
      <rPr>
        <sz val="9"/>
        <rFont val="Arial"/>
        <family val="2"/>
      </rPr>
      <t>(IFRS, unaudited)</t>
    </r>
  </si>
  <si>
    <r>
      <t xml:space="preserve">CONSOLIDATED STATEMENT OF CASH FLOWS for the six months ended June 30, 2016 and for the second quarter 2016 </t>
    </r>
    <r>
      <rPr>
        <sz val="9"/>
        <rFont val="Arial"/>
        <family val="2"/>
      </rPr>
      <t>(IFRS, unaudited)</t>
    </r>
  </si>
  <si>
    <t>Acquisition of non controlling interest</t>
  </si>
  <si>
    <t>53%  [53%]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</si>
</sst>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62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4" applyFont="1" applyBorder="1" applyAlignment="1">
      <alignment wrapText="1"/>
    </xf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14" fontId="8" fillId="0" borderId="0" xfId="0" applyNumberFormat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6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5" fillId="0" borderId="2" xfId="0" applyFont="1" applyBorder="1" applyAlignment="1"/>
    <xf numFmtId="165" fontId="15" fillId="0" borderId="26" xfId="0" applyNumberFormat="1" applyFont="1" applyBorder="1" applyAlignment="1">
      <alignment horizontal="right"/>
    </xf>
    <xf numFmtId="9" fontId="15" fillId="0" borderId="3" xfId="0" applyNumberFormat="1" applyFont="1" applyBorder="1" applyAlignment="1"/>
    <xf numFmtId="165" fontId="15" fillId="0" borderId="1" xfId="0" applyNumberFormat="1" applyFont="1" applyBorder="1" applyAlignment="1">
      <alignment horizontal="right"/>
    </xf>
    <xf numFmtId="0" fontId="15" fillId="0" borderId="4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65" fontId="15" fillId="0" borderId="24" xfId="0" applyNumberFormat="1" applyFont="1" applyBorder="1" applyAlignment="1">
      <alignment horizontal="right"/>
    </xf>
    <xf numFmtId="9" fontId="15" fillId="0" borderId="5" xfId="0" applyNumberFormat="1" applyFont="1" applyBorder="1" applyAlignment="1"/>
    <xf numFmtId="165" fontId="15" fillId="0" borderId="4" xfId="0" applyNumberFormat="1" applyFont="1" applyBorder="1" applyAlignment="1">
      <alignment horizontal="right"/>
    </xf>
    <xf numFmtId="0" fontId="15" fillId="0" borderId="6" xfId="0" applyFont="1" applyBorder="1" applyAlignment="1"/>
    <xf numFmtId="0" fontId="15" fillId="0" borderId="7" xfId="0" applyFont="1" applyBorder="1" applyAlignment="1">
      <alignment horizontal="left"/>
    </xf>
    <xf numFmtId="0" fontId="15" fillId="0" borderId="7" xfId="0" applyFont="1" applyBorder="1" applyAlignment="1"/>
    <xf numFmtId="165" fontId="15" fillId="0" borderId="25" xfId="0" applyNumberFormat="1" applyFont="1" applyBorder="1" applyAlignment="1">
      <alignment horizontal="right"/>
    </xf>
    <xf numFmtId="0" fontId="15" fillId="0" borderId="8" xfId="0" applyFont="1" applyBorder="1" applyAlignment="1"/>
    <xf numFmtId="165" fontId="15" fillId="0" borderId="6" xfId="0" applyNumberFormat="1" applyFont="1" applyBorder="1" applyAlignment="1">
      <alignment horizontal="right"/>
    </xf>
    <xf numFmtId="0" fontId="13" fillId="0" borderId="1" xfId="0" applyFont="1" applyBorder="1" applyAlignment="1"/>
    <xf numFmtId="0" fontId="13" fillId="0" borderId="26" xfId="0" applyFont="1" applyBorder="1" applyAlignment="1"/>
    <xf numFmtId="0" fontId="15" fillId="0" borderId="3" xfId="0" applyFont="1" applyBorder="1" applyAlignment="1"/>
    <xf numFmtId="165" fontId="15" fillId="0" borderId="4" xfId="0" applyNumberFormat="1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/>
    <xf numFmtId="165" fontId="15" fillId="0" borderId="9" xfId="0" applyNumberFormat="1" applyFont="1" applyBorder="1" applyAlignment="1"/>
    <xf numFmtId="165" fontId="15" fillId="0" borderId="40" xfId="0" applyNumberFormat="1" applyFont="1" applyBorder="1" applyAlignment="1">
      <alignment horizontal="right"/>
    </xf>
    <xf numFmtId="9" fontId="15" fillId="0" borderId="11" xfId="0" applyNumberFormat="1" applyFont="1" applyBorder="1" applyAlignment="1"/>
    <xf numFmtId="165" fontId="15" fillId="0" borderId="9" xfId="0" applyNumberFormat="1" applyFont="1" applyBorder="1" applyAlignment="1">
      <alignment horizontal="right"/>
    </xf>
    <xf numFmtId="0" fontId="13" fillId="0" borderId="0" xfId="0" applyFont="1" applyBorder="1" applyAlignment="1"/>
    <xf numFmtId="165" fontId="13" fillId="0" borderId="12" xfId="0" applyNumberFormat="1" applyFont="1" applyBorder="1" applyAlignment="1"/>
    <xf numFmtId="165" fontId="13" fillId="0" borderId="45" xfId="0" applyNumberFormat="1" applyFont="1" applyBorder="1" applyAlignment="1">
      <alignment horizontal="right"/>
    </xf>
    <xf numFmtId="9" fontId="13" fillId="0" borderId="5" xfId="0" applyNumberFormat="1" applyFont="1" applyBorder="1" applyAlignment="1"/>
    <xf numFmtId="165" fontId="13" fillId="0" borderId="12" xfId="0" applyNumberFormat="1" applyFont="1" applyBorder="1" applyAlignment="1">
      <alignment horizontal="right"/>
    </xf>
    <xf numFmtId="0" fontId="13" fillId="0" borderId="9" xfId="0" applyFont="1" applyBorder="1" applyAlignment="1"/>
    <xf numFmtId="0" fontId="13" fillId="0" borderId="10" xfId="0" applyFont="1" applyBorder="1" applyAlignment="1"/>
    <xf numFmtId="164" fontId="15" fillId="0" borderId="40" xfId="2" applyNumberFormat="1" applyFont="1" applyBorder="1" applyAlignment="1">
      <alignment horizontal="right"/>
    </xf>
    <xf numFmtId="0" fontId="15" fillId="0" borderId="11" xfId="0" applyFont="1" applyBorder="1" applyAlignment="1"/>
    <xf numFmtId="164" fontId="15" fillId="0" borderId="9" xfId="2" applyNumberFormat="1" applyFont="1" applyBorder="1" applyAlignment="1">
      <alignment horizontal="right"/>
    </xf>
    <xf numFmtId="0" fontId="13" fillId="0" borderId="13" xfId="0" applyFont="1" applyBorder="1" applyAlignment="1"/>
    <xf numFmtId="9" fontId="13" fillId="0" borderId="14" xfId="0" applyNumberFormat="1" applyFont="1" applyBorder="1" applyAlignment="1"/>
    <xf numFmtId="164" fontId="15" fillId="0" borderId="9" xfId="0" applyNumberFormat="1" applyFont="1" applyBorder="1" applyAlignment="1"/>
    <xf numFmtId="164" fontId="15" fillId="0" borderId="40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0" fontId="15" fillId="0" borderId="16" xfId="0" applyFont="1" applyBorder="1" applyAlignment="1">
      <alignment horizontal="left"/>
    </xf>
    <xf numFmtId="0" fontId="13" fillId="0" borderId="16" xfId="0" applyFont="1" applyBorder="1" applyAlignment="1"/>
    <xf numFmtId="4" fontId="15" fillId="0" borderId="46" xfId="0" applyNumberFormat="1" applyFont="1" applyFill="1" applyBorder="1" applyAlignment="1">
      <alignment horizontal="right"/>
    </xf>
    <xf numFmtId="9" fontId="15" fillId="0" borderId="17" xfId="2" applyFont="1" applyFill="1" applyBorder="1" applyAlignment="1">
      <alignment horizontal="right"/>
    </xf>
    <xf numFmtId="0" fontId="13" fillId="0" borderId="2" xfId="0" applyFont="1" applyBorder="1" applyAlignment="1"/>
    <xf numFmtId="165" fontId="15" fillId="0" borderId="1" xfId="0" applyNumberFormat="1" applyFont="1" applyFill="1" applyBorder="1" applyAlignment="1"/>
    <xf numFmtId="165" fontId="15" fillId="0" borderId="26" xfId="0" applyNumberFormat="1" applyFont="1" applyFill="1" applyBorder="1" applyAlignment="1">
      <alignment horizontal="right"/>
    </xf>
    <xf numFmtId="9" fontId="15" fillId="0" borderId="3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left"/>
    </xf>
    <xf numFmtId="0" fontId="13" fillId="0" borderId="40" xfId="0" applyFont="1" applyBorder="1" applyAlignment="1"/>
    <xf numFmtId="9" fontId="15" fillId="0" borderId="10" xfId="0" applyNumberFormat="1" applyFont="1" applyBorder="1" applyAlignment="1"/>
    <xf numFmtId="3" fontId="15" fillId="0" borderId="24" xfId="0" applyNumberFormat="1" applyFont="1" applyBorder="1" applyAlignment="1">
      <alignment horizontal="right"/>
    </xf>
    <xf numFmtId="0" fontId="15" fillId="0" borderId="5" xfId="0" applyFont="1" applyBorder="1" applyAlignment="1"/>
    <xf numFmtId="0" fontId="13" fillId="0" borderId="4" xfId="0" applyFont="1" applyBorder="1" applyAlignment="1"/>
    <xf numFmtId="0" fontId="13" fillId="0" borderId="24" xfId="0" applyFont="1" applyBorder="1" applyAlignment="1"/>
    <xf numFmtId="1" fontId="15" fillId="0" borderId="9" xfId="0" applyNumberFormat="1" applyFont="1" applyBorder="1" applyAlignment="1"/>
    <xf numFmtId="3" fontId="15" fillId="0" borderId="40" xfId="0" applyNumberFormat="1" applyFont="1" applyBorder="1" applyAlignment="1">
      <alignment horizontal="right"/>
    </xf>
    <xf numFmtId="0" fontId="12" fillId="0" borderId="13" xfId="0" applyFont="1" applyBorder="1" applyAlignment="1"/>
    <xf numFmtId="49" fontId="12" fillId="0" borderId="46" xfId="0" applyNumberFormat="1" applyFont="1" applyBorder="1" applyAlignment="1">
      <alignment horizontal="center" wrapText="1"/>
    </xf>
    <xf numFmtId="0" fontId="13" fillId="0" borderId="14" xfId="0" applyFont="1" applyBorder="1" applyAlignment="1"/>
    <xf numFmtId="49" fontId="13" fillId="0" borderId="12" xfId="0" applyNumberFormat="1" applyFont="1" applyBorder="1" applyAlignment="1"/>
    <xf numFmtId="49" fontId="13" fillId="0" borderId="45" xfId="0" applyNumberFormat="1" applyFont="1" applyBorder="1" applyAlignment="1"/>
    <xf numFmtId="0" fontId="15" fillId="0" borderId="19" xfId="0" applyFont="1" applyBorder="1" applyAlignment="1"/>
    <xf numFmtId="0" fontId="13" fillId="0" borderId="19" xfId="0" applyFont="1" applyBorder="1" applyAlignment="1"/>
    <xf numFmtId="165" fontId="15" fillId="0" borderId="18" xfId="0" applyNumberFormat="1" applyFont="1" applyBorder="1" applyAlignment="1"/>
    <xf numFmtId="165" fontId="15" fillId="0" borderId="23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18" xfId="0" applyFont="1" applyBorder="1" applyAlignment="1"/>
    <xf numFmtId="0" fontId="15" fillId="0" borderId="23" xfId="0" applyFont="1" applyBorder="1" applyAlignment="1"/>
    <xf numFmtId="165" fontId="15" fillId="0" borderId="1" xfId="0" applyNumberFormat="1" applyFont="1" applyBorder="1" applyAlignment="1"/>
    <xf numFmtId="0" fontId="13" fillId="0" borderId="5" xfId="0" applyFont="1" applyBorder="1" applyAlignment="1"/>
    <xf numFmtId="0" fontId="15" fillId="0" borderId="24" xfId="0" applyFont="1" applyBorder="1" applyAlignment="1"/>
    <xf numFmtId="0" fontId="13" fillId="0" borderId="7" xfId="0" applyFont="1" applyBorder="1" applyAlignment="1"/>
    <xf numFmtId="164" fontId="15" fillId="0" borderId="6" xfId="0" applyNumberFormat="1" applyFont="1" applyBorder="1" applyAlignment="1"/>
    <xf numFmtId="9" fontId="15" fillId="0" borderId="25" xfId="0" applyNumberFormat="1" applyFont="1" applyBorder="1" applyAlignment="1">
      <alignment horizontal="right"/>
    </xf>
    <xf numFmtId="0" fontId="13" fillId="0" borderId="8" xfId="0" applyFont="1" applyBorder="1" applyAlignment="1"/>
    <xf numFmtId="0" fontId="13" fillId="0" borderId="6" xfId="0" applyFont="1" applyBorder="1" applyAlignment="1"/>
    <xf numFmtId="0" fontId="15" fillId="0" borderId="25" xfId="0" applyFont="1" applyBorder="1" applyAlignment="1"/>
    <xf numFmtId="0" fontId="12" fillId="0" borderId="0" xfId="0" applyFont="1" applyAlignment="1">
      <alignment horizontal="left"/>
    </xf>
    <xf numFmtId="0" fontId="12" fillId="0" borderId="18" xfId="0" applyFont="1" applyBorder="1" applyAlignment="1">
      <alignment vertical="top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3" fontId="15" fillId="0" borderId="1" xfId="0" applyNumberFormat="1" applyFont="1" applyBorder="1" applyAlignment="1"/>
    <xf numFmtId="3" fontId="15" fillId="0" borderId="26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26" xfId="0" applyNumberFormat="1" applyFont="1" applyBorder="1" applyAlignment="1"/>
    <xf numFmtId="0" fontId="15" fillId="0" borderId="4" xfId="0" applyFont="1" applyBorder="1" applyAlignment="1">
      <alignment horizontal="left"/>
    </xf>
    <xf numFmtId="3" fontId="15" fillId="0" borderId="4" xfId="0" applyNumberFormat="1" applyFont="1" applyBorder="1" applyAlignment="1"/>
    <xf numFmtId="3" fontId="15" fillId="0" borderId="4" xfId="0" applyNumberFormat="1" applyFont="1" applyBorder="1" applyAlignment="1">
      <alignment horizontal="right"/>
    </xf>
    <xf numFmtId="3" fontId="15" fillId="0" borderId="24" xfId="0" applyNumberFormat="1" applyFont="1" applyBorder="1" applyAlignment="1"/>
    <xf numFmtId="0" fontId="15" fillId="0" borderId="6" xfId="0" applyFont="1" applyBorder="1" applyAlignment="1">
      <alignment horizontal="left"/>
    </xf>
    <xf numFmtId="3" fontId="15" fillId="0" borderId="6" xfId="0" applyNumberFormat="1" applyFont="1" applyBorder="1" applyAlignment="1"/>
    <xf numFmtId="3" fontId="15" fillId="0" borderId="2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25" xfId="0" applyNumberFormat="1" applyFont="1" applyBorder="1" applyAlignment="1"/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3" fontId="13" fillId="0" borderId="18" xfId="0" applyNumberFormat="1" applyFont="1" applyBorder="1" applyAlignment="1"/>
    <xf numFmtId="3" fontId="13" fillId="0" borderId="23" xfId="0" applyNumberFormat="1" applyFont="1" applyBorder="1" applyAlignment="1">
      <alignment horizontal="right"/>
    </xf>
    <xf numFmtId="9" fontId="13" fillId="0" borderId="20" xfId="0" applyNumberFormat="1" applyFont="1" applyBorder="1" applyAlignment="1"/>
    <xf numFmtId="3" fontId="13" fillId="0" borderId="23" xfId="0" applyNumberFormat="1" applyFont="1" applyBorder="1" applyAlignment="1"/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3" fontId="15" fillId="0" borderId="18" xfId="0" applyNumberFormat="1" applyFont="1" applyBorder="1" applyAlignment="1"/>
    <xf numFmtId="3" fontId="15" fillId="0" borderId="23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23" xfId="0" applyNumberFormat="1" applyFont="1" applyBorder="1" applyAlignment="1"/>
    <xf numFmtId="3" fontId="15" fillId="0" borderId="4" xfId="2" applyNumberFormat="1" applyFont="1" applyBorder="1" applyAlignment="1"/>
    <xf numFmtId="3" fontId="15" fillId="0" borderId="2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right"/>
    </xf>
    <xf numFmtId="3" fontId="15" fillId="0" borderId="24" xfId="2" applyNumberFormat="1" applyFont="1" applyBorder="1" applyAlignment="1"/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9" fontId="13" fillId="0" borderId="3" xfId="0" applyNumberFormat="1" applyFont="1" applyBorder="1" applyAlignment="1"/>
    <xf numFmtId="49" fontId="15" fillId="0" borderId="19" xfId="0" applyNumberFormat="1" applyFont="1" applyBorder="1" applyAlignment="1">
      <alignment horizontal="right"/>
    </xf>
    <xf numFmtId="9" fontId="15" fillId="0" borderId="19" xfId="0" applyNumberFormat="1" applyFont="1" applyBorder="1" applyAlignment="1"/>
    <xf numFmtId="9" fontId="15" fillId="0" borderId="20" xfId="0" applyNumberFormat="1" applyFont="1" applyBorder="1" applyAlignment="1"/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9" fontId="13" fillId="0" borderId="8" xfId="0" applyNumberFormat="1" applyFont="1" applyBorder="1" applyAlignment="1"/>
    <xf numFmtId="3" fontId="13" fillId="0" borderId="6" xfId="0" applyNumberFormat="1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3" fontId="13" fillId="0" borderId="1" xfId="0" applyNumberFormat="1" applyFont="1" applyBorder="1" applyAlignment="1">
      <alignment horizontal="right"/>
    </xf>
    <xf numFmtId="0" fontId="15" fillId="0" borderId="18" xfId="0" applyFont="1" applyBorder="1" applyAlignment="1"/>
    <xf numFmtId="0" fontId="15" fillId="0" borderId="19" xfId="0" applyFont="1" applyBorder="1" applyAlignment="1">
      <alignment horizontal="right"/>
    </xf>
    <xf numFmtId="4" fontId="15" fillId="0" borderId="18" xfId="0" applyNumberFormat="1" applyFont="1" applyBorder="1" applyAlignment="1"/>
    <xf numFmtId="4" fontId="15" fillId="0" borderId="23" xfId="0" applyNumberFormat="1" applyFont="1" applyBorder="1" applyAlignment="1">
      <alignment horizontal="right"/>
    </xf>
    <xf numFmtId="9" fontId="15" fillId="0" borderId="8" xfId="0" applyNumberFormat="1" applyFont="1" applyBorder="1" applyAlignment="1"/>
    <xf numFmtId="4" fontId="15" fillId="0" borderId="6" xfId="0" applyNumberFormat="1" applyFont="1" applyBorder="1" applyAlignment="1">
      <alignment horizontal="right"/>
    </xf>
    <xf numFmtId="4" fontId="15" fillId="0" borderId="23" xfId="0" applyNumberFormat="1" applyFont="1" applyBorder="1" applyAlignment="1"/>
    <xf numFmtId="4" fontId="15" fillId="0" borderId="18" xfId="0" applyNumberFormat="1" applyFont="1" applyBorder="1" applyAlignment="1">
      <alignment horizontal="right"/>
    </xf>
    <xf numFmtId="9" fontId="15" fillId="0" borderId="20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left" vertical="center"/>
    </xf>
    <xf numFmtId="9" fontId="1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7" fillId="0" borderId="5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165" fontId="18" fillId="0" borderId="0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3" fontId="17" fillId="0" borderId="7" xfId="0" applyNumberFormat="1" applyFont="1" applyBorder="1" applyAlignment="1">
      <alignment horizontal="right" vertical="center"/>
    </xf>
    <xf numFmtId="165" fontId="17" fillId="0" borderId="7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5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right" vertical="center"/>
    </xf>
    <xf numFmtId="165" fontId="17" fillId="0" borderId="22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9" fontId="1" fillId="0" borderId="5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17" fillId="0" borderId="2" xfId="0" applyNumberFormat="1" applyFont="1" applyBorder="1" applyAlignment="1">
      <alignment horizontal="right" vertical="center"/>
    </xf>
    <xf numFmtId="165" fontId="17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3" fontId="17" fillId="0" borderId="2" xfId="2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165" fontId="18" fillId="0" borderId="7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1" xfId="0" applyFont="1" applyBorder="1" applyAlignment="1">
      <alignment vertical="top"/>
    </xf>
    <xf numFmtId="0" fontId="12" fillId="0" borderId="2" xfId="0" applyFont="1" applyBorder="1"/>
    <xf numFmtId="49" fontId="12" fillId="0" borderId="18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23" xfId="2" applyNumberFormat="1" applyFont="1" applyBorder="1" applyAlignment="1">
      <alignment horizontal="right" vertical="center"/>
    </xf>
    <xf numFmtId="3" fontId="18" fillId="0" borderId="20" xfId="2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1" fontId="12" fillId="0" borderId="2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" fontId="12" fillId="0" borderId="4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26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left"/>
    </xf>
    <xf numFmtId="0" fontId="16" fillId="0" borderId="0" xfId="0" applyFont="1" applyAlignment="1"/>
    <xf numFmtId="1" fontId="12" fillId="0" borderId="4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31" xfId="0" applyFont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3" fontId="20" fillId="0" borderId="0" xfId="0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19" fillId="0" borderId="28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9" fillId="0" borderId="36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19" fillId="0" borderId="38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19" fillId="0" borderId="39" xfId="0" applyNumberFormat="1" applyFont="1" applyBorder="1" applyAlignment="1">
      <alignment horizontal="right" vertical="center"/>
    </xf>
    <xf numFmtId="0" fontId="20" fillId="0" borderId="3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3" fontId="19" fillId="0" borderId="39" xfId="0" applyNumberFormat="1" applyFont="1" applyBorder="1" applyAlignment="1">
      <alignment horizontal="right"/>
    </xf>
    <xf numFmtId="0" fontId="20" fillId="0" borderId="19" xfId="0" applyFont="1" applyBorder="1" applyAlignment="1">
      <alignment horizontal="left" vertical="center" wrapText="1"/>
    </xf>
    <xf numFmtId="3" fontId="20" fillId="0" borderId="19" xfId="2" applyNumberFormat="1" applyFont="1" applyBorder="1" applyAlignment="1">
      <alignment horizontal="right"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3" fontId="20" fillId="0" borderId="0" xfId="2" applyNumberFormat="1" applyFont="1" applyBorder="1" applyAlignment="1">
      <alignment horizontal="right" vertical="center"/>
    </xf>
    <xf numFmtId="3" fontId="20" fillId="0" borderId="10" xfId="0" applyNumberFormat="1" applyFont="1" applyBorder="1" applyAlignment="1">
      <alignment horizontal="right" vertical="center"/>
    </xf>
    <xf numFmtId="3" fontId="19" fillId="0" borderId="35" xfId="0" applyNumberFormat="1" applyFont="1" applyBorder="1" applyAlignment="1">
      <alignment horizontal="right" vertical="center"/>
    </xf>
    <xf numFmtId="0" fontId="20" fillId="0" borderId="41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3" fontId="20" fillId="0" borderId="42" xfId="0" applyNumberFormat="1" applyFont="1" applyBorder="1" applyAlignment="1">
      <alignment horizontal="right" vertical="center"/>
    </xf>
    <xf numFmtId="3" fontId="19" fillId="0" borderId="43" xfId="0" applyNumberFormat="1" applyFont="1" applyBorder="1" applyAlignment="1">
      <alignment horizontal="right" vertical="center"/>
    </xf>
    <xf numFmtId="3" fontId="19" fillId="0" borderId="29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3" fontId="12" fillId="0" borderId="19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3" fontId="1" fillId="0" borderId="19" xfId="0" applyNumberFormat="1" applyFont="1" applyBorder="1" applyAlignment="1">
      <alignment horizontal="right"/>
    </xf>
    <xf numFmtId="3" fontId="1" fillId="0" borderId="25" xfId="2" applyNumberFormat="1" applyFont="1" applyBorder="1" applyAlignment="1">
      <alignment horizontal="right"/>
    </xf>
    <xf numFmtId="3" fontId="1" fillId="0" borderId="8" xfId="2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1" fillId="0" borderId="0" xfId="0" applyFont="1"/>
    <xf numFmtId="0" fontId="5" fillId="0" borderId="0" xfId="0" applyFont="1" applyAlignment="1">
      <alignment horizontal="right" vertical="top"/>
    </xf>
    <xf numFmtId="0" fontId="8" fillId="0" borderId="0" xfId="0" applyFont="1"/>
    <xf numFmtId="0" fontId="8" fillId="0" borderId="0" xfId="3" applyFont="1"/>
    <xf numFmtId="4" fontId="5" fillId="0" borderId="0" xfId="0" applyNumberFormat="1" applyFont="1"/>
    <xf numFmtId="3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right" vertical="center"/>
    </xf>
    <xf numFmtId="3" fontId="18" fillId="0" borderId="49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9" fillId="0" borderId="3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49" fontId="20" fillId="0" borderId="16" xfId="0" applyNumberFormat="1" applyFont="1" applyBorder="1" applyAlignment="1">
      <alignment horizontal="center"/>
    </xf>
    <xf numFmtId="0" fontId="19" fillId="0" borderId="3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</cellXfs>
  <cellStyles count="5">
    <cellStyle name="Hyperlink" xfId="3" builtinId="8"/>
    <cellStyle name="Normal" xfId="0" builtinId="0"/>
    <cellStyle name="Percent" xfId="2" builtinId="5"/>
    <cellStyle name="Standard 2" xfId="1" xr:uid="{00000000-0005-0000-0000-000003000000}"/>
    <cellStyle name="Standard_Tabelle1_1" xfId="4" xr:uid="{00000000-0005-0000-0000-000004000000}"/>
  </cellStyles>
  <dxfs count="0"/>
  <tableStyles count="0" defaultTableStyle="TableStyleMedium2" defaultPivotStyle="PivotStyleMedium9"/>
  <colors>
    <mruColors>
      <color rgb="FF0899CC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vestor.relations@softwareag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G21"/>
  <sheetViews>
    <sheetView zoomScaleNormal="100" workbookViewId="0">
      <selection activeCell="B2" sqref="B2"/>
    </sheetView>
  </sheetViews>
  <sheetFormatPr defaultColWidth="9.109375" defaultRowHeight="13.8" x14ac:dyDescent="0.25"/>
  <cols>
    <col min="1" max="1" width="2.6640625" style="3" customWidth="1"/>
    <col min="2" max="2" width="15.88671875" style="3" bestFit="1" customWidth="1"/>
    <col min="3" max="16384" width="9.109375" style="3"/>
  </cols>
  <sheetData>
    <row r="8" spans="2:7" ht="35.4" x14ac:dyDescent="0.6">
      <c r="B8" s="372" t="s">
        <v>5</v>
      </c>
      <c r="C8" s="372"/>
      <c r="D8" s="372"/>
      <c r="E8" s="372"/>
      <c r="F8" s="7"/>
      <c r="G8" s="7"/>
    </row>
    <row r="9" spans="2:7" ht="35.4" x14ac:dyDescent="0.6">
      <c r="B9" s="372" t="s">
        <v>19</v>
      </c>
      <c r="C9" s="372"/>
      <c r="D9" s="372"/>
      <c r="E9" s="372"/>
      <c r="F9" s="372"/>
      <c r="G9" s="372"/>
    </row>
    <row r="10" spans="2:7" ht="36" customHeight="1" x14ac:dyDescent="0.6">
      <c r="B10" s="372" t="s">
        <v>160</v>
      </c>
      <c r="C10" s="372"/>
      <c r="D10" s="372"/>
      <c r="E10" s="372"/>
      <c r="F10" s="7"/>
      <c r="G10" s="7"/>
    </row>
    <row r="11" spans="2:7" ht="15" customHeight="1" x14ac:dyDescent="0.4">
      <c r="B11" s="4"/>
    </row>
    <row r="20" spans="2:2" ht="18" x14ac:dyDescent="0.35">
      <c r="B20" s="5" t="s">
        <v>161</v>
      </c>
    </row>
    <row r="21" spans="2:2" ht="17.399999999999999" x14ac:dyDescent="0.3">
      <c r="B21" s="6" t="s">
        <v>137</v>
      </c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4"/>
  <sheetViews>
    <sheetView workbookViewId="0">
      <selection activeCell="E35" sqref="E35"/>
    </sheetView>
  </sheetViews>
  <sheetFormatPr defaultColWidth="9.109375" defaultRowHeight="13.8" x14ac:dyDescent="0.25"/>
  <cols>
    <col min="1" max="1" width="2.6640625" style="3" customWidth="1"/>
    <col min="2" max="9" width="10.33203125" style="3" customWidth="1"/>
    <col min="10" max="13" width="12.88671875" style="3" customWidth="1"/>
    <col min="14" max="16384" width="9.109375" style="3"/>
  </cols>
  <sheetData>
    <row r="1" spans="2:13" ht="15" customHeight="1" x14ac:dyDescent="0.25">
      <c r="B1" s="264" t="s">
        <v>172</v>
      </c>
      <c r="C1" s="233"/>
      <c r="D1" s="233"/>
      <c r="E1" s="233"/>
      <c r="F1" s="233"/>
      <c r="G1" s="233"/>
      <c r="H1" s="233"/>
      <c r="I1" s="233"/>
      <c r="J1" s="233"/>
      <c r="K1" s="234"/>
    </row>
    <row r="2" spans="2:13" ht="15" customHeight="1" x14ac:dyDescent="0.25">
      <c r="B2" s="414"/>
      <c r="C2" s="414"/>
      <c r="D2" s="12"/>
      <c r="E2" s="12"/>
      <c r="F2" s="12"/>
      <c r="G2" s="12"/>
      <c r="H2" s="12"/>
      <c r="I2" s="12"/>
      <c r="J2" s="12"/>
      <c r="K2" s="12"/>
    </row>
    <row r="3" spans="2:13" ht="25.5" customHeight="1" x14ac:dyDescent="0.25">
      <c r="B3" s="223" t="s">
        <v>57</v>
      </c>
      <c r="C3" s="14"/>
      <c r="D3" s="14"/>
      <c r="E3" s="14"/>
      <c r="F3" s="14"/>
      <c r="G3" s="224"/>
      <c r="H3" s="224"/>
      <c r="I3" s="14"/>
      <c r="J3" s="17" t="s">
        <v>190</v>
      </c>
      <c r="K3" s="367" t="s">
        <v>191</v>
      </c>
      <c r="L3" s="327" t="s">
        <v>175</v>
      </c>
      <c r="M3" s="327" t="s">
        <v>176</v>
      </c>
    </row>
    <row r="4" spans="2:13" ht="15" customHeight="1" x14ac:dyDescent="0.25">
      <c r="B4" s="328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1"/>
    </row>
    <row r="5" spans="2:13" ht="15" customHeight="1" x14ac:dyDescent="0.25">
      <c r="B5" s="454" t="s">
        <v>29</v>
      </c>
      <c r="C5" s="455"/>
      <c r="D5" s="455"/>
      <c r="E5" s="455"/>
      <c r="F5" s="455"/>
      <c r="G5" s="455"/>
      <c r="H5" s="455"/>
      <c r="I5" s="455"/>
      <c r="J5" s="250">
        <v>57664</v>
      </c>
      <c r="K5" s="332">
        <v>38641</v>
      </c>
      <c r="L5" s="332">
        <v>28198</v>
      </c>
      <c r="M5" s="332">
        <v>19928</v>
      </c>
    </row>
    <row r="6" spans="2:13" ht="15" customHeight="1" x14ac:dyDescent="0.25">
      <c r="B6" s="333"/>
      <c r="C6" s="334"/>
      <c r="D6" s="334"/>
      <c r="E6" s="334"/>
      <c r="F6" s="334"/>
      <c r="G6" s="334"/>
      <c r="H6" s="334"/>
      <c r="I6" s="334"/>
      <c r="J6" s="335"/>
      <c r="K6" s="335"/>
      <c r="L6" s="335"/>
      <c r="M6" s="336"/>
    </row>
    <row r="7" spans="2:13" ht="15" customHeight="1" x14ac:dyDescent="0.25">
      <c r="B7" s="423" t="s">
        <v>182</v>
      </c>
      <c r="C7" s="424"/>
      <c r="D7" s="424"/>
      <c r="E7" s="424"/>
      <c r="F7" s="424"/>
      <c r="G7" s="424"/>
      <c r="H7" s="424"/>
      <c r="I7" s="424"/>
      <c r="J7" s="256">
        <v>-7539</v>
      </c>
      <c r="K7" s="337">
        <v>49700</v>
      </c>
      <c r="L7" s="337">
        <v>14731</v>
      </c>
      <c r="M7" s="337">
        <v>-14969</v>
      </c>
    </row>
    <row r="8" spans="2:13" ht="15" customHeight="1" x14ac:dyDescent="0.25">
      <c r="B8" s="458" t="s">
        <v>121</v>
      </c>
      <c r="C8" s="459"/>
      <c r="D8" s="459"/>
      <c r="E8" s="459"/>
      <c r="F8" s="459"/>
      <c r="G8" s="459"/>
      <c r="H8" s="459"/>
      <c r="I8" s="459"/>
      <c r="J8" s="338">
        <v>1564</v>
      </c>
      <c r="K8" s="339">
        <v>1399</v>
      </c>
      <c r="L8" s="339">
        <v>-688</v>
      </c>
      <c r="M8" s="339">
        <v>504</v>
      </c>
    </row>
    <row r="9" spans="2:13" ht="15" customHeight="1" x14ac:dyDescent="0.25">
      <c r="B9" s="460" t="s">
        <v>184</v>
      </c>
      <c r="C9" s="459"/>
      <c r="D9" s="459"/>
      <c r="E9" s="459"/>
      <c r="F9" s="459"/>
      <c r="G9" s="459"/>
      <c r="H9" s="459"/>
      <c r="I9" s="459"/>
      <c r="J9" s="338">
        <v>-795</v>
      </c>
      <c r="K9" s="339">
        <v>3132</v>
      </c>
      <c r="L9" s="339">
        <v>1001</v>
      </c>
      <c r="M9" s="339">
        <v>-1597</v>
      </c>
    </row>
    <row r="10" spans="2:13" s="12" customFormat="1" ht="15" customHeight="1" x14ac:dyDescent="0.25">
      <c r="B10" s="461" t="s">
        <v>122</v>
      </c>
      <c r="C10" s="432"/>
      <c r="D10" s="432"/>
      <c r="E10" s="432"/>
      <c r="F10" s="432"/>
      <c r="G10" s="432"/>
      <c r="H10" s="432"/>
      <c r="I10" s="432"/>
      <c r="J10" s="246">
        <f>SUM(J7:J9)</f>
        <v>-6770</v>
      </c>
      <c r="K10" s="336">
        <f>SUM(K7:K9)</f>
        <v>54231</v>
      </c>
      <c r="L10" s="336">
        <f>SUM(L7:L9)</f>
        <v>15044</v>
      </c>
      <c r="M10" s="336">
        <v>-16062</v>
      </c>
    </row>
    <row r="11" spans="2:13" ht="15" customHeight="1" x14ac:dyDescent="0.25">
      <c r="B11" s="458" t="s">
        <v>183</v>
      </c>
      <c r="C11" s="459"/>
      <c r="D11" s="459"/>
      <c r="E11" s="459"/>
      <c r="F11" s="459"/>
      <c r="G11" s="459"/>
      <c r="H11" s="459"/>
      <c r="I11" s="459"/>
      <c r="J11" s="338">
        <v>-211</v>
      </c>
      <c r="K11" s="339">
        <v>0</v>
      </c>
      <c r="L11" s="339">
        <v>-221</v>
      </c>
      <c r="M11" s="339">
        <v>0</v>
      </c>
    </row>
    <row r="12" spans="2:13" ht="15" customHeight="1" x14ac:dyDescent="0.25">
      <c r="B12" s="431" t="s">
        <v>123</v>
      </c>
      <c r="C12" s="432"/>
      <c r="D12" s="432"/>
      <c r="E12" s="432"/>
      <c r="F12" s="432"/>
      <c r="G12" s="432"/>
      <c r="H12" s="432"/>
      <c r="I12" s="432"/>
      <c r="J12" s="246">
        <f>SUM(J11)</f>
        <v>-211</v>
      </c>
      <c r="K12" s="336">
        <f>SUM(K11)</f>
        <v>0</v>
      </c>
      <c r="L12" s="246">
        <f>SUM(L11)</f>
        <v>-221</v>
      </c>
      <c r="M12" s="336">
        <v>0</v>
      </c>
    </row>
    <row r="13" spans="2:13" ht="15" customHeight="1" x14ac:dyDescent="0.25">
      <c r="B13" s="433" t="s">
        <v>124</v>
      </c>
      <c r="C13" s="434"/>
      <c r="D13" s="434"/>
      <c r="E13" s="434"/>
      <c r="F13" s="434"/>
      <c r="G13" s="434"/>
      <c r="H13" s="434"/>
      <c r="I13" s="434"/>
      <c r="J13" s="252">
        <f>J10+J12</f>
        <v>-6981</v>
      </c>
      <c r="K13" s="340">
        <f>K10+K12</f>
        <v>54231</v>
      </c>
      <c r="L13" s="340">
        <f>L10+L12</f>
        <v>14823</v>
      </c>
      <c r="M13" s="340">
        <v>-16062</v>
      </c>
    </row>
    <row r="14" spans="2:13" ht="15" customHeight="1" x14ac:dyDescent="0.25">
      <c r="B14" s="333"/>
      <c r="C14" s="334"/>
      <c r="D14" s="334"/>
      <c r="E14" s="334"/>
      <c r="F14" s="334"/>
      <c r="G14" s="334"/>
      <c r="H14" s="334"/>
      <c r="I14" s="334"/>
      <c r="J14" s="335"/>
      <c r="K14" s="335"/>
      <c r="L14" s="335"/>
      <c r="M14" s="336"/>
    </row>
    <row r="15" spans="2:13" ht="15" customHeight="1" x14ac:dyDescent="0.25">
      <c r="B15" s="454" t="s">
        <v>125</v>
      </c>
      <c r="C15" s="455"/>
      <c r="D15" s="455"/>
      <c r="E15" s="455"/>
      <c r="F15" s="455"/>
      <c r="G15" s="455"/>
      <c r="H15" s="455"/>
      <c r="I15" s="455"/>
      <c r="J15" s="250">
        <f>J5+J13</f>
        <v>50683</v>
      </c>
      <c r="K15" s="332">
        <f>K5+K13</f>
        <v>92872</v>
      </c>
      <c r="L15" s="332">
        <f>L5+L13</f>
        <v>43021</v>
      </c>
      <c r="M15" s="332">
        <v>3866</v>
      </c>
    </row>
    <row r="16" spans="2:13" ht="15" customHeight="1" x14ac:dyDescent="0.25">
      <c r="B16" s="341"/>
      <c r="C16" s="342"/>
      <c r="D16" s="342"/>
      <c r="E16" s="342"/>
      <c r="F16" s="342"/>
      <c r="G16" s="342"/>
      <c r="H16" s="342"/>
      <c r="I16" s="342"/>
      <c r="J16" s="343"/>
      <c r="K16" s="343"/>
      <c r="L16" s="343"/>
      <c r="M16" s="339"/>
    </row>
    <row r="17" spans="2:13" s="12" customFormat="1" ht="15" customHeight="1" x14ac:dyDescent="0.25">
      <c r="B17" s="423" t="s">
        <v>51</v>
      </c>
      <c r="C17" s="424"/>
      <c r="D17" s="424"/>
      <c r="E17" s="424"/>
      <c r="F17" s="424"/>
      <c r="G17" s="424"/>
      <c r="H17" s="424"/>
      <c r="I17" s="424"/>
      <c r="J17" s="344">
        <f>J15-J18</f>
        <v>50566</v>
      </c>
      <c r="K17" s="345">
        <f>K15-K18</f>
        <v>92780</v>
      </c>
      <c r="L17" s="345">
        <f>L15-L18</f>
        <v>42941</v>
      </c>
      <c r="M17" s="345">
        <v>3817</v>
      </c>
    </row>
    <row r="18" spans="2:13" ht="15" customHeight="1" x14ac:dyDescent="0.25">
      <c r="B18" s="456" t="s">
        <v>126</v>
      </c>
      <c r="C18" s="457"/>
      <c r="D18" s="457"/>
      <c r="E18" s="457"/>
      <c r="F18" s="457"/>
      <c r="G18" s="457"/>
      <c r="H18" s="457"/>
      <c r="I18" s="457"/>
      <c r="J18" s="258">
        <v>117</v>
      </c>
      <c r="K18" s="346">
        <v>92</v>
      </c>
      <c r="L18" s="346">
        <v>80</v>
      </c>
      <c r="M18" s="346">
        <v>49</v>
      </c>
    </row>
    <row r="19" spans="2:13" ht="15.75" customHeight="1" x14ac:dyDescent="0.25">
      <c r="B19" s="347"/>
      <c r="C19" s="347"/>
      <c r="D19" s="347"/>
      <c r="E19" s="347"/>
      <c r="F19" s="347"/>
      <c r="G19" s="347"/>
      <c r="H19" s="347"/>
      <c r="I19" s="347"/>
      <c r="J19" s="348"/>
      <c r="K19" s="348"/>
      <c r="L19" s="348"/>
      <c r="M19" s="348"/>
    </row>
    <row r="20" spans="2:13" ht="15.75" customHeight="1" x14ac:dyDescent="0.25">
      <c r="B20" s="199"/>
      <c r="C20" s="199"/>
      <c r="D20" s="199"/>
      <c r="E20" s="199"/>
      <c r="F20" s="199"/>
      <c r="G20" s="199"/>
      <c r="H20" s="199"/>
      <c r="I20" s="199"/>
      <c r="J20" s="263"/>
      <c r="K20" s="263"/>
    </row>
    <row r="21" spans="2:13" ht="15.75" customHeight="1" x14ac:dyDescent="0.25">
      <c r="B21" s="199"/>
      <c r="C21" s="199"/>
      <c r="D21" s="199"/>
      <c r="E21" s="199"/>
      <c r="F21" s="199"/>
      <c r="G21" s="199"/>
      <c r="H21" s="199"/>
      <c r="I21" s="199"/>
      <c r="J21" s="263"/>
      <c r="K21" s="263"/>
    </row>
    <row r="22" spans="2:13" ht="15.75" customHeight="1" x14ac:dyDescent="0.25">
      <c r="B22" s="199"/>
      <c r="C22" s="199"/>
      <c r="D22" s="199"/>
      <c r="E22" s="199"/>
      <c r="F22" s="199"/>
      <c r="G22" s="199"/>
      <c r="H22" s="199"/>
      <c r="I22" s="199"/>
      <c r="J22" s="263"/>
      <c r="K22" s="263"/>
    </row>
    <row r="23" spans="2:13" ht="15.75" customHeight="1" x14ac:dyDescent="0.25">
      <c r="B23" s="199"/>
      <c r="C23" s="199"/>
      <c r="D23" s="199"/>
      <c r="E23" s="199"/>
      <c r="F23" s="199"/>
      <c r="G23" s="199"/>
      <c r="H23" s="199"/>
      <c r="I23" s="199"/>
      <c r="J23" s="203"/>
      <c r="K23" s="203"/>
    </row>
    <row r="24" spans="2:13" ht="15.75" customHeight="1" x14ac:dyDescent="0.25">
      <c r="B24" s="199"/>
      <c r="C24" s="199"/>
      <c r="D24" s="199"/>
      <c r="E24" s="199"/>
      <c r="F24" s="199"/>
      <c r="G24" s="199"/>
      <c r="H24" s="199"/>
      <c r="I24" s="199"/>
      <c r="J24" s="263"/>
      <c r="K24" s="263"/>
    </row>
    <row r="25" spans="2:13" ht="15.75" customHeight="1" x14ac:dyDescent="0.25">
      <c r="B25" s="199"/>
      <c r="C25" s="199"/>
      <c r="D25" s="199"/>
      <c r="E25" s="199"/>
      <c r="F25" s="199"/>
      <c r="G25" s="199"/>
      <c r="H25" s="199"/>
      <c r="I25" s="199"/>
      <c r="J25" s="263"/>
      <c r="K25" s="263"/>
    </row>
    <row r="26" spans="2:13" s="12" customFormat="1" ht="15.75" customHeight="1" x14ac:dyDescent="0.25">
      <c r="B26" s="199"/>
      <c r="C26" s="199"/>
      <c r="D26" s="199"/>
      <c r="E26" s="199"/>
      <c r="F26" s="199"/>
      <c r="G26" s="199"/>
      <c r="H26" s="199"/>
      <c r="I26" s="199"/>
      <c r="J26" s="263"/>
      <c r="K26" s="263"/>
    </row>
    <row r="27" spans="2:13" ht="15.75" customHeight="1" x14ac:dyDescent="0.25">
      <c r="B27" s="199"/>
      <c r="C27" s="199"/>
      <c r="D27" s="199"/>
      <c r="E27" s="199"/>
      <c r="F27" s="199"/>
      <c r="G27" s="199"/>
      <c r="H27" s="199"/>
      <c r="I27" s="199"/>
      <c r="J27" s="263"/>
      <c r="K27" s="263"/>
    </row>
    <row r="28" spans="2:13" ht="15.75" customHeight="1" x14ac:dyDescent="0.25">
      <c r="B28" s="199"/>
      <c r="C28" s="199"/>
      <c r="D28" s="199"/>
      <c r="E28" s="199"/>
      <c r="F28" s="199"/>
      <c r="G28" s="199"/>
      <c r="H28" s="199"/>
      <c r="I28" s="199"/>
      <c r="J28" s="263"/>
      <c r="K28" s="263"/>
    </row>
    <row r="29" spans="2:13" ht="15.75" customHeight="1" x14ac:dyDescent="0.25">
      <c r="B29" s="199"/>
      <c r="C29" s="199"/>
      <c r="D29" s="199"/>
      <c r="E29" s="199"/>
      <c r="F29" s="199"/>
      <c r="G29" s="199"/>
      <c r="H29" s="199"/>
      <c r="I29" s="199"/>
      <c r="J29" s="263"/>
      <c r="K29" s="263"/>
    </row>
    <row r="30" spans="2:13" ht="15.75" customHeight="1" x14ac:dyDescent="0.25">
      <c r="B30" s="199"/>
      <c r="C30" s="199"/>
      <c r="D30" s="199"/>
      <c r="E30" s="199"/>
      <c r="F30" s="199"/>
      <c r="G30" s="199"/>
      <c r="H30" s="199"/>
      <c r="I30" s="199"/>
      <c r="J30" s="263"/>
      <c r="K30" s="263"/>
    </row>
    <row r="31" spans="2:13" ht="15.75" customHeight="1" x14ac:dyDescent="0.25">
      <c r="B31" s="199"/>
      <c r="C31" s="199"/>
      <c r="D31" s="199"/>
      <c r="E31" s="199"/>
      <c r="F31" s="199"/>
      <c r="G31" s="199"/>
      <c r="H31" s="199"/>
      <c r="I31" s="199"/>
      <c r="J31" s="263"/>
      <c r="K31" s="263"/>
    </row>
    <row r="32" spans="2:13" s="12" customFormat="1" ht="15.75" customHeight="1" x14ac:dyDescent="0.25">
      <c r="B32" s="199"/>
      <c r="C32" s="199"/>
      <c r="D32" s="199"/>
      <c r="E32" s="199"/>
      <c r="F32" s="199"/>
      <c r="G32" s="199"/>
      <c r="H32" s="199"/>
      <c r="I32" s="199"/>
      <c r="J32" s="263"/>
      <c r="K32" s="263"/>
    </row>
    <row r="33" spans="2:11" ht="15.75" customHeight="1" x14ac:dyDescent="0.25">
      <c r="B33" s="199"/>
      <c r="C33" s="199"/>
      <c r="D33" s="199"/>
      <c r="E33" s="199"/>
      <c r="F33" s="199"/>
      <c r="G33" s="199"/>
      <c r="H33" s="199"/>
      <c r="I33" s="199"/>
      <c r="J33" s="263"/>
      <c r="K33" s="263"/>
    </row>
    <row r="34" spans="2:11" ht="15.75" customHeight="1" x14ac:dyDescent="0.25">
      <c r="B34" s="199"/>
      <c r="C34" s="199"/>
      <c r="D34" s="199"/>
      <c r="E34" s="199"/>
      <c r="F34" s="199"/>
      <c r="G34" s="199"/>
      <c r="H34" s="199"/>
      <c r="I34" s="199"/>
      <c r="J34" s="263"/>
      <c r="K34" s="263"/>
    </row>
    <row r="35" spans="2:11" s="12" customFormat="1" ht="15.75" customHeight="1" x14ac:dyDescent="0.25">
      <c r="B35" s="199"/>
      <c r="C35" s="199"/>
      <c r="D35" s="199"/>
      <c r="E35" s="199"/>
      <c r="F35" s="199"/>
      <c r="G35" s="199"/>
      <c r="H35" s="199"/>
      <c r="I35" s="199"/>
      <c r="J35" s="263"/>
      <c r="K35" s="263"/>
    </row>
    <row r="36" spans="2:11" ht="15.75" customHeight="1" x14ac:dyDescent="0.25">
      <c r="B36" s="199"/>
      <c r="C36" s="199"/>
      <c r="D36" s="199"/>
      <c r="E36" s="199"/>
      <c r="F36" s="199"/>
      <c r="G36" s="199"/>
      <c r="H36" s="199"/>
      <c r="I36" s="199"/>
      <c r="J36" s="263"/>
      <c r="K36" s="263"/>
    </row>
    <row r="37" spans="2:11" s="12" customFormat="1" ht="15.75" customHeight="1" x14ac:dyDescent="0.25">
      <c r="B37" s="199"/>
      <c r="C37" s="199"/>
      <c r="D37" s="199"/>
      <c r="E37" s="199"/>
      <c r="F37" s="199"/>
      <c r="G37" s="199"/>
      <c r="H37" s="199"/>
      <c r="I37" s="199"/>
      <c r="J37" s="263"/>
      <c r="K37" s="263"/>
    </row>
    <row r="38" spans="2:11" s="350" customFormat="1" ht="15.75" customHeight="1" x14ac:dyDescent="0.25">
      <c r="B38" s="349"/>
      <c r="C38" s="349"/>
      <c r="D38" s="349"/>
      <c r="E38" s="349"/>
      <c r="F38" s="349"/>
      <c r="G38" s="349"/>
      <c r="H38" s="349"/>
      <c r="I38" s="349"/>
      <c r="J38" s="263"/>
      <c r="K38" s="263"/>
    </row>
    <row r="39" spans="2:11" ht="15.75" customHeight="1" x14ac:dyDescent="0.25"/>
    <row r="40" spans="2:11" ht="15.75" customHeight="1" x14ac:dyDescent="0.25"/>
    <row r="41" spans="2:11" ht="15.75" customHeight="1" x14ac:dyDescent="0.25"/>
    <row r="42" spans="2:11" ht="15.75" customHeight="1" x14ac:dyDescent="0.25"/>
    <row r="43" spans="2:11" ht="15.75" customHeight="1" x14ac:dyDescent="0.25"/>
    <row r="44" spans="2:11" ht="15" customHeight="1" x14ac:dyDescent="0.25"/>
  </sheetData>
  <mergeCells count="12">
    <mergeCell ref="B2:C2"/>
    <mergeCell ref="B5:I5"/>
    <mergeCell ref="B18:I18"/>
    <mergeCell ref="B7:I7"/>
    <mergeCell ref="B8:I8"/>
    <mergeCell ref="B9:I9"/>
    <mergeCell ref="B10:I10"/>
    <mergeCell ref="B11:I11"/>
    <mergeCell ref="B12:I12"/>
    <mergeCell ref="B13:I13"/>
    <mergeCell ref="B15:I15"/>
    <mergeCell ref="B17:I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20"/>
  <sheetViews>
    <sheetView workbookViewId="0">
      <selection activeCell="D34" sqref="D34"/>
    </sheetView>
  </sheetViews>
  <sheetFormatPr defaultColWidth="11.44140625" defaultRowHeight="13.8" x14ac:dyDescent="0.25"/>
  <cols>
    <col min="1" max="1" width="2.6640625" style="3" customWidth="1"/>
    <col min="2" max="2" width="14.33203125" style="3" customWidth="1"/>
    <col min="3" max="16384" width="11.44140625" style="3"/>
  </cols>
  <sheetData>
    <row r="1" spans="2:11" x14ac:dyDescent="0.25">
      <c r="K1" s="351"/>
    </row>
    <row r="9" spans="2:11" ht="17.399999999999999" x14ac:dyDescent="0.3">
      <c r="B9" s="9" t="s">
        <v>8</v>
      </c>
    </row>
    <row r="10" spans="2:11" ht="17.399999999999999" x14ac:dyDescent="0.3">
      <c r="B10" s="352" t="s">
        <v>10</v>
      </c>
    </row>
    <row r="11" spans="2:11" ht="17.399999999999999" x14ac:dyDescent="0.3">
      <c r="B11" s="352" t="s">
        <v>9</v>
      </c>
    </row>
    <row r="12" spans="2:11" ht="17.399999999999999" x14ac:dyDescent="0.3">
      <c r="B12" s="352" t="s">
        <v>128</v>
      </c>
    </row>
    <row r="14" spans="2:11" ht="17.399999999999999" x14ac:dyDescent="0.3">
      <c r="B14" s="352"/>
    </row>
    <row r="15" spans="2:11" ht="15" customHeight="1" x14ac:dyDescent="0.3">
      <c r="B15" s="352"/>
    </row>
    <row r="16" spans="2:11" ht="17.399999999999999" x14ac:dyDescent="0.3">
      <c r="B16" s="352" t="s">
        <v>127</v>
      </c>
      <c r="C16" s="352" t="s">
        <v>12</v>
      </c>
    </row>
    <row r="17" spans="2:3" ht="17.399999999999999" x14ac:dyDescent="0.3">
      <c r="B17" s="352" t="s">
        <v>13</v>
      </c>
      <c r="C17" s="352" t="s">
        <v>14</v>
      </c>
    </row>
    <row r="18" spans="2:3" ht="17.399999999999999" x14ac:dyDescent="0.3">
      <c r="B18" s="352" t="s">
        <v>15</v>
      </c>
      <c r="C18" s="353" t="s">
        <v>16</v>
      </c>
    </row>
    <row r="20" spans="2:3" ht="17.399999999999999" x14ac:dyDescent="0.3">
      <c r="B20" s="352" t="s">
        <v>11</v>
      </c>
    </row>
  </sheetData>
  <hyperlinks>
    <hyperlink ref="C18" r:id="rId1" xr:uid="{00000000-0004-0000-0A00-000000000000}"/>
  </hyperlinks>
  <pageMargins left="0.25" right="0.25" top="0.75" bottom="0.75" header="0.3" footer="0.3"/>
  <pageSetup paperSize="9" orientation="landscape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K1"/>
  <sheetViews>
    <sheetView workbookViewId="0">
      <selection activeCell="F26" sqref="F26"/>
    </sheetView>
  </sheetViews>
  <sheetFormatPr defaultColWidth="11.44140625" defaultRowHeight="14.4" x14ac:dyDescent="0.3"/>
  <sheetData>
    <row r="1" spans="11:11" x14ac:dyDescent="0.3">
      <c r="K1" s="1" t="s">
        <v>6</v>
      </c>
    </row>
  </sheetData>
  <pageMargins left="0.25" right="0.25" top="0.75" bottom="0.75" header="0.3" footer="0.3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E29"/>
  <sheetViews>
    <sheetView workbookViewId="0">
      <selection activeCell="C9" sqref="C9"/>
    </sheetView>
  </sheetViews>
  <sheetFormatPr defaultColWidth="11.44140625" defaultRowHeight="13.8" x14ac:dyDescent="0.25"/>
  <cols>
    <col min="1" max="1" width="2.6640625" style="3" customWidth="1"/>
    <col min="2" max="2" width="7.109375" style="3" customWidth="1"/>
    <col min="3" max="16384" width="11.44140625" style="3"/>
  </cols>
  <sheetData>
    <row r="6" spans="2:3" ht="17.399999999999999" x14ac:dyDescent="0.3">
      <c r="B6" s="9" t="s">
        <v>20</v>
      </c>
    </row>
    <row r="9" spans="2:3" x14ac:dyDescent="0.25">
      <c r="B9" s="8" t="s">
        <v>129</v>
      </c>
      <c r="C9" s="8" t="s">
        <v>162</v>
      </c>
    </row>
    <row r="10" spans="2:3" ht="7.5" customHeight="1" x14ac:dyDescent="0.25">
      <c r="B10" s="8"/>
      <c r="C10" s="8"/>
    </row>
    <row r="11" spans="2:3" x14ac:dyDescent="0.25">
      <c r="B11" s="8" t="s">
        <v>130</v>
      </c>
      <c r="C11" s="8" t="s">
        <v>165</v>
      </c>
    </row>
    <row r="12" spans="2:3" ht="7.5" customHeight="1" x14ac:dyDescent="0.25">
      <c r="B12" s="8"/>
      <c r="C12" s="8"/>
    </row>
    <row r="13" spans="2:3" x14ac:dyDescent="0.25">
      <c r="B13" s="8" t="s">
        <v>131</v>
      </c>
      <c r="C13" s="8" t="s">
        <v>163</v>
      </c>
    </row>
    <row r="14" spans="2:3" ht="7.5" customHeight="1" x14ac:dyDescent="0.25">
      <c r="B14" s="8"/>
      <c r="C14" s="8"/>
    </row>
    <row r="15" spans="2:3" x14ac:dyDescent="0.25">
      <c r="B15" s="8" t="s">
        <v>132</v>
      </c>
      <c r="C15" s="8" t="s">
        <v>166</v>
      </c>
    </row>
    <row r="16" spans="2:3" ht="7.5" customHeight="1" x14ac:dyDescent="0.25">
      <c r="B16" s="8"/>
      <c r="C16" s="8"/>
    </row>
    <row r="17" spans="2:5" x14ac:dyDescent="0.25">
      <c r="B17" s="8" t="s">
        <v>133</v>
      </c>
      <c r="C17" s="8" t="s">
        <v>167</v>
      </c>
    </row>
    <row r="18" spans="2:5" ht="7.5" customHeight="1" x14ac:dyDescent="0.25">
      <c r="B18" s="8"/>
      <c r="C18" s="8"/>
    </row>
    <row r="19" spans="2:5" x14ac:dyDescent="0.25">
      <c r="B19" s="8" t="s">
        <v>134</v>
      </c>
      <c r="C19" s="8" t="s">
        <v>164</v>
      </c>
    </row>
    <row r="20" spans="2:5" ht="7.5" customHeight="1" x14ac:dyDescent="0.25">
      <c r="B20" s="8"/>
      <c r="C20" s="8"/>
    </row>
    <row r="21" spans="2:5" x14ac:dyDescent="0.25">
      <c r="B21" s="8" t="s">
        <v>135</v>
      </c>
      <c r="C21" s="8" t="s">
        <v>168</v>
      </c>
    </row>
    <row r="22" spans="2:5" ht="7.5" customHeight="1" x14ac:dyDescent="0.25">
      <c r="B22" s="8"/>
      <c r="C22" s="8"/>
    </row>
    <row r="23" spans="2:5" x14ac:dyDescent="0.25">
      <c r="B23" s="8" t="s">
        <v>136</v>
      </c>
      <c r="C23" s="8" t="s">
        <v>169</v>
      </c>
      <c r="D23" s="8"/>
      <c r="E23" s="8"/>
    </row>
    <row r="24" spans="2:5" ht="7.5" customHeight="1" x14ac:dyDescent="0.25">
      <c r="B24" s="8"/>
      <c r="C24" s="8"/>
      <c r="D24" s="8"/>
      <c r="E24" s="8"/>
    </row>
    <row r="25" spans="2:5" x14ac:dyDescent="0.25">
      <c r="B25" s="8"/>
      <c r="D25" s="8"/>
      <c r="E25" s="8"/>
    </row>
    <row r="26" spans="2:5" x14ac:dyDescent="0.25">
      <c r="B26" s="8"/>
      <c r="C26" s="8"/>
      <c r="D26" s="8"/>
      <c r="E26" s="8"/>
    </row>
    <row r="27" spans="2:5" x14ac:dyDescent="0.25">
      <c r="B27" s="8"/>
      <c r="C27" s="8"/>
      <c r="D27" s="8"/>
      <c r="E27" s="8"/>
    </row>
    <row r="28" spans="2:5" x14ac:dyDescent="0.25">
      <c r="B28" s="8"/>
      <c r="D28" s="8"/>
      <c r="E28" s="8"/>
    </row>
    <row r="29" spans="2:5" x14ac:dyDescent="0.25">
      <c r="B29" s="8"/>
      <c r="C29" s="8"/>
      <c r="D29" s="8"/>
      <c r="E29" s="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8"/>
  <sheetViews>
    <sheetView tabSelected="1" zoomScaleNormal="100" workbookViewId="0">
      <selection activeCell="N16" sqref="N16"/>
    </sheetView>
  </sheetViews>
  <sheetFormatPr defaultColWidth="9.109375" defaultRowHeight="13.8" x14ac:dyDescent="0.25"/>
  <cols>
    <col min="1" max="1" width="2.6640625" style="3" customWidth="1"/>
    <col min="2" max="7" width="9.44140625" style="3" customWidth="1"/>
    <col min="8" max="13" width="12.88671875" style="3" customWidth="1"/>
    <col min="14" max="16384" width="9.109375" style="3"/>
  </cols>
  <sheetData>
    <row r="1" spans="2:13" ht="15" customHeight="1" x14ac:dyDescent="0.25">
      <c r="B1" s="373" t="s">
        <v>170</v>
      </c>
      <c r="C1" s="373"/>
      <c r="D1" s="373"/>
      <c r="E1" s="373"/>
      <c r="F1" s="373"/>
      <c r="G1" s="373"/>
      <c r="H1" s="10"/>
      <c r="I1" s="11"/>
      <c r="J1" s="11"/>
      <c r="K1" s="11"/>
      <c r="L1" s="11"/>
      <c r="M1" s="11"/>
    </row>
    <row r="2" spans="2:13" ht="15" customHeight="1" x14ac:dyDescent="0.25">
      <c r="B2" s="383"/>
      <c r="C2" s="383"/>
      <c r="D2" s="383"/>
      <c r="E2" s="12"/>
      <c r="F2" s="12"/>
      <c r="G2" s="12"/>
      <c r="H2" s="12"/>
      <c r="I2" s="12"/>
      <c r="J2" s="12"/>
    </row>
    <row r="3" spans="2:13" ht="25.5" customHeight="1" x14ac:dyDescent="0.25">
      <c r="B3" s="13" t="s">
        <v>157</v>
      </c>
      <c r="C3" s="14"/>
      <c r="D3" s="14"/>
      <c r="E3" s="14"/>
      <c r="F3" s="14"/>
      <c r="G3" s="15"/>
      <c r="H3" s="17" t="s">
        <v>190</v>
      </c>
      <c r="I3" s="17" t="s">
        <v>191</v>
      </c>
      <c r="J3" s="16" t="s">
        <v>23</v>
      </c>
      <c r="K3" s="17" t="s">
        <v>175</v>
      </c>
      <c r="L3" s="17" t="s">
        <v>176</v>
      </c>
      <c r="M3" s="16" t="s">
        <v>23</v>
      </c>
    </row>
    <row r="4" spans="2:13" ht="15" customHeight="1" x14ac:dyDescent="0.25">
      <c r="B4" s="379" t="s">
        <v>22</v>
      </c>
      <c r="C4" s="380"/>
      <c r="D4" s="18"/>
      <c r="E4" s="18"/>
      <c r="F4" s="18"/>
      <c r="G4" s="18"/>
      <c r="H4" s="19">
        <f>SUM(H5:H7)</f>
        <v>409.6</v>
      </c>
      <c r="I4" s="19">
        <f>SUM(I5:I7)</f>
        <v>399.7</v>
      </c>
      <c r="J4" s="20">
        <f>(H4-I4)/I4</f>
        <v>2.476857643232433E-2</v>
      </c>
      <c r="K4" s="21">
        <f>SUM(K5:K7)</f>
        <v>203.4</v>
      </c>
      <c r="L4" s="19">
        <f>SUM(L5:L7)</f>
        <v>205.59999999999997</v>
      </c>
      <c r="M4" s="20">
        <f>(K4-L4)/L4</f>
        <v>-1.0700389105058173E-2</v>
      </c>
    </row>
    <row r="5" spans="2:13" ht="15" customHeight="1" x14ac:dyDescent="0.25">
      <c r="B5" s="22"/>
      <c r="C5" s="381" t="s">
        <v>24</v>
      </c>
      <c r="D5" s="381"/>
      <c r="E5" s="381"/>
      <c r="F5" s="23"/>
      <c r="G5" s="24"/>
      <c r="H5" s="25">
        <v>310.60000000000002</v>
      </c>
      <c r="I5" s="25">
        <v>303.39999999999998</v>
      </c>
      <c r="J5" s="26">
        <f>(H5-I5)/I5</f>
        <v>2.3731048121292175E-2</v>
      </c>
      <c r="K5" s="27">
        <v>152.69999999999999</v>
      </c>
      <c r="L5" s="25">
        <v>157.1</v>
      </c>
      <c r="M5" s="26">
        <f>(K5-L5)/L5</f>
        <v>-2.8007638446849177E-2</v>
      </c>
    </row>
    <row r="6" spans="2:13" ht="15" customHeight="1" x14ac:dyDescent="0.25">
      <c r="B6" s="22"/>
      <c r="C6" s="381" t="s">
        <v>25</v>
      </c>
      <c r="D6" s="381"/>
      <c r="E6" s="381"/>
      <c r="F6" s="23"/>
      <c r="G6" s="24"/>
      <c r="H6" s="25">
        <v>98.3</v>
      </c>
      <c r="I6" s="25">
        <v>96</v>
      </c>
      <c r="J6" s="26">
        <f>(H6-I6)/I6</f>
        <v>2.3958333333333304E-2</v>
      </c>
      <c r="K6" s="27">
        <v>50.4</v>
      </c>
      <c r="L6" s="25">
        <v>48.3</v>
      </c>
      <c r="M6" s="26">
        <f>(K6-L6)/L6</f>
        <v>4.3478260869565251E-2</v>
      </c>
    </row>
    <row r="7" spans="2:13" ht="15" customHeight="1" x14ac:dyDescent="0.25">
      <c r="B7" s="28"/>
      <c r="C7" s="382" t="s">
        <v>26</v>
      </c>
      <c r="D7" s="382"/>
      <c r="E7" s="382"/>
      <c r="F7" s="29"/>
      <c r="G7" s="30"/>
      <c r="H7" s="31">
        <v>0.7</v>
      </c>
      <c r="I7" s="31">
        <v>0.3</v>
      </c>
      <c r="J7" s="32"/>
      <c r="K7" s="33">
        <v>0.3</v>
      </c>
      <c r="L7" s="31">
        <v>0.2</v>
      </c>
      <c r="M7" s="32"/>
    </row>
    <row r="8" spans="2:13" ht="15" customHeight="1" x14ac:dyDescent="0.25">
      <c r="B8" s="379" t="s">
        <v>27</v>
      </c>
      <c r="C8" s="380"/>
      <c r="D8" s="18"/>
      <c r="E8" s="18"/>
      <c r="F8" s="18"/>
      <c r="G8" s="18"/>
      <c r="H8" s="34"/>
      <c r="I8" s="35"/>
      <c r="J8" s="36"/>
      <c r="K8" s="34"/>
      <c r="L8" s="35"/>
      <c r="M8" s="36"/>
    </row>
    <row r="9" spans="2:13" ht="15" customHeight="1" x14ac:dyDescent="0.25">
      <c r="B9" s="22"/>
      <c r="C9" s="381" t="s">
        <v>0</v>
      </c>
      <c r="D9" s="381"/>
      <c r="E9" s="381"/>
      <c r="F9" s="23"/>
      <c r="G9" s="24"/>
      <c r="H9" s="37">
        <v>195</v>
      </c>
      <c r="I9" s="25">
        <v>190.8</v>
      </c>
      <c r="J9" s="26">
        <f>(H9-I9)/I9</f>
        <v>2.2012578616352141E-2</v>
      </c>
      <c r="K9" s="27">
        <v>100.5</v>
      </c>
      <c r="L9" s="25">
        <v>99.8</v>
      </c>
      <c r="M9" s="26">
        <f>(K9-L9)/L9</f>
        <v>7.0140280561122531E-3</v>
      </c>
    </row>
    <row r="10" spans="2:13" ht="15" customHeight="1" x14ac:dyDescent="0.25">
      <c r="B10" s="22"/>
      <c r="C10" s="381" t="s">
        <v>1</v>
      </c>
      <c r="D10" s="381"/>
      <c r="E10" s="381"/>
      <c r="F10" s="23"/>
      <c r="G10" s="24"/>
      <c r="H10" s="37">
        <v>116</v>
      </c>
      <c r="I10" s="25">
        <v>112.9</v>
      </c>
      <c r="J10" s="26">
        <f>(H10-I10)/I10</f>
        <v>2.7457927369353357E-2</v>
      </c>
      <c r="K10" s="27">
        <v>52.3</v>
      </c>
      <c r="L10" s="25">
        <v>57.5</v>
      </c>
      <c r="M10" s="26">
        <f>(K10-L10)/L10</f>
        <v>-9.0434782608695696E-2</v>
      </c>
    </row>
    <row r="11" spans="2:13" ht="15" customHeight="1" thickBot="1" x14ac:dyDescent="0.3">
      <c r="B11" s="38"/>
      <c r="C11" s="376" t="s">
        <v>2</v>
      </c>
      <c r="D11" s="376"/>
      <c r="E11" s="376"/>
      <c r="F11" s="39"/>
      <c r="G11" s="40"/>
      <c r="H11" s="41">
        <v>98.6</v>
      </c>
      <c r="I11" s="42">
        <v>96</v>
      </c>
      <c r="J11" s="43">
        <f>(H11-I11)/I11</f>
        <v>2.7083333333333275E-2</v>
      </c>
      <c r="K11" s="44">
        <v>50.6</v>
      </c>
      <c r="L11" s="42">
        <v>48.3</v>
      </c>
      <c r="M11" s="43">
        <f>(K11-L11)/L11</f>
        <v>4.7619047619047714E-2</v>
      </c>
    </row>
    <row r="12" spans="2:13" ht="15" customHeight="1" x14ac:dyDescent="0.25">
      <c r="B12" s="374" t="s">
        <v>3</v>
      </c>
      <c r="C12" s="375"/>
      <c r="D12" s="45"/>
      <c r="E12" s="45"/>
      <c r="F12" s="45"/>
      <c r="G12" s="45"/>
      <c r="H12" s="46">
        <v>88.7</v>
      </c>
      <c r="I12" s="47">
        <v>62.5</v>
      </c>
      <c r="J12" s="48">
        <f>(H12-I12)/I12</f>
        <v>0.41920000000000007</v>
      </c>
      <c r="K12" s="49">
        <v>43.3</v>
      </c>
      <c r="L12" s="47">
        <v>33.200000000000003</v>
      </c>
      <c r="M12" s="48">
        <f>(K12-L12)/L12</f>
        <v>0.3042168674698793</v>
      </c>
    </row>
    <row r="13" spans="2:13" ht="15" customHeight="1" thickBot="1" x14ac:dyDescent="0.3">
      <c r="B13" s="50"/>
      <c r="C13" s="376" t="s">
        <v>28</v>
      </c>
      <c r="D13" s="376"/>
      <c r="E13" s="376"/>
      <c r="F13" s="39"/>
      <c r="G13" s="51"/>
      <c r="H13" s="52">
        <f>H12/H4</f>
        <v>0.216552734375</v>
      </c>
      <c r="I13" s="52">
        <f>I12/I4</f>
        <v>0.15636727545659246</v>
      </c>
      <c r="J13" s="53"/>
      <c r="K13" s="54">
        <f>K12/K4</f>
        <v>0.21288102261553588</v>
      </c>
      <c r="L13" s="52">
        <f>L12/L4</f>
        <v>0.16147859922178992</v>
      </c>
      <c r="M13" s="53"/>
    </row>
    <row r="14" spans="2:13" ht="15" customHeight="1" x14ac:dyDescent="0.25">
      <c r="B14" s="377" t="s">
        <v>29</v>
      </c>
      <c r="C14" s="378"/>
      <c r="D14" s="55"/>
      <c r="E14" s="55"/>
      <c r="F14" s="55"/>
      <c r="G14" s="55"/>
      <c r="H14" s="46">
        <v>57.7</v>
      </c>
      <c r="I14" s="47">
        <v>38.6</v>
      </c>
      <c r="J14" s="56">
        <f>(H14-I14)/I14</f>
        <v>0.49481865284974097</v>
      </c>
      <c r="K14" s="49">
        <v>28.2</v>
      </c>
      <c r="L14" s="47">
        <v>19.899999999999999</v>
      </c>
      <c r="M14" s="56">
        <f>(K14-L14)/L14</f>
        <v>0.41708542713567848</v>
      </c>
    </row>
    <row r="15" spans="2:13" ht="15" customHeight="1" thickBot="1" x14ac:dyDescent="0.3">
      <c r="B15" s="50"/>
      <c r="C15" s="376" t="s">
        <v>28</v>
      </c>
      <c r="D15" s="376"/>
      <c r="E15" s="376"/>
      <c r="F15" s="39"/>
      <c r="G15" s="51"/>
      <c r="H15" s="57">
        <f>H14/H4</f>
        <v>0.140869140625</v>
      </c>
      <c r="I15" s="58">
        <f>I14/I4</f>
        <v>9.6572429321991504E-2</v>
      </c>
      <c r="J15" s="53"/>
      <c r="K15" s="59">
        <f>K14/K4</f>
        <v>0.13864306784660765</v>
      </c>
      <c r="L15" s="58">
        <f>L14/L4</f>
        <v>9.6789883268482493E-2</v>
      </c>
      <c r="M15" s="53"/>
    </row>
    <row r="16" spans="2:13" ht="15" customHeight="1" x14ac:dyDescent="0.25">
      <c r="B16" s="384" t="s">
        <v>138</v>
      </c>
      <c r="C16" s="385"/>
      <c r="D16" s="385"/>
      <c r="E16" s="385"/>
      <c r="F16" s="60"/>
      <c r="G16" s="61"/>
      <c r="H16" s="62" t="s">
        <v>185</v>
      </c>
      <c r="I16" s="62" t="s">
        <v>177</v>
      </c>
      <c r="J16" s="63" t="s">
        <v>195</v>
      </c>
      <c r="K16" s="62" t="s">
        <v>186</v>
      </c>
      <c r="L16" s="62" t="s">
        <v>178</v>
      </c>
      <c r="M16" s="63" t="s">
        <v>187</v>
      </c>
    </row>
    <row r="17" spans="2:13" ht="15" customHeight="1" x14ac:dyDescent="0.25">
      <c r="B17" s="386" t="s">
        <v>4</v>
      </c>
      <c r="C17" s="387"/>
      <c r="D17" s="18"/>
      <c r="E17" s="64"/>
      <c r="F17" s="64"/>
      <c r="G17" s="64"/>
      <c r="H17" s="65">
        <v>114.3</v>
      </c>
      <c r="I17" s="66">
        <v>106.2</v>
      </c>
      <c r="J17" s="67">
        <f>(H17-I17)/I17</f>
        <v>7.6271186440677916E-2</v>
      </c>
      <c r="K17" s="68">
        <v>53.8</v>
      </c>
      <c r="L17" s="19">
        <v>45.9</v>
      </c>
      <c r="M17" s="20">
        <f>(K17-L17)/L17</f>
        <v>0.17211328976034856</v>
      </c>
    </row>
    <row r="18" spans="2:13" ht="15" customHeight="1" thickBot="1" x14ac:dyDescent="0.3">
      <c r="B18" s="69"/>
      <c r="C18" s="39"/>
      <c r="D18" s="40"/>
      <c r="E18" s="51"/>
      <c r="F18" s="51"/>
      <c r="G18" s="51"/>
      <c r="H18" s="50"/>
      <c r="I18" s="70"/>
      <c r="J18" s="71"/>
      <c r="K18" s="50"/>
      <c r="L18" s="70"/>
      <c r="M18" s="43"/>
    </row>
    <row r="19" spans="2:13" ht="15" customHeight="1" x14ac:dyDescent="0.25">
      <c r="B19" s="388" t="s">
        <v>30</v>
      </c>
      <c r="C19" s="381"/>
      <c r="D19" s="381"/>
      <c r="E19" s="381"/>
      <c r="F19" s="23"/>
      <c r="G19" s="45"/>
      <c r="H19" s="72">
        <v>4318</v>
      </c>
      <c r="I19" s="72">
        <v>4349</v>
      </c>
      <c r="J19" s="73"/>
      <c r="K19" s="74"/>
      <c r="L19" s="75"/>
      <c r="M19" s="73"/>
    </row>
    <row r="20" spans="2:13" ht="15" customHeight="1" x14ac:dyDescent="0.25">
      <c r="B20" s="22"/>
      <c r="C20" s="381" t="s">
        <v>31</v>
      </c>
      <c r="D20" s="381"/>
      <c r="E20" s="381"/>
      <c r="F20" s="23"/>
      <c r="G20" s="45"/>
      <c r="H20" s="72">
        <v>1136</v>
      </c>
      <c r="I20" s="72">
        <v>1177</v>
      </c>
      <c r="J20" s="73"/>
      <c r="K20" s="74"/>
      <c r="L20" s="75"/>
      <c r="M20" s="73"/>
    </row>
    <row r="21" spans="2:13" ht="15" customHeight="1" thickBot="1" x14ac:dyDescent="0.3">
      <c r="B21" s="22"/>
      <c r="C21" s="23" t="s">
        <v>32</v>
      </c>
      <c r="D21" s="23"/>
      <c r="E21" s="23"/>
      <c r="F21" s="23"/>
      <c r="G21" s="45"/>
      <c r="H21" s="76">
        <v>1044</v>
      </c>
      <c r="I21" s="77">
        <v>957</v>
      </c>
      <c r="J21" s="73"/>
      <c r="K21" s="74"/>
      <c r="L21" s="75"/>
      <c r="M21" s="73"/>
    </row>
    <row r="22" spans="2:13" ht="25.5" customHeight="1" x14ac:dyDescent="0.25">
      <c r="B22" s="391" t="s">
        <v>33</v>
      </c>
      <c r="C22" s="392"/>
      <c r="D22" s="78"/>
      <c r="E22" s="78"/>
      <c r="F22" s="78"/>
      <c r="G22" s="78"/>
      <c r="H22" s="79" t="s">
        <v>158</v>
      </c>
      <c r="I22" s="79" t="s">
        <v>140</v>
      </c>
      <c r="J22" s="80"/>
      <c r="K22" s="81"/>
      <c r="L22" s="82"/>
      <c r="M22" s="80"/>
    </row>
    <row r="23" spans="2:13" ht="15" customHeight="1" x14ac:dyDescent="0.25">
      <c r="B23" s="389" t="s">
        <v>34</v>
      </c>
      <c r="C23" s="390"/>
      <c r="D23" s="83"/>
      <c r="E23" s="83"/>
      <c r="F23" s="83"/>
      <c r="G23" s="84"/>
      <c r="H23" s="85">
        <v>1893</v>
      </c>
      <c r="I23" s="86">
        <v>1814.8</v>
      </c>
      <c r="J23" s="87"/>
      <c r="K23" s="88"/>
      <c r="L23" s="89"/>
      <c r="M23" s="87"/>
    </row>
    <row r="24" spans="2:13" ht="15" customHeight="1" x14ac:dyDescent="0.25">
      <c r="B24" s="389" t="s">
        <v>35</v>
      </c>
      <c r="C24" s="390"/>
      <c r="D24" s="390"/>
      <c r="E24" s="390"/>
      <c r="F24" s="390"/>
      <c r="G24" s="390"/>
      <c r="H24" s="85">
        <v>445</v>
      </c>
      <c r="I24" s="86">
        <v>300.60000000000002</v>
      </c>
      <c r="J24" s="87"/>
      <c r="K24" s="88"/>
      <c r="L24" s="89"/>
      <c r="M24" s="87"/>
    </row>
    <row r="25" spans="2:13" ht="15" customHeight="1" x14ac:dyDescent="0.25">
      <c r="B25" s="360" t="s">
        <v>188</v>
      </c>
      <c r="C25" s="361"/>
      <c r="D25" s="361"/>
      <c r="E25" s="83"/>
      <c r="F25" s="83"/>
      <c r="G25" s="84"/>
      <c r="H25" s="85">
        <v>53.7</v>
      </c>
      <c r="I25" s="86">
        <v>-25.7</v>
      </c>
      <c r="J25" s="87"/>
      <c r="K25" s="88"/>
      <c r="L25" s="89"/>
      <c r="M25" s="87"/>
    </row>
    <row r="26" spans="2:13" ht="15" customHeight="1" x14ac:dyDescent="0.25">
      <c r="B26" s="388" t="s">
        <v>36</v>
      </c>
      <c r="C26" s="381"/>
      <c r="D26" s="24"/>
      <c r="E26" s="24"/>
      <c r="F26" s="24"/>
      <c r="G26" s="45"/>
      <c r="H26" s="90">
        <v>1082.3</v>
      </c>
      <c r="I26" s="19">
        <v>1089.7</v>
      </c>
      <c r="J26" s="91"/>
      <c r="K26" s="74"/>
      <c r="L26" s="92"/>
      <c r="M26" s="91"/>
    </row>
    <row r="27" spans="2:13" ht="15" customHeight="1" x14ac:dyDescent="0.25">
      <c r="B27" s="28"/>
      <c r="C27" s="382" t="s">
        <v>37</v>
      </c>
      <c r="D27" s="382"/>
      <c r="E27" s="382"/>
      <c r="F27" s="29"/>
      <c r="G27" s="93"/>
      <c r="H27" s="94">
        <f>H26/H23</f>
        <v>0.57173798203909132</v>
      </c>
      <c r="I27" s="95">
        <f>I26/I23</f>
        <v>0.60045184042318722</v>
      </c>
      <c r="J27" s="96"/>
      <c r="K27" s="97"/>
      <c r="L27" s="98"/>
      <c r="M27" s="96"/>
    </row>
    <row r="28" spans="2:13" ht="15" customHeight="1" x14ac:dyDescent="0.25">
      <c r="B28" s="10" t="s">
        <v>21</v>
      </c>
      <c r="C28" s="11"/>
      <c r="D28" s="11"/>
      <c r="E28" s="11"/>
      <c r="F28" s="11"/>
    </row>
  </sheetData>
  <mergeCells count="23">
    <mergeCell ref="C27:E27"/>
    <mergeCell ref="C15:E15"/>
    <mergeCell ref="B16:E16"/>
    <mergeCell ref="B17:C17"/>
    <mergeCell ref="B19:E19"/>
    <mergeCell ref="C20:E20"/>
    <mergeCell ref="B23:C23"/>
    <mergeCell ref="B24:G24"/>
    <mergeCell ref="B26:C26"/>
    <mergeCell ref="B22:C22"/>
    <mergeCell ref="B1:G1"/>
    <mergeCell ref="B12:C12"/>
    <mergeCell ref="C13:E13"/>
    <mergeCell ref="B14:C14"/>
    <mergeCell ref="B4:C4"/>
    <mergeCell ref="B8:C8"/>
    <mergeCell ref="C5:E5"/>
    <mergeCell ref="C6:E6"/>
    <mergeCell ref="C7:E7"/>
    <mergeCell ref="B2:D2"/>
    <mergeCell ref="C9:E9"/>
    <mergeCell ref="C10:E10"/>
    <mergeCell ref="C11:E1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30"/>
  <sheetViews>
    <sheetView zoomScaleNormal="100" workbookViewId="0">
      <selection activeCell="J27" sqref="J27"/>
    </sheetView>
  </sheetViews>
  <sheetFormatPr defaultColWidth="9.109375" defaultRowHeight="13.8" x14ac:dyDescent="0.25"/>
  <cols>
    <col min="1" max="1" width="2.6640625" style="3" customWidth="1"/>
    <col min="2" max="7" width="9.44140625" style="3" customWidth="1"/>
    <col min="8" max="13" width="12.88671875" style="3" customWidth="1"/>
    <col min="14" max="17" width="9.109375" style="3"/>
    <col min="18" max="18" width="18.109375" style="354" customWidth="1"/>
    <col min="19" max="16384" width="9.109375" style="3"/>
  </cols>
  <sheetData>
    <row r="1" spans="2:13" ht="15" customHeight="1" x14ac:dyDescent="0.25">
      <c r="B1" s="157" t="s">
        <v>192</v>
      </c>
      <c r="C1" s="99"/>
      <c r="D1" s="99"/>
      <c r="E1" s="99"/>
      <c r="F1" s="99"/>
      <c r="G1" s="99"/>
      <c r="H1" s="99"/>
      <c r="I1" s="99"/>
      <c r="J1" s="99"/>
      <c r="K1" s="99"/>
    </row>
    <row r="2" spans="2:13" ht="15" customHeight="1" x14ac:dyDescent="0.25">
      <c r="B2" s="99"/>
      <c r="C2" s="99"/>
      <c r="D2" s="12"/>
      <c r="E2" s="12"/>
      <c r="F2" s="12"/>
      <c r="G2" s="12"/>
      <c r="H2" s="12"/>
      <c r="I2" s="12"/>
      <c r="J2" s="12"/>
    </row>
    <row r="3" spans="2:13" ht="25.5" customHeight="1" x14ac:dyDescent="0.25">
      <c r="B3" s="100" t="s">
        <v>57</v>
      </c>
      <c r="C3" s="101"/>
      <c r="D3" s="101"/>
      <c r="E3" s="101"/>
      <c r="F3" s="101"/>
      <c r="G3" s="101"/>
      <c r="H3" s="17" t="s">
        <v>190</v>
      </c>
      <c r="I3" s="17" t="s">
        <v>191</v>
      </c>
      <c r="J3" s="102" t="s">
        <v>23</v>
      </c>
      <c r="K3" s="102" t="s">
        <v>175</v>
      </c>
      <c r="L3" s="102" t="s">
        <v>176</v>
      </c>
      <c r="M3" s="103" t="s">
        <v>23</v>
      </c>
    </row>
    <row r="4" spans="2:13" ht="15" customHeight="1" x14ac:dyDescent="0.25">
      <c r="B4" s="104" t="s">
        <v>38</v>
      </c>
      <c r="C4" s="105"/>
      <c r="D4" s="105"/>
      <c r="E4" s="105"/>
      <c r="F4" s="105"/>
      <c r="G4" s="105"/>
      <c r="H4" s="106">
        <v>108644</v>
      </c>
      <c r="I4" s="107">
        <v>100054</v>
      </c>
      <c r="J4" s="26">
        <f>(H4-I4)/I4</f>
        <v>8.5853639034921145E-2</v>
      </c>
      <c r="K4" s="108">
        <v>49574</v>
      </c>
      <c r="L4" s="109">
        <v>53513</v>
      </c>
      <c r="M4" s="26">
        <f t="shared" ref="M4:M20" si="0">(K4-L4)/L4</f>
        <v>-7.3608282099676708E-2</v>
      </c>
    </row>
    <row r="5" spans="2:13" ht="15" customHeight="1" x14ac:dyDescent="0.25">
      <c r="B5" s="110" t="s">
        <v>39</v>
      </c>
      <c r="C5" s="23"/>
      <c r="D5" s="23"/>
      <c r="E5" s="23"/>
      <c r="F5" s="23"/>
      <c r="G5" s="23"/>
      <c r="H5" s="111">
        <v>201995</v>
      </c>
      <c r="I5" s="72">
        <v>203326</v>
      </c>
      <c r="J5" s="26">
        <f t="shared" ref="J5:J20" si="1">(H5-I5)/I5</f>
        <v>-6.5461377295574592E-3</v>
      </c>
      <c r="K5" s="112">
        <v>103070</v>
      </c>
      <c r="L5" s="113">
        <v>103624</v>
      </c>
      <c r="M5" s="26">
        <f t="shared" si="0"/>
        <v>-5.3462518335520726E-3</v>
      </c>
    </row>
    <row r="6" spans="2:13" ht="15" customHeight="1" x14ac:dyDescent="0.25">
      <c r="B6" s="110" t="s">
        <v>25</v>
      </c>
      <c r="C6" s="23"/>
      <c r="D6" s="23"/>
      <c r="E6" s="23"/>
      <c r="F6" s="23"/>
      <c r="G6" s="23"/>
      <c r="H6" s="111">
        <v>98249</v>
      </c>
      <c r="I6" s="72">
        <v>95969</v>
      </c>
      <c r="J6" s="26">
        <f t="shared" si="1"/>
        <v>2.3757671748168681E-2</v>
      </c>
      <c r="K6" s="112">
        <v>50363</v>
      </c>
      <c r="L6" s="113">
        <v>48333</v>
      </c>
      <c r="M6" s="26">
        <f t="shared" si="0"/>
        <v>4.2000289657170051E-2</v>
      </c>
    </row>
    <row r="7" spans="2:13" ht="15" customHeight="1" x14ac:dyDescent="0.25">
      <c r="B7" s="114" t="s">
        <v>26</v>
      </c>
      <c r="C7" s="29"/>
      <c r="D7" s="29"/>
      <c r="E7" s="29"/>
      <c r="F7" s="29"/>
      <c r="G7" s="29"/>
      <c r="H7" s="115">
        <v>701</v>
      </c>
      <c r="I7" s="116">
        <v>338</v>
      </c>
      <c r="J7" s="26">
        <f t="shared" si="1"/>
        <v>1.0739644970414202</v>
      </c>
      <c r="K7" s="117">
        <v>353</v>
      </c>
      <c r="L7" s="118">
        <v>160</v>
      </c>
      <c r="M7" s="26">
        <f t="shared" si="0"/>
        <v>1.20625</v>
      </c>
    </row>
    <row r="8" spans="2:13" ht="15" customHeight="1" x14ac:dyDescent="0.25">
      <c r="B8" s="119" t="s">
        <v>40</v>
      </c>
      <c r="C8" s="120"/>
      <c r="D8" s="120"/>
      <c r="E8" s="120"/>
      <c r="F8" s="120"/>
      <c r="G8" s="120"/>
      <c r="H8" s="121">
        <f>SUM(H4:H7)</f>
        <v>409589</v>
      </c>
      <c r="I8" s="122">
        <f>SUM(I4:I7)</f>
        <v>399687</v>
      </c>
      <c r="J8" s="123">
        <f t="shared" si="1"/>
        <v>2.4774385957011362E-2</v>
      </c>
      <c r="K8" s="124">
        <f>SUM(K4:K7)</f>
        <v>203360</v>
      </c>
      <c r="L8" s="124">
        <f>SUM(L4:L7)</f>
        <v>205630</v>
      </c>
      <c r="M8" s="123">
        <f t="shared" si="0"/>
        <v>-1.10392452463162E-2</v>
      </c>
    </row>
    <row r="9" spans="2:13" ht="15" customHeight="1" x14ac:dyDescent="0.25">
      <c r="B9" s="125" t="s">
        <v>41</v>
      </c>
      <c r="C9" s="126"/>
      <c r="D9" s="126"/>
      <c r="E9" s="126"/>
      <c r="F9" s="126"/>
      <c r="G9" s="126"/>
      <c r="H9" s="127">
        <v>-110515</v>
      </c>
      <c r="I9" s="128">
        <v>-108823</v>
      </c>
      <c r="J9" s="26">
        <f t="shared" si="1"/>
        <v>1.5548183747920935E-2</v>
      </c>
      <c r="K9" s="129">
        <v>-54469</v>
      </c>
      <c r="L9" s="130">
        <v>-54055</v>
      </c>
      <c r="M9" s="26">
        <f t="shared" si="0"/>
        <v>7.6588659698455276E-3</v>
      </c>
    </row>
    <row r="10" spans="2:13" ht="15" customHeight="1" x14ac:dyDescent="0.25">
      <c r="B10" s="119" t="s">
        <v>42</v>
      </c>
      <c r="C10" s="120"/>
      <c r="D10" s="120"/>
      <c r="E10" s="120"/>
      <c r="F10" s="120"/>
      <c r="G10" s="120"/>
      <c r="H10" s="121">
        <f>SUM(H8:H9)</f>
        <v>299074</v>
      </c>
      <c r="I10" s="122">
        <f>SUM(I8:I9)</f>
        <v>290864</v>
      </c>
      <c r="J10" s="123">
        <f t="shared" si="1"/>
        <v>2.8226250068760658E-2</v>
      </c>
      <c r="K10" s="124">
        <f>+K8+K9</f>
        <v>148891</v>
      </c>
      <c r="L10" s="124">
        <f>+L8+L9</f>
        <v>151575</v>
      </c>
      <c r="M10" s="123">
        <f t="shared" si="0"/>
        <v>-1.7707405574797955E-2</v>
      </c>
    </row>
    <row r="11" spans="2:13" ht="15" customHeight="1" x14ac:dyDescent="0.25">
      <c r="B11" s="104" t="s">
        <v>43</v>
      </c>
      <c r="C11" s="105"/>
      <c r="D11" s="105"/>
      <c r="E11" s="105"/>
      <c r="F11" s="105"/>
      <c r="G11" s="105"/>
      <c r="H11" s="106">
        <v>-54890</v>
      </c>
      <c r="I11" s="107">
        <v>-54227</v>
      </c>
      <c r="J11" s="26">
        <f t="shared" si="1"/>
        <v>1.222638169177716E-2</v>
      </c>
      <c r="K11" s="108">
        <v>-27379</v>
      </c>
      <c r="L11" s="109">
        <v>-26835</v>
      </c>
      <c r="M11" s="26">
        <f t="shared" si="0"/>
        <v>2.0272032792994225E-2</v>
      </c>
    </row>
    <row r="12" spans="2:13" ht="15" customHeight="1" x14ac:dyDescent="0.25">
      <c r="B12" s="110" t="s">
        <v>44</v>
      </c>
      <c r="C12" s="23"/>
      <c r="D12" s="23"/>
      <c r="E12" s="23"/>
      <c r="F12" s="23"/>
      <c r="G12" s="23"/>
      <c r="H12" s="111">
        <f>-93621-8636-17720</f>
        <v>-119977</v>
      </c>
      <c r="I12" s="72">
        <f>-105795-9871-18801</f>
        <v>-134467</v>
      </c>
      <c r="J12" s="26">
        <f t="shared" si="1"/>
        <v>-0.1077587809648464</v>
      </c>
      <c r="K12" s="112">
        <f>-47370-4248-8796</f>
        <v>-60414</v>
      </c>
      <c r="L12" s="113">
        <f>-55193-5029-10113</f>
        <v>-70335</v>
      </c>
      <c r="M12" s="26">
        <f t="shared" si="0"/>
        <v>-0.14105352953721476</v>
      </c>
    </row>
    <row r="13" spans="2:13" ht="15" customHeight="1" x14ac:dyDescent="0.25">
      <c r="B13" s="110" t="s">
        <v>45</v>
      </c>
      <c r="C13" s="23"/>
      <c r="D13" s="23"/>
      <c r="E13" s="23"/>
      <c r="F13" s="23"/>
      <c r="G13" s="23"/>
      <c r="H13" s="131">
        <v>-38341</v>
      </c>
      <c r="I13" s="132">
        <v>-38944</v>
      </c>
      <c r="J13" s="26">
        <f t="shared" si="1"/>
        <v>-1.5483771569433032E-2</v>
      </c>
      <c r="K13" s="133">
        <v>-19131</v>
      </c>
      <c r="L13" s="134">
        <v>-18856</v>
      </c>
      <c r="M13" s="26">
        <f t="shared" si="0"/>
        <v>1.4584217225286382E-2</v>
      </c>
    </row>
    <row r="14" spans="2:13" ht="15" customHeight="1" x14ac:dyDescent="0.25">
      <c r="B14" s="114" t="s">
        <v>46</v>
      </c>
      <c r="C14" s="29"/>
      <c r="D14" s="29"/>
      <c r="E14" s="29"/>
      <c r="F14" s="29"/>
      <c r="G14" s="29"/>
      <c r="H14" s="115">
        <v>-2869</v>
      </c>
      <c r="I14" s="116">
        <v>-2901</v>
      </c>
      <c r="J14" s="26">
        <f t="shared" si="1"/>
        <v>-1.1030679076180628E-2</v>
      </c>
      <c r="K14" s="117">
        <v>-1534</v>
      </c>
      <c r="L14" s="118">
        <v>-1330</v>
      </c>
      <c r="M14" s="26">
        <f t="shared" si="0"/>
        <v>0.15338345864661654</v>
      </c>
    </row>
    <row r="15" spans="2:13" ht="15" customHeight="1" x14ac:dyDescent="0.25">
      <c r="B15" s="119" t="s">
        <v>47</v>
      </c>
      <c r="C15" s="120"/>
      <c r="D15" s="120"/>
      <c r="E15" s="120"/>
      <c r="F15" s="120"/>
      <c r="G15" s="120"/>
      <c r="H15" s="122">
        <f>H10+SUM(H11:H14)</f>
        <v>82997</v>
      </c>
      <c r="I15" s="122">
        <f>I10+SUM(I11:I14)</f>
        <v>60325</v>
      </c>
      <c r="J15" s="123">
        <f t="shared" si="1"/>
        <v>0.37583091587235806</v>
      </c>
      <c r="K15" s="124">
        <f>SUM(K10:K14)</f>
        <v>40433</v>
      </c>
      <c r="L15" s="124">
        <f>SUM(L10:L14)</f>
        <v>34219</v>
      </c>
      <c r="M15" s="123">
        <f t="shared" si="0"/>
        <v>0.18159502031035391</v>
      </c>
    </row>
    <row r="16" spans="2:13" ht="15" customHeight="1" x14ac:dyDescent="0.25">
      <c r="B16" s="104" t="s">
        <v>151</v>
      </c>
      <c r="C16" s="105"/>
      <c r="D16" s="105"/>
      <c r="E16" s="105"/>
      <c r="F16" s="105"/>
      <c r="G16" s="105"/>
      <c r="H16" s="106">
        <v>2793</v>
      </c>
      <c r="I16" s="107">
        <v>-713</v>
      </c>
      <c r="J16" s="26"/>
      <c r="K16" s="108">
        <v>1346</v>
      </c>
      <c r="L16" s="109">
        <v>-2364</v>
      </c>
      <c r="M16" s="26"/>
    </row>
    <row r="17" spans="2:13" ht="15" customHeight="1" x14ac:dyDescent="0.25">
      <c r="B17" s="114" t="s">
        <v>48</v>
      </c>
      <c r="C17" s="29"/>
      <c r="D17" s="29"/>
      <c r="E17" s="29"/>
      <c r="F17" s="29"/>
      <c r="G17" s="29"/>
      <c r="H17" s="115">
        <v>-547</v>
      </c>
      <c r="I17" s="116">
        <v>-2439</v>
      </c>
      <c r="J17" s="26">
        <f t="shared" si="1"/>
        <v>-0.77572775727757282</v>
      </c>
      <c r="K17" s="117">
        <v>-71</v>
      </c>
      <c r="L17" s="118">
        <v>-1078</v>
      </c>
      <c r="M17" s="26">
        <f t="shared" si="0"/>
        <v>-0.93413729128014844</v>
      </c>
    </row>
    <row r="18" spans="2:13" ht="15" customHeight="1" x14ac:dyDescent="0.25">
      <c r="B18" s="119" t="s">
        <v>49</v>
      </c>
      <c r="C18" s="120"/>
      <c r="D18" s="120"/>
      <c r="E18" s="120"/>
      <c r="F18" s="120"/>
      <c r="G18" s="120"/>
      <c r="H18" s="122">
        <f>H15+SUM(H16:H17)</f>
        <v>85243</v>
      </c>
      <c r="I18" s="122">
        <f>SUM(I15:I17)</f>
        <v>57173</v>
      </c>
      <c r="J18" s="123">
        <f t="shared" si="1"/>
        <v>0.49096601542686236</v>
      </c>
      <c r="K18" s="124">
        <f>SUM(K15:K17)</f>
        <v>41708</v>
      </c>
      <c r="L18" s="122">
        <f>SUM(L15:L17)</f>
        <v>30777</v>
      </c>
      <c r="M18" s="123">
        <f t="shared" si="0"/>
        <v>0.35516782012541831</v>
      </c>
    </row>
    <row r="19" spans="2:13" ht="15" customHeight="1" x14ac:dyDescent="0.25">
      <c r="B19" s="125" t="s">
        <v>50</v>
      </c>
      <c r="C19" s="126"/>
      <c r="D19" s="126"/>
      <c r="E19" s="126"/>
      <c r="F19" s="126"/>
      <c r="G19" s="126"/>
      <c r="H19" s="127">
        <f>-31181+3602</f>
        <v>-27579</v>
      </c>
      <c r="I19" s="128">
        <f>-17410-1122</f>
        <v>-18532</v>
      </c>
      <c r="J19" s="26">
        <f t="shared" si="1"/>
        <v>0.48818260306496869</v>
      </c>
      <c r="K19" s="129">
        <v>-13510</v>
      </c>
      <c r="L19" s="130">
        <f>-11472+623</f>
        <v>-10849</v>
      </c>
      <c r="M19" s="26">
        <f t="shared" si="0"/>
        <v>0.24527606230989032</v>
      </c>
    </row>
    <row r="20" spans="2:13" ht="15" customHeight="1" x14ac:dyDescent="0.25">
      <c r="B20" s="135" t="s">
        <v>29</v>
      </c>
      <c r="C20" s="136"/>
      <c r="D20" s="136"/>
      <c r="E20" s="136"/>
      <c r="F20" s="136"/>
      <c r="G20" s="136"/>
      <c r="H20" s="122">
        <f>H18+H19</f>
        <v>57664</v>
      </c>
      <c r="I20" s="122">
        <f>I18+I19</f>
        <v>38641</v>
      </c>
      <c r="J20" s="137">
        <f t="shared" si="1"/>
        <v>0.49230092388913332</v>
      </c>
      <c r="K20" s="124">
        <f>SUM(K18:K19)</f>
        <v>28198</v>
      </c>
      <c r="L20" s="124">
        <f>SUM(L18:L19)</f>
        <v>19928</v>
      </c>
      <c r="M20" s="137">
        <f t="shared" si="0"/>
        <v>0.41499397832195906</v>
      </c>
    </row>
    <row r="21" spans="2:13" ht="15" customHeight="1" x14ac:dyDescent="0.25">
      <c r="B21" s="88"/>
      <c r="C21" s="84"/>
      <c r="D21" s="84"/>
      <c r="E21" s="84"/>
      <c r="F21" s="84"/>
      <c r="G21" s="84"/>
      <c r="H21" s="138"/>
      <c r="I21" s="138"/>
      <c r="J21" s="139"/>
      <c r="K21" s="138"/>
      <c r="L21" s="138"/>
      <c r="M21" s="140"/>
    </row>
    <row r="22" spans="2:13" ht="15" customHeight="1" x14ac:dyDescent="0.25">
      <c r="B22" s="141" t="s">
        <v>51</v>
      </c>
      <c r="C22" s="142"/>
      <c r="D22" s="142"/>
      <c r="E22" s="142"/>
      <c r="F22" s="142"/>
      <c r="G22" s="142"/>
      <c r="H22" s="121">
        <f>+H20-H23</f>
        <v>57547</v>
      </c>
      <c r="I22" s="122">
        <f>+I20-I23</f>
        <v>38549</v>
      </c>
      <c r="J22" s="143">
        <f>(H22-I22)/I22</f>
        <v>0.49282731069547847</v>
      </c>
      <c r="K22" s="144">
        <f>+K20-K23</f>
        <v>28118</v>
      </c>
      <c r="L22" s="124">
        <f>+L20-L23</f>
        <v>19880</v>
      </c>
      <c r="M22" s="143">
        <f>(K22-L22)/L22</f>
        <v>0.41438631790744468</v>
      </c>
    </row>
    <row r="23" spans="2:13" ht="15" customHeight="1" x14ac:dyDescent="0.25">
      <c r="B23" s="145" t="s">
        <v>52</v>
      </c>
      <c r="C23" s="146"/>
      <c r="D23" s="146"/>
      <c r="E23" s="146"/>
      <c r="F23" s="146"/>
      <c r="G23" s="146"/>
      <c r="H23" s="121">
        <v>117</v>
      </c>
      <c r="I23" s="122">
        <v>92</v>
      </c>
      <c r="J23" s="48"/>
      <c r="K23" s="147">
        <v>80</v>
      </c>
      <c r="L23" s="124">
        <v>48</v>
      </c>
      <c r="M23" s="48"/>
    </row>
    <row r="24" spans="2:13" ht="15" customHeight="1" x14ac:dyDescent="0.25">
      <c r="B24" s="148"/>
      <c r="C24" s="83"/>
      <c r="D24" s="83"/>
      <c r="E24" s="83"/>
      <c r="F24" s="83"/>
      <c r="G24" s="84"/>
      <c r="H24" s="149"/>
      <c r="I24" s="149"/>
      <c r="J24" s="139"/>
      <c r="K24" s="149"/>
      <c r="L24" s="149"/>
      <c r="M24" s="140"/>
    </row>
    <row r="25" spans="2:13" ht="15" customHeight="1" x14ac:dyDescent="0.25">
      <c r="B25" s="114" t="s">
        <v>53</v>
      </c>
      <c r="C25" s="29"/>
      <c r="D25" s="29"/>
      <c r="E25" s="29"/>
      <c r="F25" s="29"/>
      <c r="G25" s="29"/>
      <c r="H25" s="150">
        <f>H22/H27*1000</f>
        <v>0.75489661240489525</v>
      </c>
      <c r="I25" s="151">
        <f>I22/I27*1000</f>
        <v>0.48846381987044818</v>
      </c>
      <c r="J25" s="152">
        <v>0.53</v>
      </c>
      <c r="K25" s="153">
        <f>K22/K27*1000</f>
        <v>0.36884951339949684</v>
      </c>
      <c r="L25" s="154">
        <f>L22/L27*1000</f>
        <v>0.25190434872563516</v>
      </c>
      <c r="M25" s="152">
        <f>(K25-L25)/L25+0.02</f>
        <v>0.48424432633052317</v>
      </c>
    </row>
    <row r="26" spans="2:13" ht="15" customHeight="1" x14ac:dyDescent="0.25">
      <c r="B26" s="125" t="s">
        <v>54</v>
      </c>
      <c r="C26" s="126"/>
      <c r="D26" s="126"/>
      <c r="E26" s="126"/>
      <c r="F26" s="126"/>
      <c r="G26" s="126"/>
      <c r="H26" s="150">
        <f>H22/H28*1000</f>
        <v>0.75457140037631676</v>
      </c>
      <c r="I26" s="151">
        <f>I22/I28*1000</f>
        <v>0.48815134152913631</v>
      </c>
      <c r="J26" s="152">
        <v>0.53</v>
      </c>
      <c r="K26" s="155">
        <f>K22/K28*1000</f>
        <v>0.36867131398636271</v>
      </c>
      <c r="L26" s="154">
        <f>L22/L28*1000</f>
        <v>0.25153028914962988</v>
      </c>
      <c r="M26" s="152">
        <f>(K26-L26)/L26+0.01</f>
        <v>0.47571339472777446</v>
      </c>
    </row>
    <row r="27" spans="2:13" ht="15" customHeight="1" x14ac:dyDescent="0.25">
      <c r="B27" s="125" t="s">
        <v>55</v>
      </c>
      <c r="C27" s="126"/>
      <c r="D27" s="126"/>
      <c r="E27" s="126"/>
      <c r="F27" s="126"/>
      <c r="G27" s="126"/>
      <c r="H27" s="127">
        <v>76231631</v>
      </c>
      <c r="I27" s="128">
        <v>78918844</v>
      </c>
      <c r="J27" s="156" t="s">
        <v>7</v>
      </c>
      <c r="K27" s="129">
        <v>76231631</v>
      </c>
      <c r="L27" s="130">
        <v>78918844</v>
      </c>
      <c r="M27" s="156" t="s">
        <v>7</v>
      </c>
    </row>
    <row r="28" spans="2:13" ht="15" customHeight="1" x14ac:dyDescent="0.25">
      <c r="B28" s="125" t="s">
        <v>56</v>
      </c>
      <c r="C28" s="126"/>
      <c r="D28" s="126"/>
      <c r="E28" s="126"/>
      <c r="F28" s="126"/>
      <c r="G28" s="126"/>
      <c r="H28" s="127">
        <v>76264486</v>
      </c>
      <c r="I28" s="128">
        <v>78969362</v>
      </c>
      <c r="J28" s="156" t="s">
        <v>7</v>
      </c>
      <c r="K28" s="129">
        <v>76268478</v>
      </c>
      <c r="L28" s="130">
        <v>79036207</v>
      </c>
      <c r="M28" s="156" t="s">
        <v>7</v>
      </c>
    </row>
    <row r="29" spans="2:13" ht="15" customHeight="1" x14ac:dyDescent="0.25"/>
    <row r="30" spans="2:13" ht="15" customHeight="1" x14ac:dyDescent="0.25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55"/>
  <sheetViews>
    <sheetView zoomScaleNormal="100" workbookViewId="0">
      <selection activeCell="B50" sqref="B50:F50"/>
    </sheetView>
  </sheetViews>
  <sheetFormatPr defaultColWidth="9.109375" defaultRowHeight="13.8" x14ac:dyDescent="0.3"/>
  <cols>
    <col min="1" max="1" width="2.6640625" style="160" customWidth="1"/>
    <col min="2" max="6" width="11.44140625" style="160" customWidth="1"/>
    <col min="7" max="10" width="12" style="160" customWidth="1"/>
    <col min="11" max="11" width="9.109375" style="160"/>
    <col min="12" max="12" width="12.5546875" style="160" bestFit="1" customWidth="1"/>
    <col min="13" max="16384" width="9.109375" style="160"/>
  </cols>
  <sheetData>
    <row r="1" spans="2:14" ht="15" customHeight="1" x14ac:dyDescent="0.3">
      <c r="B1" s="222" t="s">
        <v>159</v>
      </c>
      <c r="C1" s="158"/>
      <c r="D1" s="158"/>
      <c r="E1" s="158"/>
      <c r="F1" s="158"/>
      <c r="G1" s="158"/>
      <c r="H1" s="158"/>
      <c r="I1" s="159"/>
      <c r="J1" s="159"/>
    </row>
    <row r="2" spans="2:14" ht="15" customHeight="1" x14ac:dyDescent="0.3">
      <c r="B2" s="395"/>
      <c r="C2" s="395"/>
      <c r="D2" s="158"/>
      <c r="E2" s="158"/>
      <c r="F2" s="158"/>
      <c r="G2" s="158"/>
      <c r="H2" s="158"/>
      <c r="I2" s="158"/>
      <c r="J2" s="158"/>
    </row>
    <row r="3" spans="2:14" ht="14.25" customHeight="1" x14ac:dyDescent="0.3">
      <c r="B3" s="13" t="s">
        <v>58</v>
      </c>
      <c r="C3" s="14"/>
      <c r="D3" s="14"/>
      <c r="E3" s="14"/>
      <c r="F3" s="14"/>
      <c r="G3" s="396" t="s">
        <v>158</v>
      </c>
      <c r="H3" s="397"/>
      <c r="I3" s="396" t="s">
        <v>140</v>
      </c>
      <c r="J3" s="397"/>
    </row>
    <row r="4" spans="2:14" ht="14.25" customHeight="1" x14ac:dyDescent="0.3">
      <c r="B4" s="161"/>
      <c r="C4" s="162"/>
      <c r="D4" s="162"/>
      <c r="E4" s="162"/>
      <c r="F4" s="162"/>
      <c r="G4" s="162"/>
      <c r="H4" s="163"/>
      <c r="I4" s="162"/>
      <c r="J4" s="164"/>
    </row>
    <row r="5" spans="2:14" s="168" customFormat="1" ht="14.25" customHeight="1" x14ac:dyDescent="0.3">
      <c r="B5" s="393" t="s">
        <v>59</v>
      </c>
      <c r="C5" s="394"/>
      <c r="D5" s="394"/>
      <c r="E5" s="394"/>
      <c r="F5" s="394"/>
      <c r="G5" s="165"/>
      <c r="H5" s="166"/>
      <c r="I5" s="165"/>
      <c r="J5" s="167"/>
    </row>
    <row r="6" spans="2:14" s="173" customFormat="1" ht="14.25" customHeight="1" x14ac:dyDescent="0.3">
      <c r="B6" s="404" t="s">
        <v>35</v>
      </c>
      <c r="C6" s="405"/>
      <c r="D6" s="405"/>
      <c r="E6" s="405"/>
      <c r="F6" s="405"/>
      <c r="G6" s="169"/>
      <c r="H6" s="170">
        <v>444957</v>
      </c>
      <c r="I6" s="171"/>
      <c r="J6" s="172">
        <v>300567</v>
      </c>
      <c r="L6" s="355"/>
      <c r="M6" s="355"/>
      <c r="N6" s="355"/>
    </row>
    <row r="7" spans="2:14" s="173" customFormat="1" ht="14.25" customHeight="1" x14ac:dyDescent="0.3">
      <c r="B7" s="400" t="s">
        <v>141</v>
      </c>
      <c r="C7" s="401"/>
      <c r="D7" s="401"/>
      <c r="E7" s="401"/>
      <c r="F7" s="401"/>
      <c r="G7" s="169"/>
      <c r="H7" s="170">
        <v>12028</v>
      </c>
      <c r="I7" s="171"/>
      <c r="J7" s="174">
        <v>11840</v>
      </c>
    </row>
    <row r="8" spans="2:14" s="173" customFormat="1" ht="14.25" customHeight="1" x14ac:dyDescent="0.3">
      <c r="B8" s="400" t="s">
        <v>142</v>
      </c>
      <c r="C8" s="401"/>
      <c r="D8" s="401"/>
      <c r="E8" s="401"/>
      <c r="F8" s="401"/>
      <c r="G8" s="169"/>
      <c r="H8" s="170">
        <v>192632</v>
      </c>
      <c r="I8" s="171"/>
      <c r="J8" s="174">
        <v>232576</v>
      </c>
    </row>
    <row r="9" spans="2:14" s="173" customFormat="1" ht="14.25" customHeight="1" x14ac:dyDescent="0.3">
      <c r="B9" s="400" t="s">
        <v>143</v>
      </c>
      <c r="C9" s="401"/>
      <c r="D9" s="401"/>
      <c r="E9" s="401"/>
      <c r="F9" s="401"/>
      <c r="G9" s="175"/>
      <c r="H9" s="170">
        <v>18794</v>
      </c>
      <c r="I9" s="176"/>
      <c r="J9" s="174">
        <v>14794</v>
      </c>
    </row>
    <row r="10" spans="2:14" s="173" customFormat="1" ht="14.25" customHeight="1" x14ac:dyDescent="0.3">
      <c r="B10" s="402" t="s">
        <v>144</v>
      </c>
      <c r="C10" s="403"/>
      <c r="D10" s="403"/>
      <c r="E10" s="403"/>
      <c r="F10" s="403"/>
      <c r="G10" s="177"/>
      <c r="H10" s="178">
        <v>18482</v>
      </c>
      <c r="I10" s="179"/>
      <c r="J10" s="180">
        <v>24406</v>
      </c>
    </row>
    <row r="11" spans="2:14" s="173" customFormat="1" ht="14.25" customHeight="1" x14ac:dyDescent="0.3">
      <c r="B11" s="181"/>
      <c r="C11" s="169"/>
      <c r="D11" s="169"/>
      <c r="E11" s="169"/>
      <c r="F11" s="169"/>
      <c r="G11" s="169"/>
      <c r="H11" s="182">
        <f>SUM(H6:H10)</f>
        <v>686893</v>
      </c>
      <c r="I11" s="171"/>
      <c r="J11" s="183">
        <f>SUM(J6:J10)</f>
        <v>584183</v>
      </c>
    </row>
    <row r="12" spans="2:14" s="168" customFormat="1" ht="14.25" customHeight="1" x14ac:dyDescent="0.3">
      <c r="B12" s="393" t="s">
        <v>60</v>
      </c>
      <c r="C12" s="394"/>
      <c r="D12" s="394"/>
      <c r="E12" s="394"/>
      <c r="F12" s="394"/>
      <c r="G12" s="165"/>
      <c r="H12" s="184"/>
      <c r="I12" s="184"/>
      <c r="J12" s="185"/>
    </row>
    <row r="13" spans="2:14" s="173" customFormat="1" ht="14.25" customHeight="1" x14ac:dyDescent="0.3">
      <c r="B13" s="400" t="s">
        <v>61</v>
      </c>
      <c r="C13" s="401"/>
      <c r="D13" s="401"/>
      <c r="E13" s="401"/>
      <c r="F13" s="401"/>
      <c r="G13" s="175"/>
      <c r="H13" s="170">
        <v>139657</v>
      </c>
      <c r="I13" s="176"/>
      <c r="J13" s="172">
        <v>157438</v>
      </c>
    </row>
    <row r="14" spans="2:14" s="173" customFormat="1" ht="14.25" customHeight="1" x14ac:dyDescent="0.3">
      <c r="B14" s="400" t="s">
        <v>62</v>
      </c>
      <c r="C14" s="401"/>
      <c r="D14" s="401"/>
      <c r="E14" s="401"/>
      <c r="F14" s="401"/>
      <c r="G14" s="169"/>
      <c r="H14" s="170">
        <v>890720</v>
      </c>
      <c r="I14" s="171"/>
      <c r="J14" s="174">
        <v>899954</v>
      </c>
    </row>
    <row r="15" spans="2:14" s="173" customFormat="1" ht="14.25" customHeight="1" x14ac:dyDescent="0.3">
      <c r="B15" s="400" t="s">
        <v>63</v>
      </c>
      <c r="C15" s="401"/>
      <c r="D15" s="401"/>
      <c r="E15" s="401"/>
      <c r="F15" s="401"/>
      <c r="G15" s="169"/>
      <c r="H15" s="170">
        <v>56268</v>
      </c>
      <c r="I15" s="171"/>
      <c r="J15" s="174">
        <v>56221</v>
      </c>
    </row>
    <row r="16" spans="2:14" s="173" customFormat="1" ht="14.25" customHeight="1" x14ac:dyDescent="0.3">
      <c r="B16" s="400" t="s">
        <v>141</v>
      </c>
      <c r="C16" s="401"/>
      <c r="D16" s="401"/>
      <c r="E16" s="401"/>
      <c r="F16" s="401"/>
      <c r="G16" s="169"/>
      <c r="H16" s="170">
        <v>34349</v>
      </c>
      <c r="I16" s="171"/>
      <c r="J16" s="174">
        <v>24547</v>
      </c>
    </row>
    <row r="17" spans="2:10" s="173" customFormat="1" ht="14.25" customHeight="1" x14ac:dyDescent="0.3">
      <c r="B17" s="400" t="s">
        <v>142</v>
      </c>
      <c r="C17" s="401"/>
      <c r="D17" s="401"/>
      <c r="E17" s="401"/>
      <c r="F17" s="401"/>
      <c r="G17" s="175"/>
      <c r="H17" s="170">
        <v>65764</v>
      </c>
      <c r="I17" s="176"/>
      <c r="J17" s="174">
        <v>75090</v>
      </c>
    </row>
    <row r="18" spans="2:10" s="173" customFormat="1" ht="14.25" customHeight="1" x14ac:dyDescent="0.3">
      <c r="B18" s="400" t="s">
        <v>143</v>
      </c>
      <c r="C18" s="401"/>
      <c r="D18" s="401"/>
      <c r="E18" s="401"/>
      <c r="F18" s="401"/>
      <c r="G18" s="169"/>
      <c r="H18" s="170">
        <v>1172</v>
      </c>
      <c r="I18" s="171"/>
      <c r="J18" s="174">
        <v>82</v>
      </c>
    </row>
    <row r="19" spans="2:10" s="173" customFormat="1" ht="14.25" customHeight="1" x14ac:dyDescent="0.3">
      <c r="B19" s="400" t="s">
        <v>144</v>
      </c>
      <c r="C19" s="401"/>
      <c r="D19" s="401"/>
      <c r="E19" s="401"/>
      <c r="F19" s="401"/>
      <c r="G19" s="175"/>
      <c r="H19" s="170">
        <v>6260</v>
      </c>
      <c r="I19" s="176"/>
      <c r="J19" s="174">
        <v>6215</v>
      </c>
    </row>
    <row r="20" spans="2:10" s="173" customFormat="1" ht="14.25" customHeight="1" x14ac:dyDescent="0.3">
      <c r="B20" s="402" t="s">
        <v>145</v>
      </c>
      <c r="C20" s="403"/>
      <c r="D20" s="403"/>
      <c r="E20" s="403"/>
      <c r="F20" s="403"/>
      <c r="G20" s="186"/>
      <c r="H20" s="170">
        <v>11959</v>
      </c>
      <c r="I20" s="179"/>
      <c r="J20" s="180">
        <v>11039</v>
      </c>
    </row>
    <row r="21" spans="2:10" s="173" customFormat="1" ht="14.25" customHeight="1" x14ac:dyDescent="0.3">
      <c r="B21" s="187"/>
      <c r="C21" s="175"/>
      <c r="D21" s="175"/>
      <c r="E21" s="175"/>
      <c r="F21" s="175"/>
      <c r="G21" s="188"/>
      <c r="H21" s="189">
        <f>SUM(H13:H20)</f>
        <v>1206149</v>
      </c>
      <c r="I21" s="176"/>
      <c r="J21" s="183">
        <f>SUM(J13:J20)</f>
        <v>1230586</v>
      </c>
    </row>
    <row r="22" spans="2:10" ht="14.25" customHeight="1" x14ac:dyDescent="0.3">
      <c r="B22" s="190"/>
      <c r="C22" s="191"/>
      <c r="D22" s="191"/>
      <c r="E22" s="191"/>
      <c r="F22" s="191"/>
      <c r="G22" s="191"/>
      <c r="H22" s="192"/>
      <c r="I22" s="192"/>
      <c r="J22" s="193"/>
    </row>
    <row r="23" spans="2:10" s="173" customFormat="1" ht="14.25" customHeight="1" thickBot="1" x14ac:dyDescent="0.35">
      <c r="B23" s="406" t="s">
        <v>64</v>
      </c>
      <c r="C23" s="407"/>
      <c r="D23" s="407"/>
      <c r="E23" s="407"/>
      <c r="F23" s="407"/>
      <c r="G23" s="194"/>
      <c r="H23" s="195">
        <f>H11+H21</f>
        <v>1893042</v>
      </c>
      <c r="I23" s="196"/>
      <c r="J23" s="197">
        <f>J11+J21</f>
        <v>1814769</v>
      </c>
    </row>
    <row r="24" spans="2:10" ht="14.25" customHeight="1" thickTop="1" x14ac:dyDescent="0.3">
      <c r="B24" s="198"/>
      <c r="C24" s="199"/>
      <c r="D24" s="199"/>
      <c r="E24" s="199"/>
      <c r="F24" s="199"/>
      <c r="G24" s="199"/>
      <c r="H24" s="200"/>
      <c r="I24" s="199"/>
      <c r="J24" s="201"/>
    </row>
    <row r="25" spans="2:10" ht="14.25" customHeight="1" x14ac:dyDescent="0.3">
      <c r="B25" s="13" t="s">
        <v>65</v>
      </c>
      <c r="C25" s="14"/>
      <c r="D25" s="14"/>
      <c r="E25" s="14"/>
      <c r="F25" s="101"/>
      <c r="G25" s="366"/>
      <c r="H25" s="366"/>
      <c r="I25" s="398"/>
      <c r="J25" s="399"/>
    </row>
    <row r="26" spans="2:10" ht="14.25" customHeight="1" x14ac:dyDescent="0.3">
      <c r="B26" s="13"/>
      <c r="C26" s="14"/>
      <c r="D26" s="14"/>
      <c r="E26" s="14"/>
      <c r="F26" s="14"/>
      <c r="G26" s="202"/>
      <c r="H26" s="364"/>
      <c r="I26" s="364"/>
      <c r="J26" s="365"/>
    </row>
    <row r="27" spans="2:10" ht="14.25" customHeight="1" x14ac:dyDescent="0.3">
      <c r="B27" s="406" t="s">
        <v>66</v>
      </c>
      <c r="C27" s="407"/>
      <c r="D27" s="407"/>
      <c r="E27" s="407"/>
      <c r="F27" s="407"/>
      <c r="G27" s="199"/>
      <c r="H27" s="203"/>
      <c r="I27" s="199"/>
      <c r="J27" s="201"/>
    </row>
    <row r="28" spans="2:10" s="173" customFormat="1" ht="14.25" customHeight="1" x14ac:dyDescent="0.3">
      <c r="B28" s="404" t="s">
        <v>67</v>
      </c>
      <c r="C28" s="405"/>
      <c r="D28" s="405"/>
      <c r="E28" s="405"/>
      <c r="F28" s="405"/>
      <c r="G28" s="405"/>
      <c r="H28" s="204">
        <v>130121</v>
      </c>
      <c r="I28" s="205"/>
      <c r="J28" s="172">
        <v>113033</v>
      </c>
    </row>
    <row r="29" spans="2:10" s="173" customFormat="1" ht="14.25" customHeight="1" x14ac:dyDescent="0.3">
      <c r="B29" s="400" t="s">
        <v>146</v>
      </c>
      <c r="C29" s="401"/>
      <c r="D29" s="401"/>
      <c r="E29" s="401"/>
      <c r="F29" s="401"/>
      <c r="G29" s="169"/>
      <c r="H29" s="170">
        <v>37075</v>
      </c>
      <c r="I29" s="171"/>
      <c r="J29" s="174">
        <v>33016</v>
      </c>
    </row>
    <row r="30" spans="2:10" s="173" customFormat="1" ht="14.25" customHeight="1" x14ac:dyDescent="0.3">
      <c r="B30" s="400" t="s">
        <v>148</v>
      </c>
      <c r="C30" s="401"/>
      <c r="D30" s="401"/>
      <c r="E30" s="401"/>
      <c r="F30" s="401"/>
      <c r="G30" s="169"/>
      <c r="H30" s="170">
        <v>91958</v>
      </c>
      <c r="I30" s="171"/>
      <c r="J30" s="174">
        <v>112932</v>
      </c>
    </row>
    <row r="31" spans="2:10" s="173" customFormat="1" ht="14.25" customHeight="1" x14ac:dyDescent="0.3">
      <c r="B31" s="400" t="s">
        <v>68</v>
      </c>
      <c r="C31" s="401"/>
      <c r="D31" s="401"/>
      <c r="E31" s="401"/>
      <c r="F31" s="401"/>
      <c r="G31" s="169"/>
      <c r="H31" s="170">
        <v>46470</v>
      </c>
      <c r="I31" s="171"/>
      <c r="J31" s="174">
        <v>28329</v>
      </c>
    </row>
    <row r="32" spans="2:10" s="173" customFormat="1" ht="14.25" customHeight="1" x14ac:dyDescent="0.3">
      <c r="B32" s="400" t="s">
        <v>69</v>
      </c>
      <c r="C32" s="401"/>
      <c r="D32" s="401"/>
      <c r="E32" s="401"/>
      <c r="F32" s="401"/>
      <c r="G32" s="169"/>
      <c r="H32" s="170">
        <v>21452</v>
      </c>
      <c r="I32" s="171"/>
      <c r="J32" s="174">
        <v>28626</v>
      </c>
    </row>
    <row r="33" spans="2:10" s="173" customFormat="1" ht="14.25" customHeight="1" x14ac:dyDescent="0.3">
      <c r="B33" s="402" t="s">
        <v>147</v>
      </c>
      <c r="C33" s="403"/>
      <c r="D33" s="403"/>
      <c r="E33" s="403"/>
      <c r="F33" s="403"/>
      <c r="G33" s="177"/>
      <c r="H33" s="178">
        <v>145751</v>
      </c>
      <c r="I33" s="179"/>
      <c r="J33" s="180">
        <v>123606</v>
      </c>
    </row>
    <row r="34" spans="2:10" s="173" customFormat="1" ht="14.25" customHeight="1" x14ac:dyDescent="0.3">
      <c r="B34" s="181"/>
      <c r="C34" s="169"/>
      <c r="D34" s="169"/>
      <c r="E34" s="169"/>
      <c r="F34" s="169"/>
      <c r="G34" s="169"/>
      <c r="H34" s="182">
        <f>SUM(H28:H33)</f>
        <v>472827</v>
      </c>
      <c r="I34" s="176"/>
      <c r="J34" s="183">
        <f>SUM(J28:J33)</f>
        <v>439542</v>
      </c>
    </row>
    <row r="35" spans="2:10" ht="14.25" customHeight="1" x14ac:dyDescent="0.3">
      <c r="B35" s="406" t="s">
        <v>70</v>
      </c>
      <c r="C35" s="407"/>
      <c r="D35" s="407"/>
      <c r="E35" s="407"/>
      <c r="F35" s="407"/>
      <c r="G35" s="199"/>
      <c r="H35" s="206"/>
      <c r="I35" s="206"/>
      <c r="J35" s="207"/>
    </row>
    <row r="36" spans="2:10" s="173" customFormat="1" ht="14.25" customHeight="1" x14ac:dyDescent="0.3">
      <c r="B36" s="404" t="s">
        <v>67</v>
      </c>
      <c r="C36" s="405"/>
      <c r="D36" s="405"/>
      <c r="E36" s="405"/>
      <c r="F36" s="405"/>
      <c r="G36" s="208"/>
      <c r="H36" s="209">
        <v>261099</v>
      </c>
      <c r="I36" s="205"/>
      <c r="J36" s="172">
        <v>213247</v>
      </c>
    </row>
    <row r="37" spans="2:10" s="173" customFormat="1" ht="14.25" customHeight="1" x14ac:dyDescent="0.3">
      <c r="B37" s="400" t="s">
        <v>146</v>
      </c>
      <c r="C37" s="401"/>
      <c r="D37" s="401"/>
      <c r="E37" s="401"/>
      <c r="F37" s="401"/>
      <c r="G37" s="169"/>
      <c r="H37" s="170">
        <v>0</v>
      </c>
      <c r="I37" s="171"/>
      <c r="J37" s="174">
        <v>90</v>
      </c>
    </row>
    <row r="38" spans="2:10" s="173" customFormat="1" ht="14.25" customHeight="1" x14ac:dyDescent="0.3">
      <c r="B38" s="400" t="s">
        <v>148</v>
      </c>
      <c r="C38" s="401"/>
      <c r="D38" s="401"/>
      <c r="E38" s="401"/>
      <c r="F38" s="401"/>
      <c r="G38" s="169"/>
      <c r="H38" s="170">
        <v>1674</v>
      </c>
      <c r="I38" s="171"/>
      <c r="J38" s="174">
        <v>1719</v>
      </c>
    </row>
    <row r="39" spans="2:10" s="173" customFormat="1" ht="14.25" customHeight="1" x14ac:dyDescent="0.3">
      <c r="B39" s="400" t="s">
        <v>68</v>
      </c>
      <c r="C39" s="401"/>
      <c r="D39" s="401"/>
      <c r="E39" s="401"/>
      <c r="F39" s="401"/>
      <c r="G39" s="169"/>
      <c r="H39" s="170">
        <v>15223</v>
      </c>
      <c r="I39" s="171"/>
      <c r="J39" s="174">
        <v>17897</v>
      </c>
    </row>
    <row r="40" spans="2:10" s="173" customFormat="1" ht="14.25" customHeight="1" x14ac:dyDescent="0.3">
      <c r="B40" s="400" t="s">
        <v>149</v>
      </c>
      <c r="C40" s="401"/>
      <c r="D40" s="401"/>
      <c r="E40" s="401"/>
      <c r="F40" s="401"/>
      <c r="G40" s="169"/>
      <c r="H40" s="170">
        <v>34907</v>
      </c>
      <c r="I40" s="171"/>
      <c r="J40" s="174">
        <v>35644</v>
      </c>
    </row>
    <row r="41" spans="2:10" s="173" customFormat="1" ht="14.25" customHeight="1" x14ac:dyDescent="0.3">
      <c r="B41" s="400" t="s">
        <v>150</v>
      </c>
      <c r="C41" s="401"/>
      <c r="D41" s="401"/>
      <c r="E41" s="401"/>
      <c r="F41" s="401"/>
      <c r="G41" s="169"/>
      <c r="H41" s="170">
        <v>14682</v>
      </c>
      <c r="I41" s="171"/>
      <c r="J41" s="174">
        <v>16723</v>
      </c>
    </row>
    <row r="42" spans="2:10" s="173" customFormat="1" ht="14.25" customHeight="1" x14ac:dyDescent="0.3">
      <c r="B42" s="402" t="s">
        <v>147</v>
      </c>
      <c r="C42" s="403"/>
      <c r="D42" s="403"/>
      <c r="E42" s="403"/>
      <c r="F42" s="403"/>
      <c r="G42" s="177"/>
      <c r="H42" s="178">
        <v>10340</v>
      </c>
      <c r="I42" s="179"/>
      <c r="J42" s="180">
        <v>178</v>
      </c>
    </row>
    <row r="43" spans="2:10" s="173" customFormat="1" ht="14.25" customHeight="1" x14ac:dyDescent="0.3">
      <c r="B43" s="181"/>
      <c r="C43" s="169"/>
      <c r="D43" s="169"/>
      <c r="E43" s="169"/>
      <c r="F43" s="169"/>
      <c r="G43" s="169"/>
      <c r="H43" s="182">
        <f>SUM(H36:H42)</f>
        <v>337925</v>
      </c>
      <c r="I43" s="176"/>
      <c r="J43" s="183">
        <f>SUM(J36:J42)</f>
        <v>285498</v>
      </c>
    </row>
    <row r="44" spans="2:10" ht="14.25" customHeight="1" x14ac:dyDescent="0.3">
      <c r="B44" s="406" t="s">
        <v>71</v>
      </c>
      <c r="C44" s="407"/>
      <c r="D44" s="407"/>
      <c r="E44" s="407"/>
      <c r="F44" s="407"/>
      <c r="G44" s="199"/>
      <c r="H44" s="206"/>
      <c r="I44" s="206"/>
      <c r="J44" s="207"/>
    </row>
    <row r="45" spans="2:10" s="173" customFormat="1" ht="14.25" customHeight="1" x14ac:dyDescent="0.3">
      <c r="B45" s="404" t="s">
        <v>72</v>
      </c>
      <c r="C45" s="405"/>
      <c r="D45" s="405"/>
      <c r="E45" s="405"/>
      <c r="F45" s="405"/>
      <c r="G45" s="210"/>
      <c r="H45" s="204">
        <v>79000</v>
      </c>
      <c r="I45" s="205"/>
      <c r="J45" s="172">
        <v>79000</v>
      </c>
    </row>
    <row r="46" spans="2:10" s="173" customFormat="1" ht="14.25" customHeight="1" x14ac:dyDescent="0.3">
      <c r="B46" s="400" t="s">
        <v>73</v>
      </c>
      <c r="C46" s="401"/>
      <c r="D46" s="401"/>
      <c r="E46" s="401"/>
      <c r="F46" s="401"/>
      <c r="G46" s="211"/>
      <c r="H46" s="170">
        <v>24266</v>
      </c>
      <c r="I46" s="171"/>
      <c r="J46" s="174">
        <v>40504</v>
      </c>
    </row>
    <row r="47" spans="2:10" s="173" customFormat="1" ht="14.25" customHeight="1" x14ac:dyDescent="0.3">
      <c r="B47" s="400" t="s">
        <v>74</v>
      </c>
      <c r="C47" s="401"/>
      <c r="D47" s="401"/>
      <c r="E47" s="401"/>
      <c r="F47" s="401"/>
      <c r="G47" s="169"/>
      <c r="H47" s="170">
        <v>1062765</v>
      </c>
      <c r="I47" s="171"/>
      <c r="J47" s="174">
        <v>1047145</v>
      </c>
    </row>
    <row r="48" spans="2:10" s="173" customFormat="1" ht="14.25" customHeight="1" x14ac:dyDescent="0.3">
      <c r="B48" s="400" t="s">
        <v>75</v>
      </c>
      <c r="C48" s="401"/>
      <c r="D48" s="401"/>
      <c r="E48" s="401"/>
      <c r="F48" s="401"/>
      <c r="G48" s="169"/>
      <c r="H48" s="170">
        <v>-12789</v>
      </c>
      <c r="I48" s="171"/>
      <c r="J48" s="174">
        <v>-5808</v>
      </c>
    </row>
    <row r="49" spans="2:10" s="173" customFormat="1" ht="14.25" customHeight="1" x14ac:dyDescent="0.3">
      <c r="B49" s="400" t="s">
        <v>76</v>
      </c>
      <c r="C49" s="401"/>
      <c r="D49" s="401"/>
      <c r="E49" s="401"/>
      <c r="F49" s="401"/>
      <c r="G49" s="169"/>
      <c r="H49" s="170">
        <v>-71596</v>
      </c>
      <c r="I49" s="171"/>
      <c r="J49" s="174">
        <v>-71596</v>
      </c>
    </row>
    <row r="50" spans="2:10" s="173" customFormat="1" ht="14.25" customHeight="1" x14ac:dyDescent="0.3">
      <c r="B50" s="406" t="s">
        <v>77</v>
      </c>
      <c r="C50" s="407"/>
      <c r="D50" s="407"/>
      <c r="E50" s="407"/>
      <c r="F50" s="407"/>
      <c r="G50" s="175"/>
      <c r="H50" s="182">
        <f>SUM(H45:H49)</f>
        <v>1081646</v>
      </c>
      <c r="I50" s="176"/>
      <c r="J50" s="183">
        <f>SUM(J45:J49)</f>
        <v>1089245</v>
      </c>
    </row>
    <row r="51" spans="2:10" s="173" customFormat="1" ht="14.25" customHeight="1" x14ac:dyDescent="0.3">
      <c r="B51" s="393" t="s">
        <v>78</v>
      </c>
      <c r="C51" s="394"/>
      <c r="D51" s="394"/>
      <c r="E51" s="394"/>
      <c r="F51" s="394"/>
      <c r="G51" s="212"/>
      <c r="H51" s="213">
        <v>644</v>
      </c>
      <c r="I51" s="214"/>
      <c r="J51" s="215">
        <v>484</v>
      </c>
    </row>
    <row r="52" spans="2:10" s="173" customFormat="1" ht="14.25" customHeight="1" x14ac:dyDescent="0.3">
      <c r="B52" s="216"/>
      <c r="C52" s="217"/>
      <c r="D52" s="217"/>
      <c r="E52" s="217"/>
      <c r="F52" s="217"/>
      <c r="G52" s="217"/>
      <c r="H52" s="189">
        <f>H50+H51</f>
        <v>1082290</v>
      </c>
      <c r="I52" s="176"/>
      <c r="J52" s="183">
        <f>J50+J51</f>
        <v>1089729</v>
      </c>
    </row>
    <row r="53" spans="2:10" ht="14.25" customHeight="1" x14ac:dyDescent="0.3">
      <c r="B53" s="218"/>
      <c r="C53" s="219"/>
      <c r="D53" s="219"/>
      <c r="E53" s="219"/>
      <c r="F53" s="219"/>
      <c r="G53" s="219"/>
      <c r="H53" s="206"/>
      <c r="I53" s="206"/>
      <c r="J53" s="207"/>
    </row>
    <row r="54" spans="2:10" s="173" customFormat="1" ht="14.25" customHeight="1" thickBot="1" x14ac:dyDescent="0.35">
      <c r="B54" s="406" t="s">
        <v>79</v>
      </c>
      <c r="C54" s="407"/>
      <c r="D54" s="407"/>
      <c r="E54" s="407"/>
      <c r="F54" s="407"/>
      <c r="G54" s="194"/>
      <c r="H54" s="195">
        <f>H34+H43+H52</f>
        <v>1893042</v>
      </c>
      <c r="I54" s="196"/>
      <c r="J54" s="197">
        <f>J34+J43+J52</f>
        <v>1814769</v>
      </c>
    </row>
    <row r="55" spans="2:10" ht="14.25" customHeight="1" thickTop="1" x14ac:dyDescent="0.3">
      <c r="B55" s="220"/>
      <c r="C55" s="221"/>
      <c r="D55" s="221"/>
      <c r="E55" s="221"/>
      <c r="F55" s="221"/>
      <c r="G55" s="221"/>
      <c r="H55" s="184"/>
      <c r="I55" s="184"/>
      <c r="J55" s="185"/>
    </row>
  </sheetData>
  <mergeCells count="44">
    <mergeCell ref="B47:F47"/>
    <mergeCell ref="B23:F23"/>
    <mergeCell ref="B54:F54"/>
    <mergeCell ref="B41:F41"/>
    <mergeCell ref="B46:F46"/>
    <mergeCell ref="B51:F51"/>
    <mergeCell ref="B48:F48"/>
    <mergeCell ref="B49:F49"/>
    <mergeCell ref="B50:F50"/>
    <mergeCell ref="B29:F29"/>
    <mergeCell ref="B30:F30"/>
    <mergeCell ref="B31:F31"/>
    <mergeCell ref="B42:F42"/>
    <mergeCell ref="B44:F44"/>
    <mergeCell ref="B45:F45"/>
    <mergeCell ref="B10:F10"/>
    <mergeCell ref="B12:F12"/>
    <mergeCell ref="B13:F13"/>
    <mergeCell ref="B27:F27"/>
    <mergeCell ref="B40:F40"/>
    <mergeCell ref="B32:F32"/>
    <mergeCell ref="B33:F33"/>
    <mergeCell ref="B36:F36"/>
    <mergeCell ref="B37:F37"/>
    <mergeCell ref="B38:F38"/>
    <mergeCell ref="B39:F39"/>
    <mergeCell ref="B35:F35"/>
    <mergeCell ref="B28:G28"/>
    <mergeCell ref="B5:F5"/>
    <mergeCell ref="B2:C2"/>
    <mergeCell ref="G3:H3"/>
    <mergeCell ref="I3:J3"/>
    <mergeCell ref="I25:J25"/>
    <mergeCell ref="B18:F18"/>
    <mergeCell ref="B19:F19"/>
    <mergeCell ref="B20:F20"/>
    <mergeCell ref="B6:F6"/>
    <mergeCell ref="B7:F7"/>
    <mergeCell ref="B8:F8"/>
    <mergeCell ref="B9:F9"/>
    <mergeCell ref="B14:F14"/>
    <mergeCell ref="B15:F15"/>
    <mergeCell ref="B16:F16"/>
    <mergeCell ref="B17:F17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&amp;C&amp;G</oddHeader>
    <oddFooter>&amp;CPage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45"/>
  <sheetViews>
    <sheetView workbookViewId="0">
      <selection activeCell="B29" sqref="B29"/>
    </sheetView>
  </sheetViews>
  <sheetFormatPr defaultColWidth="9.109375" defaultRowHeight="13.8" x14ac:dyDescent="0.25"/>
  <cols>
    <col min="1" max="1" width="2.6640625" style="3" customWidth="1"/>
    <col min="2" max="9" width="10.33203125" style="3" customWidth="1"/>
    <col min="10" max="13" width="12.88671875" style="3" customWidth="1"/>
    <col min="14" max="16384" width="9.109375" style="3"/>
  </cols>
  <sheetData>
    <row r="1" spans="2:13" ht="15" customHeight="1" x14ac:dyDescent="0.25">
      <c r="B1" s="264" t="s">
        <v>193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2:13" ht="15" customHeight="1" x14ac:dyDescent="0.25">
      <c r="B2" s="414"/>
      <c r="C2" s="414"/>
      <c r="D2" s="12"/>
      <c r="E2" s="12"/>
      <c r="F2" s="12"/>
      <c r="G2" s="12"/>
      <c r="H2" s="12"/>
      <c r="I2" s="12"/>
      <c r="J2" s="12"/>
      <c r="K2" s="12"/>
    </row>
    <row r="3" spans="2:13" ht="25.5" customHeight="1" x14ac:dyDescent="0.25">
      <c r="B3" s="223" t="s">
        <v>57</v>
      </c>
      <c r="C3" s="14"/>
      <c r="D3" s="14"/>
      <c r="E3" s="14"/>
      <c r="F3" s="14"/>
      <c r="G3" s="224"/>
      <c r="H3" s="224"/>
      <c r="I3" s="14"/>
      <c r="J3" s="17" t="s">
        <v>190</v>
      </c>
      <c r="K3" s="17" t="s">
        <v>191</v>
      </c>
      <c r="L3" s="225" t="s">
        <v>175</v>
      </c>
      <c r="M3" s="357" t="s">
        <v>176</v>
      </c>
    </row>
    <row r="4" spans="2:13" s="160" customFormat="1" ht="12" customHeight="1" x14ac:dyDescent="0.3">
      <c r="B4" s="404" t="s">
        <v>29</v>
      </c>
      <c r="C4" s="405"/>
      <c r="D4" s="405"/>
      <c r="E4" s="405"/>
      <c r="F4" s="405"/>
      <c r="G4" s="405"/>
      <c r="H4" s="405"/>
      <c r="I4" s="405"/>
      <c r="J4" s="226">
        <v>57664</v>
      </c>
      <c r="K4" s="172">
        <v>38641</v>
      </c>
      <c r="L4" s="172">
        <v>28198</v>
      </c>
      <c r="M4" s="172">
        <v>19928</v>
      </c>
    </row>
    <row r="5" spans="2:13" s="160" customFormat="1" ht="12" customHeight="1" x14ac:dyDescent="0.3">
      <c r="B5" s="400" t="s">
        <v>50</v>
      </c>
      <c r="C5" s="401"/>
      <c r="D5" s="401"/>
      <c r="E5" s="401"/>
      <c r="F5" s="401"/>
      <c r="G5" s="401"/>
      <c r="H5" s="401"/>
      <c r="I5" s="401"/>
      <c r="J5" s="227">
        <v>27579</v>
      </c>
      <c r="K5" s="174">
        <v>18532</v>
      </c>
      <c r="L5" s="174">
        <v>13510</v>
      </c>
      <c r="M5" s="174">
        <v>10849</v>
      </c>
    </row>
    <row r="6" spans="2:13" s="160" customFormat="1" ht="12" customHeight="1" x14ac:dyDescent="0.3">
      <c r="B6" s="400" t="s">
        <v>80</v>
      </c>
      <c r="C6" s="401"/>
      <c r="D6" s="401"/>
      <c r="E6" s="401"/>
      <c r="F6" s="401"/>
      <c r="G6" s="401"/>
      <c r="H6" s="401"/>
      <c r="I6" s="401"/>
      <c r="J6" s="227">
        <v>547</v>
      </c>
      <c r="K6" s="174">
        <v>2439</v>
      </c>
      <c r="L6" s="174">
        <v>71</v>
      </c>
      <c r="M6" s="174">
        <v>1078</v>
      </c>
    </row>
    <row r="7" spans="2:13" s="160" customFormat="1" ht="12" customHeight="1" x14ac:dyDescent="0.3">
      <c r="B7" s="400" t="s">
        <v>81</v>
      </c>
      <c r="C7" s="401"/>
      <c r="D7" s="401"/>
      <c r="E7" s="401"/>
      <c r="F7" s="401"/>
      <c r="G7" s="401"/>
      <c r="H7" s="401"/>
      <c r="I7" s="401"/>
      <c r="J7" s="227">
        <v>19937</v>
      </c>
      <c r="K7" s="174">
        <v>26457</v>
      </c>
      <c r="L7" s="174">
        <v>9900</v>
      </c>
      <c r="M7" s="174">
        <v>12814</v>
      </c>
    </row>
    <row r="8" spans="2:13" s="160" customFormat="1" ht="12" customHeight="1" x14ac:dyDescent="0.3">
      <c r="B8" s="362" t="s">
        <v>189</v>
      </c>
      <c r="C8" s="363"/>
      <c r="D8" s="363"/>
      <c r="E8" s="363"/>
      <c r="F8" s="363"/>
      <c r="G8" s="363"/>
      <c r="H8" s="363"/>
      <c r="I8" s="363"/>
      <c r="J8" s="227">
        <v>-8291</v>
      </c>
      <c r="K8" s="174">
        <v>0</v>
      </c>
      <c r="L8" s="174">
        <v>-8291</v>
      </c>
      <c r="M8" s="174">
        <v>0</v>
      </c>
    </row>
    <row r="9" spans="2:13" s="158" customFormat="1" ht="12" customHeight="1" x14ac:dyDescent="0.3">
      <c r="B9" s="400" t="s">
        <v>82</v>
      </c>
      <c r="C9" s="401"/>
      <c r="D9" s="401"/>
      <c r="E9" s="401"/>
      <c r="F9" s="401"/>
      <c r="G9" s="401"/>
      <c r="H9" s="401"/>
      <c r="I9" s="401"/>
      <c r="J9" s="227">
        <v>-4553</v>
      </c>
      <c r="K9" s="174">
        <v>6542</v>
      </c>
      <c r="L9" s="174">
        <v>241</v>
      </c>
      <c r="M9" s="174">
        <v>-362</v>
      </c>
    </row>
    <row r="10" spans="2:13" s="160" customFormat="1" ht="12" customHeight="1" x14ac:dyDescent="0.3">
      <c r="B10" s="408" t="s">
        <v>83</v>
      </c>
      <c r="C10" s="409"/>
      <c r="D10" s="409"/>
      <c r="E10" s="409"/>
      <c r="F10" s="409"/>
      <c r="G10" s="409"/>
      <c r="H10" s="409"/>
      <c r="I10" s="409"/>
      <c r="J10" s="228">
        <f>SUM(J4:J9)</f>
        <v>92883</v>
      </c>
      <c r="K10" s="229">
        <f>SUM(K4:K9)</f>
        <v>92611</v>
      </c>
      <c r="L10" s="229">
        <f>SUM(L4:L9)</f>
        <v>43629</v>
      </c>
      <c r="M10" s="229">
        <f>SUM(M4:M9)</f>
        <v>44307</v>
      </c>
    </row>
    <row r="11" spans="2:13" s="160" customFormat="1" ht="12" customHeight="1" x14ac:dyDescent="0.3">
      <c r="B11" s="400" t="s">
        <v>152</v>
      </c>
      <c r="C11" s="401"/>
      <c r="D11" s="401"/>
      <c r="E11" s="401"/>
      <c r="F11" s="401"/>
      <c r="G11" s="401"/>
      <c r="H11" s="401"/>
      <c r="I11" s="401"/>
      <c r="J11" s="226">
        <v>26978</v>
      </c>
      <c r="K11" s="172">
        <v>39558</v>
      </c>
      <c r="L11" s="172">
        <v>11082</v>
      </c>
      <c r="M11" s="172">
        <v>27571</v>
      </c>
    </row>
    <row r="12" spans="2:13" s="160" customFormat="1" ht="12" customHeight="1" x14ac:dyDescent="0.3">
      <c r="B12" s="400" t="s">
        <v>84</v>
      </c>
      <c r="C12" s="401"/>
      <c r="D12" s="401"/>
      <c r="E12" s="401"/>
      <c r="F12" s="401"/>
      <c r="G12" s="401"/>
      <c r="H12" s="401"/>
      <c r="I12" s="401"/>
      <c r="J12" s="227">
        <v>31480</v>
      </c>
      <c r="K12" s="174">
        <v>10791</v>
      </c>
      <c r="L12" s="174">
        <v>19947</v>
      </c>
      <c r="M12" s="174">
        <v>-9601</v>
      </c>
    </row>
    <row r="13" spans="2:13" s="160" customFormat="1" ht="12" customHeight="1" x14ac:dyDescent="0.3">
      <c r="B13" s="400" t="s">
        <v>85</v>
      </c>
      <c r="C13" s="401"/>
      <c r="D13" s="401"/>
      <c r="E13" s="401"/>
      <c r="F13" s="401"/>
      <c r="G13" s="401"/>
      <c r="H13" s="401"/>
      <c r="I13" s="401"/>
      <c r="J13" s="227">
        <v>-31837</v>
      </c>
      <c r="K13" s="174">
        <v>-30473</v>
      </c>
      <c r="L13" s="174">
        <v>-17188</v>
      </c>
      <c r="M13" s="174">
        <v>-12224</v>
      </c>
    </row>
    <row r="14" spans="2:13" s="160" customFormat="1" ht="12" customHeight="1" x14ac:dyDescent="0.3">
      <c r="B14" s="400" t="s">
        <v>86</v>
      </c>
      <c r="C14" s="401"/>
      <c r="D14" s="401"/>
      <c r="E14" s="401"/>
      <c r="F14" s="401"/>
      <c r="G14" s="401"/>
      <c r="H14" s="401"/>
      <c r="I14" s="401"/>
      <c r="J14" s="227">
        <v>-3704</v>
      </c>
      <c r="K14" s="174">
        <v>-4493</v>
      </c>
      <c r="L14" s="174">
        <v>-1574</v>
      </c>
      <c r="M14" s="174">
        <v>-1614</v>
      </c>
    </row>
    <row r="15" spans="2:13" s="158" customFormat="1" ht="12" customHeight="1" x14ac:dyDescent="0.3">
      <c r="B15" s="400" t="s">
        <v>87</v>
      </c>
      <c r="C15" s="401"/>
      <c r="D15" s="401"/>
      <c r="E15" s="401"/>
      <c r="F15" s="401"/>
      <c r="G15" s="401"/>
      <c r="H15" s="401"/>
      <c r="I15" s="401"/>
      <c r="J15" s="227">
        <v>4475</v>
      </c>
      <c r="K15" s="174">
        <v>3783</v>
      </c>
      <c r="L15" s="174">
        <v>2506</v>
      </c>
      <c r="M15" s="174">
        <v>1838</v>
      </c>
    </row>
    <row r="16" spans="2:13" s="160" customFormat="1" ht="12" customHeight="1" x14ac:dyDescent="0.3">
      <c r="B16" s="408" t="s">
        <v>88</v>
      </c>
      <c r="C16" s="409"/>
      <c r="D16" s="409"/>
      <c r="E16" s="409"/>
      <c r="F16" s="409"/>
      <c r="G16" s="409"/>
      <c r="H16" s="409"/>
      <c r="I16" s="409"/>
      <c r="J16" s="230">
        <f>SUM(J10:J15)</f>
        <v>120275</v>
      </c>
      <c r="K16" s="229">
        <f>SUM(K10:K15)</f>
        <v>111777</v>
      </c>
      <c r="L16" s="231">
        <f>SUM(L10:L15)</f>
        <v>58402</v>
      </c>
      <c r="M16" s="229">
        <f>SUM(M10:M15)</f>
        <v>50277</v>
      </c>
    </row>
    <row r="17" spans="2:13" s="160" customFormat="1" ht="12" customHeight="1" x14ac:dyDescent="0.3">
      <c r="B17" s="400" t="s">
        <v>89</v>
      </c>
      <c r="C17" s="401"/>
      <c r="D17" s="401"/>
      <c r="E17" s="401"/>
      <c r="F17" s="401"/>
      <c r="G17" s="401"/>
      <c r="H17" s="401"/>
      <c r="I17" s="401"/>
      <c r="J17" s="226">
        <v>222</v>
      </c>
      <c r="K17" s="172">
        <v>2388</v>
      </c>
      <c r="L17" s="172">
        <v>132</v>
      </c>
      <c r="M17" s="172">
        <v>2185</v>
      </c>
    </row>
    <row r="18" spans="2:13" s="160" customFormat="1" ht="12" customHeight="1" x14ac:dyDescent="0.3">
      <c r="B18" s="400" t="s">
        <v>90</v>
      </c>
      <c r="C18" s="401"/>
      <c r="D18" s="401"/>
      <c r="E18" s="401"/>
      <c r="F18" s="401"/>
      <c r="G18" s="401"/>
      <c r="H18" s="401"/>
      <c r="I18" s="401"/>
      <c r="J18" s="227">
        <v>-4802</v>
      </c>
      <c r="K18" s="174">
        <v>-5976</v>
      </c>
      <c r="L18" s="174">
        <v>-3217</v>
      </c>
      <c r="M18" s="174">
        <v>-4426</v>
      </c>
    </row>
    <row r="19" spans="2:13" s="160" customFormat="1" ht="12" customHeight="1" x14ac:dyDescent="0.3">
      <c r="B19" s="400" t="s">
        <v>153</v>
      </c>
      <c r="C19" s="401"/>
      <c r="D19" s="401"/>
      <c r="E19" s="401"/>
      <c r="F19" s="401"/>
      <c r="G19" s="401"/>
      <c r="H19" s="401"/>
      <c r="I19" s="401"/>
      <c r="J19" s="227">
        <v>1415</v>
      </c>
      <c r="K19" s="174">
        <v>138</v>
      </c>
      <c r="L19" s="174">
        <v>1282</v>
      </c>
      <c r="M19" s="174">
        <v>0</v>
      </c>
    </row>
    <row r="20" spans="2:13" s="160" customFormat="1" ht="12" customHeight="1" x14ac:dyDescent="0.3">
      <c r="B20" s="400" t="s">
        <v>154</v>
      </c>
      <c r="C20" s="401"/>
      <c r="D20" s="401"/>
      <c r="E20" s="401"/>
      <c r="F20" s="401"/>
      <c r="G20" s="401"/>
      <c r="H20" s="401"/>
      <c r="I20" s="401"/>
      <c r="J20" s="227">
        <v>-2829</v>
      </c>
      <c r="K20" s="174">
        <v>-2130</v>
      </c>
      <c r="L20" s="174">
        <v>-2791</v>
      </c>
      <c r="M20" s="174">
        <v>-2109</v>
      </c>
    </row>
    <row r="21" spans="2:13" s="160" customFormat="1" ht="12" customHeight="1" x14ac:dyDescent="0.3">
      <c r="B21" s="400" t="s">
        <v>155</v>
      </c>
      <c r="C21" s="401"/>
      <c r="D21" s="401"/>
      <c r="E21" s="401"/>
      <c r="F21" s="401"/>
      <c r="G21" s="401"/>
      <c r="H21" s="401"/>
      <c r="I21" s="401"/>
      <c r="J21" s="227">
        <v>15017</v>
      </c>
      <c r="K21" s="174">
        <v>24221</v>
      </c>
      <c r="L21" s="174">
        <v>15017</v>
      </c>
      <c r="M21" s="174">
        <v>20005</v>
      </c>
    </row>
    <row r="22" spans="2:13" s="160" customFormat="1" ht="12" customHeight="1" x14ac:dyDescent="0.3">
      <c r="B22" s="400" t="s">
        <v>156</v>
      </c>
      <c r="C22" s="401"/>
      <c r="D22" s="401"/>
      <c r="E22" s="401"/>
      <c r="F22" s="401"/>
      <c r="G22" s="401"/>
      <c r="H22" s="401"/>
      <c r="I22" s="401"/>
      <c r="J22" s="227">
        <v>-16903</v>
      </c>
      <c r="K22" s="174">
        <v>-3</v>
      </c>
      <c r="L22" s="174">
        <v>-1903</v>
      </c>
      <c r="M22" s="174">
        <v>0</v>
      </c>
    </row>
    <row r="23" spans="2:13" s="160" customFormat="1" ht="12" customHeight="1" x14ac:dyDescent="0.3">
      <c r="B23" s="400" t="s">
        <v>91</v>
      </c>
      <c r="C23" s="401"/>
      <c r="D23" s="401"/>
      <c r="E23" s="401"/>
      <c r="F23" s="401"/>
      <c r="G23" s="401"/>
      <c r="H23" s="401"/>
      <c r="I23" s="401"/>
      <c r="J23" s="227">
        <v>0</v>
      </c>
      <c r="K23" s="174">
        <v>-1000</v>
      </c>
      <c r="L23" s="174">
        <v>0</v>
      </c>
      <c r="M23" s="174">
        <v>0</v>
      </c>
    </row>
    <row r="24" spans="2:13" s="158" customFormat="1" ht="12" customHeight="1" x14ac:dyDescent="0.3">
      <c r="B24" s="400" t="s">
        <v>92</v>
      </c>
      <c r="C24" s="401"/>
      <c r="D24" s="401"/>
      <c r="E24" s="401"/>
      <c r="F24" s="401"/>
      <c r="G24" s="401"/>
      <c r="H24" s="401"/>
      <c r="I24" s="401"/>
      <c r="J24" s="227">
        <v>-413</v>
      </c>
      <c r="K24" s="174">
        <v>0</v>
      </c>
      <c r="L24" s="174">
        <v>-413</v>
      </c>
      <c r="M24" s="174">
        <v>0</v>
      </c>
    </row>
    <row r="25" spans="2:13" s="160" customFormat="1" ht="12" customHeight="1" x14ac:dyDescent="0.3">
      <c r="B25" s="408" t="s">
        <v>93</v>
      </c>
      <c r="C25" s="409"/>
      <c r="D25" s="409"/>
      <c r="E25" s="409"/>
      <c r="F25" s="409"/>
      <c r="G25" s="409"/>
      <c r="H25" s="409"/>
      <c r="I25" s="409"/>
      <c r="J25" s="228">
        <f>SUM(J17:J24)</f>
        <v>-8293</v>
      </c>
      <c r="K25" s="229">
        <f>SUM(K17:K24)</f>
        <v>17638</v>
      </c>
      <c r="L25" s="229">
        <f>SUM(L17:L24)</f>
        <v>8107</v>
      </c>
      <c r="M25" s="229">
        <f>SUM(M17:M24)</f>
        <v>15655</v>
      </c>
    </row>
    <row r="26" spans="2:13" s="160" customFormat="1" ht="12" customHeight="1" x14ac:dyDescent="0.3">
      <c r="B26" s="400" t="s">
        <v>94</v>
      </c>
      <c r="C26" s="401"/>
      <c r="D26" s="401"/>
      <c r="E26" s="401"/>
      <c r="F26" s="401"/>
      <c r="G26" s="401"/>
      <c r="H26" s="401"/>
      <c r="I26" s="401"/>
      <c r="J26" s="227">
        <v>-41927</v>
      </c>
      <c r="K26" s="174">
        <v>-39459</v>
      </c>
      <c r="L26" s="174">
        <v>-41927</v>
      </c>
      <c r="M26" s="174">
        <v>-39459</v>
      </c>
    </row>
    <row r="27" spans="2:13" s="160" customFormat="1" ht="12" customHeight="1" x14ac:dyDescent="0.3">
      <c r="B27" s="400" t="s">
        <v>95</v>
      </c>
      <c r="C27" s="401"/>
      <c r="D27" s="401"/>
      <c r="E27" s="401"/>
      <c r="F27" s="401"/>
      <c r="G27" s="401"/>
      <c r="H27" s="401"/>
      <c r="I27" s="401"/>
      <c r="J27" s="227">
        <v>78344</v>
      </c>
      <c r="K27" s="174">
        <v>4847</v>
      </c>
      <c r="L27" s="174">
        <v>35009</v>
      </c>
      <c r="M27" s="174">
        <v>2710</v>
      </c>
    </row>
    <row r="28" spans="2:13" s="160" customFormat="1" ht="12" customHeight="1" x14ac:dyDescent="0.3">
      <c r="B28" s="400" t="s">
        <v>96</v>
      </c>
      <c r="C28" s="401"/>
      <c r="D28" s="401"/>
      <c r="E28" s="401"/>
      <c r="F28" s="401"/>
      <c r="G28" s="401"/>
      <c r="H28" s="401"/>
      <c r="I28" s="401"/>
      <c r="J28" s="227">
        <v>-4647</v>
      </c>
      <c r="K28" s="174">
        <v>-2956</v>
      </c>
      <c r="L28" s="174">
        <v>-1566</v>
      </c>
      <c r="M28" s="174">
        <v>-2137</v>
      </c>
    </row>
    <row r="29" spans="2:13" s="160" customFormat="1" ht="12" customHeight="1" x14ac:dyDescent="0.3">
      <c r="B29" s="370" t="s">
        <v>194</v>
      </c>
      <c r="C29" s="371"/>
      <c r="D29" s="371"/>
      <c r="E29" s="371"/>
      <c r="F29" s="371"/>
      <c r="G29" s="371"/>
      <c r="H29" s="371"/>
      <c r="I29" s="371"/>
      <c r="J29" s="227">
        <v>-460</v>
      </c>
      <c r="K29" s="174">
        <v>0</v>
      </c>
      <c r="L29" s="174">
        <v>-460</v>
      </c>
      <c r="M29" s="174">
        <v>0</v>
      </c>
    </row>
    <row r="30" spans="2:13" s="160" customFormat="1" ht="12" customHeight="1" x14ac:dyDescent="0.3">
      <c r="B30" s="408" t="s">
        <v>97</v>
      </c>
      <c r="C30" s="409"/>
      <c r="D30" s="409"/>
      <c r="E30" s="409"/>
      <c r="F30" s="409"/>
      <c r="G30" s="409"/>
      <c r="H30" s="409"/>
      <c r="I30" s="409"/>
      <c r="J30" s="228">
        <f>SUM(J26:J29)</f>
        <v>31310</v>
      </c>
      <c r="K30" s="228">
        <f>SUM(K26:K29)</f>
        <v>-37568</v>
      </c>
      <c r="L30" s="228">
        <f>SUM(L26:L29)</f>
        <v>-8944</v>
      </c>
      <c r="M30" s="228">
        <f>SUM(M26:M29)</f>
        <v>-38886</v>
      </c>
    </row>
    <row r="31" spans="2:13" s="160" customFormat="1" ht="12" customHeight="1" x14ac:dyDescent="0.3">
      <c r="B31" s="400" t="s">
        <v>98</v>
      </c>
      <c r="C31" s="401"/>
      <c r="D31" s="401"/>
      <c r="E31" s="401"/>
      <c r="F31" s="401"/>
      <c r="G31" s="401"/>
      <c r="H31" s="401"/>
      <c r="I31" s="401"/>
      <c r="J31" s="227">
        <f>J16+J25+J30</f>
        <v>143292</v>
      </c>
      <c r="K31" s="227">
        <v>91847</v>
      </c>
      <c r="L31" s="227">
        <f>L16+L25+L30</f>
        <v>57565</v>
      </c>
      <c r="M31" s="227">
        <v>27046</v>
      </c>
    </row>
    <row r="32" spans="2:13" s="158" customFormat="1" ht="12" customHeight="1" x14ac:dyDescent="0.3">
      <c r="B32" s="413" t="s">
        <v>99</v>
      </c>
      <c r="C32" s="401"/>
      <c r="D32" s="401"/>
      <c r="E32" s="401"/>
      <c r="F32" s="401"/>
      <c r="G32" s="401"/>
      <c r="H32" s="401"/>
      <c r="I32" s="401"/>
      <c r="J32" s="227">
        <v>1098</v>
      </c>
      <c r="K32" s="174">
        <v>13693</v>
      </c>
      <c r="L32" s="174">
        <v>3673</v>
      </c>
      <c r="M32" s="174">
        <v>-6223</v>
      </c>
    </row>
    <row r="33" spans="2:13" s="160" customFormat="1" ht="12" customHeight="1" x14ac:dyDescent="0.3">
      <c r="B33" s="408" t="s">
        <v>100</v>
      </c>
      <c r="C33" s="409"/>
      <c r="D33" s="409"/>
      <c r="E33" s="409"/>
      <c r="F33" s="409"/>
      <c r="G33" s="409"/>
      <c r="H33" s="409"/>
      <c r="I33" s="409"/>
      <c r="J33" s="228">
        <f>SUM(J31:J32)</f>
        <v>144390</v>
      </c>
      <c r="K33" s="229">
        <f>SUM(K31:K32)</f>
        <v>105540</v>
      </c>
      <c r="L33" s="229">
        <f>SUM(L31:L32)</f>
        <v>61238</v>
      </c>
      <c r="M33" s="229">
        <f>SUM(M31:M32)</f>
        <v>20823</v>
      </c>
    </row>
    <row r="34" spans="2:13" s="160" customFormat="1" ht="12" customHeight="1" x14ac:dyDescent="0.3">
      <c r="B34" s="400" t="s">
        <v>101</v>
      </c>
      <c r="C34" s="401"/>
      <c r="D34" s="401"/>
      <c r="E34" s="401"/>
      <c r="F34" s="401"/>
      <c r="G34" s="401"/>
      <c r="H34" s="401"/>
      <c r="I34" s="401"/>
      <c r="J34" s="227">
        <v>300567</v>
      </c>
      <c r="K34" s="174">
        <v>318396</v>
      </c>
      <c r="L34" s="174">
        <v>383719</v>
      </c>
      <c r="M34" s="174">
        <v>403113</v>
      </c>
    </row>
    <row r="35" spans="2:13" s="158" customFormat="1" ht="12" customHeight="1" x14ac:dyDescent="0.3">
      <c r="B35" s="393" t="s">
        <v>102</v>
      </c>
      <c r="C35" s="394"/>
      <c r="D35" s="394"/>
      <c r="E35" s="394"/>
      <c r="F35" s="394"/>
      <c r="G35" s="394"/>
      <c r="H35" s="394"/>
      <c r="I35" s="394"/>
      <c r="J35" s="358">
        <f>SUM(J33:J34)</f>
        <v>444957</v>
      </c>
      <c r="K35" s="215">
        <f>SUM(K33:K34)</f>
        <v>423936</v>
      </c>
      <c r="L35" s="215">
        <f>SUM(L33:L34)</f>
        <v>444957</v>
      </c>
      <c r="M35" s="215">
        <f>SUM(M33:M34)</f>
        <v>423936</v>
      </c>
    </row>
    <row r="36" spans="2:13" s="160" customFormat="1" ht="12" customHeight="1" x14ac:dyDescent="0.3">
      <c r="B36" s="356"/>
      <c r="C36" s="356"/>
      <c r="D36" s="356"/>
      <c r="E36" s="356"/>
      <c r="F36" s="356"/>
      <c r="G36" s="356"/>
      <c r="H36" s="356"/>
      <c r="I36" s="356"/>
      <c r="J36" s="182"/>
      <c r="K36" s="182"/>
      <c r="L36" s="182"/>
      <c r="M36" s="182"/>
    </row>
    <row r="37" spans="2:13" s="158" customFormat="1" ht="12" customHeight="1" thickBot="1" x14ac:dyDescent="0.35">
      <c r="B37" s="410" t="s">
        <v>4</v>
      </c>
      <c r="C37" s="411"/>
      <c r="D37" s="411"/>
      <c r="E37" s="411"/>
      <c r="F37" s="411"/>
      <c r="G37" s="411"/>
      <c r="H37" s="411"/>
      <c r="I37" s="412"/>
      <c r="J37" s="359">
        <f>J16+J17+J18+J19+J20</f>
        <v>114281</v>
      </c>
      <c r="K37" s="359">
        <f>K16+K17+K18+K19+K20</f>
        <v>106197</v>
      </c>
      <c r="L37" s="359">
        <f>L16+L17+L18+L19+L20</f>
        <v>53808</v>
      </c>
      <c r="M37" s="359">
        <f>M16+M17+M18+M19+M20</f>
        <v>45927</v>
      </c>
    </row>
    <row r="38" spans="2:13" s="158" customFormat="1" ht="12" customHeight="1" thickTop="1" x14ac:dyDescent="0.3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</row>
    <row r="39" spans="2:13" s="232" customFormat="1" ht="12" customHeight="1" x14ac:dyDescent="0.3"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</row>
    <row r="40" spans="2:13" s="160" customFormat="1" ht="15" customHeight="1" x14ac:dyDescent="0.3"/>
    <row r="41" spans="2:13" s="160" customFormat="1" ht="1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s="160" customFormat="1" ht="15" customHeigh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15" customHeight="1" x14ac:dyDescent="0.25">
      <c r="I43" s="2"/>
    </row>
    <row r="44" spans="2:13" ht="15" customHeight="1" x14ac:dyDescent="0.25"/>
    <row r="45" spans="2:13" ht="15" customHeight="1" x14ac:dyDescent="0.25"/>
  </sheetData>
  <mergeCells count="32">
    <mergeCell ref="B2:C2"/>
    <mergeCell ref="B5:I5"/>
    <mergeCell ref="B18:I18"/>
    <mergeCell ref="B24:I24"/>
    <mergeCell ref="B4:I4"/>
    <mergeCell ref="B14:I14"/>
    <mergeCell ref="B7:I7"/>
    <mergeCell ref="B9:I9"/>
    <mergeCell ref="B10:I10"/>
    <mergeCell ref="B11:I11"/>
    <mergeCell ref="B12:I12"/>
    <mergeCell ref="B13:I13"/>
    <mergeCell ref="B6:I6"/>
    <mergeCell ref="B25:I25"/>
    <mergeCell ref="B15:I15"/>
    <mergeCell ref="B16:I16"/>
    <mergeCell ref="B17:I17"/>
    <mergeCell ref="B19:I19"/>
    <mergeCell ref="B20:I20"/>
    <mergeCell ref="B23:I23"/>
    <mergeCell ref="B21:I21"/>
    <mergeCell ref="B22:I22"/>
    <mergeCell ref="B26:I26"/>
    <mergeCell ref="B27:I27"/>
    <mergeCell ref="B28:I28"/>
    <mergeCell ref="B30:I30"/>
    <mergeCell ref="B37:I37"/>
    <mergeCell ref="B31:I31"/>
    <mergeCell ref="B32:I32"/>
    <mergeCell ref="B33:I33"/>
    <mergeCell ref="B34:I34"/>
    <mergeCell ref="B35:I3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U47"/>
  <sheetViews>
    <sheetView workbookViewId="0">
      <selection activeCell="I21" sqref="I21"/>
    </sheetView>
  </sheetViews>
  <sheetFormatPr defaultColWidth="9.109375" defaultRowHeight="13.8" x14ac:dyDescent="0.25"/>
  <cols>
    <col min="1" max="1" width="2.6640625" style="3" customWidth="1"/>
    <col min="2" max="14" width="10.33203125" style="3" customWidth="1"/>
    <col min="15" max="16384" width="9.109375" style="3"/>
  </cols>
  <sheetData>
    <row r="1" spans="2:21" ht="15" customHeight="1" x14ac:dyDescent="0.25">
      <c r="B1" s="264" t="s">
        <v>174</v>
      </c>
      <c r="C1" s="233"/>
      <c r="D1" s="233"/>
      <c r="E1" s="233"/>
      <c r="F1" s="233"/>
      <c r="G1" s="233"/>
      <c r="H1" s="233"/>
      <c r="I1" s="233"/>
      <c r="J1" s="234"/>
      <c r="K1" s="234"/>
      <c r="L1" s="234"/>
      <c r="M1" s="234"/>
      <c r="N1" s="234"/>
    </row>
    <row r="2" spans="2:21" ht="15" customHeight="1" x14ac:dyDescent="0.25">
      <c r="B2" s="414"/>
      <c r="C2" s="41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21" ht="14.25" customHeight="1" x14ac:dyDescent="0.25">
      <c r="B3" s="421" t="s">
        <v>57</v>
      </c>
      <c r="C3" s="422"/>
      <c r="D3" s="235"/>
      <c r="E3" s="415" t="s">
        <v>1</v>
      </c>
      <c r="F3" s="416"/>
      <c r="G3" s="417" t="s">
        <v>18</v>
      </c>
      <c r="H3" s="418"/>
      <c r="I3" s="415" t="s">
        <v>2</v>
      </c>
      <c r="J3" s="416"/>
      <c r="K3" s="415" t="s">
        <v>103</v>
      </c>
      <c r="L3" s="416"/>
      <c r="M3" s="415" t="s">
        <v>17</v>
      </c>
      <c r="N3" s="437"/>
      <c r="O3" s="8"/>
      <c r="P3" s="8"/>
      <c r="Q3" s="8"/>
      <c r="R3" s="8"/>
      <c r="S3" s="8"/>
      <c r="T3" s="8"/>
      <c r="U3" s="8"/>
    </row>
    <row r="4" spans="2:21" ht="14.25" customHeight="1" x14ac:dyDescent="0.25">
      <c r="B4" s="198"/>
      <c r="C4" s="199"/>
      <c r="D4" s="199"/>
      <c r="E4" s="198"/>
      <c r="F4" s="236"/>
      <c r="G4" s="419"/>
      <c r="H4" s="420"/>
      <c r="I4" s="237"/>
      <c r="J4" s="238"/>
      <c r="K4" s="237"/>
      <c r="L4" s="238"/>
      <c r="M4" s="237"/>
      <c r="N4" s="239"/>
      <c r="O4" s="8"/>
      <c r="P4" s="8"/>
      <c r="Q4" s="8"/>
      <c r="R4" s="8"/>
      <c r="S4" s="8"/>
      <c r="T4" s="8"/>
      <c r="U4" s="8"/>
    </row>
    <row r="5" spans="2:21" ht="14.25" customHeight="1" x14ac:dyDescent="0.25">
      <c r="B5" s="241"/>
      <c r="C5" s="165"/>
      <c r="D5" s="165"/>
      <c r="E5" s="368" t="s">
        <v>190</v>
      </c>
      <c r="F5" s="368" t="s">
        <v>191</v>
      </c>
      <c r="G5" s="368" t="s">
        <v>190</v>
      </c>
      <c r="H5" s="368" t="s">
        <v>191</v>
      </c>
      <c r="I5" s="368" t="s">
        <v>190</v>
      </c>
      <c r="J5" s="368" t="s">
        <v>191</v>
      </c>
      <c r="K5" s="368" t="s">
        <v>190</v>
      </c>
      <c r="L5" s="368" t="s">
        <v>191</v>
      </c>
      <c r="M5" s="368" t="s">
        <v>190</v>
      </c>
      <c r="N5" s="369" t="s">
        <v>191</v>
      </c>
      <c r="O5" s="8"/>
      <c r="P5" s="8"/>
      <c r="Q5" s="8"/>
      <c r="R5" s="8"/>
      <c r="S5" s="8"/>
      <c r="T5" s="8"/>
      <c r="U5" s="8"/>
    </row>
    <row r="6" spans="2:21" ht="14.25" customHeight="1" x14ac:dyDescent="0.25">
      <c r="B6" s="426" t="s">
        <v>38</v>
      </c>
      <c r="C6" s="427"/>
      <c r="D6" s="427"/>
      <c r="E6" s="243">
        <v>38035</v>
      </c>
      <c r="F6" s="243">
        <v>31949</v>
      </c>
      <c r="G6" s="243">
        <v>70609</v>
      </c>
      <c r="H6" s="243">
        <v>68105</v>
      </c>
      <c r="I6" s="243">
        <v>0</v>
      </c>
      <c r="J6" s="243">
        <v>0</v>
      </c>
      <c r="K6" s="243"/>
      <c r="L6" s="243"/>
      <c r="M6" s="243">
        <f>E6+G6+I6+K6</f>
        <v>108644</v>
      </c>
      <c r="N6" s="244">
        <f>F6+H6+J6+L6</f>
        <v>100054</v>
      </c>
      <c r="O6" s="8"/>
      <c r="P6" s="8"/>
      <c r="Q6" s="8"/>
      <c r="R6" s="8"/>
      <c r="S6" s="8"/>
      <c r="T6" s="8"/>
      <c r="U6" s="8"/>
    </row>
    <row r="7" spans="2:21" ht="14.25" customHeight="1" x14ac:dyDescent="0.25">
      <c r="B7" s="426" t="s">
        <v>39</v>
      </c>
      <c r="C7" s="427"/>
      <c r="D7" s="427"/>
      <c r="E7" s="243">
        <v>77580</v>
      </c>
      <c r="F7" s="243">
        <v>80653</v>
      </c>
      <c r="G7" s="243">
        <v>124415</v>
      </c>
      <c r="H7" s="243">
        <v>122673</v>
      </c>
      <c r="I7" s="243">
        <v>0</v>
      </c>
      <c r="J7" s="243">
        <v>0</v>
      </c>
      <c r="K7" s="243"/>
      <c r="L7" s="243"/>
      <c r="M7" s="243">
        <f>E7+G7+I7+K7</f>
        <v>201995</v>
      </c>
      <c r="N7" s="244">
        <f>F7+H7+J7+L7</f>
        <v>203326</v>
      </c>
      <c r="O7" s="8"/>
      <c r="P7" s="8"/>
      <c r="Q7" s="8"/>
      <c r="R7" s="8"/>
      <c r="S7" s="8"/>
      <c r="T7" s="8"/>
      <c r="U7" s="8"/>
    </row>
    <row r="8" spans="2:21" ht="14.25" customHeight="1" x14ac:dyDescent="0.25">
      <c r="B8" s="431" t="s">
        <v>24</v>
      </c>
      <c r="C8" s="432"/>
      <c r="D8" s="432"/>
      <c r="E8" s="245">
        <f t="shared" ref="E8:J8" si="0">SUM(E6:E7)</f>
        <v>115615</v>
      </c>
      <c r="F8" s="245">
        <f t="shared" si="0"/>
        <v>112602</v>
      </c>
      <c r="G8" s="245">
        <f t="shared" si="0"/>
        <v>195024</v>
      </c>
      <c r="H8" s="245">
        <f t="shared" si="0"/>
        <v>190778</v>
      </c>
      <c r="I8" s="245">
        <f t="shared" si="0"/>
        <v>0</v>
      </c>
      <c r="J8" s="245">
        <f t="shared" si="0"/>
        <v>0</v>
      </c>
      <c r="K8" s="245"/>
      <c r="L8" s="245"/>
      <c r="M8" s="245">
        <f>SUM(M6:M7)</f>
        <v>310639</v>
      </c>
      <c r="N8" s="246">
        <f>SUM(N6:N7)</f>
        <v>303380</v>
      </c>
      <c r="O8" s="8"/>
      <c r="P8" s="8"/>
      <c r="Q8" s="8"/>
      <c r="R8" s="8"/>
      <c r="S8" s="8"/>
      <c r="T8" s="8"/>
      <c r="U8" s="8"/>
    </row>
    <row r="9" spans="2:21" ht="11.25" customHeight="1" x14ac:dyDescent="0.25">
      <c r="B9" s="247"/>
      <c r="C9" s="248"/>
      <c r="D9" s="248"/>
      <c r="E9" s="249"/>
      <c r="F9" s="249"/>
      <c r="G9" s="249"/>
      <c r="H9" s="249"/>
      <c r="I9" s="249"/>
      <c r="J9" s="249"/>
      <c r="K9" s="249"/>
      <c r="L9" s="249"/>
      <c r="M9" s="249"/>
      <c r="N9" s="250"/>
      <c r="O9" s="8"/>
      <c r="P9" s="8"/>
      <c r="Q9" s="8"/>
      <c r="R9" s="8"/>
      <c r="S9" s="8"/>
      <c r="T9" s="8"/>
      <c r="U9" s="8"/>
    </row>
    <row r="10" spans="2:21" ht="14.25" customHeight="1" x14ac:dyDescent="0.25">
      <c r="B10" s="426" t="s">
        <v>25</v>
      </c>
      <c r="C10" s="427"/>
      <c r="D10" s="427"/>
      <c r="E10" s="243">
        <v>0</v>
      </c>
      <c r="F10" s="243">
        <v>0</v>
      </c>
      <c r="G10" s="243">
        <v>0</v>
      </c>
      <c r="H10" s="243">
        <v>2</v>
      </c>
      <c r="I10" s="243">
        <v>98249</v>
      </c>
      <c r="J10" s="243">
        <v>95967</v>
      </c>
      <c r="K10" s="243"/>
      <c r="L10" s="243"/>
      <c r="M10" s="243">
        <f>E10+G10+I10+K10</f>
        <v>98249</v>
      </c>
      <c r="N10" s="244">
        <f>F10+H10+J10+L10</f>
        <v>95969</v>
      </c>
      <c r="O10" s="8"/>
      <c r="P10" s="8"/>
      <c r="Q10" s="8"/>
      <c r="R10" s="8"/>
      <c r="S10" s="8"/>
      <c r="T10" s="8"/>
      <c r="U10" s="8"/>
    </row>
    <row r="11" spans="2:21" ht="14.25" customHeight="1" x14ac:dyDescent="0.25">
      <c r="B11" s="426" t="s">
        <v>26</v>
      </c>
      <c r="C11" s="427"/>
      <c r="D11" s="427"/>
      <c r="E11" s="243">
        <v>348</v>
      </c>
      <c r="F11" s="243">
        <v>290</v>
      </c>
      <c r="G11" s="243">
        <v>22</v>
      </c>
      <c r="H11" s="243">
        <v>7</v>
      </c>
      <c r="I11" s="243">
        <v>331</v>
      </c>
      <c r="J11" s="243">
        <v>41</v>
      </c>
      <c r="K11" s="243"/>
      <c r="L11" s="243"/>
      <c r="M11" s="243">
        <f>E11+G11+I11+K11</f>
        <v>701</v>
      </c>
      <c r="N11" s="244">
        <f>F11+H11+J11+L11</f>
        <v>338</v>
      </c>
      <c r="O11" s="8"/>
      <c r="P11" s="8"/>
      <c r="Q11" s="8"/>
      <c r="R11" s="8"/>
      <c r="S11" s="8"/>
      <c r="T11" s="8"/>
      <c r="U11" s="8"/>
    </row>
    <row r="12" spans="2:21" ht="14.25" customHeight="1" x14ac:dyDescent="0.25">
      <c r="B12" s="433" t="s">
        <v>40</v>
      </c>
      <c r="C12" s="434"/>
      <c r="D12" s="434"/>
      <c r="E12" s="251">
        <f t="shared" ref="E12:J12" si="1">SUM(E8:E11)</f>
        <v>115963</v>
      </c>
      <c r="F12" s="251">
        <f t="shared" si="1"/>
        <v>112892</v>
      </c>
      <c r="G12" s="251">
        <f t="shared" si="1"/>
        <v>195046</v>
      </c>
      <c r="H12" s="251">
        <f t="shared" si="1"/>
        <v>190787</v>
      </c>
      <c r="I12" s="251">
        <f t="shared" si="1"/>
        <v>98580</v>
      </c>
      <c r="J12" s="251">
        <f t="shared" si="1"/>
        <v>96008</v>
      </c>
      <c r="K12" s="251"/>
      <c r="L12" s="251"/>
      <c r="M12" s="251">
        <f>SUM(M8:M11)</f>
        <v>409589</v>
      </c>
      <c r="N12" s="252">
        <f>SUM(N8:N11)</f>
        <v>399687</v>
      </c>
      <c r="O12" s="8"/>
      <c r="P12" s="8"/>
      <c r="Q12" s="8"/>
      <c r="R12" s="8"/>
      <c r="S12" s="8"/>
      <c r="T12" s="8"/>
      <c r="U12" s="8"/>
    </row>
    <row r="13" spans="2:21" ht="11.25" customHeight="1" x14ac:dyDescent="0.25">
      <c r="B13" s="247"/>
      <c r="C13" s="248"/>
      <c r="D13" s="248"/>
      <c r="E13" s="249"/>
      <c r="F13" s="249"/>
      <c r="G13" s="249"/>
      <c r="H13" s="249"/>
      <c r="I13" s="249"/>
      <c r="J13" s="249"/>
      <c r="K13" s="249"/>
      <c r="L13" s="249"/>
      <c r="M13" s="249"/>
      <c r="N13" s="250"/>
      <c r="O13" s="8"/>
      <c r="P13" s="8"/>
      <c r="Q13" s="8"/>
      <c r="R13" s="8"/>
      <c r="S13" s="8"/>
      <c r="T13" s="8"/>
      <c r="U13" s="8"/>
    </row>
    <row r="14" spans="2:21" ht="14.25" customHeight="1" x14ac:dyDescent="0.25">
      <c r="B14" s="426" t="s">
        <v>104</v>
      </c>
      <c r="C14" s="427"/>
      <c r="D14" s="427"/>
      <c r="E14" s="243">
        <v>-6173</v>
      </c>
      <c r="F14" s="243">
        <v>-6664</v>
      </c>
      <c r="G14" s="243">
        <v>-15365</v>
      </c>
      <c r="H14" s="243">
        <v>-13561</v>
      </c>
      <c r="I14" s="243">
        <v>-83398</v>
      </c>
      <c r="J14" s="243">
        <v>-78585</v>
      </c>
      <c r="K14" s="243">
        <v>-5579</v>
      </c>
      <c r="L14" s="243">
        <v>-10013</v>
      </c>
      <c r="M14" s="243">
        <f>E14+G14+I14+K14</f>
        <v>-110515</v>
      </c>
      <c r="N14" s="244">
        <f>F14+H14+J14+L14</f>
        <v>-108823</v>
      </c>
      <c r="O14" s="8"/>
      <c r="P14" s="8"/>
      <c r="Q14" s="8"/>
      <c r="R14" s="8"/>
      <c r="S14" s="8"/>
      <c r="T14" s="8"/>
      <c r="U14" s="8"/>
    </row>
    <row r="15" spans="2:21" ht="14.25" customHeight="1" x14ac:dyDescent="0.25">
      <c r="B15" s="433" t="s">
        <v>42</v>
      </c>
      <c r="C15" s="434"/>
      <c r="D15" s="434"/>
      <c r="E15" s="251">
        <f t="shared" ref="E15:N15" si="2">SUM(E12:E14)</f>
        <v>109790</v>
      </c>
      <c r="F15" s="251">
        <f t="shared" si="2"/>
        <v>106228</v>
      </c>
      <c r="G15" s="251">
        <f t="shared" si="2"/>
        <v>179681</v>
      </c>
      <c r="H15" s="251">
        <f t="shared" si="2"/>
        <v>177226</v>
      </c>
      <c r="I15" s="251">
        <f t="shared" si="2"/>
        <v>15182</v>
      </c>
      <c r="J15" s="251">
        <f t="shared" si="2"/>
        <v>17423</v>
      </c>
      <c r="K15" s="251">
        <f t="shared" si="2"/>
        <v>-5579</v>
      </c>
      <c r="L15" s="251">
        <f t="shared" si="2"/>
        <v>-10013</v>
      </c>
      <c r="M15" s="251">
        <f t="shared" si="2"/>
        <v>299074</v>
      </c>
      <c r="N15" s="252">
        <f t="shared" si="2"/>
        <v>290864</v>
      </c>
      <c r="O15" s="8"/>
      <c r="P15" s="8"/>
      <c r="Q15" s="8"/>
      <c r="R15" s="8"/>
      <c r="S15" s="8"/>
      <c r="T15" s="8"/>
      <c r="U15" s="8"/>
    </row>
    <row r="16" spans="2:21" ht="11.25" customHeight="1" x14ac:dyDescent="0.25">
      <c r="B16" s="247"/>
      <c r="C16" s="248"/>
      <c r="D16" s="248"/>
      <c r="E16" s="249"/>
      <c r="F16" s="249"/>
      <c r="G16" s="249"/>
      <c r="H16" s="249"/>
      <c r="I16" s="249"/>
      <c r="J16" s="249"/>
      <c r="K16" s="249"/>
      <c r="L16" s="249"/>
      <c r="M16" s="249"/>
      <c r="N16" s="250"/>
      <c r="O16" s="8"/>
      <c r="P16" s="8"/>
      <c r="Q16" s="8"/>
      <c r="R16" s="8"/>
      <c r="S16" s="8"/>
      <c r="T16" s="8"/>
      <c r="U16" s="8"/>
    </row>
    <row r="17" spans="2:21" ht="26.25" customHeight="1" x14ac:dyDescent="0.25">
      <c r="B17" s="438" t="s">
        <v>139</v>
      </c>
      <c r="C17" s="439"/>
      <c r="D17" s="440"/>
      <c r="E17" s="243">
        <v>-18983</v>
      </c>
      <c r="F17" s="243">
        <v>-17041</v>
      </c>
      <c r="G17" s="243">
        <v>-83514</v>
      </c>
      <c r="H17" s="243">
        <v>-98409</v>
      </c>
      <c r="I17" s="243">
        <v>-8603</v>
      </c>
      <c r="J17" s="243">
        <v>-9818</v>
      </c>
      <c r="K17" s="243">
        <v>-8877</v>
      </c>
      <c r="L17" s="243">
        <v>-9199</v>
      </c>
      <c r="M17" s="243">
        <f>E17+G17+I17+K17</f>
        <v>-119977</v>
      </c>
      <c r="N17" s="244">
        <f>F17+H17+J17+L17</f>
        <v>-134467</v>
      </c>
      <c r="O17" s="8"/>
      <c r="P17" s="8"/>
      <c r="Q17" s="8"/>
      <c r="R17" s="8"/>
      <c r="S17" s="8"/>
      <c r="T17" s="8"/>
      <c r="U17" s="8"/>
    </row>
    <row r="18" spans="2:21" ht="14.25" customHeight="1" x14ac:dyDescent="0.25">
      <c r="B18" s="431" t="s">
        <v>105</v>
      </c>
      <c r="C18" s="432"/>
      <c r="D18" s="432"/>
      <c r="E18" s="245">
        <f t="shared" ref="E18:N18" si="3">SUM(E15:E17)</f>
        <v>90807</v>
      </c>
      <c r="F18" s="245">
        <f t="shared" si="3"/>
        <v>89187</v>
      </c>
      <c r="G18" s="245">
        <f t="shared" si="3"/>
        <v>96167</v>
      </c>
      <c r="H18" s="245">
        <f t="shared" si="3"/>
        <v>78817</v>
      </c>
      <c r="I18" s="245">
        <f t="shared" si="3"/>
        <v>6579</v>
      </c>
      <c r="J18" s="245">
        <f t="shared" si="3"/>
        <v>7605</v>
      </c>
      <c r="K18" s="245">
        <f t="shared" si="3"/>
        <v>-14456</v>
      </c>
      <c r="L18" s="245">
        <f t="shared" si="3"/>
        <v>-19212</v>
      </c>
      <c r="M18" s="245">
        <f t="shared" si="3"/>
        <v>179097</v>
      </c>
      <c r="N18" s="246">
        <f t="shared" si="3"/>
        <v>156397</v>
      </c>
      <c r="O18" s="8"/>
      <c r="P18" s="8"/>
      <c r="Q18" s="8"/>
      <c r="R18" s="8"/>
      <c r="S18" s="8"/>
      <c r="T18" s="8"/>
      <c r="U18" s="8"/>
    </row>
    <row r="19" spans="2:21" ht="11.25" customHeight="1" x14ac:dyDescent="0.25">
      <c r="B19" s="247"/>
      <c r="C19" s="248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50"/>
      <c r="O19" s="8"/>
      <c r="P19" s="8"/>
      <c r="Q19" s="8"/>
      <c r="R19" s="8"/>
      <c r="S19" s="8"/>
      <c r="T19" s="8"/>
      <c r="U19" s="8"/>
    </row>
    <row r="20" spans="2:21" ht="26.25" customHeight="1" x14ac:dyDescent="0.25">
      <c r="B20" s="436" t="s">
        <v>43</v>
      </c>
      <c r="C20" s="427"/>
      <c r="D20" s="427"/>
      <c r="E20" s="243">
        <v>-11049</v>
      </c>
      <c r="F20" s="243">
        <v>-10771</v>
      </c>
      <c r="G20" s="243">
        <f>-43823-18</f>
        <v>-43841</v>
      </c>
      <c r="H20" s="243">
        <v>-43456</v>
      </c>
      <c r="I20" s="243">
        <v>0</v>
      </c>
      <c r="J20" s="243">
        <v>0</v>
      </c>
      <c r="K20" s="243">
        <v>0</v>
      </c>
      <c r="L20" s="243">
        <v>0</v>
      </c>
      <c r="M20" s="243">
        <f>E20+G20+I20+K20</f>
        <v>-54890</v>
      </c>
      <c r="N20" s="244">
        <f>F20+H20+J20+L20</f>
        <v>-54227</v>
      </c>
      <c r="O20" s="8"/>
      <c r="P20" s="8"/>
      <c r="Q20" s="8"/>
      <c r="R20" s="8"/>
      <c r="S20" s="8"/>
      <c r="T20" s="8"/>
      <c r="U20" s="8"/>
    </row>
    <row r="21" spans="2:21" ht="14.25" customHeight="1" x14ac:dyDescent="0.25">
      <c r="B21" s="431" t="s">
        <v>107</v>
      </c>
      <c r="C21" s="432"/>
      <c r="D21" s="432"/>
      <c r="E21" s="245">
        <f t="shared" ref="E21:N21" si="4">SUM(E18:E20)</f>
        <v>79758</v>
      </c>
      <c r="F21" s="245">
        <f t="shared" si="4"/>
        <v>78416</v>
      </c>
      <c r="G21" s="245">
        <f t="shared" si="4"/>
        <v>52326</v>
      </c>
      <c r="H21" s="245">
        <f t="shared" si="4"/>
        <v>35361</v>
      </c>
      <c r="I21" s="245">
        <f t="shared" si="4"/>
        <v>6579</v>
      </c>
      <c r="J21" s="245">
        <f t="shared" si="4"/>
        <v>7605</v>
      </c>
      <c r="K21" s="245">
        <f t="shared" si="4"/>
        <v>-14456</v>
      </c>
      <c r="L21" s="245">
        <f t="shared" si="4"/>
        <v>-19212</v>
      </c>
      <c r="M21" s="251">
        <f t="shared" si="4"/>
        <v>124207</v>
      </c>
      <c r="N21" s="252">
        <f t="shared" si="4"/>
        <v>102170</v>
      </c>
      <c r="O21" s="8"/>
      <c r="P21" s="8"/>
      <c r="Q21" s="8"/>
      <c r="R21" s="8"/>
      <c r="S21" s="8"/>
      <c r="T21" s="8"/>
      <c r="U21" s="8"/>
    </row>
    <row r="22" spans="2:21" ht="11.25" customHeight="1" x14ac:dyDescent="0.25">
      <c r="B22" s="247"/>
      <c r="C22" s="248"/>
      <c r="D22" s="248"/>
      <c r="E22" s="249"/>
      <c r="F22" s="253"/>
      <c r="G22" s="253"/>
      <c r="H22" s="253"/>
      <c r="I22" s="253"/>
      <c r="J22" s="253"/>
      <c r="K22" s="253"/>
      <c r="L22" s="253"/>
      <c r="M22" s="251"/>
      <c r="N22" s="252"/>
      <c r="O22" s="8"/>
      <c r="P22" s="8"/>
      <c r="Q22" s="8"/>
      <c r="R22" s="8"/>
      <c r="S22" s="8"/>
      <c r="T22" s="8"/>
      <c r="U22" s="8"/>
    </row>
    <row r="23" spans="2:21" ht="14.25" customHeight="1" x14ac:dyDescent="0.25">
      <c r="B23" s="426" t="s">
        <v>45</v>
      </c>
      <c r="C23" s="427"/>
      <c r="D23" s="427"/>
      <c r="E23" s="243"/>
      <c r="F23" s="254"/>
      <c r="G23" s="254"/>
      <c r="H23" s="254"/>
      <c r="I23" s="254"/>
      <c r="J23" s="254"/>
      <c r="K23" s="254"/>
      <c r="L23" s="254"/>
      <c r="M23" s="243">
        <v>-38341</v>
      </c>
      <c r="N23" s="244">
        <v>-38944</v>
      </c>
      <c r="O23" s="8"/>
      <c r="P23" s="8"/>
      <c r="Q23" s="8"/>
      <c r="R23" s="8"/>
      <c r="S23" s="8"/>
      <c r="T23" s="8"/>
      <c r="U23" s="8"/>
    </row>
    <row r="24" spans="2:21" ht="14.25" customHeight="1" x14ac:dyDescent="0.25">
      <c r="B24" s="426" t="s">
        <v>46</v>
      </c>
      <c r="C24" s="427"/>
      <c r="D24" s="428"/>
      <c r="E24" s="254"/>
      <c r="F24" s="254"/>
      <c r="G24" s="254"/>
      <c r="H24" s="254"/>
      <c r="I24" s="254"/>
      <c r="J24" s="254"/>
      <c r="K24" s="254"/>
      <c r="L24" s="254"/>
      <c r="M24" s="243">
        <v>-2869</v>
      </c>
      <c r="N24" s="244">
        <v>-2901</v>
      </c>
      <c r="O24" s="8"/>
      <c r="P24" s="8"/>
      <c r="Q24" s="8"/>
      <c r="R24" s="8"/>
      <c r="S24" s="8"/>
      <c r="T24" s="8"/>
      <c r="U24" s="8"/>
    </row>
    <row r="25" spans="2:21" ht="14.25" customHeight="1" x14ac:dyDescent="0.25">
      <c r="B25" s="433" t="s">
        <v>47</v>
      </c>
      <c r="C25" s="434"/>
      <c r="D25" s="435"/>
      <c r="E25" s="254"/>
      <c r="F25" s="254"/>
      <c r="G25" s="254"/>
      <c r="H25" s="254"/>
      <c r="I25" s="254"/>
      <c r="J25" s="254"/>
      <c r="K25" s="254"/>
      <c r="L25" s="254"/>
      <c r="M25" s="251">
        <f>SUM(M21:M24)</f>
        <v>82997</v>
      </c>
      <c r="N25" s="252">
        <f>SUM(N21:N24)</f>
        <v>60325</v>
      </c>
      <c r="O25" s="8"/>
      <c r="P25" s="8"/>
      <c r="Q25" s="8"/>
      <c r="R25" s="8"/>
      <c r="S25" s="8"/>
      <c r="T25" s="8"/>
      <c r="U25" s="8"/>
    </row>
    <row r="26" spans="2:21" ht="14.25" customHeight="1" x14ac:dyDescent="0.25">
      <c r="B26" s="426" t="s">
        <v>108</v>
      </c>
      <c r="C26" s="427"/>
      <c r="D26" s="428"/>
      <c r="E26" s="254"/>
      <c r="F26" s="254"/>
      <c r="G26" s="254"/>
      <c r="H26" s="254"/>
      <c r="I26" s="254"/>
      <c r="J26" s="254"/>
      <c r="K26" s="254"/>
      <c r="L26" s="254"/>
      <c r="M26" s="243">
        <v>2793</v>
      </c>
      <c r="N26" s="244">
        <v>-713</v>
      </c>
      <c r="O26" s="8"/>
      <c r="P26" s="8"/>
      <c r="Q26" s="8"/>
      <c r="R26" s="8"/>
      <c r="S26" s="8"/>
      <c r="T26" s="8"/>
      <c r="U26" s="8"/>
    </row>
    <row r="27" spans="2:21" ht="14.25" customHeight="1" x14ac:dyDescent="0.25">
      <c r="B27" s="426" t="s">
        <v>48</v>
      </c>
      <c r="C27" s="427"/>
      <c r="D27" s="428"/>
      <c r="E27" s="254"/>
      <c r="F27" s="254"/>
      <c r="G27" s="254"/>
      <c r="H27" s="254"/>
      <c r="I27" s="254"/>
      <c r="J27" s="254"/>
      <c r="K27" s="254"/>
      <c r="L27" s="254"/>
      <c r="M27" s="243">
        <v>-547</v>
      </c>
      <c r="N27" s="244">
        <v>-2439</v>
      </c>
      <c r="O27" s="8"/>
      <c r="P27" s="8"/>
      <c r="Q27" s="8"/>
      <c r="R27" s="8"/>
      <c r="S27" s="8"/>
      <c r="T27" s="8"/>
      <c r="U27" s="8"/>
    </row>
    <row r="28" spans="2:21" ht="14.25" customHeight="1" x14ac:dyDescent="0.25">
      <c r="B28" s="433" t="s">
        <v>49</v>
      </c>
      <c r="C28" s="434"/>
      <c r="D28" s="435"/>
      <c r="E28" s="254"/>
      <c r="F28" s="254"/>
      <c r="G28" s="254"/>
      <c r="H28" s="254"/>
      <c r="I28" s="254"/>
      <c r="J28" s="254"/>
      <c r="K28" s="254"/>
      <c r="L28" s="254"/>
      <c r="M28" s="251">
        <f>SUM(M25:M27)</f>
        <v>85243</v>
      </c>
      <c r="N28" s="252">
        <f>SUM(N25:N27)</f>
        <v>57173</v>
      </c>
      <c r="O28" s="8"/>
      <c r="P28" s="8"/>
      <c r="Q28" s="8"/>
      <c r="R28" s="8"/>
      <c r="S28" s="8"/>
      <c r="T28" s="8"/>
      <c r="U28" s="8"/>
    </row>
    <row r="29" spans="2:21" ht="14.25" customHeight="1" x14ac:dyDescent="0.25">
      <c r="B29" s="423" t="s">
        <v>109</v>
      </c>
      <c r="C29" s="424"/>
      <c r="D29" s="425"/>
      <c r="E29" s="254"/>
      <c r="F29" s="254"/>
      <c r="G29" s="254"/>
      <c r="H29" s="254"/>
      <c r="I29" s="254"/>
      <c r="J29" s="254"/>
      <c r="K29" s="254"/>
      <c r="L29" s="254"/>
      <c r="M29" s="255">
        <v>-27579</v>
      </c>
      <c r="N29" s="256">
        <v>-18532</v>
      </c>
      <c r="O29" s="8"/>
      <c r="P29" s="8"/>
      <c r="Q29" s="8"/>
      <c r="R29" s="8"/>
      <c r="S29" s="8"/>
      <c r="T29" s="8"/>
      <c r="U29" s="8"/>
    </row>
    <row r="30" spans="2:21" ht="11.25" customHeight="1" x14ac:dyDescent="0.25">
      <c r="B30" s="426"/>
      <c r="C30" s="427"/>
      <c r="D30" s="428"/>
      <c r="E30" s="254"/>
      <c r="F30" s="254"/>
      <c r="G30" s="254"/>
      <c r="H30" s="254"/>
      <c r="I30" s="254"/>
      <c r="J30" s="254"/>
      <c r="K30" s="254"/>
      <c r="L30" s="254"/>
      <c r="M30" s="257"/>
      <c r="N30" s="258"/>
      <c r="O30" s="8"/>
      <c r="P30" s="8"/>
      <c r="Q30" s="8"/>
      <c r="R30" s="8"/>
      <c r="S30" s="8"/>
      <c r="T30" s="8"/>
      <c r="U30" s="8"/>
    </row>
    <row r="31" spans="2:21" ht="14.25" customHeight="1" thickBot="1" x14ac:dyDescent="0.3">
      <c r="B31" s="429" t="s">
        <v>29</v>
      </c>
      <c r="C31" s="430"/>
      <c r="D31" s="430"/>
      <c r="E31" s="259"/>
      <c r="F31" s="260"/>
      <c r="G31" s="260"/>
      <c r="H31" s="260"/>
      <c r="I31" s="260"/>
      <c r="J31" s="260"/>
      <c r="K31" s="260"/>
      <c r="L31" s="260"/>
      <c r="M31" s="259">
        <f>SUM(M28:M30)</f>
        <v>57664</v>
      </c>
      <c r="N31" s="261">
        <f>SUM(N28:N30)</f>
        <v>38641</v>
      </c>
      <c r="O31" s="8"/>
      <c r="P31" s="8"/>
      <c r="Q31" s="8"/>
      <c r="R31" s="8"/>
      <c r="S31" s="8"/>
      <c r="T31" s="8"/>
      <c r="U31" s="8"/>
    </row>
    <row r="32" spans="2:21" ht="15" customHeight="1" thickTop="1" x14ac:dyDescent="0.25">
      <c r="B32" s="262"/>
      <c r="C32" s="199"/>
      <c r="D32" s="199"/>
      <c r="E32" s="203"/>
      <c r="F32" s="203"/>
      <c r="G32" s="203"/>
      <c r="H32" s="263"/>
      <c r="I32" s="263"/>
      <c r="J32" s="263"/>
      <c r="K32" s="263"/>
      <c r="L32" s="263"/>
      <c r="M32" s="263"/>
      <c r="N32" s="263"/>
      <c r="O32" s="8"/>
      <c r="P32" s="8"/>
      <c r="Q32" s="8"/>
      <c r="R32" s="8"/>
      <c r="S32" s="8"/>
      <c r="T32" s="8"/>
      <c r="U32" s="8"/>
    </row>
    <row r="33" spans="2:21" ht="15" customHeight="1" x14ac:dyDescent="0.25">
      <c r="B33" s="262"/>
      <c r="C33" s="199"/>
      <c r="D33" s="199"/>
      <c r="E33" s="203"/>
      <c r="F33" s="203"/>
      <c r="G33" s="203"/>
      <c r="H33" s="263"/>
      <c r="I33" s="263"/>
      <c r="J33" s="263"/>
      <c r="K33" s="263"/>
      <c r="L33" s="263"/>
      <c r="M33" s="263"/>
      <c r="N33" s="263"/>
      <c r="O33" s="8"/>
      <c r="P33" s="8"/>
      <c r="Q33" s="8"/>
      <c r="R33" s="8"/>
      <c r="S33" s="8"/>
      <c r="T33" s="8"/>
      <c r="U33" s="8"/>
    </row>
    <row r="34" spans="2:21" ht="15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2:21" ht="1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2:2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 x14ac:dyDescent="0.25">
      <c r="B43" s="8"/>
      <c r="C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</sheetData>
  <mergeCells count="28">
    <mergeCell ref="B20:D20"/>
    <mergeCell ref="M3:N3"/>
    <mergeCell ref="B6:D6"/>
    <mergeCell ref="B7:D7"/>
    <mergeCell ref="B8:D8"/>
    <mergeCell ref="B10:D10"/>
    <mergeCell ref="B11:D11"/>
    <mergeCell ref="K3:L3"/>
    <mergeCell ref="B12:D12"/>
    <mergeCell ref="B14:D14"/>
    <mergeCell ref="B15:D15"/>
    <mergeCell ref="B18:D18"/>
    <mergeCell ref="B17:D17"/>
    <mergeCell ref="B29:D29"/>
    <mergeCell ref="B30:D30"/>
    <mergeCell ref="B31:D31"/>
    <mergeCell ref="B21:D21"/>
    <mergeCell ref="B23:D23"/>
    <mergeCell ref="B24:D24"/>
    <mergeCell ref="B25:D25"/>
    <mergeCell ref="B26:D26"/>
    <mergeCell ref="B27:D27"/>
    <mergeCell ref="B28:D28"/>
    <mergeCell ref="B2:C2"/>
    <mergeCell ref="E3:F3"/>
    <mergeCell ref="G3:H4"/>
    <mergeCell ref="I3:J3"/>
    <mergeCell ref="B3:C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O48"/>
  <sheetViews>
    <sheetView workbookViewId="0">
      <selection activeCell="G37" sqref="G37"/>
    </sheetView>
  </sheetViews>
  <sheetFormatPr defaultColWidth="9.109375" defaultRowHeight="13.8" x14ac:dyDescent="0.25"/>
  <cols>
    <col min="1" max="1" width="2.6640625" style="3" customWidth="1"/>
    <col min="2" max="14" width="10.33203125" style="3" customWidth="1"/>
    <col min="15" max="16384" width="9.109375" style="3"/>
  </cols>
  <sheetData>
    <row r="1" spans="2:15" ht="15" customHeight="1" x14ac:dyDescent="0.25">
      <c r="B1" s="373" t="s">
        <v>171</v>
      </c>
      <c r="C1" s="373"/>
      <c r="D1" s="373"/>
      <c r="E1" s="373"/>
      <c r="F1" s="373"/>
      <c r="G1" s="373"/>
      <c r="H1" s="373"/>
      <c r="I1" s="373"/>
      <c r="J1" s="234"/>
      <c r="K1" s="234"/>
      <c r="L1" s="234"/>
      <c r="M1" s="234"/>
      <c r="N1" s="234"/>
    </row>
    <row r="2" spans="2:15" ht="15" customHeight="1" x14ac:dyDescent="0.25">
      <c r="B2" s="414"/>
      <c r="C2" s="41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5" ht="14.25" customHeight="1" x14ac:dyDescent="0.25">
      <c r="B3" s="421" t="s">
        <v>57</v>
      </c>
      <c r="C3" s="422"/>
      <c r="D3" s="235"/>
      <c r="E3" s="415" t="s">
        <v>1</v>
      </c>
      <c r="F3" s="416"/>
      <c r="G3" s="417" t="s">
        <v>18</v>
      </c>
      <c r="H3" s="418"/>
      <c r="I3" s="415" t="s">
        <v>2</v>
      </c>
      <c r="J3" s="416"/>
      <c r="K3" s="415" t="s">
        <v>103</v>
      </c>
      <c r="L3" s="416"/>
      <c r="M3" s="415" t="s">
        <v>17</v>
      </c>
      <c r="N3" s="437"/>
      <c r="O3" s="8"/>
    </row>
    <row r="4" spans="2:15" ht="14.25" customHeight="1" x14ac:dyDescent="0.25">
      <c r="B4" s="198"/>
      <c r="C4" s="199"/>
      <c r="D4" s="199"/>
      <c r="E4" s="198"/>
      <c r="F4" s="236"/>
      <c r="G4" s="419"/>
      <c r="H4" s="420"/>
      <c r="I4" s="237"/>
      <c r="J4" s="238"/>
      <c r="K4" s="237"/>
      <c r="L4" s="238"/>
      <c r="M4" s="237"/>
      <c r="N4" s="239"/>
      <c r="O4" s="8"/>
    </row>
    <row r="5" spans="2:15" ht="14.25" customHeight="1" x14ac:dyDescent="0.25">
      <c r="B5" s="241"/>
      <c r="C5" s="165"/>
      <c r="D5" s="165"/>
      <c r="E5" s="242" t="s">
        <v>175</v>
      </c>
      <c r="F5" s="242" t="s">
        <v>176</v>
      </c>
      <c r="G5" s="242" t="s">
        <v>175</v>
      </c>
      <c r="H5" s="242" t="s">
        <v>176</v>
      </c>
      <c r="I5" s="242" t="s">
        <v>175</v>
      </c>
      <c r="J5" s="242" t="s">
        <v>176</v>
      </c>
      <c r="K5" s="242" t="s">
        <v>175</v>
      </c>
      <c r="L5" s="242" t="s">
        <v>176</v>
      </c>
      <c r="M5" s="242" t="s">
        <v>175</v>
      </c>
      <c r="N5" s="242" t="s">
        <v>176</v>
      </c>
      <c r="O5" s="8"/>
    </row>
    <row r="6" spans="2:15" ht="14.25" customHeight="1" x14ac:dyDescent="0.25">
      <c r="B6" s="240"/>
      <c r="C6" s="199"/>
      <c r="D6" s="199"/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8"/>
    </row>
    <row r="7" spans="2:15" ht="14.25" customHeight="1" x14ac:dyDescent="0.25">
      <c r="B7" s="426" t="s">
        <v>38</v>
      </c>
      <c r="C7" s="427"/>
      <c r="D7" s="427"/>
      <c r="E7" s="243">
        <v>11617</v>
      </c>
      <c r="F7" s="243">
        <v>16473</v>
      </c>
      <c r="G7" s="243">
        <v>37957</v>
      </c>
      <c r="H7" s="243">
        <v>37040</v>
      </c>
      <c r="I7" s="243">
        <v>0</v>
      </c>
      <c r="J7" s="243">
        <v>0</v>
      </c>
      <c r="K7" s="243"/>
      <c r="L7" s="243"/>
      <c r="M7" s="243">
        <f>E7+G7+I7+K7</f>
        <v>49574</v>
      </c>
      <c r="N7" s="244">
        <f>F7+H7+J7+L7</f>
        <v>53513</v>
      </c>
      <c r="O7" s="8"/>
    </row>
    <row r="8" spans="2:15" ht="14.25" customHeight="1" x14ac:dyDescent="0.25">
      <c r="B8" s="426" t="s">
        <v>39</v>
      </c>
      <c r="C8" s="427"/>
      <c r="D8" s="427"/>
      <c r="E8" s="243">
        <v>40551</v>
      </c>
      <c r="F8" s="243">
        <v>40885</v>
      </c>
      <c r="G8" s="243">
        <v>62519</v>
      </c>
      <c r="H8" s="243">
        <v>62739</v>
      </c>
      <c r="I8" s="243">
        <v>0</v>
      </c>
      <c r="J8" s="243">
        <v>0</v>
      </c>
      <c r="K8" s="243"/>
      <c r="L8" s="243"/>
      <c r="M8" s="243">
        <f>E8+G8+I8+K8</f>
        <v>103070</v>
      </c>
      <c r="N8" s="244">
        <f>F8+H8+J8+L8</f>
        <v>103624</v>
      </c>
      <c r="O8" s="8"/>
    </row>
    <row r="9" spans="2:15" ht="14.25" customHeight="1" x14ac:dyDescent="0.25">
      <c r="B9" s="431" t="s">
        <v>24</v>
      </c>
      <c r="C9" s="432"/>
      <c r="D9" s="432"/>
      <c r="E9" s="245">
        <f t="shared" ref="E9:J9" si="0">SUM(E7:E8)</f>
        <v>52168</v>
      </c>
      <c r="F9" s="245">
        <f t="shared" si="0"/>
        <v>57358</v>
      </c>
      <c r="G9" s="245">
        <f t="shared" si="0"/>
        <v>100476</v>
      </c>
      <c r="H9" s="245">
        <f t="shared" si="0"/>
        <v>99779</v>
      </c>
      <c r="I9" s="245">
        <f t="shared" si="0"/>
        <v>0</v>
      </c>
      <c r="J9" s="245">
        <f t="shared" si="0"/>
        <v>0</v>
      </c>
      <c r="K9" s="245"/>
      <c r="L9" s="245"/>
      <c r="M9" s="245">
        <f>SUM(M7:M8)</f>
        <v>152644</v>
      </c>
      <c r="N9" s="246">
        <f>SUM(N7:N8)</f>
        <v>157137</v>
      </c>
      <c r="O9" s="8"/>
    </row>
    <row r="10" spans="2:15" ht="11.25" customHeight="1" x14ac:dyDescent="0.25">
      <c r="B10" s="247"/>
      <c r="C10" s="248"/>
      <c r="D10" s="248"/>
      <c r="E10" s="249"/>
      <c r="F10" s="249"/>
      <c r="G10" s="249"/>
      <c r="H10" s="249"/>
      <c r="I10" s="249"/>
      <c r="J10" s="249"/>
      <c r="K10" s="249"/>
      <c r="L10" s="249"/>
      <c r="M10" s="249"/>
      <c r="N10" s="250"/>
      <c r="O10" s="8"/>
    </row>
    <row r="11" spans="2:15" ht="14.25" customHeight="1" x14ac:dyDescent="0.25">
      <c r="B11" s="426" t="s">
        <v>25</v>
      </c>
      <c r="C11" s="427"/>
      <c r="D11" s="427"/>
      <c r="E11" s="243">
        <v>0</v>
      </c>
      <c r="F11" s="243">
        <v>0</v>
      </c>
      <c r="G11" s="243">
        <v>0</v>
      </c>
      <c r="H11" s="243">
        <v>2</v>
      </c>
      <c r="I11" s="243">
        <v>50363</v>
      </c>
      <c r="J11" s="243">
        <v>48331</v>
      </c>
      <c r="K11" s="243"/>
      <c r="L11" s="243"/>
      <c r="M11" s="243">
        <f>E11+G11+I11+K11</f>
        <v>50363</v>
      </c>
      <c r="N11" s="244">
        <f>F11+H11+J11+L11</f>
        <v>48333</v>
      </c>
      <c r="O11" s="8"/>
    </row>
    <row r="12" spans="2:15" ht="14.25" customHeight="1" x14ac:dyDescent="0.25">
      <c r="B12" s="426" t="s">
        <v>26</v>
      </c>
      <c r="C12" s="427"/>
      <c r="D12" s="427"/>
      <c r="E12" s="243">
        <v>160</v>
      </c>
      <c r="F12" s="243">
        <v>131</v>
      </c>
      <c r="G12" s="243">
        <v>11</v>
      </c>
      <c r="H12" s="243">
        <v>7</v>
      </c>
      <c r="I12" s="243">
        <v>182</v>
      </c>
      <c r="J12" s="243">
        <v>22</v>
      </c>
      <c r="K12" s="243"/>
      <c r="L12" s="243"/>
      <c r="M12" s="243">
        <f>E12+G12+I12+K12</f>
        <v>353</v>
      </c>
      <c r="N12" s="244">
        <f>F12+H12+J12+L12</f>
        <v>160</v>
      </c>
      <c r="O12" s="8"/>
    </row>
    <row r="13" spans="2:15" ht="14.25" customHeight="1" x14ac:dyDescent="0.25">
      <c r="B13" s="433" t="s">
        <v>40</v>
      </c>
      <c r="C13" s="434"/>
      <c r="D13" s="434"/>
      <c r="E13" s="251">
        <f t="shared" ref="E13:J13" si="1">SUM(E9:E12)</f>
        <v>52328</v>
      </c>
      <c r="F13" s="251">
        <f t="shared" si="1"/>
        <v>57489</v>
      </c>
      <c r="G13" s="251">
        <f t="shared" si="1"/>
        <v>100487</v>
      </c>
      <c r="H13" s="251">
        <f t="shared" si="1"/>
        <v>99788</v>
      </c>
      <c r="I13" s="251">
        <f t="shared" si="1"/>
        <v>50545</v>
      </c>
      <c r="J13" s="251">
        <f t="shared" si="1"/>
        <v>48353</v>
      </c>
      <c r="K13" s="251"/>
      <c r="L13" s="251"/>
      <c r="M13" s="251">
        <f>SUM(M9:M12)</f>
        <v>203360</v>
      </c>
      <c r="N13" s="252">
        <f>SUM(N9:N12)</f>
        <v>205630</v>
      </c>
      <c r="O13" s="8"/>
    </row>
    <row r="14" spans="2:15" ht="11.25" customHeight="1" x14ac:dyDescent="0.25">
      <c r="B14" s="247"/>
      <c r="C14" s="248"/>
      <c r="D14" s="248"/>
      <c r="E14" s="249"/>
      <c r="F14" s="249"/>
      <c r="G14" s="249"/>
      <c r="H14" s="249"/>
      <c r="I14" s="249"/>
      <c r="J14" s="249"/>
      <c r="K14" s="249"/>
      <c r="L14" s="249"/>
      <c r="M14" s="249"/>
      <c r="N14" s="250"/>
      <c r="O14" s="8"/>
    </row>
    <row r="15" spans="2:15" ht="14.25" customHeight="1" x14ac:dyDescent="0.25">
      <c r="B15" s="426" t="s">
        <v>104</v>
      </c>
      <c r="C15" s="427"/>
      <c r="D15" s="427"/>
      <c r="E15" s="243">
        <v>-2988</v>
      </c>
      <c r="F15" s="243">
        <v>-3283</v>
      </c>
      <c r="G15" s="243">
        <v>-7089</v>
      </c>
      <c r="H15" s="243">
        <v>-6539</v>
      </c>
      <c r="I15" s="243">
        <v>-41631</v>
      </c>
      <c r="J15" s="243">
        <v>-39457</v>
      </c>
      <c r="K15" s="243">
        <v>-2761</v>
      </c>
      <c r="L15" s="243">
        <v>-4776</v>
      </c>
      <c r="M15" s="243">
        <f>E15+G15+I15+K15</f>
        <v>-54469</v>
      </c>
      <c r="N15" s="244">
        <f>F15+H15+J15+L15</f>
        <v>-54055</v>
      </c>
      <c r="O15" s="8"/>
    </row>
    <row r="16" spans="2:15" ht="14.25" customHeight="1" x14ac:dyDescent="0.25">
      <c r="B16" s="433" t="s">
        <v>42</v>
      </c>
      <c r="C16" s="434"/>
      <c r="D16" s="434"/>
      <c r="E16" s="251">
        <f t="shared" ref="E16:N16" si="2">SUM(E13:E15)</f>
        <v>49340</v>
      </c>
      <c r="F16" s="251">
        <f t="shared" si="2"/>
        <v>54206</v>
      </c>
      <c r="G16" s="251">
        <f t="shared" si="2"/>
        <v>93398</v>
      </c>
      <c r="H16" s="251">
        <f t="shared" si="2"/>
        <v>93249</v>
      </c>
      <c r="I16" s="251">
        <f t="shared" si="2"/>
        <v>8914</v>
      </c>
      <c r="J16" s="251">
        <f t="shared" si="2"/>
        <v>8896</v>
      </c>
      <c r="K16" s="251">
        <f t="shared" si="2"/>
        <v>-2761</v>
      </c>
      <c r="L16" s="251">
        <f t="shared" si="2"/>
        <v>-4776</v>
      </c>
      <c r="M16" s="251">
        <f t="shared" si="2"/>
        <v>148891</v>
      </c>
      <c r="N16" s="252">
        <f t="shared" si="2"/>
        <v>151575</v>
      </c>
      <c r="O16" s="8"/>
    </row>
    <row r="17" spans="2:15" ht="11.25" customHeight="1" x14ac:dyDescent="0.25">
      <c r="B17" s="247"/>
      <c r="C17" s="248"/>
      <c r="D17" s="248"/>
      <c r="E17" s="249"/>
      <c r="F17" s="249"/>
      <c r="G17" s="249"/>
      <c r="H17" s="249"/>
      <c r="I17" s="249"/>
      <c r="J17" s="249"/>
      <c r="K17" s="249"/>
      <c r="L17" s="249"/>
      <c r="M17" s="249"/>
      <c r="N17" s="250"/>
      <c r="O17" s="8"/>
    </row>
    <row r="18" spans="2:15" ht="26.25" customHeight="1" x14ac:dyDescent="0.25">
      <c r="B18" s="438" t="s">
        <v>106</v>
      </c>
      <c r="C18" s="439"/>
      <c r="D18" s="440"/>
      <c r="E18" s="243">
        <v>-8695</v>
      </c>
      <c r="F18" s="243">
        <v>-8309</v>
      </c>
      <c r="G18" s="243">
        <v>-43115</v>
      </c>
      <c r="H18" s="243">
        <v>-52331</v>
      </c>
      <c r="I18" s="243">
        <v>-4205</v>
      </c>
      <c r="J18" s="243">
        <v>-5055</v>
      </c>
      <c r="K18" s="243">
        <v>-4399</v>
      </c>
      <c r="L18" s="243">
        <v>-4640</v>
      </c>
      <c r="M18" s="243">
        <f>E18+G18+I18+K18</f>
        <v>-60414</v>
      </c>
      <c r="N18" s="244">
        <f>F18+H18+J18+L18</f>
        <v>-70335</v>
      </c>
      <c r="O18" s="8"/>
    </row>
    <row r="19" spans="2:15" ht="14.25" customHeight="1" x14ac:dyDescent="0.25">
      <c r="B19" s="431" t="s">
        <v>105</v>
      </c>
      <c r="C19" s="432"/>
      <c r="D19" s="432"/>
      <c r="E19" s="245">
        <f t="shared" ref="E19:N19" si="3">SUM(E16:E18)</f>
        <v>40645</v>
      </c>
      <c r="F19" s="245">
        <f t="shared" si="3"/>
        <v>45897</v>
      </c>
      <c r="G19" s="245">
        <f t="shared" si="3"/>
        <v>50283</v>
      </c>
      <c r="H19" s="245">
        <f t="shared" si="3"/>
        <v>40918</v>
      </c>
      <c r="I19" s="245">
        <f t="shared" si="3"/>
        <v>4709</v>
      </c>
      <c r="J19" s="245">
        <f t="shared" si="3"/>
        <v>3841</v>
      </c>
      <c r="K19" s="245">
        <f t="shared" si="3"/>
        <v>-7160</v>
      </c>
      <c r="L19" s="245">
        <f t="shared" si="3"/>
        <v>-9416</v>
      </c>
      <c r="M19" s="245">
        <f t="shared" si="3"/>
        <v>88477</v>
      </c>
      <c r="N19" s="246">
        <f t="shared" si="3"/>
        <v>81240</v>
      </c>
      <c r="O19" s="8"/>
    </row>
    <row r="20" spans="2:15" ht="11.25" customHeight="1" x14ac:dyDescent="0.25">
      <c r="B20" s="247"/>
      <c r="C20" s="248"/>
      <c r="D20" s="248"/>
      <c r="E20" s="249"/>
      <c r="F20" s="249"/>
      <c r="G20" s="249"/>
      <c r="H20" s="249"/>
      <c r="I20" s="249"/>
      <c r="J20" s="249"/>
      <c r="K20" s="249"/>
      <c r="L20" s="249"/>
      <c r="M20" s="249"/>
      <c r="N20" s="250"/>
      <c r="O20" s="8"/>
    </row>
    <row r="21" spans="2:15" ht="26.25" customHeight="1" x14ac:dyDescent="0.25">
      <c r="B21" s="436" t="s">
        <v>43</v>
      </c>
      <c r="C21" s="427"/>
      <c r="D21" s="427"/>
      <c r="E21" s="243">
        <v>-5653</v>
      </c>
      <c r="F21" s="243">
        <v>-5332</v>
      </c>
      <c r="G21" s="243">
        <f>-21708-18</f>
        <v>-21726</v>
      </c>
      <c r="H21" s="243">
        <v>-21503</v>
      </c>
      <c r="I21" s="243">
        <v>0</v>
      </c>
      <c r="J21" s="243">
        <v>0</v>
      </c>
      <c r="K21" s="243">
        <v>0</v>
      </c>
      <c r="L21" s="243">
        <v>0</v>
      </c>
      <c r="M21" s="243">
        <f>E21+G21+I21+K21</f>
        <v>-27379</v>
      </c>
      <c r="N21" s="244">
        <f>F21+H21+J21+L21</f>
        <v>-26835</v>
      </c>
      <c r="O21" s="8"/>
    </row>
    <row r="22" spans="2:15" ht="14.25" customHeight="1" x14ac:dyDescent="0.25">
      <c r="B22" s="431" t="s">
        <v>107</v>
      </c>
      <c r="C22" s="432"/>
      <c r="D22" s="432"/>
      <c r="E22" s="245">
        <f t="shared" ref="E22:N22" si="4">SUM(E19:E21)</f>
        <v>34992</v>
      </c>
      <c r="F22" s="245">
        <f t="shared" si="4"/>
        <v>40565</v>
      </c>
      <c r="G22" s="245">
        <f t="shared" si="4"/>
        <v>28557</v>
      </c>
      <c r="H22" s="245">
        <f t="shared" si="4"/>
        <v>19415</v>
      </c>
      <c r="I22" s="245">
        <f t="shared" si="4"/>
        <v>4709</v>
      </c>
      <c r="J22" s="245">
        <f t="shared" si="4"/>
        <v>3841</v>
      </c>
      <c r="K22" s="245">
        <f t="shared" si="4"/>
        <v>-7160</v>
      </c>
      <c r="L22" s="245">
        <f t="shared" si="4"/>
        <v>-9416</v>
      </c>
      <c r="M22" s="251">
        <f t="shared" si="4"/>
        <v>61098</v>
      </c>
      <c r="N22" s="252">
        <f t="shared" si="4"/>
        <v>54405</v>
      </c>
      <c r="O22" s="8"/>
    </row>
    <row r="23" spans="2:15" ht="11.25" customHeight="1" x14ac:dyDescent="0.25">
      <c r="B23" s="247"/>
      <c r="C23" s="248"/>
      <c r="D23" s="248"/>
      <c r="E23" s="249"/>
      <c r="F23" s="253"/>
      <c r="G23" s="253"/>
      <c r="H23" s="253"/>
      <c r="I23" s="253"/>
      <c r="J23" s="253"/>
      <c r="K23" s="253"/>
      <c r="L23" s="253"/>
      <c r="M23" s="251"/>
      <c r="N23" s="252"/>
      <c r="O23" s="8"/>
    </row>
    <row r="24" spans="2:15" ht="14.25" customHeight="1" x14ac:dyDescent="0.25">
      <c r="B24" s="426" t="s">
        <v>45</v>
      </c>
      <c r="C24" s="427"/>
      <c r="D24" s="427"/>
      <c r="E24" s="243"/>
      <c r="F24" s="254"/>
      <c r="G24" s="254"/>
      <c r="H24" s="254"/>
      <c r="I24" s="254"/>
      <c r="J24" s="254"/>
      <c r="K24" s="254"/>
      <c r="L24" s="254"/>
      <c r="M24" s="243">
        <v>-19131</v>
      </c>
      <c r="N24" s="244">
        <v>-18856</v>
      </c>
      <c r="O24" s="8"/>
    </row>
    <row r="25" spans="2:15" ht="14.25" customHeight="1" x14ac:dyDescent="0.25">
      <c r="B25" s="426" t="s">
        <v>46</v>
      </c>
      <c r="C25" s="427"/>
      <c r="D25" s="428"/>
      <c r="E25" s="254"/>
      <c r="F25" s="254"/>
      <c r="G25" s="254"/>
      <c r="H25" s="254"/>
      <c r="I25" s="254"/>
      <c r="J25" s="254"/>
      <c r="K25" s="254"/>
      <c r="L25" s="254"/>
      <c r="M25" s="243">
        <v>-1534</v>
      </c>
      <c r="N25" s="244">
        <v>-1330</v>
      </c>
      <c r="O25" s="8"/>
    </row>
    <row r="26" spans="2:15" ht="14.25" customHeight="1" x14ac:dyDescent="0.25">
      <c r="B26" s="433" t="s">
        <v>47</v>
      </c>
      <c r="C26" s="434"/>
      <c r="D26" s="435"/>
      <c r="E26" s="254"/>
      <c r="F26" s="254"/>
      <c r="G26" s="254"/>
      <c r="H26" s="254"/>
      <c r="I26" s="254"/>
      <c r="J26" s="254"/>
      <c r="K26" s="254"/>
      <c r="L26" s="254"/>
      <c r="M26" s="251">
        <f>SUM(M22:M25)</f>
        <v>40433</v>
      </c>
      <c r="N26" s="252">
        <f>SUM(N22:N25)</f>
        <v>34219</v>
      </c>
      <c r="O26" s="8"/>
    </row>
    <row r="27" spans="2:15" ht="14.25" customHeight="1" x14ac:dyDescent="0.25">
      <c r="B27" s="426" t="s">
        <v>108</v>
      </c>
      <c r="C27" s="427"/>
      <c r="D27" s="428"/>
      <c r="E27" s="254"/>
      <c r="F27" s="254"/>
      <c r="G27" s="254"/>
      <c r="H27" s="254"/>
      <c r="I27" s="254"/>
      <c r="J27" s="254"/>
      <c r="K27" s="254"/>
      <c r="L27" s="254"/>
      <c r="M27" s="243">
        <v>1346</v>
      </c>
      <c r="N27" s="244">
        <v>-2364</v>
      </c>
      <c r="O27" s="8"/>
    </row>
    <row r="28" spans="2:15" ht="14.25" customHeight="1" x14ac:dyDescent="0.25">
      <c r="B28" s="426" t="s">
        <v>48</v>
      </c>
      <c r="C28" s="427"/>
      <c r="D28" s="428"/>
      <c r="E28" s="254"/>
      <c r="F28" s="254"/>
      <c r="G28" s="254"/>
      <c r="H28" s="254"/>
      <c r="I28" s="254"/>
      <c r="J28" s="254"/>
      <c r="K28" s="254"/>
      <c r="L28" s="254"/>
      <c r="M28" s="243">
        <v>-71</v>
      </c>
      <c r="N28" s="244">
        <v>-1078</v>
      </c>
      <c r="O28" s="8"/>
    </row>
    <row r="29" spans="2:15" ht="14.25" customHeight="1" x14ac:dyDescent="0.25">
      <c r="B29" s="433" t="s">
        <v>49</v>
      </c>
      <c r="C29" s="434"/>
      <c r="D29" s="435"/>
      <c r="E29" s="254"/>
      <c r="F29" s="254"/>
      <c r="G29" s="254"/>
      <c r="H29" s="254"/>
      <c r="I29" s="254"/>
      <c r="J29" s="254"/>
      <c r="K29" s="254"/>
      <c r="L29" s="254"/>
      <c r="M29" s="251">
        <f>SUM(M26:M28)</f>
        <v>41708</v>
      </c>
      <c r="N29" s="252">
        <f>SUM(N26:N28)</f>
        <v>30777</v>
      </c>
      <c r="O29" s="8"/>
    </row>
    <row r="30" spans="2:15" ht="14.25" customHeight="1" x14ac:dyDescent="0.25">
      <c r="B30" s="423" t="s">
        <v>109</v>
      </c>
      <c r="C30" s="424"/>
      <c r="D30" s="425"/>
      <c r="E30" s="254"/>
      <c r="F30" s="254"/>
      <c r="G30" s="254"/>
      <c r="H30" s="254"/>
      <c r="I30" s="254"/>
      <c r="J30" s="254"/>
      <c r="K30" s="254"/>
      <c r="L30" s="254"/>
      <c r="M30" s="255">
        <v>-13510</v>
      </c>
      <c r="N30" s="256">
        <v>-10849</v>
      </c>
      <c r="O30" s="8"/>
    </row>
    <row r="31" spans="2:15" ht="11.25" customHeight="1" x14ac:dyDescent="0.25">
      <c r="B31" s="426"/>
      <c r="C31" s="427"/>
      <c r="D31" s="428"/>
      <c r="E31" s="254"/>
      <c r="F31" s="254"/>
      <c r="G31" s="254"/>
      <c r="H31" s="254"/>
      <c r="I31" s="254"/>
      <c r="J31" s="254"/>
      <c r="K31" s="254"/>
      <c r="L31" s="254"/>
      <c r="M31" s="257"/>
      <c r="N31" s="258"/>
      <c r="O31" s="8"/>
    </row>
    <row r="32" spans="2:15" ht="14.25" customHeight="1" thickBot="1" x14ac:dyDescent="0.3">
      <c r="B32" s="429" t="s">
        <v>29</v>
      </c>
      <c r="C32" s="430"/>
      <c r="D32" s="430"/>
      <c r="E32" s="259"/>
      <c r="F32" s="260"/>
      <c r="G32" s="260"/>
      <c r="H32" s="260"/>
      <c r="I32" s="260"/>
      <c r="J32" s="260"/>
      <c r="K32" s="260"/>
      <c r="L32" s="260"/>
      <c r="M32" s="259">
        <f>SUM(M29:M31)</f>
        <v>28198</v>
      </c>
      <c r="N32" s="261">
        <f>SUM(N29:N31)</f>
        <v>19928</v>
      </c>
      <c r="O32" s="8"/>
    </row>
    <row r="33" spans="2:15" ht="15" customHeight="1" thickTop="1" x14ac:dyDescent="0.25">
      <c r="B33" s="262"/>
      <c r="C33" s="199"/>
      <c r="D33" s="199"/>
      <c r="E33" s="203"/>
      <c r="F33" s="203"/>
      <c r="G33" s="203"/>
      <c r="H33" s="263"/>
      <c r="I33" s="263"/>
      <c r="J33" s="263"/>
      <c r="K33" s="263"/>
      <c r="L33" s="263"/>
      <c r="M33" s="263"/>
      <c r="N33" s="263"/>
      <c r="O33" s="8"/>
    </row>
    <row r="34" spans="2:15" ht="15" customHeight="1" x14ac:dyDescent="0.25">
      <c r="B34" s="262"/>
      <c r="C34" s="199"/>
      <c r="D34" s="199"/>
      <c r="E34" s="203"/>
      <c r="F34" s="203"/>
      <c r="G34" s="203"/>
      <c r="H34" s="263"/>
      <c r="I34" s="263"/>
      <c r="J34" s="263"/>
      <c r="K34" s="263"/>
      <c r="L34" s="263"/>
      <c r="M34" s="263"/>
      <c r="N34" s="263"/>
      <c r="O34" s="8"/>
    </row>
    <row r="35" spans="2:15" ht="1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1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t="1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t="1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x14ac:dyDescent="0.25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</sheetData>
  <mergeCells count="29">
    <mergeCell ref="B30:D30"/>
    <mergeCell ref="B31:D31"/>
    <mergeCell ref="B32:D32"/>
    <mergeCell ref="B24:D24"/>
    <mergeCell ref="B25:D25"/>
    <mergeCell ref="B26:D26"/>
    <mergeCell ref="B27:D27"/>
    <mergeCell ref="B28:D28"/>
    <mergeCell ref="B29:D29"/>
    <mergeCell ref="B22:D22"/>
    <mergeCell ref="B7:D7"/>
    <mergeCell ref="B8:D8"/>
    <mergeCell ref="B9:D9"/>
    <mergeCell ref="B11:D11"/>
    <mergeCell ref="B12:D12"/>
    <mergeCell ref="B13:D13"/>
    <mergeCell ref="B15:D15"/>
    <mergeCell ref="B16:D16"/>
    <mergeCell ref="B19:D19"/>
    <mergeCell ref="B21:D21"/>
    <mergeCell ref="B18:D18"/>
    <mergeCell ref="K3:L3"/>
    <mergeCell ref="M3:N3"/>
    <mergeCell ref="B1:I1"/>
    <mergeCell ref="B2:C2"/>
    <mergeCell ref="B3:C3"/>
    <mergeCell ref="E3:F3"/>
    <mergeCell ref="G3:H4"/>
    <mergeCell ref="I3:J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A34"/>
  <sheetViews>
    <sheetView zoomScale="140" zoomScaleNormal="140" workbookViewId="0">
      <selection activeCell="U20" activeCellId="1" sqref="J20 U20"/>
    </sheetView>
  </sheetViews>
  <sheetFormatPr defaultColWidth="9.109375" defaultRowHeight="13.8" x14ac:dyDescent="0.25"/>
  <cols>
    <col min="1" max="1" width="2.6640625" style="3" customWidth="1"/>
    <col min="2" max="2" width="1.44140625" style="3" customWidth="1"/>
    <col min="3" max="3" width="20" style="3" customWidth="1"/>
    <col min="4" max="4" width="1.44140625" style="3" customWidth="1"/>
    <col min="5" max="6" width="7.88671875" style="267" customWidth="1"/>
    <col min="7" max="7" width="1.44140625" style="267" customWidth="1"/>
    <col min="8" max="8" width="7.109375" style="267" customWidth="1"/>
    <col min="9" max="9" width="1.44140625" style="267" customWidth="1"/>
    <col min="10" max="10" width="7.109375" style="267" customWidth="1"/>
    <col min="11" max="11" width="1.44140625" style="267" customWidth="1"/>
    <col min="12" max="13" width="8.5546875" style="267" customWidth="1"/>
    <col min="14" max="15" width="10" style="267" customWidth="1"/>
    <col min="16" max="16" width="1.44140625" style="267" customWidth="1"/>
    <col min="17" max="17" width="7.109375" style="267" customWidth="1"/>
    <col min="18" max="18" width="1.44140625" style="267" customWidth="1"/>
    <col min="19" max="19" width="11.44140625" style="267" customWidth="1"/>
    <col min="20" max="20" width="1.44140625" style="267" customWidth="1"/>
    <col min="21" max="21" width="8.5546875" style="267" customWidth="1"/>
    <col min="22" max="22" width="1.44140625" style="267" customWidth="1"/>
    <col min="23" max="23" width="8.5546875" style="268" bestFit="1" customWidth="1"/>
    <col min="24" max="27" width="9.109375" style="267"/>
    <col min="28" max="16384" width="9.109375" style="3"/>
  </cols>
  <sheetData>
    <row r="1" spans="2:27" ht="15" customHeight="1" x14ac:dyDescent="0.25">
      <c r="B1" s="373" t="s">
        <v>173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2:27" ht="15" customHeight="1" thickBot="1" x14ac:dyDescent="0.3">
      <c r="B2" s="414"/>
      <c r="C2" s="414"/>
      <c r="D2" s="12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2:27" s="279" customFormat="1" ht="25.5" customHeight="1" x14ac:dyDescent="0.15">
      <c r="B3" s="443" t="s">
        <v>57</v>
      </c>
      <c r="C3" s="444"/>
      <c r="D3" s="270"/>
      <c r="E3" s="271"/>
      <c r="F3" s="272" t="s">
        <v>72</v>
      </c>
      <c r="G3" s="273"/>
      <c r="H3" s="272" t="s">
        <v>73</v>
      </c>
      <c r="I3" s="273"/>
      <c r="J3" s="272" t="s">
        <v>74</v>
      </c>
      <c r="K3" s="274"/>
      <c r="L3" s="445" t="s">
        <v>75</v>
      </c>
      <c r="M3" s="445"/>
      <c r="N3" s="445"/>
      <c r="O3" s="445"/>
      <c r="P3" s="273"/>
      <c r="Q3" s="275" t="s">
        <v>76</v>
      </c>
      <c r="R3" s="276"/>
      <c r="S3" s="275" t="s">
        <v>111</v>
      </c>
      <c r="T3" s="276"/>
      <c r="U3" s="275" t="s">
        <v>112</v>
      </c>
      <c r="V3" s="276"/>
      <c r="W3" s="277" t="s">
        <v>113</v>
      </c>
      <c r="X3" s="278"/>
      <c r="Y3" s="278"/>
      <c r="Z3" s="278"/>
      <c r="AA3" s="278"/>
    </row>
    <row r="4" spans="2:27" s="279" customFormat="1" ht="60" customHeight="1" x14ac:dyDescent="0.15">
      <c r="B4" s="280"/>
      <c r="C4" s="281"/>
      <c r="D4" s="281"/>
      <c r="E4" s="282" t="s">
        <v>110</v>
      </c>
      <c r="F4" s="283"/>
      <c r="G4" s="283"/>
      <c r="H4" s="283"/>
      <c r="I4" s="283"/>
      <c r="J4" s="283"/>
      <c r="K4" s="284"/>
      <c r="L4" s="285" t="s">
        <v>182</v>
      </c>
      <c r="M4" s="285" t="s">
        <v>121</v>
      </c>
      <c r="N4" s="285" t="s">
        <v>183</v>
      </c>
      <c r="O4" s="286" t="s">
        <v>184</v>
      </c>
      <c r="P4" s="283"/>
      <c r="Q4" s="283"/>
      <c r="R4" s="283"/>
      <c r="S4" s="283"/>
      <c r="T4" s="283"/>
      <c r="U4" s="283"/>
      <c r="V4" s="283"/>
      <c r="W4" s="287"/>
      <c r="X4" s="278"/>
      <c r="Y4" s="278"/>
      <c r="Z4" s="278"/>
      <c r="AA4" s="278"/>
    </row>
    <row r="5" spans="2:27" s="279" customFormat="1" ht="9" customHeight="1" thickBot="1" x14ac:dyDescent="0.2">
      <c r="B5" s="288"/>
      <c r="C5" s="289"/>
      <c r="D5" s="289"/>
      <c r="E5" s="290"/>
      <c r="F5" s="290"/>
      <c r="G5" s="290"/>
      <c r="H5" s="290"/>
      <c r="I5" s="290"/>
      <c r="J5" s="291"/>
      <c r="K5" s="291"/>
      <c r="L5" s="291"/>
      <c r="M5" s="291"/>
      <c r="N5" s="291"/>
      <c r="O5" s="290"/>
      <c r="P5" s="290"/>
      <c r="Q5" s="290"/>
      <c r="R5" s="290"/>
      <c r="S5" s="290"/>
      <c r="T5" s="290"/>
      <c r="U5" s="290"/>
      <c r="V5" s="290"/>
      <c r="W5" s="292"/>
      <c r="X5" s="278"/>
      <c r="Y5" s="278"/>
      <c r="Z5" s="278"/>
      <c r="AA5" s="278"/>
    </row>
    <row r="6" spans="2:27" s="298" customFormat="1" ht="11.25" customHeight="1" x14ac:dyDescent="0.15">
      <c r="B6" s="446" t="s">
        <v>120</v>
      </c>
      <c r="C6" s="447"/>
      <c r="D6" s="293"/>
      <c r="E6" s="294">
        <v>78918844</v>
      </c>
      <c r="F6" s="294">
        <v>86944</v>
      </c>
      <c r="G6" s="294"/>
      <c r="H6" s="294">
        <v>43195</v>
      </c>
      <c r="I6" s="294"/>
      <c r="J6" s="295">
        <v>1161411</v>
      </c>
      <c r="K6" s="294"/>
      <c r="L6" s="295">
        <v>-32299</v>
      </c>
      <c r="M6" s="295">
        <v>-1365</v>
      </c>
      <c r="N6" s="295">
        <v>-27308</v>
      </c>
      <c r="O6" s="295">
        <v>6437</v>
      </c>
      <c r="P6" s="294"/>
      <c r="Q6" s="294">
        <v>-224466</v>
      </c>
      <c r="R6" s="294"/>
      <c r="S6" s="294">
        <v>1012549</v>
      </c>
      <c r="T6" s="294"/>
      <c r="U6" s="294">
        <v>831</v>
      </c>
      <c r="V6" s="294"/>
      <c r="W6" s="296">
        <f>SUM(S6:U6)</f>
        <v>1013380</v>
      </c>
      <c r="X6" s="297"/>
      <c r="Y6" s="297"/>
      <c r="Z6" s="297"/>
      <c r="AA6" s="297"/>
    </row>
    <row r="7" spans="2:27" s="279" customFormat="1" ht="11.25" customHeight="1" x14ac:dyDescent="0.15">
      <c r="B7" s="299"/>
      <c r="C7" s="300"/>
      <c r="D7" s="301"/>
      <c r="E7" s="302"/>
      <c r="F7" s="302"/>
      <c r="G7" s="303"/>
      <c r="H7" s="302"/>
      <c r="I7" s="303"/>
      <c r="J7" s="303"/>
      <c r="K7" s="303"/>
      <c r="L7" s="303"/>
      <c r="M7" s="303"/>
      <c r="N7" s="303"/>
      <c r="O7" s="303"/>
      <c r="P7" s="303"/>
      <c r="Q7" s="302"/>
      <c r="R7" s="303"/>
      <c r="S7" s="302"/>
      <c r="T7" s="303"/>
      <c r="U7" s="302"/>
      <c r="V7" s="303"/>
      <c r="W7" s="304"/>
      <c r="X7" s="278"/>
      <c r="Y7" s="278"/>
      <c r="Z7" s="278"/>
      <c r="AA7" s="278"/>
    </row>
    <row r="8" spans="2:27" s="279" customFormat="1" ht="11.25" customHeight="1" x14ac:dyDescent="0.15">
      <c r="B8" s="441" t="s">
        <v>114</v>
      </c>
      <c r="C8" s="442"/>
      <c r="D8" s="305"/>
      <c r="E8" s="306"/>
      <c r="F8" s="306"/>
      <c r="G8" s="303"/>
      <c r="H8" s="303"/>
      <c r="I8" s="303"/>
      <c r="J8" s="303">
        <v>38549</v>
      </c>
      <c r="K8" s="303"/>
      <c r="L8" s="306">
        <v>49700</v>
      </c>
      <c r="M8" s="306">
        <v>1399</v>
      </c>
      <c r="N8" s="306">
        <v>0</v>
      </c>
      <c r="O8" s="306">
        <v>3132</v>
      </c>
      <c r="P8" s="303"/>
      <c r="Q8" s="306"/>
      <c r="R8" s="303"/>
      <c r="S8" s="306">
        <f>SUM(F8:Q8)</f>
        <v>92780</v>
      </c>
      <c r="T8" s="303"/>
      <c r="U8" s="303">
        <v>92</v>
      </c>
      <c r="V8" s="303"/>
      <c r="W8" s="296">
        <f>+S8+U8</f>
        <v>92872</v>
      </c>
      <c r="X8" s="278"/>
      <c r="Y8" s="278"/>
      <c r="Z8" s="278"/>
      <c r="AA8" s="278"/>
    </row>
    <row r="9" spans="2:27" s="279" customFormat="1" ht="11.25" customHeight="1" x14ac:dyDescent="0.15">
      <c r="B9" s="452" t="s">
        <v>115</v>
      </c>
      <c r="C9" s="453"/>
      <c r="D9" s="281"/>
      <c r="E9" s="303"/>
      <c r="F9" s="303"/>
      <c r="G9" s="303"/>
      <c r="H9" s="302"/>
      <c r="I9" s="303"/>
      <c r="J9" s="302"/>
      <c r="K9" s="303"/>
      <c r="L9" s="307"/>
      <c r="M9" s="307"/>
      <c r="N9" s="307"/>
      <c r="O9" s="307"/>
      <c r="P9" s="303"/>
      <c r="Q9" s="303"/>
      <c r="R9" s="303"/>
      <c r="S9" s="307"/>
      <c r="T9" s="303"/>
      <c r="U9" s="302"/>
      <c r="V9" s="303"/>
      <c r="W9" s="308">
        <f t="shared" ref="W9:W14" si="0">+S9+U9</f>
        <v>0</v>
      </c>
      <c r="X9" s="278"/>
      <c r="Y9" s="278"/>
      <c r="Z9" s="278"/>
      <c r="AA9" s="278"/>
    </row>
    <row r="10" spans="2:27" s="279" customFormat="1" ht="11.25" customHeight="1" x14ac:dyDescent="0.15">
      <c r="B10" s="309"/>
      <c r="C10" s="310" t="s">
        <v>116</v>
      </c>
      <c r="D10" s="310"/>
      <c r="E10" s="307"/>
      <c r="F10" s="307"/>
      <c r="G10" s="303"/>
      <c r="H10" s="307"/>
      <c r="I10" s="303"/>
      <c r="J10" s="302">
        <v>-39459</v>
      </c>
      <c r="K10" s="303"/>
      <c r="L10" s="307"/>
      <c r="M10" s="307"/>
      <c r="N10" s="307"/>
      <c r="O10" s="307"/>
      <c r="P10" s="303"/>
      <c r="Q10" s="302"/>
      <c r="R10" s="303"/>
      <c r="S10" s="307">
        <f t="shared" ref="S10:S13" si="1">SUM(F10:Q10)</f>
        <v>-39459</v>
      </c>
      <c r="T10" s="303"/>
      <c r="U10" s="302"/>
      <c r="V10" s="303"/>
      <c r="W10" s="296">
        <f t="shared" si="0"/>
        <v>-39459</v>
      </c>
      <c r="X10" s="278"/>
      <c r="Y10" s="278"/>
      <c r="Z10" s="278"/>
      <c r="AA10" s="278"/>
    </row>
    <row r="11" spans="2:27" s="279" customFormat="1" ht="11.25" customHeight="1" x14ac:dyDescent="0.15">
      <c r="B11" s="309"/>
      <c r="C11" s="310" t="s">
        <v>117</v>
      </c>
      <c r="D11" s="310"/>
      <c r="E11" s="307"/>
      <c r="F11" s="307"/>
      <c r="G11" s="303"/>
      <c r="H11" s="307">
        <v>12341</v>
      </c>
      <c r="I11" s="303"/>
      <c r="J11" s="302"/>
      <c r="K11" s="303"/>
      <c r="L11" s="307"/>
      <c r="M11" s="307"/>
      <c r="N11" s="307"/>
      <c r="O11" s="307"/>
      <c r="P11" s="303"/>
      <c r="Q11" s="307"/>
      <c r="R11" s="303"/>
      <c r="S11" s="307">
        <f t="shared" si="1"/>
        <v>12341</v>
      </c>
      <c r="T11" s="303"/>
      <c r="U11" s="303"/>
      <c r="V11" s="303"/>
      <c r="W11" s="311">
        <f t="shared" si="0"/>
        <v>12341</v>
      </c>
      <c r="X11" s="278"/>
      <c r="Y11" s="278"/>
      <c r="Z11" s="278"/>
      <c r="AA11" s="278"/>
    </row>
    <row r="12" spans="2:27" s="279" customFormat="1" ht="11.25" customHeight="1" x14ac:dyDescent="0.15">
      <c r="B12" s="309"/>
      <c r="C12" s="312" t="s">
        <v>118</v>
      </c>
      <c r="D12" s="310"/>
      <c r="E12" s="307"/>
      <c r="F12" s="307">
        <v>-7944</v>
      </c>
      <c r="G12" s="303"/>
      <c r="H12" s="303"/>
      <c r="I12" s="303"/>
      <c r="J12" s="307">
        <v>-214252</v>
      </c>
      <c r="K12" s="303"/>
      <c r="L12" s="307"/>
      <c r="M12" s="307"/>
      <c r="N12" s="307"/>
      <c r="O12" s="307"/>
      <c r="P12" s="303"/>
      <c r="Q12" s="303">
        <f>7944+214252</f>
        <v>222196</v>
      </c>
      <c r="R12" s="303"/>
      <c r="S12" s="307">
        <f t="shared" si="1"/>
        <v>0</v>
      </c>
      <c r="T12" s="303"/>
      <c r="U12" s="307"/>
      <c r="V12" s="303"/>
      <c r="W12" s="296">
        <f t="shared" si="0"/>
        <v>0</v>
      </c>
      <c r="X12" s="278"/>
      <c r="Y12" s="278"/>
      <c r="Z12" s="278"/>
      <c r="AA12" s="278"/>
    </row>
    <row r="13" spans="2:27" s="279" customFormat="1" ht="11.25" customHeight="1" x14ac:dyDescent="0.15">
      <c r="B13" s="309"/>
      <c r="C13" s="310" t="s">
        <v>26</v>
      </c>
      <c r="D13" s="310"/>
      <c r="E13" s="307"/>
      <c r="F13" s="307"/>
      <c r="G13" s="303"/>
      <c r="H13" s="307"/>
      <c r="I13" s="303"/>
      <c r="J13" s="307"/>
      <c r="K13" s="303"/>
      <c r="L13" s="307"/>
      <c r="M13" s="307"/>
      <c r="N13" s="307"/>
      <c r="O13" s="307"/>
      <c r="P13" s="303"/>
      <c r="Q13" s="303"/>
      <c r="R13" s="303"/>
      <c r="S13" s="303">
        <f t="shared" si="1"/>
        <v>0</v>
      </c>
      <c r="T13" s="303"/>
      <c r="U13" s="302">
        <v>-1</v>
      </c>
      <c r="V13" s="303"/>
      <c r="W13" s="304">
        <f t="shared" si="0"/>
        <v>-1</v>
      </c>
      <c r="X13" s="278"/>
      <c r="Y13" s="278"/>
      <c r="Z13" s="278"/>
      <c r="AA13" s="278"/>
    </row>
    <row r="14" spans="2:27" s="279" customFormat="1" ht="11.25" customHeight="1" x14ac:dyDescent="0.15">
      <c r="B14" s="448" t="s">
        <v>119</v>
      </c>
      <c r="C14" s="449"/>
      <c r="D14" s="281"/>
      <c r="E14" s="303"/>
      <c r="F14" s="303"/>
      <c r="G14" s="303"/>
      <c r="H14" s="307"/>
      <c r="I14" s="303"/>
      <c r="J14" s="313"/>
      <c r="K14" s="303"/>
      <c r="L14" s="313"/>
      <c r="M14" s="307"/>
      <c r="N14" s="307"/>
      <c r="O14" s="307"/>
      <c r="P14" s="303"/>
      <c r="Q14" s="307"/>
      <c r="R14" s="303"/>
      <c r="S14" s="307">
        <v>0</v>
      </c>
      <c r="T14" s="303"/>
      <c r="U14" s="302"/>
      <c r="V14" s="303"/>
      <c r="W14" s="304">
        <f t="shared" si="0"/>
        <v>0</v>
      </c>
      <c r="X14" s="278"/>
      <c r="Y14" s="278"/>
      <c r="Z14" s="278"/>
      <c r="AA14" s="278"/>
    </row>
    <row r="15" spans="2:27" s="279" customFormat="1" ht="11.25" customHeight="1" x14ac:dyDescent="0.15">
      <c r="B15" s="314"/>
      <c r="C15" s="315"/>
      <c r="D15" s="301"/>
      <c r="E15" s="302"/>
      <c r="F15" s="302"/>
      <c r="G15" s="303"/>
      <c r="H15" s="303"/>
      <c r="I15" s="303"/>
      <c r="J15" s="316"/>
      <c r="K15" s="303"/>
      <c r="L15" s="316"/>
      <c r="M15" s="303"/>
      <c r="N15" s="303"/>
      <c r="O15" s="303"/>
      <c r="P15" s="303"/>
      <c r="Q15" s="303"/>
      <c r="R15" s="303"/>
      <c r="S15" s="303"/>
      <c r="T15" s="303"/>
      <c r="U15" s="302"/>
      <c r="V15" s="303"/>
      <c r="W15" s="304"/>
      <c r="X15" s="278"/>
      <c r="Y15" s="278"/>
      <c r="Z15" s="278"/>
      <c r="AA15" s="278"/>
    </row>
    <row r="16" spans="2:27" s="279" customFormat="1" ht="11.25" customHeight="1" thickBot="1" x14ac:dyDescent="0.2">
      <c r="B16" s="450" t="s">
        <v>179</v>
      </c>
      <c r="C16" s="451"/>
      <c r="D16" s="289"/>
      <c r="E16" s="317">
        <f>SUM(E6:E14)</f>
        <v>78918844</v>
      </c>
      <c r="F16" s="317">
        <f>SUM(F6:F14)</f>
        <v>79000</v>
      </c>
      <c r="G16" s="317"/>
      <c r="H16" s="317">
        <f>SUM(H6:H15)</f>
        <v>55536</v>
      </c>
      <c r="I16" s="317"/>
      <c r="J16" s="317">
        <f>SUM(J6:J15)</f>
        <v>946249</v>
      </c>
      <c r="K16" s="317"/>
      <c r="L16" s="317">
        <f>SUM(L6:L15)</f>
        <v>17401</v>
      </c>
      <c r="M16" s="317">
        <f>SUM(M6:M15)</f>
        <v>34</v>
      </c>
      <c r="N16" s="317">
        <f>SUM(N6:N15)</f>
        <v>-27308</v>
      </c>
      <c r="O16" s="317">
        <f>SUM(O6:O15)</f>
        <v>9569</v>
      </c>
      <c r="P16" s="317"/>
      <c r="Q16" s="317">
        <f>SUM(Q6:Q15)</f>
        <v>-2270</v>
      </c>
      <c r="R16" s="317"/>
      <c r="S16" s="317">
        <f>SUM(S6:S15)</f>
        <v>1078211</v>
      </c>
      <c r="T16" s="317"/>
      <c r="U16" s="317">
        <f>SUM(U6:U15)</f>
        <v>922</v>
      </c>
      <c r="V16" s="317"/>
      <c r="W16" s="318">
        <f>SUM(W6:W14)</f>
        <v>1079133</v>
      </c>
      <c r="X16" s="278"/>
      <c r="Y16" s="278"/>
      <c r="Z16" s="278"/>
      <c r="AA16" s="278"/>
    </row>
    <row r="17" spans="2:27" s="279" customFormat="1" ht="11.25" customHeight="1" thickBot="1" x14ac:dyDescent="0.2">
      <c r="B17" s="319"/>
      <c r="C17" s="320"/>
      <c r="D17" s="320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2"/>
      <c r="X17" s="278"/>
      <c r="Y17" s="278"/>
      <c r="Z17" s="278"/>
      <c r="AA17" s="278"/>
    </row>
    <row r="18" spans="2:27" s="298" customFormat="1" ht="11.25" customHeight="1" x14ac:dyDescent="0.15">
      <c r="B18" s="446" t="s">
        <v>180</v>
      </c>
      <c r="C18" s="447"/>
      <c r="D18" s="293"/>
      <c r="E18" s="294">
        <v>76231631</v>
      </c>
      <c r="F18" s="294">
        <v>79000</v>
      </c>
      <c r="G18" s="294"/>
      <c r="H18" s="295">
        <v>40504</v>
      </c>
      <c r="I18" s="294"/>
      <c r="J18" s="294">
        <v>1047145</v>
      </c>
      <c r="K18" s="294"/>
      <c r="L18" s="295">
        <v>9628</v>
      </c>
      <c r="M18" s="295">
        <v>571</v>
      </c>
      <c r="N18" s="295">
        <v>-26684</v>
      </c>
      <c r="O18" s="295">
        <v>10677</v>
      </c>
      <c r="P18" s="294"/>
      <c r="Q18" s="294">
        <v>-71596</v>
      </c>
      <c r="R18" s="294"/>
      <c r="S18" s="294">
        <v>1089245</v>
      </c>
      <c r="T18" s="294"/>
      <c r="U18" s="294">
        <v>484</v>
      </c>
      <c r="V18" s="294"/>
      <c r="W18" s="296">
        <f>SUM(S18:U18)</f>
        <v>1089729</v>
      </c>
      <c r="X18" s="297"/>
      <c r="Y18" s="297"/>
      <c r="Z18" s="297"/>
      <c r="AA18" s="297"/>
    </row>
    <row r="19" spans="2:27" s="279" customFormat="1" ht="11.25" customHeight="1" x14ac:dyDescent="0.15">
      <c r="B19" s="299"/>
      <c r="C19" s="300"/>
      <c r="D19" s="301"/>
      <c r="E19" s="302"/>
      <c r="F19" s="302"/>
      <c r="G19" s="303"/>
      <c r="H19" s="303"/>
      <c r="I19" s="303"/>
      <c r="J19" s="302"/>
      <c r="K19" s="303"/>
      <c r="L19" s="303"/>
      <c r="M19" s="303"/>
      <c r="N19" s="303"/>
      <c r="O19" s="303"/>
      <c r="P19" s="303"/>
      <c r="Q19" s="302"/>
      <c r="R19" s="303"/>
      <c r="S19" s="302"/>
      <c r="T19" s="303"/>
      <c r="U19" s="302"/>
      <c r="V19" s="303"/>
      <c r="W19" s="304"/>
      <c r="X19" s="278"/>
      <c r="Y19" s="278"/>
      <c r="Z19" s="278"/>
      <c r="AA19" s="278"/>
    </row>
    <row r="20" spans="2:27" s="279" customFormat="1" ht="11.25" customHeight="1" x14ac:dyDescent="0.15">
      <c r="B20" s="441" t="s">
        <v>114</v>
      </c>
      <c r="C20" s="442"/>
      <c r="D20" s="305"/>
      <c r="E20" s="306"/>
      <c r="F20" s="306"/>
      <c r="G20" s="303"/>
      <c r="H20" s="303"/>
      <c r="I20" s="303"/>
      <c r="J20" s="306">
        <v>57547</v>
      </c>
      <c r="K20" s="303"/>
      <c r="L20" s="306">
        <v>-7539</v>
      </c>
      <c r="M20" s="306">
        <v>1564</v>
      </c>
      <c r="N20" s="306">
        <v>-211</v>
      </c>
      <c r="O20" s="306">
        <v>-795</v>
      </c>
      <c r="P20" s="303"/>
      <c r="Q20" s="303"/>
      <c r="R20" s="303"/>
      <c r="S20" s="303">
        <f>SUM(F20:Q20)</f>
        <v>50566</v>
      </c>
      <c r="T20" s="303"/>
      <c r="U20" s="303">
        <v>117</v>
      </c>
      <c r="V20" s="303"/>
      <c r="W20" s="323">
        <f>+S20+U20</f>
        <v>50683</v>
      </c>
      <c r="X20" s="278"/>
      <c r="Y20" s="278"/>
      <c r="Z20" s="278"/>
      <c r="AA20" s="278"/>
    </row>
    <row r="21" spans="2:27" s="279" customFormat="1" ht="11.25" customHeight="1" x14ac:dyDescent="0.15">
      <c r="B21" s="452" t="s">
        <v>115</v>
      </c>
      <c r="C21" s="453"/>
      <c r="D21" s="281"/>
      <c r="E21" s="303"/>
      <c r="F21" s="303"/>
      <c r="G21" s="303"/>
      <c r="H21" s="302"/>
      <c r="I21" s="303"/>
      <c r="J21" s="307"/>
      <c r="K21" s="303"/>
      <c r="L21" s="307"/>
      <c r="M21" s="307"/>
      <c r="N21" s="307"/>
      <c r="O21" s="307"/>
      <c r="P21" s="303"/>
      <c r="Q21" s="302"/>
      <c r="R21" s="303"/>
      <c r="S21" s="302"/>
      <c r="T21" s="303"/>
      <c r="U21" s="302"/>
      <c r="V21" s="303"/>
      <c r="W21" s="323"/>
      <c r="X21" s="278"/>
      <c r="Y21" s="278"/>
      <c r="Z21" s="278"/>
      <c r="AA21" s="278"/>
    </row>
    <row r="22" spans="2:27" s="279" customFormat="1" ht="11.25" customHeight="1" x14ac:dyDescent="0.15">
      <c r="B22" s="309"/>
      <c r="C22" s="310" t="s">
        <v>116</v>
      </c>
      <c r="D22" s="310"/>
      <c r="E22" s="307"/>
      <c r="F22" s="307"/>
      <c r="G22" s="303"/>
      <c r="H22" s="307"/>
      <c r="I22" s="303"/>
      <c r="J22" s="306">
        <v>-41927</v>
      </c>
      <c r="K22" s="303"/>
      <c r="L22" s="307"/>
      <c r="M22" s="307"/>
      <c r="N22" s="307"/>
      <c r="O22" s="307"/>
      <c r="P22" s="303"/>
      <c r="Q22" s="302"/>
      <c r="R22" s="303"/>
      <c r="S22" s="302">
        <f t="shared" ref="S22:S25" si="2">SUM(F22:Q22)</f>
        <v>-41927</v>
      </c>
      <c r="T22" s="303"/>
      <c r="U22" s="307"/>
      <c r="V22" s="303"/>
      <c r="W22" s="323">
        <f t="shared" ref="W22:W25" si="3">+S22+U22</f>
        <v>-41927</v>
      </c>
      <c r="X22" s="278"/>
      <c r="Y22" s="278"/>
      <c r="Z22" s="278"/>
      <c r="AA22" s="278"/>
    </row>
    <row r="23" spans="2:27" s="279" customFormat="1" ht="11.25" customHeight="1" x14ac:dyDescent="0.15">
      <c r="B23" s="309"/>
      <c r="C23" s="310" t="s">
        <v>117</v>
      </c>
      <c r="D23" s="310"/>
      <c r="E23" s="307"/>
      <c r="F23" s="307"/>
      <c r="G23" s="303"/>
      <c r="H23" s="307">
        <v>-15735</v>
      </c>
      <c r="I23" s="303"/>
      <c r="J23" s="302"/>
      <c r="K23" s="303"/>
      <c r="L23" s="307"/>
      <c r="M23" s="307"/>
      <c r="N23" s="307"/>
      <c r="O23" s="307"/>
      <c r="P23" s="303"/>
      <c r="Q23" s="307"/>
      <c r="R23" s="303"/>
      <c r="S23" s="307">
        <f t="shared" si="2"/>
        <v>-15735</v>
      </c>
      <c r="T23" s="303"/>
      <c r="U23" s="302"/>
      <c r="V23" s="303"/>
      <c r="W23" s="323">
        <f t="shared" si="3"/>
        <v>-15735</v>
      </c>
      <c r="X23" s="278"/>
      <c r="Y23" s="278"/>
      <c r="Z23" s="278"/>
      <c r="AA23" s="278"/>
    </row>
    <row r="24" spans="2:27" s="279" customFormat="1" ht="11.25" customHeight="1" x14ac:dyDescent="0.15">
      <c r="B24" s="309"/>
      <c r="C24" s="310" t="s">
        <v>26</v>
      </c>
      <c r="D24" s="310"/>
      <c r="E24" s="307"/>
      <c r="F24" s="307"/>
      <c r="G24" s="303"/>
      <c r="H24" s="303"/>
      <c r="I24" s="303"/>
      <c r="J24" s="303"/>
      <c r="K24" s="303"/>
      <c r="L24" s="307"/>
      <c r="M24" s="307"/>
      <c r="N24" s="307"/>
      <c r="O24" s="307"/>
      <c r="P24" s="303"/>
      <c r="Q24" s="302"/>
      <c r="R24" s="303"/>
      <c r="S24" s="302">
        <f t="shared" si="2"/>
        <v>0</v>
      </c>
      <c r="T24" s="303"/>
      <c r="U24" s="302"/>
      <c r="V24" s="303"/>
      <c r="W24" s="323">
        <f t="shared" si="3"/>
        <v>0</v>
      </c>
      <c r="X24" s="278"/>
      <c r="Y24" s="278"/>
      <c r="Z24" s="278"/>
      <c r="AA24" s="278"/>
    </row>
    <row r="25" spans="2:27" s="279" customFormat="1" ht="11.25" customHeight="1" x14ac:dyDescent="0.15">
      <c r="B25" s="448" t="s">
        <v>119</v>
      </c>
      <c r="C25" s="449"/>
      <c r="D25" s="281"/>
      <c r="E25" s="303"/>
      <c r="F25" s="303"/>
      <c r="G25" s="303"/>
      <c r="H25" s="302">
        <v>-503</v>
      </c>
      <c r="I25" s="303"/>
      <c r="J25" s="307"/>
      <c r="K25" s="303"/>
      <c r="L25" s="307"/>
      <c r="M25" s="307"/>
      <c r="N25" s="307"/>
      <c r="O25" s="307"/>
      <c r="P25" s="303"/>
      <c r="Q25" s="302"/>
      <c r="R25" s="303"/>
      <c r="S25" s="307">
        <f t="shared" si="2"/>
        <v>-503</v>
      </c>
      <c r="T25" s="303"/>
      <c r="U25" s="302">
        <v>43</v>
      </c>
      <c r="V25" s="303"/>
      <c r="W25" s="323">
        <f t="shared" si="3"/>
        <v>-460</v>
      </c>
      <c r="X25" s="278"/>
      <c r="Y25" s="278"/>
      <c r="Z25" s="278"/>
      <c r="AA25" s="278"/>
    </row>
    <row r="26" spans="2:27" s="279" customFormat="1" ht="11.25" customHeight="1" x14ac:dyDescent="0.15">
      <c r="B26" s="314"/>
      <c r="C26" s="315"/>
      <c r="D26" s="301"/>
      <c r="E26" s="302"/>
      <c r="F26" s="302"/>
      <c r="G26" s="303"/>
      <c r="H26" s="302"/>
      <c r="I26" s="303"/>
      <c r="J26" s="303"/>
      <c r="K26" s="303"/>
      <c r="L26" s="303"/>
      <c r="M26" s="303"/>
      <c r="N26" s="303"/>
      <c r="O26" s="303"/>
      <c r="P26" s="303"/>
      <c r="Q26" s="302"/>
      <c r="R26" s="303"/>
      <c r="S26" s="303"/>
      <c r="T26" s="303"/>
      <c r="U26" s="302"/>
      <c r="V26" s="303"/>
      <c r="W26" s="304"/>
      <c r="X26" s="278"/>
      <c r="Y26" s="278"/>
      <c r="Z26" s="278"/>
      <c r="AA26" s="278"/>
    </row>
    <row r="27" spans="2:27" s="279" customFormat="1" ht="11.25" customHeight="1" thickBot="1" x14ac:dyDescent="0.2">
      <c r="B27" s="450" t="s">
        <v>181</v>
      </c>
      <c r="C27" s="451"/>
      <c r="D27" s="289"/>
      <c r="E27" s="317">
        <f>SUM(E18:E25)</f>
        <v>76231631</v>
      </c>
      <c r="F27" s="317">
        <f>SUM(F18:F25)</f>
        <v>79000</v>
      </c>
      <c r="G27" s="317"/>
      <c r="H27" s="317">
        <f>SUM(H18:H26)</f>
        <v>24266</v>
      </c>
      <c r="I27" s="317"/>
      <c r="J27" s="317">
        <f>SUM(J18:J26)</f>
        <v>1062765</v>
      </c>
      <c r="K27" s="317"/>
      <c r="L27" s="317">
        <f>SUM(L18:L26)</f>
        <v>2089</v>
      </c>
      <c r="M27" s="317">
        <f>SUM(M18:M26)</f>
        <v>2135</v>
      </c>
      <c r="N27" s="317">
        <f>SUM(N18:N26)</f>
        <v>-26895</v>
      </c>
      <c r="O27" s="317">
        <f>SUM(O18:O26)</f>
        <v>9882</v>
      </c>
      <c r="P27" s="317"/>
      <c r="Q27" s="317">
        <f>SUM(Q18:Q26)</f>
        <v>-71596</v>
      </c>
      <c r="R27" s="317"/>
      <c r="S27" s="317">
        <f>SUM(S18:S26)</f>
        <v>1081646</v>
      </c>
      <c r="T27" s="317"/>
      <c r="U27" s="317">
        <f>SUM(U18:U26)</f>
        <v>644</v>
      </c>
      <c r="V27" s="317"/>
      <c r="W27" s="318">
        <f>SUM(W18:W25)</f>
        <v>1082290</v>
      </c>
      <c r="X27" s="278"/>
      <c r="Y27" s="278"/>
      <c r="Z27" s="278"/>
      <c r="AA27" s="278"/>
    </row>
    <row r="28" spans="2:27" s="279" customFormat="1" ht="11.25" customHeight="1" x14ac:dyDescent="0.15">
      <c r="B28" s="281"/>
      <c r="C28" s="281"/>
      <c r="D28" s="281"/>
      <c r="E28" s="324"/>
      <c r="F28" s="324"/>
      <c r="G28" s="324"/>
      <c r="H28" s="324"/>
      <c r="I28" s="324"/>
      <c r="J28" s="325"/>
      <c r="K28" s="325"/>
      <c r="L28" s="325"/>
      <c r="M28" s="325"/>
      <c r="N28" s="325"/>
      <c r="O28" s="278"/>
      <c r="P28" s="278"/>
      <c r="Q28" s="278"/>
      <c r="R28" s="278"/>
      <c r="S28" s="278"/>
      <c r="T28" s="278"/>
      <c r="U28" s="278"/>
      <c r="V28" s="278"/>
      <c r="W28" s="268"/>
      <c r="X28" s="278"/>
      <c r="Y28" s="278"/>
      <c r="Z28" s="278"/>
      <c r="AA28" s="278"/>
    </row>
    <row r="29" spans="2:27" s="279" customFormat="1" ht="11.25" customHeight="1" x14ac:dyDescent="0.15">
      <c r="B29" s="281"/>
      <c r="C29" s="281"/>
      <c r="D29" s="281"/>
      <c r="E29" s="324"/>
      <c r="F29" s="324"/>
      <c r="G29" s="324"/>
      <c r="H29" s="324"/>
      <c r="I29" s="324"/>
      <c r="J29" s="325"/>
      <c r="K29" s="325"/>
      <c r="L29" s="325"/>
      <c r="M29" s="325"/>
      <c r="N29" s="325"/>
      <c r="O29" s="326"/>
      <c r="P29" s="278"/>
      <c r="Q29" s="278"/>
      <c r="R29" s="278"/>
      <c r="S29" s="278"/>
      <c r="T29" s="278"/>
      <c r="U29" s="278"/>
      <c r="V29" s="278"/>
      <c r="W29" s="268"/>
      <c r="X29" s="278"/>
      <c r="Y29" s="278"/>
      <c r="Z29" s="278"/>
      <c r="AA29" s="278"/>
    </row>
    <row r="30" spans="2:27" s="279" customFormat="1" ht="11.25" customHeight="1" x14ac:dyDescent="0.15">
      <c r="B30" s="281"/>
      <c r="C30" s="281"/>
      <c r="D30" s="281"/>
      <c r="E30" s="324"/>
      <c r="F30" s="324"/>
      <c r="G30" s="324"/>
      <c r="H30" s="324"/>
      <c r="I30" s="324"/>
      <c r="J30" s="325"/>
      <c r="K30" s="325"/>
      <c r="L30" s="325"/>
      <c r="M30" s="325"/>
      <c r="N30" s="325"/>
      <c r="O30" s="326"/>
      <c r="P30" s="278"/>
      <c r="Q30" s="326"/>
      <c r="R30" s="278"/>
      <c r="S30" s="278"/>
      <c r="T30" s="278"/>
      <c r="U30" s="278"/>
      <c r="V30" s="278"/>
      <c r="W30" s="268"/>
      <c r="X30" s="278"/>
      <c r="Y30" s="278"/>
      <c r="Z30" s="278"/>
      <c r="AA30" s="278"/>
    </row>
    <row r="31" spans="2:27" ht="11.25" customHeight="1" x14ac:dyDescent="0.25"/>
    <row r="32" spans="2:27" ht="11.25" customHeight="1" x14ac:dyDescent="0.25"/>
    <row r="33" ht="10.5" customHeight="1" x14ac:dyDescent="0.25"/>
    <row r="34" ht="15" customHeight="1" x14ac:dyDescent="0.25"/>
  </sheetData>
  <mergeCells count="14">
    <mergeCell ref="B25:C25"/>
    <mergeCell ref="B27:C27"/>
    <mergeCell ref="B9:C9"/>
    <mergeCell ref="B14:C14"/>
    <mergeCell ref="B16:C16"/>
    <mergeCell ref="B18:C18"/>
    <mergeCell ref="B20:C20"/>
    <mergeCell ref="B21:C21"/>
    <mergeCell ref="B1:S1"/>
    <mergeCell ref="B8:C8"/>
    <mergeCell ref="B2:C2"/>
    <mergeCell ref="B3:C3"/>
    <mergeCell ref="L3:O3"/>
    <mergeCell ref="B6:C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C85D05-93CA-44C8-AD9E-DE6C0610D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B06012-05DF-4329-A44E-BE7189BF4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A57BF-833F-44ED-8988-BF8792543F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Changes in Equity</vt:lpstr>
      <vt:lpstr>Comp. Income</vt:lpstr>
      <vt:lpstr>IR Contact</vt:lpstr>
      <vt:lpstr>Back Banner</vt:lpstr>
      <vt:lpstr>'Balance Sheet'!Print_Area</vt:lpstr>
      <vt:lpstr>'Changes in Equity'!Print_Area</vt:lpstr>
      <vt:lpstr>'Statement of Cash Flows'!Print_Area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Q2 2016 Results english IFRS.xlsx</vt:lpwstr>
  </property>
  <property fmtid="{D5CDD505-2E9C-101B-9397-08002B2CF9AE}" pid="3" name="ContentTypeId">
    <vt:lpwstr>0x010100FFD037E0F555104F902E5D16CA0A3EF6</vt:lpwstr>
  </property>
</Properties>
</file>