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E2E2116-910A-42B0-B790-FB89B53EE263}" xr6:coauthVersionLast="45" xr6:coauthVersionMax="45" xr10:uidLastSave="{00000000-0000-0000-0000-000000000000}"/>
  <bookViews>
    <workbookView xWindow="-108" yWindow="-108" windowWidth="23256" windowHeight="12576" tabRatio="702" xr2:uid="{00000000-000D-0000-FFFF-FFFF00000000}"/>
  </bookViews>
  <sheets>
    <sheet name="Front page" sheetId="1" r:id="rId1"/>
    <sheet name="Table of contents" sheetId="11" r:id="rId2"/>
    <sheet name="Key Figures" sheetId="3" r:id="rId3"/>
    <sheet name="Income Statement" sheetId="4" r:id="rId4"/>
    <sheet name="Balance Sheet" sheetId="7" r:id="rId5"/>
    <sheet name="Statement of Cash Flows" sheetId="10" r:id="rId6"/>
    <sheet name="Segment Report ytd" sheetId="15" r:id="rId7"/>
    <sheet name="Segment Report quarter" sheetId="17" r:id="rId8"/>
    <sheet name="Changes in Equity" sheetId="16" r:id="rId9"/>
    <sheet name="Comp. Income" sheetId="14" r:id="rId10"/>
    <sheet name="IR Contact" sheetId="5" r:id="rId11"/>
    <sheet name="Back Banner" sheetId="6" r:id="rId12"/>
  </sheets>
  <definedNames>
    <definedName name="_xlnm.Print_Area" localSheetId="4">'Balance Sheet'!$A$1:$J$58</definedName>
    <definedName name="_xlnm.Print_Area" localSheetId="8">'Changes in Equity'!$A$1:$W$36</definedName>
    <definedName name="_xlnm.Print_Area" localSheetId="5">'Statement of Cash Flows'!$A$1:$M$38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7" i="16" l="1"/>
  <c r="J10" i="14" l="1"/>
  <c r="E21" i="16"/>
  <c r="J6" i="4" l="1"/>
  <c r="H6" i="3" l="1"/>
  <c r="H15" i="3" s="1"/>
  <c r="S26" i="16" l="1"/>
  <c r="W26" i="16" s="1"/>
  <c r="E36" i="16"/>
  <c r="I17" i="17" l="1"/>
  <c r="G21" i="15"/>
  <c r="G10" i="15"/>
  <c r="G9" i="15"/>
  <c r="M17" i="17"/>
  <c r="N9" i="17" l="1"/>
  <c r="H55" i="7" l="1"/>
  <c r="I28" i="4" l="1"/>
  <c r="J11" i="14" l="1"/>
  <c r="J9" i="14"/>
  <c r="K6" i="3"/>
  <c r="K17" i="3" s="1"/>
  <c r="L6" i="3"/>
  <c r="L15" i="3" s="1"/>
  <c r="L17" i="3" l="1"/>
  <c r="K15" i="3"/>
  <c r="K22" i="4"/>
  <c r="K14" i="4" l="1"/>
  <c r="H22" i="4"/>
  <c r="H14" i="4"/>
  <c r="K10" i="4"/>
  <c r="K12" i="4" s="1"/>
  <c r="K17" i="4" s="1"/>
  <c r="K21" i="4" s="1"/>
  <c r="H10" i="4"/>
  <c r="H12" i="4" s="1"/>
  <c r="H17" i="4" s="1"/>
  <c r="H21" i="4" s="1"/>
  <c r="K23" i="4" l="1"/>
  <c r="K25" i="4" s="1"/>
  <c r="H23" i="4"/>
  <c r="H25" i="4" s="1"/>
  <c r="S33" i="16"/>
  <c r="W33" i="16" s="1"/>
  <c r="S32" i="16"/>
  <c r="S30" i="16"/>
  <c r="W30" i="16" s="1"/>
  <c r="S29" i="16"/>
  <c r="W29" i="16" s="1"/>
  <c r="S28" i="16"/>
  <c r="W28" i="16" s="1"/>
  <c r="W34" i="16"/>
  <c r="W32" i="16"/>
  <c r="Q31" i="16"/>
  <c r="S31" i="16" s="1"/>
  <c r="W31" i="16" s="1"/>
  <c r="U36" i="16" l="1"/>
  <c r="S36" i="16"/>
  <c r="Q36" i="16"/>
  <c r="O36" i="16"/>
  <c r="N36" i="16"/>
  <c r="M36" i="16"/>
  <c r="L36" i="16"/>
  <c r="J36" i="16"/>
  <c r="H36" i="16"/>
  <c r="F36" i="16"/>
  <c r="W24" i="16" l="1"/>
  <c r="W36" i="16" s="1"/>
  <c r="W21" i="16"/>
  <c r="U21" i="16"/>
  <c r="S21" i="16"/>
  <c r="Q21" i="16"/>
  <c r="O21" i="16"/>
  <c r="N21" i="16"/>
  <c r="M21" i="16"/>
  <c r="L21" i="16"/>
  <c r="J21" i="16"/>
  <c r="H21" i="16"/>
  <c r="F21" i="16"/>
  <c r="M32" i="10"/>
  <c r="J55" i="7" l="1"/>
  <c r="L10" i="4"/>
  <c r="L12" i="4" s="1"/>
  <c r="L17" i="4" s="1"/>
  <c r="L21" i="4" s="1"/>
  <c r="L23" i="4" s="1"/>
  <c r="I10" i="4"/>
  <c r="I12" i="4" s="1"/>
  <c r="I17" i="4" s="1"/>
  <c r="I21" i="4" s="1"/>
  <c r="I23" i="4" s="1"/>
  <c r="I6" i="3"/>
  <c r="I15" i="3" s="1"/>
  <c r="N24" i="17" l="1"/>
  <c r="M24" i="17"/>
  <c r="N21" i="17"/>
  <c r="M21" i="17"/>
  <c r="L18" i="17"/>
  <c r="L22" i="17" s="1"/>
  <c r="L25" i="17" s="1"/>
  <c r="K18" i="17"/>
  <c r="K22" i="17" s="1"/>
  <c r="K25" i="17" s="1"/>
  <c r="N17" i="17"/>
  <c r="N14" i="17"/>
  <c r="M14" i="17"/>
  <c r="N13" i="17"/>
  <c r="M13" i="17"/>
  <c r="J11" i="17"/>
  <c r="J15" i="17" s="1"/>
  <c r="J18" i="17" s="1"/>
  <c r="J22" i="17" s="1"/>
  <c r="J25" i="17" s="1"/>
  <c r="I11" i="17"/>
  <c r="I15" i="17" s="1"/>
  <c r="I18" i="17" s="1"/>
  <c r="I22" i="17" s="1"/>
  <c r="I25" i="17" s="1"/>
  <c r="H11" i="17"/>
  <c r="H15" i="17" s="1"/>
  <c r="H18" i="17" s="1"/>
  <c r="H22" i="17" s="1"/>
  <c r="H25" i="17" s="1"/>
  <c r="G11" i="17"/>
  <c r="G15" i="17" s="1"/>
  <c r="G18" i="17" s="1"/>
  <c r="G22" i="17" s="1"/>
  <c r="G25" i="17" s="1"/>
  <c r="F11" i="17"/>
  <c r="F15" i="17" s="1"/>
  <c r="F18" i="17" s="1"/>
  <c r="F22" i="17" s="1"/>
  <c r="F25" i="17" s="1"/>
  <c r="E11" i="17"/>
  <c r="E15" i="17" s="1"/>
  <c r="E18" i="17" s="1"/>
  <c r="E22" i="17" s="1"/>
  <c r="E25" i="17" s="1"/>
  <c r="N10" i="17"/>
  <c r="M10" i="17"/>
  <c r="M9" i="17"/>
  <c r="M11" i="17" l="1"/>
  <c r="M15" i="17"/>
  <c r="M18" i="17" s="1"/>
  <c r="M22" i="17" s="1"/>
  <c r="M25" i="17" s="1"/>
  <c r="M29" i="17" s="1"/>
  <c r="M32" i="17" s="1"/>
  <c r="M35" i="17" s="1"/>
  <c r="N11" i="17"/>
  <c r="N15" i="17" s="1"/>
  <c r="N18" i="17" s="1"/>
  <c r="N22" i="17" s="1"/>
  <c r="N25" i="17" s="1"/>
  <c r="N29" i="17" s="1"/>
  <c r="N32" i="17" s="1"/>
  <c r="N35" i="17" s="1"/>
  <c r="H37" i="7"/>
  <c r="J37" i="7"/>
  <c r="H46" i="7"/>
  <c r="J46" i="7"/>
  <c r="N24" i="15"/>
  <c r="M24" i="15"/>
  <c r="N21" i="15"/>
  <c r="M21" i="15"/>
  <c r="L18" i="15"/>
  <c r="L22" i="15" s="1"/>
  <c r="L25" i="15" s="1"/>
  <c r="K18" i="15"/>
  <c r="K22" i="15" s="1"/>
  <c r="K25" i="15" s="1"/>
  <c r="N17" i="15"/>
  <c r="M17" i="15"/>
  <c r="N14" i="15"/>
  <c r="M14" i="15"/>
  <c r="N13" i="15"/>
  <c r="M13" i="15"/>
  <c r="J11" i="15"/>
  <c r="J15" i="15" s="1"/>
  <c r="J18" i="15" s="1"/>
  <c r="J22" i="15" s="1"/>
  <c r="J25" i="15" s="1"/>
  <c r="I11" i="15"/>
  <c r="I15" i="15" s="1"/>
  <c r="I18" i="15" s="1"/>
  <c r="I22" i="15" s="1"/>
  <c r="I25" i="15" s="1"/>
  <c r="H11" i="15"/>
  <c r="H15" i="15" s="1"/>
  <c r="H18" i="15" s="1"/>
  <c r="H22" i="15" s="1"/>
  <c r="H25" i="15" s="1"/>
  <c r="G11" i="15"/>
  <c r="G15" i="15" s="1"/>
  <c r="G18" i="15" s="1"/>
  <c r="G22" i="15" s="1"/>
  <c r="G25" i="15" s="1"/>
  <c r="F11" i="15"/>
  <c r="F15" i="15" s="1"/>
  <c r="F18" i="15" s="1"/>
  <c r="F22" i="15" s="1"/>
  <c r="F25" i="15" s="1"/>
  <c r="E11" i="15"/>
  <c r="E15" i="15" s="1"/>
  <c r="E18" i="15" s="1"/>
  <c r="E22" i="15" s="1"/>
  <c r="E25" i="15" s="1"/>
  <c r="N10" i="15"/>
  <c r="M10" i="15"/>
  <c r="N9" i="15"/>
  <c r="M9" i="15"/>
  <c r="J57" i="7" l="1"/>
  <c r="H57" i="7"/>
  <c r="M11" i="15"/>
  <c r="M15" i="15" s="1"/>
  <c r="M18" i="15" s="1"/>
  <c r="M22" i="15" s="1"/>
  <c r="M25" i="15" s="1"/>
  <c r="M29" i="15" s="1"/>
  <c r="M32" i="15" s="1"/>
  <c r="M35" i="15" s="1"/>
  <c r="N11" i="15"/>
  <c r="N15" i="15" s="1"/>
  <c r="N18" i="15" s="1"/>
  <c r="N22" i="15" s="1"/>
  <c r="N25" i="15" s="1"/>
  <c r="N29" i="15" s="1"/>
  <c r="N32" i="15" s="1"/>
  <c r="N35" i="15" s="1"/>
  <c r="M14" i="14"/>
  <c r="M12" i="14"/>
  <c r="M35" i="10"/>
  <c r="M37" i="10" s="1"/>
  <c r="L35" i="10"/>
  <c r="L37" i="10" s="1"/>
  <c r="L32" i="10"/>
  <c r="M26" i="10"/>
  <c r="L26" i="10"/>
  <c r="M11" i="10"/>
  <c r="M17" i="10" s="1"/>
  <c r="M38" i="10" s="1"/>
  <c r="L11" i="10"/>
  <c r="L17" i="10" s="1"/>
  <c r="L38" i="10" s="1"/>
  <c r="L29" i="4"/>
  <c r="K29" i="4"/>
  <c r="L28" i="4"/>
  <c r="K28" i="4"/>
  <c r="M25" i="4"/>
  <c r="M22" i="4"/>
  <c r="M20" i="4"/>
  <c r="M19" i="4"/>
  <c r="M18" i="4"/>
  <c r="M16" i="4"/>
  <c r="M15" i="4"/>
  <c r="M14" i="4"/>
  <c r="M13" i="4"/>
  <c r="M11" i="4"/>
  <c r="M9" i="4"/>
  <c r="M8" i="4"/>
  <c r="M7" i="4"/>
  <c r="M6" i="4"/>
  <c r="M29" i="4" l="1"/>
  <c r="M28" i="4"/>
  <c r="M15" i="14"/>
  <c r="M17" i="14" s="1"/>
  <c r="M19" i="14" s="1"/>
  <c r="M10" i="4"/>
  <c r="M12" i="4" l="1"/>
  <c r="M17" i="4"/>
  <c r="M23" i="4" l="1"/>
  <c r="M21" i="4"/>
  <c r="M19" i="3" l="1"/>
  <c r="M16" i="3"/>
  <c r="M14" i="3"/>
  <c r="M13" i="3"/>
  <c r="M12" i="3"/>
  <c r="M11" i="3"/>
  <c r="M8" i="3"/>
  <c r="M7" i="3"/>
  <c r="M6" i="3" l="1"/>
  <c r="K14" i="14" l="1"/>
  <c r="K12" i="14"/>
  <c r="J14" i="14"/>
  <c r="J12" i="14"/>
  <c r="J15" i="14" l="1"/>
  <c r="J17" i="14" s="1"/>
  <c r="J19" i="14" s="1"/>
  <c r="K15" i="14"/>
  <c r="K17" i="14" s="1"/>
  <c r="K19" i="14" s="1"/>
  <c r="K35" i="10" l="1"/>
  <c r="K37" i="10" s="1"/>
  <c r="J35" i="10"/>
  <c r="J37" i="10" s="1"/>
  <c r="K32" i="10"/>
  <c r="J32" i="10"/>
  <c r="K26" i="10"/>
  <c r="J26" i="10"/>
  <c r="K11" i="10"/>
  <c r="K17" i="10" s="1"/>
  <c r="K38" i="10" s="1"/>
  <c r="J11" i="10"/>
  <c r="J17" i="10" s="1"/>
  <c r="J38" i="10" s="1"/>
  <c r="H24" i="7" l="1"/>
  <c r="J24" i="7"/>
  <c r="J14" i="7"/>
  <c r="H14" i="7"/>
  <c r="H26" i="7" l="1"/>
  <c r="J26" i="7"/>
  <c r="I29" i="4"/>
  <c r="H29" i="4"/>
  <c r="J29" i="4" s="1"/>
  <c r="H28" i="4"/>
  <c r="J28" i="4" s="1"/>
  <c r="J25" i="4"/>
  <c r="J9" i="4"/>
  <c r="J11" i="4"/>
  <c r="J13" i="4"/>
  <c r="J14" i="4"/>
  <c r="J15" i="4"/>
  <c r="J16" i="4"/>
  <c r="J18" i="4"/>
  <c r="J19" i="4"/>
  <c r="J20" i="4"/>
  <c r="J22" i="4"/>
  <c r="J7" i="4"/>
  <c r="J8" i="4"/>
  <c r="J12" i="4" l="1"/>
  <c r="J10" i="4"/>
  <c r="J19" i="3"/>
  <c r="J16" i="3"/>
  <c r="J14" i="3"/>
  <c r="J12" i="3"/>
  <c r="J13" i="3"/>
  <c r="J11" i="3"/>
  <c r="J7" i="3"/>
  <c r="J8" i="3"/>
  <c r="I29" i="3"/>
  <c r="H29" i="3"/>
  <c r="J17" i="4" l="1"/>
  <c r="J6" i="3"/>
  <c r="H17" i="3"/>
  <c r="I17" i="3"/>
  <c r="J23" i="4" l="1"/>
  <c r="J21" i="4"/>
</calcChain>
</file>

<file path=xl/sharedStrings.xml><?xml version="1.0" encoding="utf-8"?>
<sst xmlns="http://schemas.openxmlformats.org/spreadsheetml/2006/main" count="321" uniqueCount="206">
  <si>
    <t>Digital Business Platform</t>
  </si>
  <si>
    <t>Adabas &amp; Natural</t>
  </si>
  <si>
    <t>Consulting</t>
  </si>
  <si>
    <t>EBIT*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</si>
  <si>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</si>
  <si>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</si>
  <si>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</si>
  <si>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</si>
  <si>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</si>
  <si>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</si>
  <si>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</si>
  <si>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</si>
  <si>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</si>
  <si>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</si>
  <si>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</si>
  <si>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</si>
  <si>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</si>
  <si>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</si>
  <si>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Digital Business 
Platform</t>
  </si>
  <si>
    <t>Q2 / 2015</t>
  </si>
  <si>
    <t>Q2 2015</t>
  </si>
  <si>
    <t>Q2 2014</t>
  </si>
  <si>
    <t>Financial Information</t>
  </si>
  <si>
    <t>July 23, 2015</t>
  </si>
  <si>
    <t>Table of contents</t>
  </si>
  <si>
    <t>*EBIT: Net income + Income taxes + other taxes + financial expense, net</t>
  </si>
  <si>
    <t>Revenue</t>
  </si>
  <si>
    <t>1st half 2015</t>
  </si>
  <si>
    <t>1st half
2014</t>
  </si>
  <si>
    <t>Change
in %</t>
  </si>
  <si>
    <t>Product revenue</t>
  </si>
  <si>
    <t>Services</t>
  </si>
  <si>
    <t>Other</t>
  </si>
  <si>
    <t>Business Line</t>
  </si>
  <si>
    <t>as % of revenue</t>
  </si>
  <si>
    <t>Net income</t>
  </si>
  <si>
    <t>Employees (Full time equivalent)</t>
  </si>
  <si>
    <t>of which in Germany</t>
  </si>
  <si>
    <t>R&amp;D</t>
  </si>
  <si>
    <t>Balance sheet</t>
  </si>
  <si>
    <t>Jun. 30, 2015</t>
  </si>
  <si>
    <t>Dec. 31, 2014</t>
  </si>
  <si>
    <t>Total assets</t>
  </si>
  <si>
    <t>Cash and cash equivalents</t>
  </si>
  <si>
    <t>Net debt</t>
  </si>
  <si>
    <t>Shareholders' equity</t>
  </si>
  <si>
    <t>as % of total assets</t>
  </si>
  <si>
    <t>CONSOLIDATED INCOME STATEMENT for the six months ended June 30, 2015 (IFRS, unaudited)</t>
  </si>
  <si>
    <t>1st half 2014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</si>
  <si>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</si>
  <si>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</si>
  <si>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</si>
  <si>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</si>
  <si>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</si>
  <si>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</si>
  <si>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</si>
  <si>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</si>
  <si>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</si>
  <si>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result</t>
  </si>
  <si>
    <t>Other income</t>
  </si>
  <si>
    <t>Other expenses</t>
  </si>
  <si>
    <t>Financial expense, net</t>
  </si>
  <si>
    <t>Profit before income taxes</t>
  </si>
  <si>
    <t>Income taxes</t>
  </si>
  <si>
    <t>Thereof attributable to shareholders of Software AG</t>
  </si>
  <si>
    <t>Thereof attributable to non-controlling interest</t>
  </si>
  <si>
    <t>Earnings per share (EUR, basic)</t>
  </si>
  <si>
    <t>Earnings per share (EUR, diluted)</t>
  </si>
  <si>
    <t>Weighted average number of shares outstanding (basic)</t>
  </si>
  <si>
    <t>Weighted average number of shares outstanding (diluted)</t>
  </si>
  <si>
    <t>CONSOLIDATED BALANCE SHEET as of June 30, 2015 (IFRS, unaudited)</t>
  </si>
  <si>
    <t>in EUR thousands</t>
  </si>
  <si>
    <t>ASSETS (in EUR thousands)</t>
  </si>
  <si>
    <t>Current assets</t>
  </si>
  <si>
    <t>Securities</t>
  </si>
  <si>
    <t>Inventories</t>
  </si>
  <si>
    <t>Trade receivables</t>
  </si>
  <si>
    <t>Other receivables and other assets</t>
  </si>
  <si>
    <t>Income tax assets</t>
  </si>
  <si>
    <t>Non-current assets</t>
  </si>
  <si>
    <t>Intangible assets</t>
  </si>
  <si>
    <t>Goodwill</t>
  </si>
  <si>
    <t>Property, plant and equipment</t>
  </si>
  <si>
    <t>Financial assets</t>
  </si>
  <si>
    <t>Deferred taxes</t>
  </si>
  <si>
    <t>Total Assets:</t>
  </si>
  <si>
    <t>EQUITY AND LIABILITIES (in EUR thousands)</t>
  </si>
  <si>
    <t>Current liabilities</t>
  </si>
  <si>
    <t>Financial liabilities</t>
  </si>
  <si>
    <t>Trade payables</t>
  </si>
  <si>
    <t>Other liabilities</t>
  </si>
  <si>
    <t>Other provisions</t>
  </si>
  <si>
    <t>Tax liabilities</t>
  </si>
  <si>
    <t>Deferred income</t>
  </si>
  <si>
    <t>Non-current liabilities</t>
  </si>
  <si>
    <t>Provisions for pensions</t>
  </si>
  <si>
    <t>Equity</t>
  </si>
  <si>
    <t>Share capital</t>
  </si>
  <si>
    <t>Capital reserve</t>
  </si>
  <si>
    <t>Retained earnings</t>
  </si>
  <si>
    <t>Other reserves</t>
  </si>
  <si>
    <t>Treasury shares</t>
  </si>
  <si>
    <t>Share attributable to shareholders of Software AG</t>
  </si>
  <si>
    <t>Non-controlling interest</t>
  </si>
  <si>
    <t>Total Equity and Liabilities:</t>
  </si>
  <si>
    <t>CONSOLIDATED STATEMENT OF CASH FLOWS for the six months ended June 30, 2015 (IFRS, unaudited)</t>
  </si>
  <si>
    <t>Net financial expense</t>
  </si>
  <si>
    <t>Amortization/depreciation of non-current assets</t>
  </si>
  <si>
    <t>Other non-cash expense and income</t>
  </si>
  <si>
    <t>Operating cash flow before changes in working capital</t>
  </si>
  <si>
    <t>Changes in payables and other liabilities</t>
  </si>
  <si>
    <t>Income taxes paid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</si>
  <si>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</si>
  <si>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</si>
  <si>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</si>
  <si>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</si>
  <si>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</si>
  <si>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Proceeds from the sale of financial assets</t>
  </si>
  <si>
    <t>Purchase of financial assets</t>
  </si>
  <si>
    <t>Proceeds from the sale of disposal group</t>
  </si>
  <si>
    <t>Payment for acquisitions, net</t>
  </si>
  <si>
    <t>Net cash used in investing activities</t>
  </si>
  <si>
    <t>Purchase of treasury stock (incl. hedge premiums paid)</t>
  </si>
  <si>
    <t>Dividends paid</t>
  </si>
  <si>
    <t>Additions to financial liabilities</t>
  </si>
  <si>
    <t>Changes in inventories, receivables and other current assets</t>
  </si>
  <si>
    <t>Repayments of financial liabilities</t>
  </si>
  <si>
    <t>Net cash provided by/used in financing activities</t>
  </si>
  <si>
    <t>Change in cash and cash equivalents from cash relevant transactions</t>
  </si>
  <si>
    <t>Currency translation adjustment
des Finanzmittelfonds</t>
  </si>
  <si>
    <t>Net change in cash and cash equivalents</t>
  </si>
  <si>
    <t>Cash and cash equivalents at the beginning of the period</t>
  </si>
  <si>
    <t>Cash and cash equivalents at the end of period</t>
  </si>
  <si>
    <t>1st half</t>
  </si>
  <si>
    <t>Reconciliation</t>
  </si>
  <si>
    <t>Cost of sales</t>
  </si>
  <si>
    <t>Segment contribution</t>
  </si>
  <si>
    <t>Sales, Marketing &amp; Distribution 
expenses</t>
  </si>
  <si>
    <t>Segment result</t>
  </si>
  <si>
    <t>Other income, net</t>
  </si>
  <si>
    <t>Income Taxes</t>
  </si>
  <si>
    <t>SEGMENT REPORT for the second quarter 2015 (IFRS, unaudited)</t>
  </si>
  <si>
    <t>CONSOLIDATED STATEMENT OF CHANGES IN EQUITY for the six months ended June 30, 2015 (IFRS, unaudited)</t>
  </si>
  <si>
    <t>Common shares outstanding (no.)</t>
  </si>
  <si>
    <t>Currency translation differences</t>
  </si>
  <si>
    <t>Fair value measurement of securities and derivatives</t>
  </si>
  <si>
    <t>Actuarial gains/losses from defined benefit plans</t>
  </si>
  <si>
    <t>Currency translation gains/losses from net investments in foreign operations</t>
  </si>
  <si>
    <t>Attributable to shareholders of Software AG</t>
  </si>
  <si>
    <t>Non-controlling interests</t>
  </si>
  <si>
    <t>Total</t>
  </si>
  <si>
    <t>Equity as of January 1, 2014</t>
  </si>
  <si>
    <t xml:space="preserve">Comprehensive income </t>
  </si>
  <si>
    <t>Transactions with equity holders</t>
  </si>
  <si>
    <t>Dividend payment</t>
  </si>
  <si>
    <t>New shares issued</t>
  </si>
  <si>
    <t>Stock options</t>
  </si>
  <si>
    <t>Issue and disposal of treasury stock</t>
  </si>
  <si>
    <t>Purchase of treasury stock</t>
  </si>
  <si>
    <t>Transactions between shareholders</t>
  </si>
  <si>
    <t>Equity as of June 30, 2014</t>
  </si>
  <si>
    <t>Equity as of January 1, 2015</t>
  </si>
  <si>
    <t>Equity as of June 30, 2015</t>
  </si>
  <si>
    <t>Net gain/loss on remeasuring financial assets</t>
  </si>
  <si>
    <t>Net loss/gain arising from translating net investments in foreign operations</t>
  </si>
  <si>
    <t>Items that may be reclassified subsequently to profit or loss</t>
  </si>
  <si>
    <t>Net actuarial gain/loss and asset caps on defined benefit plans</t>
  </si>
  <si>
    <t>Items that will not be reclassified to profit or loss subsequently</t>
  </si>
  <si>
    <t>Other comprehensive income</t>
  </si>
  <si>
    <t>Total comprehensive income</t>
  </si>
  <si>
    <t>Thereof attributable to non-controlling interests</t>
  </si>
  <si>
    <t>STATEMENT OF COMPREHENSIVE INCOME for the six months ended June 30, 2015 (IFRS, unaudited)</t>
  </si>
  <si>
    <t xml:space="preserve">Telephone: </t>
  </si>
  <si>
    <t>Germany</t>
  </si>
  <si>
    <t>Statement of comprehensive income for the six months ended June 30, 2015</t>
  </si>
  <si>
    <t>Consolidated statement of changes in equity for the six months ended June 30, 2015</t>
  </si>
  <si>
    <t>Segment report for the second quarter 2015</t>
  </si>
  <si>
    <t>Segment report for the six months ended June 30, 2015</t>
  </si>
  <si>
    <t>Consolidated statement of cash flows for the six months ended June 30, 2015</t>
  </si>
  <si>
    <t>Consolidated balance sheet as of June 30, 2015</t>
  </si>
  <si>
    <t>Consolidated income statement for the six months ended June 30, 2015</t>
  </si>
  <si>
    <t>Key figures as of June 30, 2015</t>
  </si>
  <si>
    <t>SEGMENT REPORT for the six months ended June 30, 2015 (IFRS, unaudited)</t>
  </si>
  <si>
    <t>p. 3</t>
  </si>
  <si>
    <t>p. 4</t>
  </si>
  <si>
    <t>p. 5</t>
  </si>
  <si>
    <t>p. 6</t>
  </si>
  <si>
    <t>p. 7</t>
  </si>
  <si>
    <t>p. 8</t>
  </si>
  <si>
    <t>p. 9</t>
  </si>
  <si>
    <t>p. 10</t>
  </si>
  <si>
    <t>(unaudited)</t>
  </si>
  <si>
    <t>Sale of treasury stock</t>
  </si>
  <si>
    <t>1st half
2015</t>
  </si>
  <si>
    <t xml:space="preserve"> </t>
  </si>
  <si>
    <t>Proceeds from the sale of current financial assets</t>
  </si>
  <si>
    <t>Purchase of current financial assets</t>
  </si>
  <si>
    <t>EPS € basic [diluted]</t>
  </si>
  <si>
    <t>0,41 [0,41]</t>
  </si>
  <si>
    <t>0,49  [0,49]</t>
  </si>
  <si>
    <t>0,25  [0,25]</t>
  </si>
  <si>
    <t>0,18  [0,18]</t>
  </si>
  <si>
    <t>20%  [20%]</t>
  </si>
  <si>
    <t>39%  [39%]</t>
  </si>
  <si>
    <t>KEY FIGURES as of June 30, 2015 (IFRS, unaudited)</t>
  </si>
  <si>
    <t>in EUR millions (unless otherwise 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</si>
</sst>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sz val="10"/>
      <name val="Courier"/>
      <family val="3"/>
    </font>
    <font>
      <b/>
      <sz val="20"/>
      <color rgb="FF007096"/>
      <name val="Trebuchet MS"/>
      <family val="2"/>
    </font>
    <font>
      <b/>
      <sz val="28"/>
      <color rgb="FF007096"/>
      <name val="Trebuchet MS"/>
      <family val="2"/>
    </font>
    <font>
      <i/>
      <sz val="14"/>
      <color rgb="FF233356"/>
      <name val="Trebuchet MS"/>
      <family val="2"/>
    </font>
    <font>
      <b/>
      <sz val="10"/>
      <color rgb="FF233356"/>
      <name val="Trebuchet MS"/>
      <family val="2"/>
    </font>
    <font>
      <b/>
      <sz val="8"/>
      <color rgb="FF233356"/>
      <name val="Trebuchet MS"/>
      <family val="2"/>
    </font>
    <font>
      <sz val="10"/>
      <color rgb="FF233356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4"/>
      <color rgb="FF233356"/>
      <name val="Trebuchet MS"/>
      <family val="2"/>
    </font>
    <font>
      <sz val="14"/>
      <color rgb="FF233356"/>
      <name val="Trebuchet MS"/>
      <family val="2"/>
    </font>
    <font>
      <u/>
      <sz val="11"/>
      <color theme="10"/>
      <name val="Calibri"/>
      <family val="2"/>
      <scheme val="minor"/>
    </font>
    <font>
      <sz val="9"/>
      <color rgb="FF233356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233356"/>
      <name val="Trebuchet MS"/>
      <family val="2"/>
    </font>
    <font>
      <sz val="6"/>
      <color rgb="FF233356"/>
      <name val="Trebuchet MS"/>
      <family val="2"/>
    </font>
    <font>
      <b/>
      <sz val="6"/>
      <color rgb="FF233356"/>
      <name val="Trebuchet MS"/>
      <family val="2"/>
    </font>
    <font>
      <b/>
      <sz val="9"/>
      <color rgb="FF233356"/>
      <name val="Trebuchet MS"/>
      <family val="2"/>
    </font>
    <font>
      <sz val="8"/>
      <color rgb="FF233356"/>
      <name val="Trebuchet MS"/>
      <family val="2"/>
    </font>
    <font>
      <i/>
      <sz val="8"/>
      <color rgb="FF233356"/>
      <name val="Trebuchet MS"/>
      <family val="2"/>
    </font>
    <font>
      <b/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4">
    <xf numFmtId="0" fontId="0" fillId="0" borderId="0" xfId="0"/>
    <xf numFmtId="0" fontId="5" fillId="0" borderId="0" xfId="0" applyFont="1"/>
    <xf numFmtId="14" fontId="7" fillId="0" borderId="0" xfId="0" applyNumberFormat="1" applyFont="1"/>
    <xf numFmtId="0" fontId="8" fillId="0" borderId="0" xfId="0" applyFont="1"/>
    <xf numFmtId="0" fontId="8" fillId="0" borderId="2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0" xfId="0" applyAlignment="1">
      <alignment horizontal="right" vertical="top"/>
    </xf>
    <xf numFmtId="0" fontId="9" fillId="0" borderId="0" xfId="0" applyFont="1" applyAlignme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4" fillId="0" borderId="0" xfId="0" applyFont="1"/>
    <xf numFmtId="0" fontId="14" fillId="0" borderId="0" xfId="3" applyFont="1"/>
    <xf numFmtId="0" fontId="13" fillId="0" borderId="0" xfId="0" applyFont="1"/>
    <xf numFmtId="0" fontId="0" fillId="0" borderId="0" xfId="0" applyFill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left" vertical="center"/>
    </xf>
    <xf numFmtId="0" fontId="12" fillId="0" borderId="0" xfId="0" applyFont="1"/>
    <xf numFmtId="0" fontId="18" fillId="0" borderId="0" xfId="0" applyFont="1"/>
    <xf numFmtId="0" fontId="10" fillId="0" borderId="2" xfId="0" applyFont="1" applyBorder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20" fillId="0" borderId="31" xfId="0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9" fillId="0" borderId="0" xfId="0" applyFont="1"/>
    <xf numFmtId="3" fontId="8" fillId="0" borderId="18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14" fontId="14" fillId="0" borderId="0" xfId="0" applyNumberFormat="1" applyFont="1"/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3" fillId="0" borderId="4" xfId="0" applyFont="1" applyBorder="1" applyAlignment="1"/>
    <xf numFmtId="0" fontId="23" fillId="0" borderId="0" xfId="0" applyFont="1" applyBorder="1" applyAlignment="1"/>
    <xf numFmtId="9" fontId="23" fillId="0" borderId="2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6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8" fillId="0" borderId="23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right" vertical="center"/>
    </xf>
    <xf numFmtId="9" fontId="23" fillId="0" borderId="5" xfId="0" applyNumberFormat="1" applyFont="1" applyBorder="1" applyAlignment="1"/>
    <xf numFmtId="9" fontId="9" fillId="0" borderId="20" xfId="0" applyNumberFormat="1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9" fontId="9" fillId="0" borderId="8" xfId="0" applyNumberFormat="1" applyFont="1" applyBorder="1" applyAlignment="1"/>
    <xf numFmtId="9" fontId="23" fillId="0" borderId="20" xfId="0" applyNumberFormat="1" applyFont="1" applyBorder="1" applyAlignment="1"/>
    <xf numFmtId="9" fontId="23" fillId="0" borderId="8" xfId="0" applyNumberFormat="1" applyFont="1" applyBorder="1" applyAlignment="1"/>
    <xf numFmtId="0" fontId="23" fillId="0" borderId="2" xfId="0" applyFont="1" applyBorder="1" applyAlignment="1"/>
    <xf numFmtId="9" fontId="23" fillId="0" borderId="3" xfId="0" applyNumberFormat="1" applyFont="1" applyBorder="1" applyAlignment="1"/>
    <xf numFmtId="0" fontId="23" fillId="0" borderId="6" xfId="0" applyFont="1" applyBorder="1" applyAlignment="1"/>
    <xf numFmtId="0" fontId="23" fillId="0" borderId="7" xfId="0" applyFont="1" applyBorder="1" applyAlignment="1"/>
    <xf numFmtId="0" fontId="23" fillId="0" borderId="8" xfId="0" applyFont="1" applyBorder="1" applyAlignment="1"/>
    <xf numFmtId="0" fontId="9" fillId="0" borderId="1" xfId="0" applyFont="1" applyBorder="1" applyAlignment="1"/>
    <xf numFmtId="0" fontId="23" fillId="0" borderId="3" xfId="0" applyFont="1" applyBorder="1" applyAlignment="1"/>
    <xf numFmtId="0" fontId="23" fillId="0" borderId="9" xfId="0" applyFont="1" applyBorder="1" applyAlignment="1"/>
    <xf numFmtId="0" fontId="23" fillId="0" borderId="10" xfId="0" applyFont="1" applyBorder="1" applyAlignment="1"/>
    <xf numFmtId="9" fontId="23" fillId="0" borderId="11" xfId="0" applyNumberFormat="1" applyFont="1" applyBorder="1" applyAlignment="1"/>
    <xf numFmtId="9" fontId="9" fillId="0" borderId="5" xfId="0" applyNumberFormat="1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23" fillId="0" borderId="11" xfId="0" applyFont="1" applyBorder="1" applyAlignment="1"/>
    <xf numFmtId="0" fontId="9" fillId="0" borderId="13" xfId="0" applyFont="1" applyBorder="1" applyAlignment="1"/>
    <xf numFmtId="9" fontId="9" fillId="0" borderId="14" xfId="0" applyNumberFormat="1" applyFont="1" applyBorder="1" applyAlignment="1"/>
    <xf numFmtId="0" fontId="9" fillId="0" borderId="16" xfId="0" applyFont="1" applyBorder="1" applyAlignment="1"/>
    <xf numFmtId="0" fontId="9" fillId="0" borderId="19" xfId="0" applyFont="1" applyBorder="1" applyAlignment="1"/>
    <xf numFmtId="0" fontId="23" fillId="0" borderId="19" xfId="0" applyFont="1" applyBorder="1" applyAlignment="1"/>
    <xf numFmtId="0" fontId="9" fillId="0" borderId="2" xfId="0" applyFont="1" applyBorder="1" applyAlignment="1"/>
    <xf numFmtId="0" fontId="23" fillId="0" borderId="5" xfId="0" applyFont="1" applyBorder="1" applyAlignment="1"/>
    <xf numFmtId="0" fontId="8" fillId="0" borderId="13" xfId="0" applyFont="1" applyBorder="1" applyAlignment="1"/>
    <xf numFmtId="0" fontId="9" fillId="0" borderId="14" xfId="0" applyFont="1" applyBorder="1" applyAlignment="1"/>
    <xf numFmtId="49" fontId="9" fillId="0" borderId="12" xfId="0" applyNumberFormat="1" applyFont="1" applyBorder="1" applyAlignment="1"/>
    <xf numFmtId="0" fontId="9" fillId="0" borderId="20" xfId="0" applyFont="1" applyBorder="1" applyAlignment="1"/>
    <xf numFmtId="0" fontId="9" fillId="0" borderId="18" xfId="0" applyFont="1" applyBorder="1" applyAlignment="1"/>
    <xf numFmtId="0" fontId="23" fillId="0" borderId="18" xfId="0" applyFont="1" applyBorder="1" applyAlignment="1"/>
    <xf numFmtId="0" fontId="9" fillId="0" borderId="5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6" xfId="0" applyFont="1" applyBorder="1" applyAlignment="1"/>
    <xf numFmtId="0" fontId="8" fillId="0" borderId="26" xfId="0" applyFont="1" applyBorder="1" applyAlignment="1">
      <alignment horizontal="center" wrapText="1"/>
    </xf>
    <xf numFmtId="3" fontId="10" fillId="0" borderId="23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23" fillId="0" borderId="9" xfId="0" applyFont="1" applyBorder="1" applyAlignment="1">
      <alignment horizontal="left"/>
    </xf>
    <xf numFmtId="9" fontId="9" fillId="0" borderId="3" xfId="0" applyNumberFormat="1" applyFont="1" applyBorder="1" applyAlignment="1"/>
    <xf numFmtId="49" fontId="23" fillId="0" borderId="19" xfId="0" applyNumberFormat="1" applyFont="1" applyBorder="1" applyAlignment="1">
      <alignment horizontal="right"/>
    </xf>
    <xf numFmtId="9" fontId="23" fillId="0" borderId="19" xfId="0" applyNumberFormat="1" applyFont="1" applyBorder="1" applyAlignment="1"/>
    <xf numFmtId="0" fontId="23" fillId="0" borderId="19" xfId="0" applyFont="1" applyBorder="1" applyAlignment="1">
      <alignment horizontal="right"/>
    </xf>
    <xf numFmtId="3" fontId="22" fillId="0" borderId="23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3" xfId="2" applyNumberFormat="1" applyFont="1" applyBorder="1" applyAlignment="1">
      <alignment horizontal="right" vertical="center"/>
    </xf>
    <xf numFmtId="3" fontId="22" fillId="0" borderId="20" xfId="2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4" xfId="0" applyFont="1" applyBorder="1"/>
    <xf numFmtId="1" fontId="8" fillId="0" borderId="2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165" fontId="22" fillId="0" borderId="7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8" fillId="0" borderId="27" xfId="0" applyNumberFormat="1" applyFont="1" applyBorder="1" applyAlignment="1">
      <alignment horizontal="right"/>
    </xf>
    <xf numFmtId="3" fontId="10" fillId="0" borderId="25" xfId="2" applyNumberFormat="1" applyFont="1" applyBorder="1" applyAlignment="1">
      <alignment horizontal="right"/>
    </xf>
    <xf numFmtId="3" fontId="10" fillId="0" borderId="8" xfId="2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 vertical="center"/>
    </xf>
    <xf numFmtId="165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165" fontId="16" fillId="0" borderId="2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10" fillId="0" borderId="3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2" xfId="0" applyFont="1" applyBorder="1" applyAlignment="1">
      <alignment horizontal="left" vertical="center"/>
    </xf>
    <xf numFmtId="165" fontId="16" fillId="0" borderId="22" xfId="0" applyNumberFormat="1" applyFont="1" applyBorder="1" applyAlignment="1">
      <alignment horizontal="right" vertical="center"/>
    </xf>
    <xf numFmtId="9" fontId="10" fillId="0" borderId="5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25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3" fontId="8" fillId="0" borderId="47" xfId="0" applyNumberFormat="1" applyFont="1" applyBorder="1" applyAlignment="1">
      <alignment horizontal="right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6" fillId="0" borderId="8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2" xfId="2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4" fontId="23" fillId="0" borderId="6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3" fontId="23" fillId="0" borderId="4" xfId="2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2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165" fontId="23" fillId="0" borderId="1" xfId="0" applyNumberFormat="1" applyFont="1" applyBorder="1" applyAlignment="1">
      <alignment horizontal="right"/>
    </xf>
    <xf numFmtId="165" fontId="23" fillId="0" borderId="4" xfId="0" applyNumberFormat="1" applyFont="1" applyBorder="1" applyAlignment="1">
      <alignment horizontal="right"/>
    </xf>
    <xf numFmtId="165" fontId="23" fillId="0" borderId="6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164" fontId="23" fillId="0" borderId="9" xfId="2" applyNumberFormat="1" applyFont="1" applyBorder="1" applyAlignment="1">
      <alignment horizontal="right"/>
    </xf>
    <xf numFmtId="3" fontId="23" fillId="0" borderId="1" xfId="0" applyNumberFormat="1" applyFont="1" applyBorder="1" applyAlignment="1"/>
    <xf numFmtId="3" fontId="23" fillId="0" borderId="4" xfId="0" applyNumberFormat="1" applyFont="1" applyBorder="1" applyAlignment="1"/>
    <xf numFmtId="3" fontId="23" fillId="0" borderId="6" xfId="0" applyNumberFormat="1" applyFont="1" applyBorder="1" applyAlignment="1"/>
    <xf numFmtId="3" fontId="9" fillId="0" borderId="18" xfId="0" applyNumberFormat="1" applyFont="1" applyBorder="1" applyAlignment="1"/>
    <xf numFmtId="3" fontId="23" fillId="0" borderId="18" xfId="0" applyNumberFormat="1" applyFont="1" applyBorder="1" applyAlignment="1"/>
    <xf numFmtId="3" fontId="23" fillId="0" borderId="4" xfId="2" applyNumberFormat="1" applyFont="1" applyBorder="1" applyAlignment="1"/>
    <xf numFmtId="4" fontId="23" fillId="0" borderId="18" xfId="0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23" fillId="0" borderId="23" xfId="0" applyNumberFormat="1" applyFont="1" applyBorder="1" applyAlignment="1">
      <alignment horizontal="right"/>
    </xf>
    <xf numFmtId="3" fontId="23" fillId="0" borderId="24" xfId="2" applyNumberFormat="1" applyFont="1" applyBorder="1" applyAlignment="1">
      <alignment horizontal="right"/>
    </xf>
    <xf numFmtId="4" fontId="23" fillId="0" borderId="23" xfId="0" applyNumberFormat="1" applyFont="1" applyBorder="1" applyAlignment="1">
      <alignment horizontal="right"/>
    </xf>
    <xf numFmtId="3" fontId="23" fillId="0" borderId="26" xfId="0" applyNumberFormat="1" applyFont="1" applyBorder="1" applyAlignment="1"/>
    <xf numFmtId="3" fontId="23" fillId="0" borderId="24" xfId="0" applyNumberFormat="1" applyFont="1" applyBorder="1" applyAlignment="1"/>
    <xf numFmtId="3" fontId="23" fillId="0" borderId="25" xfId="0" applyNumberFormat="1" applyFont="1" applyBorder="1" applyAlignment="1"/>
    <xf numFmtId="3" fontId="9" fillId="0" borderId="23" xfId="0" applyNumberFormat="1" applyFont="1" applyBorder="1" applyAlignment="1"/>
    <xf numFmtId="3" fontId="23" fillId="0" borderId="23" xfId="0" applyNumberFormat="1" applyFont="1" applyBorder="1" applyAlignment="1"/>
    <xf numFmtId="3" fontId="23" fillId="0" borderId="24" xfId="2" applyNumberFormat="1" applyFont="1" applyBorder="1" applyAlignment="1"/>
    <xf numFmtId="4" fontId="23" fillId="0" borderId="23" xfId="0" applyNumberFormat="1" applyFont="1" applyBorder="1" applyAlignment="1"/>
    <xf numFmtId="165" fontId="23" fillId="0" borderId="1" xfId="0" applyNumberFormat="1" applyFont="1" applyBorder="1" applyAlignment="1"/>
    <xf numFmtId="165" fontId="23" fillId="0" borderId="4" xfId="0" applyNumberFormat="1" applyFont="1" applyBorder="1" applyAlignment="1"/>
    <xf numFmtId="165" fontId="23" fillId="0" borderId="9" xfId="0" applyNumberFormat="1" applyFont="1" applyBorder="1" applyAlignment="1"/>
    <xf numFmtId="165" fontId="9" fillId="0" borderId="12" xfId="0" applyNumberFormat="1" applyFont="1" applyBorder="1" applyAlignment="1"/>
    <xf numFmtId="164" fontId="23" fillId="0" borderId="9" xfId="0" applyNumberFormat="1" applyFont="1" applyBorder="1" applyAlignment="1"/>
    <xf numFmtId="165" fontId="23" fillId="0" borderId="18" xfId="0" applyNumberFormat="1" applyFont="1" applyBorder="1" applyAlignment="1"/>
    <xf numFmtId="1" fontId="23" fillId="0" borderId="9" xfId="0" applyNumberFormat="1" applyFont="1" applyBorder="1" applyAlignment="1"/>
    <xf numFmtId="164" fontId="23" fillId="0" borderId="6" xfId="0" applyNumberFormat="1" applyFont="1" applyBorder="1" applyAlignment="1"/>
    <xf numFmtId="9" fontId="23" fillId="0" borderId="10" xfId="0" applyNumberFormat="1" applyFont="1" applyBorder="1" applyAlignment="1"/>
    <xf numFmtId="165" fontId="23" fillId="0" borderId="26" xfId="0" applyNumberFormat="1" applyFont="1" applyBorder="1" applyAlignment="1">
      <alignment horizontal="right"/>
    </xf>
    <xf numFmtId="165" fontId="23" fillId="0" borderId="24" xfId="0" applyNumberFormat="1" applyFont="1" applyBorder="1" applyAlignment="1">
      <alignment horizontal="right"/>
    </xf>
    <xf numFmtId="165" fontId="23" fillId="0" borderId="25" xfId="0" applyNumberFormat="1" applyFont="1" applyBorder="1" applyAlignment="1">
      <alignment horizontal="right"/>
    </xf>
    <xf numFmtId="0" fontId="9" fillId="0" borderId="26" xfId="0" applyFont="1" applyBorder="1" applyAlignment="1"/>
    <xf numFmtId="165" fontId="23" fillId="0" borderId="40" xfId="0" applyNumberFormat="1" applyFont="1" applyBorder="1" applyAlignment="1">
      <alignment horizontal="right"/>
    </xf>
    <xf numFmtId="165" fontId="9" fillId="0" borderId="48" xfId="0" applyNumberFormat="1" applyFont="1" applyBorder="1" applyAlignment="1">
      <alignment horizontal="right"/>
    </xf>
    <xf numFmtId="164" fontId="23" fillId="0" borderId="40" xfId="2" applyNumberFormat="1" applyFont="1" applyBorder="1" applyAlignment="1">
      <alignment horizontal="right"/>
    </xf>
    <xf numFmtId="164" fontId="23" fillId="0" borderId="40" xfId="0" applyNumberFormat="1" applyFont="1" applyBorder="1" applyAlignment="1">
      <alignment horizontal="right"/>
    </xf>
    <xf numFmtId="4" fontId="23" fillId="0" borderId="49" xfId="0" applyNumberFormat="1" applyFont="1" applyBorder="1" applyAlignment="1">
      <alignment horizontal="right"/>
    </xf>
    <xf numFmtId="0" fontId="9" fillId="0" borderId="40" xfId="0" applyFont="1" applyBorder="1" applyAlignment="1"/>
    <xf numFmtId="3" fontId="23" fillId="0" borderId="40" xfId="0" applyNumberFormat="1" applyFont="1" applyBorder="1" applyAlignment="1">
      <alignment horizontal="right"/>
    </xf>
    <xf numFmtId="49" fontId="8" fillId="0" borderId="49" xfId="0" applyNumberFormat="1" applyFont="1" applyBorder="1" applyAlignment="1">
      <alignment horizontal="center" wrapText="1"/>
    </xf>
    <xf numFmtId="165" fontId="23" fillId="0" borderId="23" xfId="0" applyNumberFormat="1" applyFont="1" applyBorder="1" applyAlignment="1">
      <alignment horizontal="right"/>
    </xf>
    <xf numFmtId="9" fontId="23" fillId="0" borderId="25" xfId="0" applyNumberFormat="1" applyFont="1" applyBorder="1" applyAlignment="1">
      <alignment horizontal="right"/>
    </xf>
    <xf numFmtId="0" fontId="9" fillId="0" borderId="24" xfId="0" applyFont="1" applyBorder="1" applyAlignment="1"/>
    <xf numFmtId="49" fontId="9" fillId="0" borderId="48" xfId="0" applyNumberFormat="1" applyFont="1" applyBorder="1" applyAlignment="1"/>
    <xf numFmtId="0" fontId="23" fillId="0" borderId="23" xfId="0" applyFont="1" applyBorder="1" applyAlignment="1"/>
    <xf numFmtId="0" fontId="23" fillId="0" borderId="24" xfId="0" applyFont="1" applyBorder="1" applyAlignment="1"/>
    <xf numFmtId="0" fontId="23" fillId="0" borderId="25" xfId="0" applyFont="1" applyBorder="1" applyAlignment="1"/>
    <xf numFmtId="0" fontId="9" fillId="0" borderId="0" xfId="0" applyFont="1" applyAlignment="1">
      <alignment horizontal="left"/>
    </xf>
    <xf numFmtId="3" fontId="22" fillId="0" borderId="24" xfId="0" applyNumberFormat="1" applyFont="1" applyBorder="1" applyAlignment="1">
      <alignment horizontal="right" vertical="center"/>
    </xf>
    <xf numFmtId="3" fontId="22" fillId="0" borderId="43" xfId="0" applyNumberFormat="1" applyFont="1" applyBorder="1" applyAlignment="1">
      <alignment horizontal="right" vertical="center"/>
    </xf>
    <xf numFmtId="3" fontId="0" fillId="0" borderId="0" xfId="0" applyNumberFormat="1"/>
    <xf numFmtId="9" fontId="23" fillId="0" borderId="17" xfId="2" applyFont="1" applyFill="1" applyBorder="1" applyAlignment="1">
      <alignment horizontal="right"/>
    </xf>
    <xf numFmtId="0" fontId="8" fillId="0" borderId="23" xfId="0" applyFont="1" applyBorder="1" applyAlignment="1">
      <alignment horizontal="center" wrapText="1"/>
    </xf>
    <xf numFmtId="0" fontId="21" fillId="0" borderId="36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38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21" fillId="0" borderId="39" xfId="0" applyNumberFormat="1" applyFont="1" applyBorder="1" applyAlignment="1">
      <alignment horizontal="right" vertical="center"/>
    </xf>
    <xf numFmtId="3" fontId="21" fillId="0" borderId="39" xfId="0" applyNumberFormat="1" applyFont="1" applyBorder="1" applyAlignment="1">
      <alignment horizontal="right"/>
    </xf>
    <xf numFmtId="3" fontId="20" fillId="0" borderId="19" xfId="2" applyNumberFormat="1" applyFont="1" applyBorder="1" applyAlignment="1">
      <alignment horizontal="right" vertical="center"/>
    </xf>
    <xf numFmtId="3" fontId="20" fillId="0" borderId="0" xfId="2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3" fontId="20" fillId="0" borderId="45" xfId="0" applyNumberFormat="1" applyFont="1" applyBorder="1" applyAlignment="1">
      <alignment horizontal="right" vertical="center"/>
    </xf>
    <xf numFmtId="3" fontId="21" fillId="0" borderId="46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9" fontId="8" fillId="0" borderId="4" xfId="0" applyNumberFormat="1" applyFont="1" applyBorder="1" applyAlignment="1">
      <alignment horizontal="center" wrapText="1"/>
    </xf>
    <xf numFmtId="9" fontId="8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1" fillId="0" borderId="3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0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</cellXfs>
  <cellStyles count="4">
    <cellStyle name="Hyperlink" xfId="3" builtinId="8"/>
    <cellStyle name="Normal" xfId="0" builtinId="0"/>
    <cellStyle name="Percent" xfId="2" builtinId="5"/>
    <cellStyle name="Standard 2" xfId="1" xr:uid="{00000000-0005-0000-0000-000004000000}"/>
  </cellStyles>
  <dxfs count="0"/>
  <tableStyles count="0" defaultTableStyle="TableStyleMedium2" defaultPivotStyle="PivotStyleMedium9"/>
  <colors>
    <mruColors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21"/>
  <sheetViews>
    <sheetView tabSelected="1" zoomScaleNormal="100" workbookViewId="0"/>
  </sheetViews>
  <sheetFormatPr defaultColWidth="9.109375" defaultRowHeight="14.4" x14ac:dyDescent="0.3"/>
  <cols>
    <col min="1" max="1" width="2.6640625" customWidth="1"/>
    <col min="2" max="2" width="15.88671875" bestFit="1" customWidth="1"/>
  </cols>
  <sheetData>
    <row r="5" spans="2:7" ht="36.6" x14ac:dyDescent="0.7">
      <c r="B5" s="376" t="s">
        <v>5</v>
      </c>
      <c r="C5" s="376"/>
      <c r="D5" s="376"/>
      <c r="E5" s="376"/>
    </row>
    <row r="6" spans="2:7" ht="36.6" x14ac:dyDescent="0.7">
      <c r="B6" s="376" t="s">
        <v>22</v>
      </c>
      <c r="C6" s="376"/>
      <c r="D6" s="376"/>
      <c r="E6" s="376"/>
      <c r="F6" s="376"/>
      <c r="G6" s="376"/>
    </row>
    <row r="7" spans="2:7" ht="36" customHeight="1" x14ac:dyDescent="0.7">
      <c r="B7" s="376" t="s">
        <v>19</v>
      </c>
      <c r="C7" s="376"/>
      <c r="D7" s="376"/>
      <c r="E7" s="376"/>
    </row>
    <row r="8" spans="2:7" ht="15" customHeight="1" x14ac:dyDescent="0.5">
      <c r="B8" s="1"/>
    </row>
    <row r="20" spans="2:2" ht="18" x14ac:dyDescent="0.35">
      <c r="B20" s="2" t="s">
        <v>23</v>
      </c>
    </row>
    <row r="21" spans="2:2" ht="18" x14ac:dyDescent="0.35">
      <c r="B21" s="84" t="s">
        <v>191</v>
      </c>
    </row>
  </sheetData>
  <mergeCells count="3">
    <mergeCell ref="B7:E7"/>
    <mergeCell ref="B6:G6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O46"/>
  <sheetViews>
    <sheetView workbookViewId="0"/>
  </sheetViews>
  <sheetFormatPr defaultColWidth="9.109375" defaultRowHeight="14.4" x14ac:dyDescent="0.3"/>
  <cols>
    <col min="1" max="1" width="2.6640625" customWidth="1"/>
    <col min="9" max="9" width="16.5546875" customWidth="1"/>
    <col min="10" max="13" width="10.88671875" customWidth="1"/>
  </cols>
  <sheetData>
    <row r="3" spans="2:15" ht="15" x14ac:dyDescent="0.35">
      <c r="B3" s="389" t="s">
        <v>171</v>
      </c>
      <c r="C3" s="389"/>
      <c r="D3" s="389"/>
      <c r="E3" s="389"/>
      <c r="F3" s="389"/>
      <c r="G3" s="389"/>
      <c r="H3" s="389"/>
      <c r="I3" s="389"/>
      <c r="J3" s="389"/>
      <c r="K3" s="8"/>
    </row>
    <row r="4" spans="2:15" ht="5.25" customHeight="1" x14ac:dyDescent="0.35">
      <c r="B4" s="389"/>
      <c r="C4" s="389"/>
      <c r="D4" s="3"/>
      <c r="E4" s="3"/>
      <c r="F4" s="3"/>
      <c r="G4" s="3"/>
      <c r="H4" s="3"/>
      <c r="I4" s="3"/>
      <c r="J4" s="3"/>
      <c r="K4" s="3"/>
    </row>
    <row r="5" spans="2:15" ht="30" customHeight="1" x14ac:dyDescent="0.35">
      <c r="B5" s="158" t="s">
        <v>71</v>
      </c>
      <c r="C5" s="10"/>
      <c r="D5" s="10"/>
      <c r="E5" s="10"/>
      <c r="F5" s="10"/>
      <c r="G5" s="4"/>
      <c r="H5" s="4"/>
      <c r="I5" s="10"/>
      <c r="J5" s="171" t="s">
        <v>27</v>
      </c>
      <c r="K5" s="171" t="s">
        <v>48</v>
      </c>
      <c r="L5" s="172" t="s">
        <v>20</v>
      </c>
      <c r="M5" s="93" t="s">
        <v>21</v>
      </c>
    </row>
    <row r="6" spans="2:15" ht="15.75" customHeight="1" x14ac:dyDescent="0.35">
      <c r="B6" s="87"/>
      <c r="C6" s="88"/>
      <c r="D6" s="88"/>
      <c r="E6" s="88"/>
      <c r="F6" s="88"/>
      <c r="G6" s="88"/>
      <c r="H6" s="88"/>
      <c r="I6" s="88"/>
      <c r="J6" s="173"/>
      <c r="K6" s="173"/>
      <c r="L6" s="173"/>
      <c r="M6" s="174"/>
    </row>
    <row r="7" spans="2:15" ht="15.75" customHeight="1" x14ac:dyDescent="0.35">
      <c r="B7" s="456" t="s">
        <v>35</v>
      </c>
      <c r="C7" s="457"/>
      <c r="D7" s="457"/>
      <c r="E7" s="457"/>
      <c r="F7" s="457"/>
      <c r="G7" s="457"/>
      <c r="H7" s="457"/>
      <c r="I7" s="457"/>
      <c r="J7" s="78">
        <v>38641</v>
      </c>
      <c r="K7" s="71">
        <v>32722</v>
      </c>
      <c r="L7" s="71">
        <v>19928</v>
      </c>
      <c r="M7" s="71">
        <v>14155</v>
      </c>
      <c r="O7" s="346"/>
    </row>
    <row r="8" spans="2:15" ht="15.75" customHeight="1" x14ac:dyDescent="0.35">
      <c r="B8" s="169"/>
      <c r="C8" s="170"/>
      <c r="D8" s="170"/>
      <c r="E8" s="170"/>
      <c r="F8" s="170"/>
      <c r="G8" s="170"/>
      <c r="H8" s="170"/>
      <c r="I8" s="170"/>
      <c r="J8" s="81"/>
      <c r="K8" s="81"/>
      <c r="L8" s="81"/>
      <c r="M8" s="80"/>
      <c r="O8" s="346"/>
    </row>
    <row r="9" spans="2:15" ht="15.75" customHeight="1" x14ac:dyDescent="0.35">
      <c r="B9" s="425" t="s">
        <v>144</v>
      </c>
      <c r="C9" s="426"/>
      <c r="D9" s="426"/>
      <c r="E9" s="426"/>
      <c r="F9" s="426"/>
      <c r="G9" s="426"/>
      <c r="H9" s="426"/>
      <c r="I9" s="426"/>
      <c r="J9" s="157">
        <f>+'Changes in Equity'!L26</f>
        <v>49700</v>
      </c>
      <c r="K9" s="74">
        <v>13863</v>
      </c>
      <c r="L9" s="74">
        <v>-14969</v>
      </c>
      <c r="M9" s="74">
        <v>11357</v>
      </c>
      <c r="O9" s="346"/>
    </row>
    <row r="10" spans="2:15" ht="15.75" customHeight="1" x14ac:dyDescent="0.35">
      <c r="B10" s="460" t="s">
        <v>163</v>
      </c>
      <c r="C10" s="461"/>
      <c r="D10" s="461"/>
      <c r="E10" s="461"/>
      <c r="F10" s="461"/>
      <c r="G10" s="461"/>
      <c r="H10" s="461"/>
      <c r="I10" s="461"/>
      <c r="J10" s="156">
        <f>+'Changes in Equity'!M26</f>
        <v>1399</v>
      </c>
      <c r="K10" s="82">
        <v>487</v>
      </c>
      <c r="L10" s="82">
        <v>504</v>
      </c>
      <c r="M10" s="82">
        <v>353</v>
      </c>
      <c r="O10" s="346"/>
    </row>
    <row r="11" spans="2:15" ht="31.5" customHeight="1" x14ac:dyDescent="0.35">
      <c r="B11" s="462" t="s">
        <v>164</v>
      </c>
      <c r="C11" s="461"/>
      <c r="D11" s="461"/>
      <c r="E11" s="461"/>
      <c r="F11" s="461"/>
      <c r="G11" s="461"/>
      <c r="H11" s="461"/>
      <c r="I11" s="461"/>
      <c r="J11" s="156">
        <f>+'Changes in Equity'!O26</f>
        <v>3132</v>
      </c>
      <c r="K11" s="82">
        <v>316</v>
      </c>
      <c r="L11" s="82">
        <v>-1597</v>
      </c>
      <c r="M11" s="82">
        <v>308</v>
      </c>
      <c r="O11" s="346"/>
    </row>
    <row r="12" spans="2:15" s="26" customFormat="1" ht="31.5" customHeight="1" x14ac:dyDescent="0.35">
      <c r="B12" s="463" t="s">
        <v>165</v>
      </c>
      <c r="C12" s="435"/>
      <c r="D12" s="435"/>
      <c r="E12" s="435"/>
      <c r="F12" s="435"/>
      <c r="G12" s="435"/>
      <c r="H12" s="435"/>
      <c r="I12" s="435"/>
      <c r="J12" s="77">
        <f>SUM(J9:J11)</f>
        <v>54231</v>
      </c>
      <c r="K12" s="80">
        <f>SUM(K9:K11)</f>
        <v>14666</v>
      </c>
      <c r="L12" s="80">
        <v>-16062</v>
      </c>
      <c r="M12" s="80">
        <f>SUM(M9:M11)</f>
        <v>12018</v>
      </c>
      <c r="O12" s="346"/>
    </row>
    <row r="13" spans="2:15" ht="15.75" customHeight="1" x14ac:dyDescent="0.35">
      <c r="B13" s="460" t="s">
        <v>166</v>
      </c>
      <c r="C13" s="461"/>
      <c r="D13" s="461"/>
      <c r="E13" s="461"/>
      <c r="F13" s="461"/>
      <c r="G13" s="461"/>
      <c r="H13" s="461"/>
      <c r="I13" s="461"/>
      <c r="J13" s="156">
        <v>0</v>
      </c>
      <c r="K13" s="82">
        <v>81</v>
      </c>
      <c r="L13" s="82">
        <v>0</v>
      </c>
      <c r="M13" s="82">
        <v>81</v>
      </c>
      <c r="O13" s="346"/>
    </row>
    <row r="14" spans="2:15" ht="15.75" customHeight="1" x14ac:dyDescent="0.35">
      <c r="B14" s="434" t="s">
        <v>167</v>
      </c>
      <c r="C14" s="435"/>
      <c r="D14" s="435"/>
      <c r="E14" s="435"/>
      <c r="F14" s="435"/>
      <c r="G14" s="435"/>
      <c r="H14" s="435"/>
      <c r="I14" s="435"/>
      <c r="J14" s="77">
        <f>SUM(J13)</f>
        <v>0</v>
      </c>
      <c r="K14" s="80">
        <f>SUM(K13)</f>
        <v>81</v>
      </c>
      <c r="L14" s="80">
        <v>0</v>
      </c>
      <c r="M14" s="80">
        <f>SUM(M13)</f>
        <v>81</v>
      </c>
      <c r="O14" s="346"/>
    </row>
    <row r="15" spans="2:15" ht="15.75" customHeight="1" x14ac:dyDescent="0.35">
      <c r="B15" s="428" t="s">
        <v>168</v>
      </c>
      <c r="C15" s="429"/>
      <c r="D15" s="429"/>
      <c r="E15" s="429"/>
      <c r="F15" s="429"/>
      <c r="G15" s="429"/>
      <c r="H15" s="429"/>
      <c r="I15" s="429"/>
      <c r="J15" s="39">
        <f>J12+J14</f>
        <v>54231</v>
      </c>
      <c r="K15" s="79">
        <f>K12+K14</f>
        <v>14747</v>
      </c>
      <c r="L15" s="79">
        <v>-16062</v>
      </c>
      <c r="M15" s="79">
        <f>M12+M14</f>
        <v>12099</v>
      </c>
      <c r="O15" s="346"/>
    </row>
    <row r="16" spans="2:15" ht="15.75" customHeight="1" x14ac:dyDescent="0.35">
      <c r="B16" s="169"/>
      <c r="C16" s="170"/>
      <c r="D16" s="170"/>
      <c r="E16" s="170"/>
      <c r="F16" s="170"/>
      <c r="G16" s="170"/>
      <c r="H16" s="170"/>
      <c r="I16" s="170"/>
      <c r="J16" s="81"/>
      <c r="K16" s="81"/>
      <c r="L16" s="81"/>
      <c r="M16" s="80"/>
      <c r="O16" s="346"/>
    </row>
    <row r="17" spans="2:15" ht="15.75" customHeight="1" x14ac:dyDescent="0.35">
      <c r="B17" s="456" t="s">
        <v>169</v>
      </c>
      <c r="C17" s="457"/>
      <c r="D17" s="457"/>
      <c r="E17" s="457"/>
      <c r="F17" s="457"/>
      <c r="G17" s="457"/>
      <c r="H17" s="457"/>
      <c r="I17" s="457"/>
      <c r="J17" s="78">
        <f>J7+J15</f>
        <v>92872</v>
      </c>
      <c r="K17" s="71">
        <f>K7+K15</f>
        <v>47469</v>
      </c>
      <c r="L17" s="71">
        <v>3866</v>
      </c>
      <c r="M17" s="71">
        <f>M7+M15</f>
        <v>26254</v>
      </c>
      <c r="O17" s="346"/>
    </row>
    <row r="18" spans="2:15" ht="15.75" customHeight="1" x14ac:dyDescent="0.35">
      <c r="B18" s="85"/>
      <c r="C18" s="86"/>
      <c r="D18" s="86"/>
      <c r="E18" s="86"/>
      <c r="F18" s="86"/>
      <c r="G18" s="86"/>
      <c r="H18" s="86"/>
      <c r="I18" s="86"/>
      <c r="J18" s="83"/>
      <c r="K18" s="83"/>
      <c r="L18" s="83"/>
      <c r="M18" s="82"/>
      <c r="O18" s="346"/>
    </row>
    <row r="19" spans="2:15" s="26" customFormat="1" ht="15.75" customHeight="1" x14ac:dyDescent="0.35">
      <c r="B19" s="425" t="s">
        <v>64</v>
      </c>
      <c r="C19" s="426"/>
      <c r="D19" s="426"/>
      <c r="E19" s="426"/>
      <c r="F19" s="426"/>
      <c r="G19" s="426"/>
      <c r="H19" s="426"/>
      <c r="I19" s="426"/>
      <c r="J19" s="195">
        <f>J17-J20</f>
        <v>92780</v>
      </c>
      <c r="K19" s="196">
        <f>K17-K20</f>
        <v>47368</v>
      </c>
      <c r="L19" s="196">
        <v>3817</v>
      </c>
      <c r="M19" s="196">
        <f>M17-M20</f>
        <v>26163</v>
      </c>
      <c r="O19" s="346"/>
    </row>
    <row r="20" spans="2:15" ht="15.75" customHeight="1" x14ac:dyDescent="0.35">
      <c r="B20" s="458" t="s">
        <v>170</v>
      </c>
      <c r="C20" s="459"/>
      <c r="D20" s="459"/>
      <c r="E20" s="459"/>
      <c r="F20" s="459"/>
      <c r="G20" s="459"/>
      <c r="H20" s="459"/>
      <c r="I20" s="459"/>
      <c r="J20" s="35">
        <v>92</v>
      </c>
      <c r="K20" s="197">
        <v>101</v>
      </c>
      <c r="L20" s="197">
        <v>49</v>
      </c>
      <c r="M20" s="197">
        <v>91</v>
      </c>
      <c r="O20" s="346"/>
    </row>
    <row r="21" spans="2:15" ht="15.75" customHeight="1" x14ac:dyDescent="0.35">
      <c r="B21" s="21"/>
      <c r="C21" s="21"/>
      <c r="D21" s="21"/>
      <c r="E21" s="21"/>
      <c r="F21" s="21"/>
      <c r="G21" s="21"/>
      <c r="H21" s="21"/>
      <c r="I21" s="21"/>
      <c r="J21" s="175"/>
      <c r="K21" s="175"/>
      <c r="L21" s="175"/>
      <c r="M21" s="175"/>
    </row>
    <row r="22" spans="2:15" ht="15.75" customHeight="1" x14ac:dyDescent="0.35">
      <c r="B22" s="16"/>
      <c r="C22" s="16"/>
      <c r="D22" s="16"/>
      <c r="E22" s="16"/>
      <c r="F22" s="16"/>
      <c r="G22" s="16"/>
      <c r="H22" s="16"/>
      <c r="I22" s="16"/>
      <c r="J22" s="18"/>
      <c r="K22" s="18"/>
    </row>
    <row r="23" spans="2:15" ht="15.75" customHeight="1" x14ac:dyDescent="0.35">
      <c r="B23" s="16"/>
      <c r="C23" s="16"/>
      <c r="D23" s="16"/>
      <c r="E23" s="16"/>
      <c r="F23" s="16"/>
      <c r="G23" s="16"/>
      <c r="H23" s="16"/>
      <c r="I23" s="16"/>
      <c r="J23" s="18"/>
      <c r="K23" s="18"/>
    </row>
    <row r="24" spans="2:15" ht="15.75" customHeight="1" x14ac:dyDescent="0.35">
      <c r="B24" s="16"/>
      <c r="C24" s="16"/>
      <c r="D24" s="16"/>
      <c r="E24" s="16"/>
      <c r="F24" s="16"/>
      <c r="G24" s="16"/>
      <c r="H24" s="16"/>
      <c r="I24" s="16"/>
      <c r="J24" s="18"/>
      <c r="K24" s="18"/>
    </row>
    <row r="25" spans="2:15" ht="15.75" customHeight="1" x14ac:dyDescent="0.3">
      <c r="B25" s="16"/>
      <c r="C25" s="16"/>
      <c r="D25" s="16"/>
      <c r="E25" s="16"/>
      <c r="F25" s="16"/>
      <c r="G25" s="16"/>
      <c r="H25" s="16"/>
      <c r="I25" s="16"/>
      <c r="J25" s="19"/>
      <c r="K25" s="19"/>
    </row>
    <row r="26" spans="2:15" ht="15.75" customHeight="1" x14ac:dyDescent="0.35">
      <c r="B26" s="16"/>
      <c r="C26" s="16"/>
      <c r="D26" s="16"/>
      <c r="E26" s="16"/>
      <c r="F26" s="16"/>
      <c r="G26" s="16"/>
      <c r="H26" s="16"/>
      <c r="I26" s="16"/>
      <c r="J26" s="18"/>
      <c r="K26" s="18"/>
    </row>
    <row r="27" spans="2:15" ht="15.75" customHeight="1" x14ac:dyDescent="0.35">
      <c r="B27" s="16"/>
      <c r="C27" s="16"/>
      <c r="D27" s="16"/>
      <c r="E27" s="16"/>
      <c r="F27" s="16"/>
      <c r="G27" s="16"/>
      <c r="H27" s="16"/>
      <c r="I27" s="16"/>
      <c r="J27" s="18"/>
      <c r="K27" s="18"/>
    </row>
    <row r="28" spans="2:15" s="26" customFormat="1" ht="15.75" customHeight="1" x14ac:dyDescent="0.35">
      <c r="B28" s="16"/>
      <c r="C28" s="16"/>
      <c r="D28" s="16"/>
      <c r="E28" s="16"/>
      <c r="F28" s="16"/>
      <c r="G28" s="16"/>
      <c r="H28" s="16"/>
      <c r="I28" s="16"/>
      <c r="J28" s="18"/>
      <c r="K28" s="18"/>
    </row>
    <row r="29" spans="2:15" ht="15.75" customHeight="1" x14ac:dyDescent="0.35">
      <c r="B29" s="16"/>
      <c r="C29" s="16"/>
      <c r="D29" s="16"/>
      <c r="E29" s="16"/>
      <c r="F29" s="16"/>
      <c r="G29" s="16"/>
      <c r="H29" s="16"/>
      <c r="I29" s="16"/>
      <c r="J29" s="18"/>
      <c r="K29" s="18"/>
    </row>
    <row r="30" spans="2:15" ht="15.75" customHeight="1" x14ac:dyDescent="0.35">
      <c r="B30" s="16"/>
      <c r="C30" s="16"/>
      <c r="D30" s="16"/>
      <c r="E30" s="16"/>
      <c r="F30" s="16"/>
      <c r="G30" s="16"/>
      <c r="H30" s="16"/>
      <c r="I30" s="16"/>
      <c r="J30" s="18"/>
      <c r="K30" s="18"/>
    </row>
    <row r="31" spans="2:15" ht="15.75" customHeight="1" x14ac:dyDescent="0.35">
      <c r="B31" s="16"/>
      <c r="C31" s="16"/>
      <c r="D31" s="16"/>
      <c r="E31" s="16"/>
      <c r="F31" s="16"/>
      <c r="G31" s="16"/>
      <c r="H31" s="16"/>
      <c r="I31" s="16"/>
      <c r="J31" s="18"/>
      <c r="K31" s="18"/>
    </row>
    <row r="32" spans="2:15" ht="15.75" customHeight="1" x14ac:dyDescent="0.35">
      <c r="B32" s="16"/>
      <c r="C32" s="16"/>
      <c r="D32" s="16"/>
      <c r="E32" s="16"/>
      <c r="F32" s="16"/>
      <c r="G32" s="16"/>
      <c r="H32" s="16"/>
      <c r="I32" s="16"/>
      <c r="J32" s="18"/>
      <c r="K32" s="18"/>
    </row>
    <row r="33" spans="2:11" ht="15.75" customHeight="1" x14ac:dyDescent="0.35">
      <c r="B33" s="16"/>
      <c r="C33" s="16"/>
      <c r="D33" s="16"/>
      <c r="E33" s="16"/>
      <c r="F33" s="16"/>
      <c r="G33" s="16"/>
      <c r="H33" s="16"/>
      <c r="I33" s="16"/>
      <c r="J33" s="18"/>
      <c r="K33" s="18"/>
    </row>
    <row r="34" spans="2:11" s="26" customFormat="1" ht="15.75" customHeight="1" x14ac:dyDescent="0.35">
      <c r="B34" s="16"/>
      <c r="C34" s="16"/>
      <c r="D34" s="16"/>
      <c r="E34" s="16"/>
      <c r="F34" s="16"/>
      <c r="G34" s="16"/>
      <c r="H34" s="16"/>
      <c r="I34" s="16"/>
      <c r="J34" s="18"/>
      <c r="K34" s="18"/>
    </row>
    <row r="35" spans="2:11" ht="15.75" customHeight="1" x14ac:dyDescent="0.35">
      <c r="B35" s="16"/>
      <c r="C35" s="16"/>
      <c r="D35" s="16"/>
      <c r="E35" s="16"/>
      <c r="F35" s="16"/>
      <c r="G35" s="16"/>
      <c r="H35" s="16"/>
      <c r="I35" s="16"/>
      <c r="J35" s="18"/>
      <c r="K35" s="18"/>
    </row>
    <row r="36" spans="2:11" ht="15.75" customHeight="1" x14ac:dyDescent="0.35">
      <c r="B36" s="16"/>
      <c r="C36" s="16"/>
      <c r="D36" s="16"/>
      <c r="E36" s="16"/>
      <c r="F36" s="16"/>
      <c r="G36" s="16"/>
      <c r="H36" s="16"/>
      <c r="I36" s="16"/>
      <c r="J36" s="18"/>
      <c r="K36" s="18"/>
    </row>
    <row r="37" spans="2:11" s="26" customFormat="1" ht="15.75" customHeight="1" x14ac:dyDescent="0.35">
      <c r="B37" s="16"/>
      <c r="C37" s="16"/>
      <c r="D37" s="16"/>
      <c r="E37" s="16"/>
      <c r="F37" s="16"/>
      <c r="G37" s="16"/>
      <c r="H37" s="16"/>
      <c r="I37" s="16"/>
      <c r="J37" s="18"/>
      <c r="K37" s="18"/>
    </row>
    <row r="38" spans="2:11" ht="15.75" customHeight="1" x14ac:dyDescent="0.35">
      <c r="B38" s="16"/>
      <c r="C38" s="16"/>
      <c r="D38" s="16"/>
      <c r="E38" s="16"/>
      <c r="F38" s="16"/>
      <c r="G38" s="16"/>
      <c r="H38" s="16"/>
      <c r="I38" s="16"/>
      <c r="J38" s="18"/>
      <c r="K38" s="18"/>
    </row>
    <row r="39" spans="2:11" s="26" customFormat="1" ht="15.75" customHeight="1" x14ac:dyDescent="0.35">
      <c r="B39" s="16"/>
      <c r="C39" s="16"/>
      <c r="D39" s="16"/>
      <c r="E39" s="16"/>
      <c r="F39" s="16"/>
      <c r="G39" s="16"/>
      <c r="H39" s="16"/>
      <c r="I39" s="16"/>
      <c r="J39" s="18"/>
      <c r="K39" s="18"/>
    </row>
    <row r="40" spans="2:11" s="27" customFormat="1" ht="15.75" customHeight="1" x14ac:dyDescent="0.35">
      <c r="B40" s="17"/>
      <c r="C40" s="17"/>
      <c r="D40" s="17"/>
      <c r="E40" s="17"/>
      <c r="F40" s="17"/>
      <c r="G40" s="17"/>
      <c r="H40" s="17"/>
      <c r="I40" s="17"/>
      <c r="J40" s="18"/>
      <c r="K40" s="18"/>
    </row>
    <row r="41" spans="2:11" ht="15.75" customHeight="1" x14ac:dyDescent="0.3"/>
    <row r="42" spans="2:11" ht="15.75" customHeight="1" x14ac:dyDescent="0.3"/>
    <row r="43" spans="2:11" ht="15.75" customHeight="1" x14ac:dyDescent="0.3"/>
    <row r="44" spans="2:11" ht="15.75" customHeight="1" x14ac:dyDescent="0.3"/>
    <row r="45" spans="2:11" ht="15.75" customHeight="1" x14ac:dyDescent="0.3"/>
    <row r="46" spans="2:11" ht="15" customHeight="1" x14ac:dyDescent="0.3"/>
  </sheetData>
  <mergeCells count="13">
    <mergeCell ref="B3:J3"/>
    <mergeCell ref="B4:C4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7:I17"/>
    <mergeCell ref="B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10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8"/>
  <sheetViews>
    <sheetView workbookViewId="0"/>
  </sheetViews>
  <sheetFormatPr defaultColWidth="11.5546875" defaultRowHeight="14.4" x14ac:dyDescent="0.3"/>
  <cols>
    <col min="1" max="1" width="2.6640625" customWidth="1"/>
    <col min="2" max="2" width="14.33203125" customWidth="1"/>
  </cols>
  <sheetData>
    <row r="1" spans="2:11" x14ac:dyDescent="0.3">
      <c r="K1" s="7"/>
    </row>
    <row r="6" spans="2:11" x14ac:dyDescent="0.3">
      <c r="B6" s="15"/>
    </row>
    <row r="7" spans="2:11" ht="18" x14ac:dyDescent="0.35">
      <c r="B7" s="14" t="s">
        <v>8</v>
      </c>
    </row>
    <row r="8" spans="2:11" ht="18" x14ac:dyDescent="0.35">
      <c r="B8" s="12" t="s">
        <v>10</v>
      </c>
    </row>
    <row r="9" spans="2:11" ht="18" x14ac:dyDescent="0.35">
      <c r="B9" s="12" t="s">
        <v>9</v>
      </c>
    </row>
    <row r="10" spans="2:11" ht="18" x14ac:dyDescent="0.35">
      <c r="B10" s="12" t="s">
        <v>173</v>
      </c>
    </row>
    <row r="12" spans="2:11" ht="18" x14ac:dyDescent="0.35">
      <c r="B12" s="12"/>
    </row>
    <row r="13" spans="2:11" ht="15" customHeight="1" x14ac:dyDescent="0.35">
      <c r="B13" s="12"/>
    </row>
    <row r="14" spans="2:11" ht="18" x14ac:dyDescent="0.35">
      <c r="B14" s="12" t="s">
        <v>172</v>
      </c>
      <c r="C14" s="12" t="s">
        <v>12</v>
      </c>
    </row>
    <row r="15" spans="2:11" ht="18" x14ac:dyDescent="0.35">
      <c r="B15" s="12" t="s">
        <v>13</v>
      </c>
      <c r="C15" s="12" t="s">
        <v>14</v>
      </c>
    </row>
    <row r="16" spans="2:11" ht="18" x14ac:dyDescent="0.35">
      <c r="B16" s="12" t="s">
        <v>15</v>
      </c>
      <c r="C16" s="13" t="s">
        <v>16</v>
      </c>
    </row>
    <row r="18" spans="2:2" ht="18" x14ac:dyDescent="0.35">
      <c r="B18" s="12" t="s">
        <v>11</v>
      </c>
    </row>
  </sheetData>
  <hyperlinks>
    <hyperlink ref="C16" r:id="rId1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K1"/>
  <sheetViews>
    <sheetView workbookViewId="0">
      <selection activeCell="I20" sqref="I20"/>
    </sheetView>
  </sheetViews>
  <sheetFormatPr defaultColWidth="11.5546875" defaultRowHeight="14.4" x14ac:dyDescent="0.3"/>
  <sheetData>
    <row r="1" spans="11:11" x14ac:dyDescent="0.3">
      <c r="K1" s="7" t="s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E29"/>
  <sheetViews>
    <sheetView workbookViewId="0"/>
  </sheetViews>
  <sheetFormatPr defaultColWidth="11.44140625" defaultRowHeight="14.4" x14ac:dyDescent="0.3"/>
  <cols>
    <col min="1" max="1" width="2.6640625" style="75" customWidth="1"/>
    <col min="2" max="2" width="7.109375" style="75" customWidth="1"/>
    <col min="3" max="16384" width="11.44140625" style="75"/>
  </cols>
  <sheetData>
    <row r="6" spans="2:3" ht="18" x14ac:dyDescent="0.35">
      <c r="B6" s="14" t="s">
        <v>24</v>
      </c>
    </row>
    <row r="9" spans="2:3" ht="15" x14ac:dyDescent="0.35">
      <c r="B9" s="29" t="s">
        <v>183</v>
      </c>
      <c r="C9" s="29" t="s">
        <v>181</v>
      </c>
    </row>
    <row r="10" spans="2:3" ht="7.5" customHeight="1" x14ac:dyDescent="0.35">
      <c r="B10" s="29"/>
      <c r="C10" s="29"/>
    </row>
    <row r="11" spans="2:3" ht="15" x14ac:dyDescent="0.35">
      <c r="B11" s="29" t="s">
        <v>184</v>
      </c>
      <c r="C11" s="29" t="s">
        <v>180</v>
      </c>
    </row>
    <row r="12" spans="2:3" ht="7.5" customHeight="1" x14ac:dyDescent="0.35">
      <c r="B12" s="29"/>
      <c r="C12" s="29"/>
    </row>
    <row r="13" spans="2:3" ht="15" x14ac:dyDescent="0.35">
      <c r="B13" s="29" t="s">
        <v>185</v>
      </c>
      <c r="C13" s="29" t="s">
        <v>179</v>
      </c>
    </row>
    <row r="14" spans="2:3" ht="7.5" customHeight="1" x14ac:dyDescent="0.35">
      <c r="B14" s="29"/>
      <c r="C14" s="29"/>
    </row>
    <row r="15" spans="2:3" ht="15" x14ac:dyDescent="0.35">
      <c r="B15" s="29" t="s">
        <v>186</v>
      </c>
      <c r="C15" s="29" t="s">
        <v>178</v>
      </c>
    </row>
    <row r="16" spans="2:3" ht="7.5" customHeight="1" x14ac:dyDescent="0.35">
      <c r="B16" s="29"/>
      <c r="C16" s="29"/>
    </row>
    <row r="17" spans="2:5" ht="15" x14ac:dyDescent="0.35">
      <c r="B17" s="29" t="s">
        <v>187</v>
      </c>
      <c r="C17" s="29" t="s">
        <v>177</v>
      </c>
    </row>
    <row r="18" spans="2:5" ht="7.5" customHeight="1" x14ac:dyDescent="0.35">
      <c r="B18" s="29"/>
      <c r="C18" s="29"/>
    </row>
    <row r="19" spans="2:5" ht="15" x14ac:dyDescent="0.35">
      <c r="B19" s="29" t="s">
        <v>188</v>
      </c>
      <c r="C19" s="29" t="s">
        <v>176</v>
      </c>
    </row>
    <row r="20" spans="2:5" ht="7.5" customHeight="1" x14ac:dyDescent="0.35">
      <c r="B20" s="29"/>
      <c r="C20" s="29"/>
    </row>
    <row r="21" spans="2:5" ht="15" x14ac:dyDescent="0.35">
      <c r="B21" s="29" t="s">
        <v>189</v>
      </c>
      <c r="C21" s="29" t="s">
        <v>175</v>
      </c>
    </row>
    <row r="22" spans="2:5" ht="7.5" customHeight="1" x14ac:dyDescent="0.35">
      <c r="B22" s="29"/>
      <c r="C22" s="29"/>
    </row>
    <row r="23" spans="2:5" ht="15" x14ac:dyDescent="0.35">
      <c r="B23" s="29" t="s">
        <v>190</v>
      </c>
      <c r="C23" s="29" t="s">
        <v>174</v>
      </c>
      <c r="D23" s="29"/>
      <c r="E23" s="29"/>
    </row>
    <row r="24" spans="2:5" ht="7.5" customHeight="1" x14ac:dyDescent="0.35">
      <c r="B24" s="29"/>
      <c r="C24" s="29"/>
      <c r="D24" s="29"/>
      <c r="E24" s="29"/>
    </row>
    <row r="25" spans="2:5" ht="15" x14ac:dyDescent="0.35">
      <c r="B25" s="29"/>
      <c r="D25" s="29"/>
      <c r="E25" s="29"/>
    </row>
    <row r="26" spans="2:5" ht="15" x14ac:dyDescent="0.35">
      <c r="B26" s="29"/>
      <c r="C26" s="29"/>
      <c r="D26" s="29"/>
      <c r="E26" s="29"/>
    </row>
    <row r="27" spans="2:5" ht="15" x14ac:dyDescent="0.35">
      <c r="B27" s="29"/>
      <c r="C27" s="29"/>
      <c r="D27" s="29"/>
      <c r="E27" s="29"/>
    </row>
    <row r="28" spans="2:5" ht="15" x14ac:dyDescent="0.35">
      <c r="B28" s="29"/>
      <c r="D28" s="29"/>
      <c r="E28" s="29"/>
    </row>
    <row r="29" spans="2:5" ht="15" x14ac:dyDescent="0.35">
      <c r="B29" s="29"/>
      <c r="C29" s="29"/>
      <c r="D29" s="29"/>
      <c r="E29" s="2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31"/>
  <sheetViews>
    <sheetView zoomScaleNormal="100" workbookViewId="0"/>
  </sheetViews>
  <sheetFormatPr defaultColWidth="9.109375" defaultRowHeight="14.4" x14ac:dyDescent="0.3"/>
  <cols>
    <col min="1" max="1" width="2.6640625" customWidth="1"/>
    <col min="8" max="13" width="11.6640625" customWidth="1"/>
  </cols>
  <sheetData>
    <row r="3" spans="2:13" ht="15" x14ac:dyDescent="0.35">
      <c r="B3" s="389" t="s">
        <v>204</v>
      </c>
      <c r="C3" s="389"/>
      <c r="D3" s="389"/>
      <c r="E3" s="389"/>
      <c r="F3" s="389"/>
      <c r="G3" s="389"/>
      <c r="H3" s="343"/>
      <c r="I3" s="284"/>
      <c r="J3" s="284"/>
      <c r="K3" s="284"/>
      <c r="L3" s="284"/>
      <c r="M3" s="284"/>
    </row>
    <row r="4" spans="2:13" ht="5.25" customHeight="1" x14ac:dyDescent="0.35">
      <c r="B4" s="396"/>
      <c r="C4" s="396"/>
      <c r="D4" s="396"/>
      <c r="E4" s="3"/>
      <c r="F4" s="3"/>
      <c r="G4" s="3"/>
      <c r="H4" s="3"/>
      <c r="I4" s="3"/>
      <c r="J4" s="3"/>
    </row>
    <row r="5" spans="2:13" ht="30" customHeight="1" x14ac:dyDescent="0.35">
      <c r="B5" s="9" t="s">
        <v>205</v>
      </c>
      <c r="C5" s="10"/>
      <c r="D5" s="10"/>
      <c r="E5" s="10"/>
      <c r="F5" s="10"/>
      <c r="G5" s="94"/>
      <c r="H5" s="289" t="s">
        <v>193</v>
      </c>
      <c r="I5" s="289" t="s">
        <v>28</v>
      </c>
      <c r="J5" s="155" t="s">
        <v>29</v>
      </c>
      <c r="K5" s="290" t="s">
        <v>20</v>
      </c>
      <c r="L5" s="290" t="s">
        <v>21</v>
      </c>
      <c r="M5" s="155" t="s">
        <v>29</v>
      </c>
    </row>
    <row r="6" spans="2:13" ht="15" customHeight="1" x14ac:dyDescent="0.3">
      <c r="B6" s="394" t="s">
        <v>26</v>
      </c>
      <c r="C6" s="395"/>
      <c r="D6" s="124"/>
      <c r="E6" s="124"/>
      <c r="F6" s="124"/>
      <c r="G6" s="124"/>
      <c r="H6" s="324">
        <f>SUM(H7:H9)</f>
        <v>399.7</v>
      </c>
      <c r="I6" s="324">
        <f>SUM(I7:I9)</f>
        <v>404.90000000000003</v>
      </c>
      <c r="J6" s="125">
        <f>(H6-I6)/I6</f>
        <v>-1.2842677204248074E-2</v>
      </c>
      <c r="K6" s="285">
        <f>SUM(K7:K9)</f>
        <v>205.59999999999997</v>
      </c>
      <c r="L6" s="324">
        <f>SUM(L7:L9)</f>
        <v>196</v>
      </c>
      <c r="M6" s="125">
        <f>(K6-L6)/L6</f>
        <v>4.8979591836734518E-2</v>
      </c>
    </row>
    <row r="7" spans="2:13" ht="15" customHeight="1" x14ac:dyDescent="0.3">
      <c r="B7" s="95"/>
      <c r="C7" s="384" t="s">
        <v>30</v>
      </c>
      <c r="D7" s="384"/>
      <c r="E7" s="384"/>
      <c r="F7" s="98"/>
      <c r="G7" s="96"/>
      <c r="H7" s="325">
        <v>303.39999999999998</v>
      </c>
      <c r="I7" s="325">
        <v>288.7</v>
      </c>
      <c r="J7" s="117">
        <f>(H7-I7)/I7</f>
        <v>5.0917907862833352E-2</v>
      </c>
      <c r="K7" s="286">
        <v>157.1</v>
      </c>
      <c r="L7" s="325">
        <v>141.30000000000001</v>
      </c>
      <c r="M7" s="117">
        <f>(K7-L7)/L7</f>
        <v>0.11181882519462125</v>
      </c>
    </row>
    <row r="8" spans="2:13" ht="15" customHeight="1" x14ac:dyDescent="0.3">
      <c r="B8" s="95"/>
      <c r="C8" s="384" t="s">
        <v>31</v>
      </c>
      <c r="D8" s="384"/>
      <c r="E8" s="384"/>
      <c r="F8" s="98"/>
      <c r="G8" s="96"/>
      <c r="H8" s="325">
        <v>96</v>
      </c>
      <c r="I8" s="325">
        <v>115.9</v>
      </c>
      <c r="J8" s="117">
        <f>(H8-I8)/I8</f>
        <v>-0.17169974115616915</v>
      </c>
      <c r="K8" s="286">
        <v>48.3</v>
      </c>
      <c r="L8" s="325">
        <v>54.6</v>
      </c>
      <c r="M8" s="117">
        <f>(K8-L8)/L8</f>
        <v>-0.11538461538461546</v>
      </c>
    </row>
    <row r="9" spans="2:13" ht="15" customHeight="1" x14ac:dyDescent="0.3">
      <c r="B9" s="126"/>
      <c r="C9" s="377" t="s">
        <v>32</v>
      </c>
      <c r="D9" s="377"/>
      <c r="E9" s="377"/>
      <c r="F9" s="99"/>
      <c r="G9" s="127"/>
      <c r="H9" s="326">
        <v>0.3</v>
      </c>
      <c r="I9" s="326">
        <v>0.3</v>
      </c>
      <c r="J9" s="128"/>
      <c r="K9" s="287">
        <v>0.2</v>
      </c>
      <c r="L9" s="326">
        <v>0.1</v>
      </c>
      <c r="M9" s="128"/>
    </row>
    <row r="10" spans="2:13" ht="15" customHeight="1" x14ac:dyDescent="0.3">
      <c r="B10" s="394" t="s">
        <v>33</v>
      </c>
      <c r="C10" s="395"/>
      <c r="D10" s="124"/>
      <c r="E10" s="124"/>
      <c r="F10" s="124"/>
      <c r="G10" s="124"/>
      <c r="H10" s="129"/>
      <c r="I10" s="327"/>
      <c r="J10" s="130"/>
      <c r="K10" s="129"/>
      <c r="L10" s="327"/>
      <c r="M10" s="130"/>
    </row>
    <row r="11" spans="2:13" ht="15" customHeight="1" x14ac:dyDescent="0.3">
      <c r="B11" s="95"/>
      <c r="C11" s="384" t="s">
        <v>0</v>
      </c>
      <c r="D11" s="384"/>
      <c r="E11" s="384"/>
      <c r="F11" s="98"/>
      <c r="G11" s="96"/>
      <c r="H11" s="316">
        <v>190.8</v>
      </c>
      <c r="I11" s="325">
        <v>179.9</v>
      </c>
      <c r="J11" s="117">
        <f>(H11-I11)/I11</f>
        <v>6.0589216231239605E-2</v>
      </c>
      <c r="K11" s="286">
        <v>99.8</v>
      </c>
      <c r="L11" s="325">
        <v>84.6</v>
      </c>
      <c r="M11" s="117">
        <f>(K11-L11)/L11</f>
        <v>0.17966903073286056</v>
      </c>
    </row>
    <row r="12" spans="2:13" ht="15" customHeight="1" x14ac:dyDescent="0.3">
      <c r="B12" s="95"/>
      <c r="C12" s="384" t="s">
        <v>1</v>
      </c>
      <c r="D12" s="384"/>
      <c r="E12" s="384"/>
      <c r="F12" s="98"/>
      <c r="G12" s="96"/>
      <c r="H12" s="316">
        <v>112.9</v>
      </c>
      <c r="I12" s="325">
        <v>107</v>
      </c>
      <c r="J12" s="117">
        <f>(H12-I12)/I12</f>
        <v>5.5140186915887901E-2</v>
      </c>
      <c r="K12" s="286">
        <v>57.5</v>
      </c>
      <c r="L12" s="325">
        <v>55.9</v>
      </c>
      <c r="M12" s="117">
        <f>(K12-L12)/L12</f>
        <v>2.8622540250447252E-2</v>
      </c>
    </row>
    <row r="13" spans="2:13" ht="15" customHeight="1" thickBot="1" x14ac:dyDescent="0.35">
      <c r="B13" s="131"/>
      <c r="C13" s="378" t="s">
        <v>2</v>
      </c>
      <c r="D13" s="378"/>
      <c r="E13" s="378"/>
      <c r="F13" s="100"/>
      <c r="G13" s="132"/>
      <c r="H13" s="317">
        <v>96</v>
      </c>
      <c r="I13" s="328">
        <v>118</v>
      </c>
      <c r="J13" s="133">
        <f>(H13-I13)/I13</f>
        <v>-0.1864406779661017</v>
      </c>
      <c r="K13" s="288">
        <v>48.3</v>
      </c>
      <c r="L13" s="328">
        <v>55.5</v>
      </c>
      <c r="M13" s="133">
        <f>(K13-L13)/L13</f>
        <v>-0.12972972972972979</v>
      </c>
    </row>
    <row r="14" spans="2:13" ht="15" customHeight="1" x14ac:dyDescent="0.3">
      <c r="B14" s="390" t="s">
        <v>3</v>
      </c>
      <c r="C14" s="391"/>
      <c r="D14" s="120"/>
      <c r="E14" s="120"/>
      <c r="F14" s="120"/>
      <c r="G14" s="120"/>
      <c r="H14" s="318">
        <v>62.5</v>
      </c>
      <c r="I14" s="329">
        <v>55.5</v>
      </c>
      <c r="J14" s="134">
        <f>(H14-I14)/I14</f>
        <v>0.12612612612612611</v>
      </c>
      <c r="K14" s="291">
        <v>33.200000000000003</v>
      </c>
      <c r="L14" s="329">
        <v>25</v>
      </c>
      <c r="M14" s="134">
        <f>(K14-L14)/L14</f>
        <v>0.32800000000000012</v>
      </c>
    </row>
    <row r="15" spans="2:13" ht="15" customHeight="1" thickBot="1" x14ac:dyDescent="0.35">
      <c r="B15" s="135"/>
      <c r="C15" s="378" t="s">
        <v>34</v>
      </c>
      <c r="D15" s="378"/>
      <c r="E15" s="378"/>
      <c r="F15" s="100"/>
      <c r="G15" s="136"/>
      <c r="H15" s="330">
        <f>H14/H6</f>
        <v>0.15636727545659246</v>
      </c>
      <c r="I15" s="330">
        <f>I14/I6</f>
        <v>0.13707088169918497</v>
      </c>
      <c r="J15" s="137"/>
      <c r="K15" s="293">
        <f>K14/K6</f>
        <v>0.16147859922178992</v>
      </c>
      <c r="L15" s="330">
        <f>L14/L6</f>
        <v>0.12755102040816327</v>
      </c>
      <c r="M15" s="137"/>
    </row>
    <row r="16" spans="2:13" ht="15" customHeight="1" x14ac:dyDescent="0.3">
      <c r="B16" s="392" t="s">
        <v>35</v>
      </c>
      <c r="C16" s="393"/>
      <c r="D16" s="138"/>
      <c r="E16" s="138"/>
      <c r="F16" s="138"/>
      <c r="G16" s="138"/>
      <c r="H16" s="318">
        <v>38.6</v>
      </c>
      <c r="I16" s="329">
        <v>32.700000000000003</v>
      </c>
      <c r="J16" s="139">
        <f>(H16-I16)/I16</f>
        <v>0.18042813455657486</v>
      </c>
      <c r="K16" s="291">
        <v>19.899999999999999</v>
      </c>
      <c r="L16" s="329">
        <v>14.2</v>
      </c>
      <c r="M16" s="139">
        <f>(K16-L16)/L16</f>
        <v>0.40140845070422532</v>
      </c>
    </row>
    <row r="17" spans="2:13" ht="15" customHeight="1" thickBot="1" x14ac:dyDescent="0.35">
      <c r="B17" s="135"/>
      <c r="C17" s="378" t="s">
        <v>34</v>
      </c>
      <c r="D17" s="378"/>
      <c r="E17" s="378"/>
      <c r="F17" s="100"/>
      <c r="G17" s="136"/>
      <c r="H17" s="319">
        <f>H16/H6</f>
        <v>9.6572429321991504E-2</v>
      </c>
      <c r="I17" s="331">
        <f>I16/I6</f>
        <v>8.076068164979007E-2</v>
      </c>
      <c r="J17" s="137"/>
      <c r="K17" s="292">
        <f>K16/K6</f>
        <v>9.6789883268482493E-2</v>
      </c>
      <c r="L17" s="331">
        <f>L16/L6</f>
        <v>7.2448979591836729E-2</v>
      </c>
      <c r="M17" s="137"/>
    </row>
    <row r="18" spans="2:13" ht="15" customHeight="1" x14ac:dyDescent="0.3">
      <c r="B18" s="379" t="s">
        <v>197</v>
      </c>
      <c r="C18" s="380"/>
      <c r="D18" s="380"/>
      <c r="E18" s="380"/>
      <c r="F18" s="101"/>
      <c r="G18" s="140"/>
      <c r="H18" s="332" t="s">
        <v>199</v>
      </c>
      <c r="I18" s="332" t="s">
        <v>198</v>
      </c>
      <c r="J18" s="347" t="s">
        <v>202</v>
      </c>
      <c r="K18" s="332" t="s">
        <v>200</v>
      </c>
      <c r="L18" s="332" t="s">
        <v>201</v>
      </c>
      <c r="M18" s="347" t="s">
        <v>203</v>
      </c>
    </row>
    <row r="19" spans="2:13" ht="15" customHeight="1" x14ac:dyDescent="0.3">
      <c r="B19" s="381" t="s">
        <v>4</v>
      </c>
      <c r="C19" s="382"/>
      <c r="D19" s="124"/>
      <c r="E19" s="143"/>
      <c r="F19" s="143"/>
      <c r="G19" s="143"/>
      <c r="H19" s="315">
        <v>106.2</v>
      </c>
      <c r="I19" s="324">
        <v>66.3</v>
      </c>
      <c r="J19" s="125">
        <f>(H19-I19)/I19</f>
        <v>0.6018099547511313</v>
      </c>
      <c r="K19" s="285">
        <v>45.9</v>
      </c>
      <c r="L19" s="324">
        <v>18.5</v>
      </c>
      <c r="M19" s="125">
        <f>(K19-L19)/L19</f>
        <v>1.4810810810810811</v>
      </c>
    </row>
    <row r="20" spans="2:13" ht="11.25" customHeight="1" thickBot="1" x14ac:dyDescent="0.35">
      <c r="B20" s="160"/>
      <c r="C20" s="100"/>
      <c r="D20" s="132"/>
      <c r="E20" s="136"/>
      <c r="F20" s="136"/>
      <c r="G20" s="136"/>
      <c r="H20" s="135"/>
      <c r="I20" s="333"/>
      <c r="J20" s="323"/>
      <c r="K20" s="135"/>
      <c r="L20" s="333"/>
      <c r="M20" s="133"/>
    </row>
    <row r="21" spans="2:13" ht="15" customHeight="1" x14ac:dyDescent="0.3">
      <c r="B21" s="383" t="s">
        <v>36</v>
      </c>
      <c r="C21" s="384"/>
      <c r="D21" s="384"/>
      <c r="E21" s="384"/>
      <c r="F21" s="98"/>
      <c r="G21" s="120"/>
      <c r="H21" s="302">
        <v>4349</v>
      </c>
      <c r="I21" s="302">
        <v>4606</v>
      </c>
      <c r="J21" s="144"/>
      <c r="K21" s="119"/>
      <c r="L21" s="338"/>
      <c r="M21" s="144"/>
    </row>
    <row r="22" spans="2:13" ht="15" customHeight="1" x14ac:dyDescent="0.3">
      <c r="B22" s="95"/>
      <c r="C22" s="384" t="s">
        <v>37</v>
      </c>
      <c r="D22" s="384"/>
      <c r="E22" s="384"/>
      <c r="F22" s="98"/>
      <c r="G22" s="120"/>
      <c r="H22" s="302">
        <v>1177</v>
      </c>
      <c r="I22" s="302">
        <v>1251</v>
      </c>
      <c r="J22" s="144"/>
      <c r="K22" s="119"/>
      <c r="L22" s="338"/>
      <c r="M22" s="144"/>
    </row>
    <row r="23" spans="2:13" ht="15" customHeight="1" thickBot="1" x14ac:dyDescent="0.35">
      <c r="B23" s="95"/>
      <c r="C23" s="98" t="s">
        <v>38</v>
      </c>
      <c r="D23" s="98"/>
      <c r="E23" s="98"/>
      <c r="F23" s="98"/>
      <c r="G23" s="120"/>
      <c r="H23" s="321">
        <v>957</v>
      </c>
      <c r="I23" s="334">
        <v>977</v>
      </c>
      <c r="J23" s="144"/>
      <c r="K23" s="119"/>
      <c r="L23" s="338"/>
      <c r="M23" s="144"/>
    </row>
    <row r="24" spans="2:13" ht="30" customHeight="1" x14ac:dyDescent="0.35">
      <c r="B24" s="387" t="s">
        <v>39</v>
      </c>
      <c r="C24" s="388"/>
      <c r="D24" s="145"/>
      <c r="E24" s="145"/>
      <c r="F24" s="145"/>
      <c r="G24" s="145"/>
      <c r="H24" s="335" t="s">
        <v>40</v>
      </c>
      <c r="I24" s="335" t="s">
        <v>41</v>
      </c>
      <c r="J24" s="146"/>
      <c r="K24" s="147"/>
      <c r="L24" s="339"/>
      <c r="M24" s="146"/>
    </row>
    <row r="25" spans="2:13" ht="15" customHeight="1" x14ac:dyDescent="0.3">
      <c r="B25" s="385" t="s">
        <v>42</v>
      </c>
      <c r="C25" s="386"/>
      <c r="D25" s="142"/>
      <c r="E25" s="142"/>
      <c r="F25" s="142"/>
      <c r="G25" s="141"/>
      <c r="H25" s="320">
        <v>1917.5</v>
      </c>
      <c r="I25" s="336">
        <v>1848.9</v>
      </c>
      <c r="J25" s="148"/>
      <c r="K25" s="149"/>
      <c r="L25" s="340"/>
      <c r="M25" s="148"/>
    </row>
    <row r="26" spans="2:13" ht="15" customHeight="1" x14ac:dyDescent="0.3">
      <c r="B26" s="385" t="s">
        <v>43</v>
      </c>
      <c r="C26" s="386"/>
      <c r="D26" s="386"/>
      <c r="E26" s="386"/>
      <c r="F26" s="386"/>
      <c r="G26" s="386"/>
      <c r="H26" s="320">
        <v>423.9</v>
      </c>
      <c r="I26" s="336">
        <v>318.39999999999998</v>
      </c>
      <c r="J26" s="148"/>
      <c r="K26" s="149"/>
      <c r="L26" s="340"/>
      <c r="M26" s="148"/>
    </row>
    <row r="27" spans="2:13" ht="15" customHeight="1" x14ac:dyDescent="0.3">
      <c r="B27" s="385" t="s">
        <v>44</v>
      </c>
      <c r="C27" s="386"/>
      <c r="D27" s="386"/>
      <c r="E27" s="142"/>
      <c r="F27" s="142"/>
      <c r="G27" s="141"/>
      <c r="H27" s="320">
        <v>25.5</v>
      </c>
      <c r="I27" s="336">
        <v>125.7</v>
      </c>
      <c r="J27" s="148"/>
      <c r="K27" s="149"/>
      <c r="L27" s="340"/>
      <c r="M27" s="148"/>
    </row>
    <row r="28" spans="2:13" ht="15" customHeight="1" x14ac:dyDescent="0.3">
      <c r="B28" s="383" t="s">
        <v>45</v>
      </c>
      <c r="C28" s="384"/>
      <c r="D28" s="96"/>
      <c r="E28" s="96"/>
      <c r="F28" s="96"/>
      <c r="G28" s="120"/>
      <c r="H28" s="315">
        <v>1079.0999999999999</v>
      </c>
      <c r="I28" s="324">
        <v>1013.4</v>
      </c>
      <c r="J28" s="151"/>
      <c r="K28" s="119"/>
      <c r="L28" s="341"/>
      <c r="M28" s="151"/>
    </row>
    <row r="29" spans="2:13" ht="15" customHeight="1" x14ac:dyDescent="0.3">
      <c r="B29" s="126"/>
      <c r="C29" s="377" t="s">
        <v>46</v>
      </c>
      <c r="D29" s="377"/>
      <c r="E29" s="377"/>
      <c r="F29" s="99"/>
      <c r="G29" s="152"/>
      <c r="H29" s="322">
        <f>H28/H25</f>
        <v>0.56276401564537148</v>
      </c>
      <c r="I29" s="337">
        <f>I28/I25</f>
        <v>0.54810968684082428</v>
      </c>
      <c r="J29" s="153"/>
      <c r="K29" s="154"/>
      <c r="L29" s="342"/>
      <c r="M29" s="153"/>
    </row>
    <row r="30" spans="2:13" ht="6" customHeight="1" x14ac:dyDescent="0.3"/>
    <row r="31" spans="2:13" x14ac:dyDescent="0.3">
      <c r="B31" s="343" t="s">
        <v>25</v>
      </c>
      <c r="C31" s="284"/>
      <c r="D31" s="284"/>
      <c r="E31" s="284"/>
      <c r="F31" s="284"/>
    </row>
  </sheetData>
  <mergeCells count="24">
    <mergeCell ref="B3:G3"/>
    <mergeCell ref="B14:C14"/>
    <mergeCell ref="C15:E15"/>
    <mergeCell ref="B16:C16"/>
    <mergeCell ref="B6:C6"/>
    <mergeCell ref="B10:C10"/>
    <mergeCell ref="C7:E7"/>
    <mergeCell ref="C8:E8"/>
    <mergeCell ref="C9:E9"/>
    <mergeCell ref="B4:D4"/>
    <mergeCell ref="C11:E11"/>
    <mergeCell ref="C12:E12"/>
    <mergeCell ref="C13:E13"/>
    <mergeCell ref="C29:E29"/>
    <mergeCell ref="C17:E17"/>
    <mergeCell ref="B18:E18"/>
    <mergeCell ref="B19:C19"/>
    <mergeCell ref="B21:E21"/>
    <mergeCell ref="C22:E22"/>
    <mergeCell ref="B25:C25"/>
    <mergeCell ref="B26:G26"/>
    <mergeCell ref="B27:D27"/>
    <mergeCell ref="B28:C28"/>
    <mergeCell ref="B24:C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3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37"/>
  <sheetViews>
    <sheetView zoomScaleNormal="100" workbookViewId="0"/>
  </sheetViews>
  <sheetFormatPr defaultColWidth="9.109375" defaultRowHeight="14.4" x14ac:dyDescent="0.3"/>
  <cols>
    <col min="1" max="1" width="2.6640625" customWidth="1"/>
    <col min="5" max="5" width="9.109375" customWidth="1"/>
    <col min="8" max="13" width="11.6640625" customWidth="1"/>
  </cols>
  <sheetData>
    <row r="3" spans="2:13" ht="15" x14ac:dyDescent="0.35">
      <c r="B3" s="259" t="s">
        <v>47</v>
      </c>
      <c r="C3" s="259"/>
      <c r="D3" s="259"/>
      <c r="E3" s="259"/>
      <c r="F3" s="259"/>
      <c r="G3" s="259"/>
      <c r="H3" s="259"/>
      <c r="I3" s="259"/>
      <c r="J3" s="259"/>
      <c r="K3" s="259"/>
    </row>
    <row r="4" spans="2:13" ht="5.25" customHeight="1" x14ac:dyDescent="0.35">
      <c r="B4" s="259"/>
      <c r="C4" s="259"/>
      <c r="D4" s="3"/>
      <c r="E4" s="3"/>
      <c r="F4" s="3"/>
      <c r="G4" s="3"/>
      <c r="H4" s="3"/>
      <c r="I4" s="3"/>
      <c r="J4" s="3"/>
    </row>
    <row r="5" spans="2:13" ht="30" customHeight="1" x14ac:dyDescent="0.35">
      <c r="B5" s="159" t="s">
        <v>71</v>
      </c>
      <c r="C5" s="11"/>
      <c r="D5" s="11"/>
      <c r="E5" s="11"/>
      <c r="F5" s="11"/>
      <c r="G5" s="11"/>
      <c r="H5" s="289" t="s">
        <v>193</v>
      </c>
      <c r="I5" s="289" t="s">
        <v>28</v>
      </c>
      <c r="J5" s="348" t="s">
        <v>29</v>
      </c>
      <c r="K5" s="290" t="s">
        <v>20</v>
      </c>
      <c r="L5" s="290" t="s">
        <v>21</v>
      </c>
      <c r="M5" s="348" t="s">
        <v>29</v>
      </c>
    </row>
    <row r="6" spans="2:13" ht="15" customHeight="1" x14ac:dyDescent="0.3">
      <c r="B6" s="266" t="s">
        <v>49</v>
      </c>
      <c r="C6" s="267"/>
      <c r="D6" s="267"/>
      <c r="E6" s="267"/>
      <c r="F6" s="267"/>
      <c r="G6" s="267"/>
      <c r="H6" s="295">
        <v>100054</v>
      </c>
      <c r="I6" s="302">
        <v>107311</v>
      </c>
      <c r="J6" s="117">
        <f>(H6-I6)/I6</f>
        <v>-6.7625872464146267E-2</v>
      </c>
      <c r="K6" s="258">
        <v>53513</v>
      </c>
      <c r="L6" s="309">
        <v>50207</v>
      </c>
      <c r="M6" s="117">
        <f t="shared" ref="M6:M23" si="0">(K6-L6)/L6</f>
        <v>6.5847391797956456E-2</v>
      </c>
    </row>
    <row r="7" spans="2:13" ht="15" customHeight="1" x14ac:dyDescent="0.3">
      <c r="B7" s="268" t="s">
        <v>50</v>
      </c>
      <c r="C7" s="262"/>
      <c r="D7" s="262"/>
      <c r="E7" s="262"/>
      <c r="F7" s="262"/>
      <c r="G7" s="262"/>
      <c r="H7" s="295">
        <v>203326</v>
      </c>
      <c r="I7" s="302">
        <v>181355</v>
      </c>
      <c r="J7" s="117">
        <f t="shared" ref="J7:J23" si="1">(H7-I7)/I7</f>
        <v>0.12114912740205674</v>
      </c>
      <c r="K7" s="258">
        <v>103624</v>
      </c>
      <c r="L7" s="309">
        <v>91052</v>
      </c>
      <c r="M7" s="117">
        <f t="shared" si="0"/>
        <v>0.13807494618459781</v>
      </c>
    </row>
    <row r="8" spans="2:13" ht="15" customHeight="1" x14ac:dyDescent="0.3">
      <c r="B8" s="268" t="s">
        <v>31</v>
      </c>
      <c r="C8" s="262"/>
      <c r="D8" s="262"/>
      <c r="E8" s="262"/>
      <c r="F8" s="262"/>
      <c r="G8" s="262"/>
      <c r="H8" s="295">
        <v>95969</v>
      </c>
      <c r="I8" s="302">
        <v>115864</v>
      </c>
      <c r="J8" s="117">
        <f t="shared" si="1"/>
        <v>-0.17170993578678451</v>
      </c>
      <c r="K8" s="258">
        <v>48333</v>
      </c>
      <c r="L8" s="309">
        <v>54571</v>
      </c>
      <c r="M8" s="117">
        <f t="shared" si="0"/>
        <v>-0.11430979824448884</v>
      </c>
    </row>
    <row r="9" spans="2:13" ht="15" customHeight="1" x14ac:dyDescent="0.3">
      <c r="B9" s="276" t="s">
        <v>32</v>
      </c>
      <c r="C9" s="263"/>
      <c r="D9" s="263"/>
      <c r="E9" s="263"/>
      <c r="F9" s="263"/>
      <c r="G9" s="263"/>
      <c r="H9" s="296">
        <v>338</v>
      </c>
      <c r="I9" s="303">
        <v>339</v>
      </c>
      <c r="J9" s="117">
        <f t="shared" si="1"/>
        <v>-2.9498525073746312E-3</v>
      </c>
      <c r="K9" s="274">
        <v>160</v>
      </c>
      <c r="L9" s="310">
        <v>154</v>
      </c>
      <c r="M9" s="117">
        <f t="shared" si="0"/>
        <v>3.896103896103896E-2</v>
      </c>
    </row>
    <row r="10" spans="2:13" ht="15" customHeight="1" x14ac:dyDescent="0.3">
      <c r="B10" s="277" t="s">
        <v>51</v>
      </c>
      <c r="C10" s="278"/>
      <c r="D10" s="278"/>
      <c r="E10" s="278"/>
      <c r="F10" s="278"/>
      <c r="G10" s="278"/>
      <c r="H10" s="297">
        <f>SUM(H6:H9)</f>
        <v>399687</v>
      </c>
      <c r="I10" s="304">
        <f>SUM(I6:I9)</f>
        <v>404869</v>
      </c>
      <c r="J10" s="118">
        <f t="shared" si="1"/>
        <v>-1.2799201717098616E-2</v>
      </c>
      <c r="K10" s="311">
        <f>SUM(K6:K9)</f>
        <v>205630</v>
      </c>
      <c r="L10" s="311">
        <f>SUM(L6:L9)</f>
        <v>195984</v>
      </c>
      <c r="M10" s="118">
        <f t="shared" si="0"/>
        <v>4.9218303534982445E-2</v>
      </c>
    </row>
    <row r="11" spans="2:13" ht="15" customHeight="1" x14ac:dyDescent="0.3">
      <c r="B11" s="264" t="s">
        <v>52</v>
      </c>
      <c r="C11" s="265"/>
      <c r="D11" s="265"/>
      <c r="E11" s="265"/>
      <c r="F11" s="265"/>
      <c r="G11" s="265"/>
      <c r="H11" s="298">
        <v>-108823</v>
      </c>
      <c r="I11" s="305">
        <v>-130903</v>
      </c>
      <c r="J11" s="117">
        <f t="shared" si="1"/>
        <v>-0.1686745147170042</v>
      </c>
      <c r="K11" s="270">
        <v>-54055</v>
      </c>
      <c r="L11" s="312">
        <v>-62879</v>
      </c>
      <c r="M11" s="117">
        <f t="shared" si="0"/>
        <v>-0.14033302056330413</v>
      </c>
    </row>
    <row r="12" spans="2:13" ht="15" customHeight="1" x14ac:dyDescent="0.3">
      <c r="B12" s="277" t="s">
        <v>53</v>
      </c>
      <c r="C12" s="278"/>
      <c r="D12" s="278"/>
      <c r="E12" s="278"/>
      <c r="F12" s="278"/>
      <c r="G12" s="278"/>
      <c r="H12" s="297">
        <f>SUM(H10:H11)</f>
        <v>290864</v>
      </c>
      <c r="I12" s="304">
        <f>I10+I11</f>
        <v>273966</v>
      </c>
      <c r="J12" s="118">
        <f t="shared" si="1"/>
        <v>6.167918646839389E-2</v>
      </c>
      <c r="K12" s="311">
        <f>+K10+K11</f>
        <v>151575</v>
      </c>
      <c r="L12" s="311">
        <f>+L10+L11</f>
        <v>133105</v>
      </c>
      <c r="M12" s="118">
        <f t="shared" si="0"/>
        <v>0.13876263100559708</v>
      </c>
    </row>
    <row r="13" spans="2:13" ht="15" customHeight="1" x14ac:dyDescent="0.3">
      <c r="B13" s="266" t="s">
        <v>54</v>
      </c>
      <c r="C13" s="267"/>
      <c r="D13" s="267"/>
      <c r="E13" s="267"/>
      <c r="F13" s="267"/>
      <c r="G13" s="267"/>
      <c r="H13" s="294">
        <v>-54227</v>
      </c>
      <c r="I13" s="301">
        <v>-53801</v>
      </c>
      <c r="J13" s="117">
        <f t="shared" si="1"/>
        <v>7.9180684373896405E-3</v>
      </c>
      <c r="K13" s="273">
        <v>-26835</v>
      </c>
      <c r="L13" s="308">
        <v>-26649</v>
      </c>
      <c r="M13" s="117">
        <f t="shared" si="0"/>
        <v>6.9796240009005967E-3</v>
      </c>
    </row>
    <row r="14" spans="2:13" ht="15" customHeight="1" x14ac:dyDescent="0.3">
      <c r="B14" s="268" t="s">
        <v>55</v>
      </c>
      <c r="C14" s="262"/>
      <c r="D14" s="262"/>
      <c r="E14" s="262"/>
      <c r="F14" s="262"/>
      <c r="G14" s="262"/>
      <c r="H14" s="295">
        <f>-105795-9871-18801</f>
        <v>-134467</v>
      </c>
      <c r="I14" s="302">
        <v>-133642</v>
      </c>
      <c r="J14" s="117">
        <f t="shared" si="1"/>
        <v>6.1732090211161165E-3</v>
      </c>
      <c r="K14" s="258">
        <f>-55193-5029-10113</f>
        <v>-70335</v>
      </c>
      <c r="L14" s="309">
        <v>-64220</v>
      </c>
      <c r="M14" s="117">
        <f t="shared" si="0"/>
        <v>9.5219557770165053E-2</v>
      </c>
    </row>
    <row r="15" spans="2:13" ht="15" customHeight="1" x14ac:dyDescent="0.3">
      <c r="B15" s="268" t="s">
        <v>56</v>
      </c>
      <c r="C15" s="262"/>
      <c r="D15" s="262"/>
      <c r="E15" s="262"/>
      <c r="F15" s="262"/>
      <c r="G15" s="262"/>
      <c r="H15" s="299">
        <v>-38944</v>
      </c>
      <c r="I15" s="306">
        <v>-35012</v>
      </c>
      <c r="J15" s="117">
        <f t="shared" si="1"/>
        <v>0.112304352793328</v>
      </c>
      <c r="K15" s="275">
        <v>-18856</v>
      </c>
      <c r="L15" s="313">
        <v>-15924</v>
      </c>
      <c r="M15" s="117">
        <f t="shared" si="0"/>
        <v>0.18412459181110274</v>
      </c>
    </row>
    <row r="16" spans="2:13" ht="15" customHeight="1" x14ac:dyDescent="0.3">
      <c r="B16" s="276" t="s">
        <v>57</v>
      </c>
      <c r="C16" s="263"/>
      <c r="D16" s="263"/>
      <c r="E16" s="263"/>
      <c r="F16" s="263"/>
      <c r="G16" s="263"/>
      <c r="H16" s="296">
        <v>-2901</v>
      </c>
      <c r="I16" s="303">
        <v>-4041</v>
      </c>
      <c r="J16" s="117">
        <f t="shared" si="1"/>
        <v>-0.28210838901262064</v>
      </c>
      <c r="K16" s="274">
        <v>-1330</v>
      </c>
      <c r="L16" s="310">
        <v>-2403</v>
      </c>
      <c r="M16" s="117">
        <f t="shared" si="0"/>
        <v>-0.44652517686225551</v>
      </c>
    </row>
    <row r="17" spans="2:13" ht="15" customHeight="1" x14ac:dyDescent="0.3">
      <c r="B17" s="277" t="s">
        <v>58</v>
      </c>
      <c r="C17" s="278"/>
      <c r="D17" s="278"/>
      <c r="E17" s="278"/>
      <c r="F17" s="278"/>
      <c r="G17" s="278"/>
      <c r="H17" s="304">
        <f>H12+SUM(H13:H16)</f>
        <v>60325</v>
      </c>
      <c r="I17" s="304">
        <f>I12+SUM(I13:I16)</f>
        <v>47470</v>
      </c>
      <c r="J17" s="118">
        <f t="shared" si="1"/>
        <v>0.27080261217611123</v>
      </c>
      <c r="K17" s="311">
        <f>SUM(K12:K16)</f>
        <v>34219</v>
      </c>
      <c r="L17" s="311">
        <f>SUM(L12:L16)</f>
        <v>23909</v>
      </c>
      <c r="M17" s="118">
        <f t="shared" si="0"/>
        <v>0.43121836965159566</v>
      </c>
    </row>
    <row r="18" spans="2:13" ht="15" customHeight="1" x14ac:dyDescent="0.3">
      <c r="B18" s="266" t="s">
        <v>59</v>
      </c>
      <c r="C18" s="267"/>
      <c r="D18" s="267"/>
      <c r="E18" s="267"/>
      <c r="F18" s="267"/>
      <c r="G18" s="267"/>
      <c r="H18" s="294">
        <v>16577</v>
      </c>
      <c r="I18" s="301">
        <v>16212</v>
      </c>
      <c r="J18" s="117">
        <f t="shared" si="1"/>
        <v>2.2514187021959044E-2</v>
      </c>
      <c r="K18" s="273">
        <v>650</v>
      </c>
      <c r="L18" s="308">
        <v>4471</v>
      </c>
      <c r="M18" s="117">
        <f t="shared" si="0"/>
        <v>-0.85461865354506816</v>
      </c>
    </row>
    <row r="19" spans="2:13" ht="15" customHeight="1" x14ac:dyDescent="0.3">
      <c r="B19" s="268" t="s">
        <v>60</v>
      </c>
      <c r="C19" s="262"/>
      <c r="D19" s="262"/>
      <c r="E19" s="262"/>
      <c r="F19" s="262"/>
      <c r="G19" s="262"/>
      <c r="H19" s="295">
        <v>-17290</v>
      </c>
      <c r="I19" s="302">
        <v>-12221</v>
      </c>
      <c r="J19" s="117">
        <f t="shared" si="1"/>
        <v>0.41477784142050567</v>
      </c>
      <c r="K19" s="258">
        <v>-3014</v>
      </c>
      <c r="L19" s="309">
        <v>-5760</v>
      </c>
      <c r="M19" s="117">
        <f t="shared" si="0"/>
        <v>-0.47673611111111114</v>
      </c>
    </row>
    <row r="20" spans="2:13" ht="15" customHeight="1" x14ac:dyDescent="0.3">
      <c r="B20" s="276" t="s">
        <v>61</v>
      </c>
      <c r="C20" s="263"/>
      <c r="D20" s="263"/>
      <c r="E20" s="263"/>
      <c r="F20" s="263"/>
      <c r="G20" s="263"/>
      <c r="H20" s="296">
        <v>-2439</v>
      </c>
      <c r="I20" s="303">
        <v>-5476</v>
      </c>
      <c r="J20" s="117">
        <f t="shared" si="1"/>
        <v>-0.55460189919649383</v>
      </c>
      <c r="K20" s="274">
        <v>-1078</v>
      </c>
      <c r="L20" s="310">
        <v>-2629</v>
      </c>
      <c r="M20" s="117">
        <f t="shared" si="0"/>
        <v>-0.58995815899581594</v>
      </c>
    </row>
    <row r="21" spans="2:13" ht="15" customHeight="1" x14ac:dyDescent="0.3">
      <c r="B21" s="277" t="s">
        <v>62</v>
      </c>
      <c r="C21" s="278"/>
      <c r="D21" s="278"/>
      <c r="E21" s="278"/>
      <c r="F21" s="278"/>
      <c r="G21" s="278"/>
      <c r="H21" s="304">
        <f>H17+SUM(H18:H20)</f>
        <v>57173</v>
      </c>
      <c r="I21" s="304">
        <f>I17+SUM(I18:I20)</f>
        <v>45985</v>
      </c>
      <c r="J21" s="118">
        <f t="shared" si="1"/>
        <v>0.24329672719365011</v>
      </c>
      <c r="K21" s="311">
        <f>SUM(K17:K20)</f>
        <v>30777</v>
      </c>
      <c r="L21" s="311">
        <f>SUM(L17:L20)</f>
        <v>19991</v>
      </c>
      <c r="M21" s="118">
        <f t="shared" si="0"/>
        <v>0.5395427942574158</v>
      </c>
    </row>
    <row r="22" spans="2:13" ht="15" customHeight="1" x14ac:dyDescent="0.3">
      <c r="B22" s="264" t="s">
        <v>63</v>
      </c>
      <c r="C22" s="265"/>
      <c r="D22" s="265"/>
      <c r="E22" s="265"/>
      <c r="F22" s="265"/>
      <c r="G22" s="265"/>
      <c r="H22" s="298">
        <f>-17410-1122</f>
        <v>-18532</v>
      </c>
      <c r="I22" s="305">
        <v>-13263</v>
      </c>
      <c r="J22" s="117">
        <f t="shared" si="1"/>
        <v>0.39727060242780671</v>
      </c>
      <c r="K22" s="270">
        <f>-11472+623</f>
        <v>-10849</v>
      </c>
      <c r="L22" s="312">
        <v>-5836</v>
      </c>
      <c r="M22" s="117">
        <f t="shared" si="0"/>
        <v>0.85897875257025358</v>
      </c>
    </row>
    <row r="23" spans="2:13" ht="15" customHeight="1" x14ac:dyDescent="0.3">
      <c r="B23" s="281" t="s">
        <v>35</v>
      </c>
      <c r="C23" s="282"/>
      <c r="D23" s="282"/>
      <c r="E23" s="282"/>
      <c r="F23" s="282"/>
      <c r="G23" s="282"/>
      <c r="H23" s="304">
        <f>H21+H22</f>
        <v>38641</v>
      </c>
      <c r="I23" s="304">
        <f>I21+I22</f>
        <v>32722</v>
      </c>
      <c r="J23" s="161">
        <f t="shared" si="1"/>
        <v>0.18088747631562863</v>
      </c>
      <c r="K23" s="311">
        <f>SUM(K21:K22)</f>
        <v>19928</v>
      </c>
      <c r="L23" s="311">
        <f>SUM(L21:L22)</f>
        <v>14155</v>
      </c>
      <c r="M23" s="161">
        <f t="shared" si="0"/>
        <v>0.40784175203108441</v>
      </c>
    </row>
    <row r="24" spans="2:13" ht="18" customHeight="1" x14ac:dyDescent="0.3">
      <c r="B24" s="149"/>
      <c r="C24" s="141"/>
      <c r="D24" s="141"/>
      <c r="E24" s="141"/>
      <c r="F24" s="141"/>
      <c r="G24" s="141"/>
      <c r="H24" s="162"/>
      <c r="I24" s="162"/>
      <c r="J24" s="163"/>
      <c r="K24" s="162"/>
      <c r="L24" s="162"/>
      <c r="M24" s="122"/>
    </row>
    <row r="25" spans="2:13" ht="15" customHeight="1" x14ac:dyDescent="0.3">
      <c r="B25" s="279" t="s">
        <v>64</v>
      </c>
      <c r="C25" s="280"/>
      <c r="D25" s="280"/>
      <c r="E25" s="280"/>
      <c r="F25" s="280"/>
      <c r="G25" s="280"/>
      <c r="H25" s="297">
        <f>+H23-H26</f>
        <v>38549</v>
      </c>
      <c r="I25" s="304">
        <v>32621</v>
      </c>
      <c r="J25" s="121">
        <f>(H25-I25)/I25</f>
        <v>0.18172342969252936</v>
      </c>
      <c r="K25" s="272">
        <f>+K23-K26</f>
        <v>19880</v>
      </c>
      <c r="L25" s="311">
        <v>14064</v>
      </c>
      <c r="M25" s="121">
        <f>(K25-L25)/L25</f>
        <v>0.41353811149032993</v>
      </c>
    </row>
    <row r="26" spans="2:13" ht="15" customHeight="1" x14ac:dyDescent="0.3">
      <c r="B26" s="260" t="s">
        <v>65</v>
      </c>
      <c r="C26" s="261"/>
      <c r="D26" s="261"/>
      <c r="E26" s="261"/>
      <c r="F26" s="261"/>
      <c r="G26" s="261"/>
      <c r="H26" s="297">
        <v>92</v>
      </c>
      <c r="I26" s="304">
        <v>101</v>
      </c>
      <c r="J26" s="134"/>
      <c r="K26" s="271">
        <v>48</v>
      </c>
      <c r="L26" s="311">
        <v>91</v>
      </c>
      <c r="M26" s="134"/>
    </row>
    <row r="27" spans="2:13" ht="17.25" customHeight="1" x14ac:dyDescent="0.3">
      <c r="B27" s="150"/>
      <c r="C27" s="142"/>
      <c r="D27" s="142"/>
      <c r="E27" s="142"/>
      <c r="F27" s="142"/>
      <c r="G27" s="141"/>
      <c r="H27" s="164"/>
      <c r="I27" s="164"/>
      <c r="J27" s="163"/>
      <c r="K27" s="164"/>
      <c r="L27" s="164"/>
      <c r="M27" s="122"/>
    </row>
    <row r="28" spans="2:13" ht="15" customHeight="1" x14ac:dyDescent="0.3">
      <c r="B28" s="276" t="s">
        <v>66</v>
      </c>
      <c r="C28" s="263"/>
      <c r="D28" s="263"/>
      <c r="E28" s="263"/>
      <c r="F28" s="263"/>
      <c r="G28" s="263"/>
      <c r="H28" s="300">
        <f>H25/H30*1000</f>
        <v>0.48846381987044818</v>
      </c>
      <c r="I28" s="307">
        <f>I25/I30*1000</f>
        <v>0.41013072296022324</v>
      </c>
      <c r="J28" s="123">
        <f>(H28-I28)/I28+0.01</f>
        <v>0.2009954376127587</v>
      </c>
      <c r="K28" s="269">
        <f>K25/K30*1000</f>
        <v>0.25190434872563516</v>
      </c>
      <c r="L28" s="314">
        <f>L25/L30*1000</f>
        <v>0.17827502786688151</v>
      </c>
      <c r="M28" s="123">
        <f>(K28-L28)/L28-0.02</f>
        <v>0.39300972850629912</v>
      </c>
    </row>
    <row r="29" spans="2:13" ht="15" customHeight="1" x14ac:dyDescent="0.3">
      <c r="B29" s="264" t="s">
        <v>67</v>
      </c>
      <c r="C29" s="265"/>
      <c r="D29" s="265"/>
      <c r="E29" s="265"/>
      <c r="F29" s="265"/>
      <c r="G29" s="265"/>
      <c r="H29" s="300">
        <f>H25/H31*1000</f>
        <v>0.48815134152913631</v>
      </c>
      <c r="I29" s="307">
        <f>I25/I31*1000</f>
        <v>0.40916797152378565</v>
      </c>
      <c r="J29" s="123">
        <f>(H29-I29)/I29+0.01</f>
        <v>0.2030340972466835</v>
      </c>
      <c r="K29" s="257">
        <f>K25/K31*1000</f>
        <v>0.25153028914962988</v>
      </c>
      <c r="L29" s="314">
        <f>L25/L31*1000</f>
        <v>0.17784476799698576</v>
      </c>
      <c r="M29" s="123">
        <f>(K29-L29)/L29-0.02</f>
        <v>0.39432493057031059</v>
      </c>
    </row>
    <row r="30" spans="2:13" ht="15" customHeight="1" x14ac:dyDescent="0.3">
      <c r="B30" s="264" t="s">
        <v>68</v>
      </c>
      <c r="C30" s="265"/>
      <c r="D30" s="265"/>
      <c r="E30" s="265"/>
      <c r="F30" s="265"/>
      <c r="G30" s="265"/>
      <c r="H30" s="298">
        <v>78918844</v>
      </c>
      <c r="I30" s="305">
        <v>79538055</v>
      </c>
      <c r="J30" s="97" t="s">
        <v>7</v>
      </c>
      <c r="K30" s="270">
        <v>78918844</v>
      </c>
      <c r="L30" s="312">
        <v>78889344</v>
      </c>
      <c r="M30" s="97" t="s">
        <v>7</v>
      </c>
    </row>
    <row r="31" spans="2:13" ht="15" customHeight="1" x14ac:dyDescent="0.3">
      <c r="B31" s="264" t="s">
        <v>69</v>
      </c>
      <c r="C31" s="265"/>
      <c r="D31" s="265"/>
      <c r="E31" s="265"/>
      <c r="F31" s="265"/>
      <c r="G31" s="265"/>
      <c r="H31" s="298">
        <v>78969362</v>
      </c>
      <c r="I31" s="305">
        <v>79725204</v>
      </c>
      <c r="J31" s="97" t="s">
        <v>7</v>
      </c>
      <c r="K31" s="270">
        <v>79036207</v>
      </c>
      <c r="L31" s="312">
        <v>79080201</v>
      </c>
      <c r="M31" s="97" t="s">
        <v>7</v>
      </c>
    </row>
    <row r="32" spans="2:1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4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8"/>
  <sheetViews>
    <sheetView zoomScaleNormal="100" workbookViewId="0"/>
  </sheetViews>
  <sheetFormatPr defaultColWidth="9.109375" defaultRowHeight="14.4" x14ac:dyDescent="0.3"/>
  <cols>
    <col min="1" max="1" width="2.6640625" style="105" customWidth="1"/>
    <col min="2" max="7" width="9.109375" style="105"/>
    <col min="8" max="8" width="9.33203125" style="105" bestFit="1" customWidth="1"/>
    <col min="9" max="9" width="9.109375" style="105"/>
    <col min="10" max="10" width="10.109375" style="105" bestFit="1" customWidth="1"/>
    <col min="11" max="16384" width="9.109375" style="105"/>
  </cols>
  <sheetData>
    <row r="2" spans="2:10" ht="22.5" customHeight="1" x14ac:dyDescent="0.3"/>
    <row r="3" spans="2:10" x14ac:dyDescent="0.3">
      <c r="B3" s="409" t="s">
        <v>70</v>
      </c>
      <c r="C3" s="409"/>
      <c r="D3" s="409"/>
      <c r="E3" s="409"/>
      <c r="F3" s="409"/>
      <c r="G3" s="409"/>
      <c r="H3" s="409"/>
      <c r="I3" s="205"/>
      <c r="J3" s="205"/>
    </row>
    <row r="4" spans="2:10" ht="5.25" customHeight="1" x14ac:dyDescent="0.3">
      <c r="B4" s="409"/>
      <c r="C4" s="409"/>
      <c r="D4" s="206"/>
      <c r="E4" s="206"/>
      <c r="F4" s="206"/>
      <c r="G4" s="206"/>
      <c r="H4" s="206"/>
      <c r="I4" s="206"/>
      <c r="J4" s="206"/>
    </row>
    <row r="5" spans="2:10" x14ac:dyDescent="0.3">
      <c r="B5" s="9" t="s">
        <v>72</v>
      </c>
      <c r="C5" s="10"/>
      <c r="D5" s="10"/>
      <c r="E5" s="10"/>
      <c r="F5" s="10"/>
      <c r="G5" s="410" t="s">
        <v>40</v>
      </c>
      <c r="H5" s="411"/>
      <c r="I5" s="401" t="s">
        <v>41</v>
      </c>
      <c r="J5" s="402"/>
    </row>
    <row r="6" spans="2:10" ht="7.5" customHeight="1" x14ac:dyDescent="0.3">
      <c r="B6" s="20"/>
      <c r="C6" s="90"/>
      <c r="D6" s="90"/>
      <c r="E6" s="90"/>
      <c r="F6" s="90"/>
      <c r="G6" s="90"/>
      <c r="H6" s="25"/>
      <c r="I6" s="90"/>
      <c r="J6" s="207"/>
    </row>
    <row r="7" spans="2:10" s="209" customFormat="1" ht="13.5" customHeight="1" x14ac:dyDescent="0.3">
      <c r="B7" s="403" t="s">
        <v>73</v>
      </c>
      <c r="C7" s="404"/>
      <c r="D7" s="404"/>
      <c r="E7" s="404"/>
      <c r="F7" s="404"/>
      <c r="G7" s="89"/>
      <c r="H7" s="23"/>
      <c r="I7" s="89"/>
      <c r="J7" s="208"/>
    </row>
    <row r="8" spans="2:10" s="210" customFormat="1" ht="12" customHeight="1" x14ac:dyDescent="0.3">
      <c r="B8" s="407" t="s">
        <v>43</v>
      </c>
      <c r="C8" s="408"/>
      <c r="D8" s="408"/>
      <c r="E8" s="408"/>
      <c r="F8" s="408"/>
      <c r="G8" s="178"/>
      <c r="H8" s="247">
        <v>423936</v>
      </c>
      <c r="I8" s="198"/>
      <c r="J8" s="106">
        <v>318396</v>
      </c>
    </row>
    <row r="9" spans="2:10" s="210" customFormat="1" ht="12" customHeight="1" x14ac:dyDescent="0.3">
      <c r="B9" s="397" t="s">
        <v>74</v>
      </c>
      <c r="C9" s="398"/>
      <c r="D9" s="398"/>
      <c r="E9" s="398"/>
      <c r="F9" s="398"/>
      <c r="G9" s="178"/>
      <c r="H9" s="247">
        <v>31183</v>
      </c>
      <c r="I9" s="198"/>
      <c r="J9" s="104">
        <v>55311</v>
      </c>
    </row>
    <row r="10" spans="2:10" s="210" customFormat="1" ht="12" customHeight="1" x14ac:dyDescent="0.3">
      <c r="B10" s="397" t="s">
        <v>75</v>
      </c>
      <c r="C10" s="398"/>
      <c r="D10" s="398"/>
      <c r="E10" s="398"/>
      <c r="F10" s="398"/>
      <c r="G10" s="184"/>
      <c r="H10" s="247">
        <v>76</v>
      </c>
      <c r="I10" s="192"/>
      <c r="J10" s="104">
        <v>85</v>
      </c>
    </row>
    <row r="11" spans="2:10" s="210" customFormat="1" ht="12" customHeight="1" x14ac:dyDescent="0.3">
      <c r="B11" s="397" t="s">
        <v>76</v>
      </c>
      <c r="C11" s="398"/>
      <c r="D11" s="398"/>
      <c r="E11" s="398"/>
      <c r="F11" s="398"/>
      <c r="G11" s="178"/>
      <c r="H11" s="247">
        <v>193842</v>
      </c>
      <c r="I11" s="198"/>
      <c r="J11" s="104">
        <v>211178</v>
      </c>
    </row>
    <row r="12" spans="2:10" s="210" customFormat="1" ht="12" customHeight="1" x14ac:dyDescent="0.3">
      <c r="B12" s="397" t="s">
        <v>77</v>
      </c>
      <c r="C12" s="398"/>
      <c r="D12" s="398"/>
      <c r="E12" s="398"/>
      <c r="F12" s="398"/>
      <c r="G12" s="184"/>
      <c r="H12" s="247">
        <v>22602</v>
      </c>
      <c r="I12" s="192"/>
      <c r="J12" s="104">
        <v>20689</v>
      </c>
    </row>
    <row r="13" spans="2:10" s="210" customFormat="1" ht="12" customHeight="1" x14ac:dyDescent="0.3">
      <c r="B13" s="405" t="s">
        <v>78</v>
      </c>
      <c r="C13" s="406"/>
      <c r="D13" s="406"/>
      <c r="E13" s="406"/>
      <c r="F13" s="406"/>
      <c r="G13" s="241"/>
      <c r="H13" s="248">
        <v>33008</v>
      </c>
      <c r="I13" s="199"/>
      <c r="J13" s="245">
        <v>29725</v>
      </c>
    </row>
    <row r="14" spans="2:10" s="210" customFormat="1" ht="13.5" customHeight="1" x14ac:dyDescent="0.3">
      <c r="B14" s="177"/>
      <c r="C14" s="178"/>
      <c r="D14" s="178"/>
      <c r="E14" s="178"/>
      <c r="F14" s="178"/>
      <c r="G14" s="178"/>
      <c r="H14" s="249">
        <f>SUM(H8:H13)</f>
        <v>704647</v>
      </c>
      <c r="I14" s="198"/>
      <c r="J14" s="246">
        <f>SUM(J8:J13)</f>
        <v>635384</v>
      </c>
    </row>
    <row r="15" spans="2:10" s="209" customFormat="1" ht="13.5" customHeight="1" x14ac:dyDescent="0.3">
      <c r="B15" s="403" t="s">
        <v>79</v>
      </c>
      <c r="C15" s="404"/>
      <c r="D15" s="404"/>
      <c r="E15" s="404"/>
      <c r="F15" s="404"/>
      <c r="G15" s="89"/>
      <c r="H15" s="113"/>
      <c r="I15" s="113"/>
      <c r="J15" s="114"/>
    </row>
    <row r="16" spans="2:10" s="210" customFormat="1" ht="12" customHeight="1" x14ac:dyDescent="0.3">
      <c r="B16" s="397" t="s">
        <v>80</v>
      </c>
      <c r="C16" s="398"/>
      <c r="D16" s="398"/>
      <c r="E16" s="398"/>
      <c r="F16" s="398"/>
      <c r="G16" s="184"/>
      <c r="H16" s="247">
        <v>172623</v>
      </c>
      <c r="I16" s="192"/>
      <c r="J16" s="106">
        <v>180196</v>
      </c>
    </row>
    <row r="17" spans="2:10" s="210" customFormat="1" ht="12" customHeight="1" x14ac:dyDescent="0.3">
      <c r="B17" s="397" t="s">
        <v>81</v>
      </c>
      <c r="C17" s="398"/>
      <c r="D17" s="398"/>
      <c r="E17" s="398"/>
      <c r="F17" s="398"/>
      <c r="G17" s="178"/>
      <c r="H17" s="247">
        <v>893075</v>
      </c>
      <c r="I17" s="198"/>
      <c r="J17" s="104">
        <v>857279</v>
      </c>
    </row>
    <row r="18" spans="2:10" s="210" customFormat="1" ht="12" customHeight="1" x14ac:dyDescent="0.3">
      <c r="B18" s="397" t="s">
        <v>82</v>
      </c>
      <c r="C18" s="398"/>
      <c r="D18" s="398"/>
      <c r="E18" s="398"/>
      <c r="F18" s="398"/>
      <c r="G18" s="178"/>
      <c r="H18" s="247">
        <v>56322</v>
      </c>
      <c r="I18" s="198"/>
      <c r="J18" s="104">
        <v>61171</v>
      </c>
    </row>
    <row r="19" spans="2:10" s="210" customFormat="1" ht="12" customHeight="1" x14ac:dyDescent="0.3">
      <c r="B19" s="397" t="s">
        <v>83</v>
      </c>
      <c r="C19" s="398"/>
      <c r="D19" s="398"/>
      <c r="E19" s="398"/>
      <c r="F19" s="398"/>
      <c r="G19" s="178"/>
      <c r="H19" s="247">
        <v>9293</v>
      </c>
      <c r="I19" s="198"/>
      <c r="J19" s="104">
        <v>7103</v>
      </c>
    </row>
    <row r="20" spans="2:10" s="210" customFormat="1" ht="12" customHeight="1" x14ac:dyDescent="0.3">
      <c r="B20" s="397" t="s">
        <v>76</v>
      </c>
      <c r="C20" s="398"/>
      <c r="D20" s="398"/>
      <c r="E20" s="398"/>
      <c r="F20" s="398"/>
      <c r="G20" s="184"/>
      <c r="H20" s="247">
        <v>56140</v>
      </c>
      <c r="I20" s="192"/>
      <c r="J20" s="104">
        <v>87447</v>
      </c>
    </row>
    <row r="21" spans="2:10" s="210" customFormat="1" ht="12" customHeight="1" x14ac:dyDescent="0.3">
      <c r="B21" s="397" t="s">
        <v>77</v>
      </c>
      <c r="C21" s="398"/>
      <c r="D21" s="398"/>
      <c r="E21" s="398"/>
      <c r="F21" s="398"/>
      <c r="G21" s="178"/>
      <c r="H21" s="247">
        <v>6848</v>
      </c>
      <c r="I21" s="198"/>
      <c r="J21" s="104">
        <v>4996</v>
      </c>
    </row>
    <row r="22" spans="2:10" s="210" customFormat="1" ht="12" customHeight="1" x14ac:dyDescent="0.3">
      <c r="B22" s="397" t="s">
        <v>78</v>
      </c>
      <c r="C22" s="398"/>
      <c r="D22" s="398"/>
      <c r="E22" s="398"/>
      <c r="F22" s="398"/>
      <c r="G22" s="184"/>
      <c r="H22" s="247">
        <v>5276</v>
      </c>
      <c r="I22" s="192"/>
      <c r="J22" s="104">
        <v>4423</v>
      </c>
    </row>
    <row r="23" spans="2:10" s="210" customFormat="1" ht="12" customHeight="1" x14ac:dyDescent="0.3">
      <c r="B23" s="405" t="s">
        <v>84</v>
      </c>
      <c r="C23" s="406"/>
      <c r="D23" s="406"/>
      <c r="E23" s="406"/>
      <c r="F23" s="406"/>
      <c r="G23" s="200"/>
      <c r="H23" s="247">
        <v>13240</v>
      </c>
      <c r="I23" s="199"/>
      <c r="J23" s="245">
        <v>10937</v>
      </c>
    </row>
    <row r="24" spans="2:10" s="210" customFormat="1" ht="13.5" customHeight="1" x14ac:dyDescent="0.3">
      <c r="B24" s="183"/>
      <c r="C24" s="184"/>
      <c r="D24" s="184"/>
      <c r="E24" s="184"/>
      <c r="F24" s="184"/>
      <c r="G24" s="201"/>
      <c r="H24" s="250">
        <f>SUM(H16:H23)</f>
        <v>1212817</v>
      </c>
      <c r="I24" s="192"/>
      <c r="J24" s="246">
        <f>SUM(J16:J23)</f>
        <v>1213552</v>
      </c>
    </row>
    <row r="25" spans="2:10" ht="7.5" customHeight="1" x14ac:dyDescent="0.3">
      <c r="B25" s="181"/>
      <c r="C25" s="182"/>
      <c r="D25" s="182"/>
      <c r="E25" s="182"/>
      <c r="F25" s="182"/>
      <c r="G25" s="182"/>
      <c r="H25" s="116"/>
      <c r="I25" s="116"/>
      <c r="J25" s="189"/>
    </row>
    <row r="26" spans="2:10" s="210" customFormat="1" ht="13.5" customHeight="1" thickBot="1" x14ac:dyDescent="0.35">
      <c r="B26" s="399" t="s">
        <v>85</v>
      </c>
      <c r="C26" s="400"/>
      <c r="D26" s="400"/>
      <c r="E26" s="400"/>
      <c r="F26" s="400"/>
      <c r="G26" s="211"/>
      <c r="H26" s="251">
        <f>H14+H24</f>
        <v>1917464</v>
      </c>
      <c r="I26" s="212"/>
      <c r="J26" s="252">
        <f>J24+J14</f>
        <v>1848936</v>
      </c>
    </row>
    <row r="27" spans="2:10" ht="7.5" customHeight="1" thickTop="1" x14ac:dyDescent="0.3">
      <c r="B27" s="22"/>
      <c r="C27" s="91"/>
      <c r="D27" s="91"/>
      <c r="E27" s="91"/>
      <c r="F27" s="91"/>
      <c r="G27" s="91"/>
      <c r="H27" s="115"/>
      <c r="I27" s="91"/>
      <c r="J27" s="213"/>
    </row>
    <row r="28" spans="2:10" x14ac:dyDescent="0.3">
      <c r="B28" s="9" t="s">
        <v>86</v>
      </c>
      <c r="C28" s="10"/>
      <c r="D28" s="10"/>
      <c r="E28" s="10"/>
      <c r="F28" s="10"/>
      <c r="G28" s="401" t="s">
        <v>40</v>
      </c>
      <c r="H28" s="402"/>
      <c r="I28" s="401" t="s">
        <v>41</v>
      </c>
      <c r="J28" s="402"/>
    </row>
    <row r="29" spans="2:10" ht="7.5" customHeight="1" x14ac:dyDescent="0.3">
      <c r="B29" s="9"/>
      <c r="C29" s="10"/>
      <c r="D29" s="10"/>
      <c r="E29" s="10"/>
      <c r="F29" s="10"/>
      <c r="G29" s="24"/>
      <c r="H29" s="24"/>
      <c r="I29" s="24"/>
      <c r="J29" s="176"/>
    </row>
    <row r="30" spans="2:10" ht="13.5" customHeight="1" x14ac:dyDescent="0.3">
      <c r="B30" s="399" t="s">
        <v>87</v>
      </c>
      <c r="C30" s="400"/>
      <c r="D30" s="400"/>
      <c r="E30" s="400"/>
      <c r="F30" s="400"/>
      <c r="G30" s="91"/>
      <c r="H30" s="19"/>
      <c r="I30" s="91"/>
      <c r="J30" s="213"/>
    </row>
    <row r="31" spans="2:10" s="210" customFormat="1" ht="12" customHeight="1" x14ac:dyDescent="0.3">
      <c r="B31" s="407" t="s">
        <v>88</v>
      </c>
      <c r="C31" s="408"/>
      <c r="D31" s="408"/>
      <c r="E31" s="408"/>
      <c r="F31" s="408"/>
      <c r="G31" s="408"/>
      <c r="H31" s="253">
        <v>104991</v>
      </c>
      <c r="I31" s="202"/>
      <c r="J31" s="106">
        <v>103646</v>
      </c>
    </row>
    <row r="32" spans="2:10" s="210" customFormat="1" ht="12" customHeight="1" x14ac:dyDescent="0.3">
      <c r="B32" s="397" t="s">
        <v>89</v>
      </c>
      <c r="C32" s="398"/>
      <c r="D32" s="398"/>
      <c r="E32" s="398"/>
      <c r="F32" s="398"/>
      <c r="G32" s="178"/>
      <c r="H32" s="247">
        <v>25922</v>
      </c>
      <c r="I32" s="198"/>
      <c r="J32" s="104">
        <v>32600</v>
      </c>
    </row>
    <row r="33" spans="2:10" s="210" customFormat="1" ht="12" customHeight="1" x14ac:dyDescent="0.3">
      <c r="B33" s="397" t="s">
        <v>90</v>
      </c>
      <c r="C33" s="398"/>
      <c r="D33" s="398"/>
      <c r="E33" s="398"/>
      <c r="F33" s="398"/>
      <c r="G33" s="178"/>
      <c r="H33" s="247">
        <v>47925</v>
      </c>
      <c r="I33" s="198"/>
      <c r="J33" s="104">
        <v>56049</v>
      </c>
    </row>
    <row r="34" spans="2:10" s="210" customFormat="1" ht="12" customHeight="1" x14ac:dyDescent="0.3">
      <c r="B34" s="397" t="s">
        <v>91</v>
      </c>
      <c r="C34" s="398"/>
      <c r="D34" s="398"/>
      <c r="E34" s="398"/>
      <c r="F34" s="398"/>
      <c r="G34" s="178"/>
      <c r="H34" s="247">
        <v>57942</v>
      </c>
      <c r="I34" s="198"/>
      <c r="J34" s="104">
        <v>78849</v>
      </c>
    </row>
    <row r="35" spans="2:10" s="210" customFormat="1" ht="12" customHeight="1" x14ac:dyDescent="0.3">
      <c r="B35" s="397" t="s">
        <v>92</v>
      </c>
      <c r="C35" s="398"/>
      <c r="D35" s="398"/>
      <c r="E35" s="398"/>
      <c r="F35" s="398"/>
      <c r="G35" s="178"/>
      <c r="H35" s="247">
        <v>22882</v>
      </c>
      <c r="I35" s="198"/>
      <c r="J35" s="104">
        <v>32605</v>
      </c>
    </row>
    <row r="36" spans="2:10" s="210" customFormat="1" ht="12" customHeight="1" x14ac:dyDescent="0.3">
      <c r="B36" s="405" t="s">
        <v>93</v>
      </c>
      <c r="C36" s="406"/>
      <c r="D36" s="406"/>
      <c r="E36" s="406"/>
      <c r="F36" s="406"/>
      <c r="G36" s="241"/>
      <c r="H36" s="248">
        <v>152821</v>
      </c>
      <c r="I36" s="199"/>
      <c r="J36" s="245">
        <v>111348</v>
      </c>
    </row>
    <row r="37" spans="2:10" s="210" customFormat="1" ht="13.5" customHeight="1" x14ac:dyDescent="0.3">
      <c r="B37" s="177"/>
      <c r="C37" s="178"/>
      <c r="D37" s="178"/>
      <c r="E37" s="178"/>
      <c r="F37" s="178"/>
      <c r="G37" s="178"/>
      <c r="H37" s="249">
        <f>SUM(H31:H36)</f>
        <v>412483</v>
      </c>
      <c r="I37" s="192"/>
      <c r="J37" s="246">
        <f>SUM(J31:J36)</f>
        <v>415097</v>
      </c>
    </row>
    <row r="38" spans="2:10" ht="13.5" customHeight="1" x14ac:dyDescent="0.3">
      <c r="B38" s="399" t="s">
        <v>94</v>
      </c>
      <c r="C38" s="400"/>
      <c r="D38" s="400"/>
      <c r="E38" s="400"/>
      <c r="F38" s="400"/>
      <c r="G38" s="91"/>
      <c r="H38" s="111"/>
      <c r="I38" s="111"/>
      <c r="J38" s="112"/>
    </row>
    <row r="39" spans="2:10" s="210" customFormat="1" ht="12" customHeight="1" x14ac:dyDescent="0.3">
      <c r="B39" s="407" t="s">
        <v>88</v>
      </c>
      <c r="C39" s="408"/>
      <c r="D39" s="408"/>
      <c r="E39" s="408"/>
      <c r="F39" s="408"/>
      <c r="G39" s="180"/>
      <c r="H39" s="254">
        <v>344406</v>
      </c>
      <c r="I39" s="202"/>
      <c r="J39" s="106">
        <v>340499</v>
      </c>
    </row>
    <row r="40" spans="2:10" s="210" customFormat="1" ht="12" customHeight="1" x14ac:dyDescent="0.3">
      <c r="B40" s="397" t="s">
        <v>89</v>
      </c>
      <c r="C40" s="398"/>
      <c r="D40" s="398"/>
      <c r="E40" s="398"/>
      <c r="F40" s="398"/>
      <c r="G40" s="178"/>
      <c r="H40" s="247">
        <v>0</v>
      </c>
      <c r="I40" s="198"/>
      <c r="J40" s="104">
        <v>0</v>
      </c>
    </row>
    <row r="41" spans="2:10" s="210" customFormat="1" ht="12" customHeight="1" x14ac:dyDescent="0.3">
      <c r="B41" s="397" t="s">
        <v>90</v>
      </c>
      <c r="C41" s="398"/>
      <c r="D41" s="398"/>
      <c r="E41" s="398"/>
      <c r="F41" s="398"/>
      <c r="G41" s="178"/>
      <c r="H41" s="247">
        <v>2267</v>
      </c>
      <c r="I41" s="198"/>
      <c r="J41" s="104">
        <v>6320</v>
      </c>
    </row>
    <row r="42" spans="2:10" s="210" customFormat="1" ht="12" customHeight="1" x14ac:dyDescent="0.3">
      <c r="B42" s="397" t="s">
        <v>95</v>
      </c>
      <c r="C42" s="398"/>
      <c r="D42" s="398"/>
      <c r="E42" s="398"/>
      <c r="F42" s="398"/>
      <c r="G42" s="178"/>
      <c r="H42" s="247">
        <v>43581</v>
      </c>
      <c r="I42" s="198"/>
      <c r="J42" s="104">
        <v>42566</v>
      </c>
    </row>
    <row r="43" spans="2:10" s="210" customFormat="1" ht="12" customHeight="1" x14ac:dyDescent="0.3">
      <c r="B43" s="397" t="s">
        <v>91</v>
      </c>
      <c r="C43" s="398"/>
      <c r="D43" s="398"/>
      <c r="E43" s="398"/>
      <c r="F43" s="398"/>
      <c r="G43" s="178"/>
      <c r="H43" s="247">
        <v>13009</v>
      </c>
      <c r="I43" s="198"/>
      <c r="J43" s="104">
        <v>13205</v>
      </c>
    </row>
    <row r="44" spans="2:10" s="210" customFormat="1" ht="12" customHeight="1" x14ac:dyDescent="0.3">
      <c r="B44" s="397" t="s">
        <v>84</v>
      </c>
      <c r="C44" s="398"/>
      <c r="D44" s="398"/>
      <c r="E44" s="398"/>
      <c r="F44" s="398"/>
      <c r="G44" s="178"/>
      <c r="H44" s="247">
        <v>21350</v>
      </c>
      <c r="I44" s="198"/>
      <c r="J44" s="104">
        <v>17131</v>
      </c>
    </row>
    <row r="45" spans="2:10" s="210" customFormat="1" ht="12" customHeight="1" x14ac:dyDescent="0.3">
      <c r="B45" s="405" t="s">
        <v>93</v>
      </c>
      <c r="C45" s="406"/>
      <c r="D45" s="406"/>
      <c r="E45" s="406"/>
      <c r="F45" s="406"/>
      <c r="G45" s="179"/>
      <c r="H45" s="248">
        <v>1235</v>
      </c>
      <c r="I45" s="199"/>
      <c r="J45" s="245">
        <v>738</v>
      </c>
    </row>
    <row r="46" spans="2:10" s="210" customFormat="1" ht="13.5" customHeight="1" x14ac:dyDescent="0.3">
      <c r="B46" s="177"/>
      <c r="C46" s="178"/>
      <c r="D46" s="178"/>
      <c r="E46" s="178"/>
      <c r="F46" s="178"/>
      <c r="G46" s="178"/>
      <c r="H46" s="249">
        <f>SUM(H39:H45)</f>
        <v>425848</v>
      </c>
      <c r="I46" s="192"/>
      <c r="J46" s="246">
        <f>SUM(J39:J45)</f>
        <v>420459</v>
      </c>
    </row>
    <row r="47" spans="2:10" ht="13.5" customHeight="1" x14ac:dyDescent="0.3">
      <c r="B47" s="399" t="s">
        <v>96</v>
      </c>
      <c r="C47" s="400"/>
      <c r="D47" s="400"/>
      <c r="E47" s="400"/>
      <c r="F47" s="400"/>
      <c r="G47" s="91"/>
      <c r="H47" s="111"/>
      <c r="I47" s="111"/>
      <c r="J47" s="112"/>
    </row>
    <row r="48" spans="2:10" s="210" customFormat="1" ht="12" customHeight="1" x14ac:dyDescent="0.3">
      <c r="B48" s="407" t="s">
        <v>97</v>
      </c>
      <c r="C48" s="408"/>
      <c r="D48" s="408"/>
      <c r="E48" s="408"/>
      <c r="F48" s="408"/>
      <c r="G48" s="203"/>
      <c r="H48" s="253">
        <v>79000</v>
      </c>
      <c r="I48" s="202"/>
      <c r="J48" s="106">
        <v>86944</v>
      </c>
    </row>
    <row r="49" spans="2:12" s="210" customFormat="1" ht="12" customHeight="1" x14ac:dyDescent="0.3">
      <c r="B49" s="397" t="s">
        <v>98</v>
      </c>
      <c r="C49" s="398"/>
      <c r="D49" s="398"/>
      <c r="E49" s="398"/>
      <c r="F49" s="398"/>
      <c r="G49" s="204"/>
      <c r="H49" s="247">
        <v>55536</v>
      </c>
      <c r="I49" s="198"/>
      <c r="J49" s="104">
        <v>43195</v>
      </c>
    </row>
    <row r="50" spans="2:12" s="210" customFormat="1" ht="12" customHeight="1" x14ac:dyDescent="0.3">
      <c r="B50" s="397" t="s">
        <v>99</v>
      </c>
      <c r="C50" s="398"/>
      <c r="D50" s="398"/>
      <c r="E50" s="398"/>
      <c r="F50" s="398"/>
      <c r="G50" s="178"/>
      <c r="H50" s="247">
        <v>946249</v>
      </c>
      <c r="I50" s="198"/>
      <c r="J50" s="104">
        <v>1161411</v>
      </c>
    </row>
    <row r="51" spans="2:12" s="210" customFormat="1" ht="12" customHeight="1" x14ac:dyDescent="0.3">
      <c r="B51" s="397" t="s">
        <v>100</v>
      </c>
      <c r="C51" s="398"/>
      <c r="D51" s="398"/>
      <c r="E51" s="398"/>
      <c r="F51" s="398"/>
      <c r="G51" s="178"/>
      <c r="H51" s="247">
        <v>-304</v>
      </c>
      <c r="I51" s="198"/>
      <c r="J51" s="104">
        <v>-54535</v>
      </c>
    </row>
    <row r="52" spans="2:12" s="210" customFormat="1" ht="12" customHeight="1" x14ac:dyDescent="0.3">
      <c r="B52" s="397" t="s">
        <v>101</v>
      </c>
      <c r="C52" s="398"/>
      <c r="D52" s="398"/>
      <c r="E52" s="398"/>
      <c r="F52" s="398"/>
      <c r="G52" s="178"/>
      <c r="H52" s="247">
        <v>-2270</v>
      </c>
      <c r="I52" s="198"/>
      <c r="J52" s="104">
        <v>-224466</v>
      </c>
      <c r="L52" s="210" t="s">
        <v>194</v>
      </c>
    </row>
    <row r="53" spans="2:12" s="210" customFormat="1" ht="13.5" customHeight="1" x14ac:dyDescent="0.3">
      <c r="B53" s="399" t="s">
        <v>102</v>
      </c>
      <c r="C53" s="400"/>
      <c r="D53" s="400"/>
      <c r="E53" s="400"/>
      <c r="F53" s="400"/>
      <c r="G53" s="184"/>
      <c r="H53" s="249">
        <v>1078211</v>
      </c>
      <c r="I53" s="192"/>
      <c r="J53" s="246">
        <v>1012549</v>
      </c>
    </row>
    <row r="54" spans="2:12" s="210" customFormat="1" ht="13.5" customHeight="1" x14ac:dyDescent="0.3">
      <c r="B54" s="403" t="s">
        <v>103</v>
      </c>
      <c r="C54" s="404"/>
      <c r="D54" s="404"/>
      <c r="E54" s="404"/>
      <c r="F54" s="404"/>
      <c r="G54" s="190"/>
      <c r="H54" s="255">
        <v>922</v>
      </c>
      <c r="I54" s="191"/>
      <c r="J54" s="256">
        <v>831</v>
      </c>
    </row>
    <row r="55" spans="2:12" s="210" customFormat="1" ht="13.5" customHeight="1" x14ac:dyDescent="0.3">
      <c r="B55" s="214"/>
      <c r="C55" s="215"/>
      <c r="D55" s="215"/>
      <c r="E55" s="215"/>
      <c r="F55" s="215"/>
      <c r="G55" s="215"/>
      <c r="H55" s="250">
        <f>H53+H54</f>
        <v>1079133</v>
      </c>
      <c r="I55" s="216"/>
      <c r="J55" s="246">
        <f>J53+J54</f>
        <v>1013380</v>
      </c>
    </row>
    <row r="56" spans="2:12" ht="7.5" customHeight="1" x14ac:dyDescent="0.3">
      <c r="B56" s="217"/>
      <c r="C56" s="218"/>
      <c r="D56" s="218"/>
      <c r="E56" s="218"/>
      <c r="F56" s="218"/>
      <c r="G56" s="218"/>
      <c r="H56" s="219"/>
      <c r="I56" s="219"/>
      <c r="J56" s="220"/>
    </row>
    <row r="57" spans="2:12" s="210" customFormat="1" ht="13.5" customHeight="1" thickBot="1" x14ac:dyDescent="0.35">
      <c r="B57" s="399" t="s">
        <v>104</v>
      </c>
      <c r="C57" s="400"/>
      <c r="D57" s="400"/>
      <c r="E57" s="400"/>
      <c r="F57" s="400"/>
      <c r="G57" s="211"/>
      <c r="H57" s="251">
        <f>H37+H46+H55</f>
        <v>1917464</v>
      </c>
      <c r="I57" s="212"/>
      <c r="J57" s="252">
        <f>J37+J46+J55</f>
        <v>1848936</v>
      </c>
    </row>
    <row r="58" spans="2:12" ht="7.5" customHeight="1" thickTop="1" x14ac:dyDescent="0.3">
      <c r="B58" s="221"/>
      <c r="C58" s="222"/>
      <c r="D58" s="222"/>
      <c r="E58" s="222"/>
      <c r="F58" s="222"/>
      <c r="G58" s="222"/>
      <c r="H58" s="223"/>
      <c r="I58" s="223"/>
      <c r="J58" s="224"/>
    </row>
  </sheetData>
  <mergeCells count="47">
    <mergeCell ref="B21:F21"/>
    <mergeCell ref="B22:F22"/>
    <mergeCell ref="B23:F23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  <mergeCell ref="B13:F13"/>
    <mergeCell ref="B15:F15"/>
    <mergeCell ref="B16:F16"/>
    <mergeCell ref="B7:F7"/>
    <mergeCell ref="B4:C4"/>
    <mergeCell ref="G5:H5"/>
    <mergeCell ref="I5:J5"/>
    <mergeCell ref="B3:H3"/>
    <mergeCell ref="I28:J28"/>
    <mergeCell ref="B30:F30"/>
    <mergeCell ref="B43:F43"/>
    <mergeCell ref="B35:F35"/>
    <mergeCell ref="B36:F36"/>
    <mergeCell ref="B39:F39"/>
    <mergeCell ref="B40:F40"/>
    <mergeCell ref="B41:F41"/>
    <mergeCell ref="B42:F42"/>
    <mergeCell ref="B38:F38"/>
    <mergeCell ref="B31:G31"/>
    <mergeCell ref="B50:F50"/>
    <mergeCell ref="B26:F26"/>
    <mergeCell ref="B57:F57"/>
    <mergeCell ref="G28:H28"/>
    <mergeCell ref="B44:F44"/>
    <mergeCell ref="B49:F49"/>
    <mergeCell ref="B54:F54"/>
    <mergeCell ref="B51:F51"/>
    <mergeCell ref="B52:F52"/>
    <mergeCell ref="B53:F53"/>
    <mergeCell ref="B32:F32"/>
    <mergeCell ref="B33:F33"/>
    <mergeCell ref="B34:F34"/>
    <mergeCell ref="B45:F45"/>
    <mergeCell ref="B47:F47"/>
    <mergeCell ref="B48:F4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&amp;C&amp;G&amp;RPage 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M44"/>
  <sheetViews>
    <sheetView workbookViewId="0"/>
  </sheetViews>
  <sheetFormatPr defaultColWidth="9.109375" defaultRowHeight="14.4" x14ac:dyDescent="0.3"/>
  <cols>
    <col min="1" max="1" width="2.6640625" customWidth="1"/>
    <col min="9" max="9" width="15.88671875" customWidth="1"/>
    <col min="10" max="13" width="11" customWidth="1"/>
  </cols>
  <sheetData>
    <row r="3" spans="2:13" ht="15" x14ac:dyDescent="0.35">
      <c r="B3" s="389" t="s">
        <v>105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2:13" ht="5.25" customHeight="1" x14ac:dyDescent="0.35">
      <c r="B4" s="389"/>
      <c r="C4" s="389"/>
      <c r="D4" s="3"/>
      <c r="E4" s="3"/>
      <c r="F4" s="3"/>
      <c r="G4" s="3"/>
      <c r="H4" s="3"/>
      <c r="I4" s="3"/>
      <c r="J4" s="3"/>
      <c r="K4" s="3"/>
    </row>
    <row r="5" spans="2:13" ht="30" customHeight="1" x14ac:dyDescent="0.35">
      <c r="B5" s="158" t="s">
        <v>71</v>
      </c>
      <c r="C5" s="10"/>
      <c r="D5" s="10"/>
      <c r="E5" s="10"/>
      <c r="F5" s="10"/>
      <c r="G5" s="4"/>
      <c r="H5" s="4"/>
      <c r="I5" s="10"/>
      <c r="J5" s="108" t="s">
        <v>27</v>
      </c>
      <c r="K5" s="102" t="s">
        <v>48</v>
      </c>
      <c r="L5" s="92" t="s">
        <v>20</v>
      </c>
      <c r="M5" s="103" t="s">
        <v>21</v>
      </c>
    </row>
    <row r="6" spans="2:13" s="105" customFormat="1" ht="12" customHeight="1" x14ac:dyDescent="0.3">
      <c r="B6" s="407" t="s">
        <v>35</v>
      </c>
      <c r="C6" s="408"/>
      <c r="D6" s="408"/>
      <c r="E6" s="408"/>
      <c r="F6" s="408"/>
      <c r="G6" s="408"/>
      <c r="H6" s="408"/>
      <c r="I6" s="408"/>
      <c r="J6" s="109">
        <v>38641</v>
      </c>
      <c r="K6" s="106">
        <v>32722</v>
      </c>
      <c r="L6" s="106">
        <v>19928</v>
      </c>
      <c r="M6" s="106">
        <v>14155</v>
      </c>
    </row>
    <row r="7" spans="2:13" s="105" customFormat="1" ht="12" customHeight="1" x14ac:dyDescent="0.3">
      <c r="B7" s="397" t="s">
        <v>63</v>
      </c>
      <c r="C7" s="398"/>
      <c r="D7" s="398"/>
      <c r="E7" s="398"/>
      <c r="F7" s="398"/>
      <c r="G7" s="398"/>
      <c r="H7" s="398"/>
      <c r="I7" s="398"/>
      <c r="J7" s="110">
        <v>18532</v>
      </c>
      <c r="K7" s="104">
        <v>13263</v>
      </c>
      <c r="L7" s="104">
        <v>10849</v>
      </c>
      <c r="M7" s="104">
        <v>5836</v>
      </c>
    </row>
    <row r="8" spans="2:13" s="105" customFormat="1" ht="12" customHeight="1" x14ac:dyDescent="0.3">
      <c r="B8" s="397" t="s">
        <v>106</v>
      </c>
      <c r="C8" s="398"/>
      <c r="D8" s="398"/>
      <c r="E8" s="398"/>
      <c r="F8" s="398"/>
      <c r="G8" s="398"/>
      <c r="H8" s="398"/>
      <c r="I8" s="398"/>
      <c r="J8" s="110">
        <v>2439</v>
      </c>
      <c r="K8" s="104">
        <v>5476</v>
      </c>
      <c r="L8" s="104">
        <v>1078</v>
      </c>
      <c r="M8" s="104">
        <v>2629</v>
      </c>
    </row>
    <row r="9" spans="2:13" s="105" customFormat="1" ht="12" customHeight="1" x14ac:dyDescent="0.3">
      <c r="B9" s="397" t="s">
        <v>107</v>
      </c>
      <c r="C9" s="398"/>
      <c r="D9" s="398"/>
      <c r="E9" s="398"/>
      <c r="F9" s="398"/>
      <c r="G9" s="398"/>
      <c r="H9" s="398"/>
      <c r="I9" s="398"/>
      <c r="J9" s="110">
        <v>26457</v>
      </c>
      <c r="K9" s="104">
        <v>27440</v>
      </c>
      <c r="L9" s="104">
        <v>12814</v>
      </c>
      <c r="M9" s="104">
        <v>13431</v>
      </c>
    </row>
    <row r="10" spans="2:13" s="105" customFormat="1" ht="12" customHeight="1" x14ac:dyDescent="0.3">
      <c r="B10" s="397" t="s">
        <v>108</v>
      </c>
      <c r="C10" s="398"/>
      <c r="D10" s="398"/>
      <c r="E10" s="398"/>
      <c r="F10" s="398"/>
      <c r="G10" s="398"/>
      <c r="H10" s="398"/>
      <c r="I10" s="398"/>
      <c r="J10" s="110">
        <v>6542</v>
      </c>
      <c r="K10" s="104">
        <v>3949</v>
      </c>
      <c r="L10" s="104">
        <v>-362</v>
      </c>
      <c r="M10" s="104">
        <v>3150</v>
      </c>
    </row>
    <row r="11" spans="2:13" s="107" customFormat="1" ht="12" customHeight="1" x14ac:dyDescent="0.3">
      <c r="B11" s="412" t="s">
        <v>109</v>
      </c>
      <c r="C11" s="413"/>
      <c r="D11" s="413"/>
      <c r="E11" s="413"/>
      <c r="F11" s="413"/>
      <c r="G11" s="413"/>
      <c r="H11" s="413"/>
      <c r="I11" s="413"/>
      <c r="J11" s="165">
        <f>SUM(J6:J10)</f>
        <v>92611</v>
      </c>
      <c r="K11" s="166">
        <f>SUM(K6:K10)</f>
        <v>82850</v>
      </c>
      <c r="L11" s="166">
        <f>SUM(L6:L10)</f>
        <v>44307</v>
      </c>
      <c r="M11" s="166">
        <f>SUM(M6:M10)</f>
        <v>39201</v>
      </c>
    </row>
    <row r="12" spans="2:13" s="105" customFormat="1" ht="12" customHeight="1" x14ac:dyDescent="0.3">
      <c r="B12" s="397" t="s">
        <v>125</v>
      </c>
      <c r="C12" s="398"/>
      <c r="D12" s="398"/>
      <c r="E12" s="398"/>
      <c r="F12" s="398"/>
      <c r="G12" s="398"/>
      <c r="H12" s="398"/>
      <c r="I12" s="398"/>
      <c r="J12" s="109">
        <v>39558</v>
      </c>
      <c r="K12" s="106">
        <v>55549</v>
      </c>
      <c r="L12" s="106">
        <v>27571</v>
      </c>
      <c r="M12" s="106">
        <v>31169</v>
      </c>
    </row>
    <row r="13" spans="2:13" s="105" customFormat="1" ht="12" customHeight="1" x14ac:dyDescent="0.3">
      <c r="B13" s="397" t="s">
        <v>110</v>
      </c>
      <c r="C13" s="398"/>
      <c r="D13" s="398"/>
      <c r="E13" s="398"/>
      <c r="F13" s="398"/>
      <c r="G13" s="398"/>
      <c r="H13" s="398"/>
      <c r="I13" s="398"/>
      <c r="J13" s="110">
        <v>10791</v>
      </c>
      <c r="K13" s="104">
        <v>-11876</v>
      </c>
      <c r="L13" s="104">
        <v>-9601</v>
      </c>
      <c r="M13" s="104">
        <v>-9748</v>
      </c>
    </row>
    <row r="14" spans="2:13" s="105" customFormat="1" ht="12" customHeight="1" x14ac:dyDescent="0.3">
      <c r="B14" s="397" t="s">
        <v>111</v>
      </c>
      <c r="C14" s="398"/>
      <c r="D14" s="398"/>
      <c r="E14" s="398"/>
      <c r="F14" s="398"/>
      <c r="G14" s="398"/>
      <c r="H14" s="398"/>
      <c r="I14" s="398"/>
      <c r="J14" s="110">
        <v>-30473</v>
      </c>
      <c r="K14" s="104">
        <v>-48140</v>
      </c>
      <c r="L14" s="104">
        <v>-12224</v>
      </c>
      <c r="M14" s="104">
        <v>-33718</v>
      </c>
    </row>
    <row r="15" spans="2:13" s="105" customFormat="1" ht="12" customHeight="1" x14ac:dyDescent="0.3">
      <c r="B15" s="397" t="s">
        <v>112</v>
      </c>
      <c r="C15" s="398"/>
      <c r="D15" s="398"/>
      <c r="E15" s="398"/>
      <c r="F15" s="398"/>
      <c r="G15" s="398"/>
      <c r="H15" s="398"/>
      <c r="I15" s="398"/>
      <c r="J15" s="110">
        <v>-4493</v>
      </c>
      <c r="K15" s="104">
        <v>-10224</v>
      </c>
      <c r="L15" s="104">
        <v>-1614</v>
      </c>
      <c r="M15" s="104">
        <v>-6679</v>
      </c>
    </row>
    <row r="16" spans="2:13" s="105" customFormat="1" ht="12" customHeight="1" x14ac:dyDescent="0.3">
      <c r="B16" s="397" t="s">
        <v>113</v>
      </c>
      <c r="C16" s="398"/>
      <c r="D16" s="398"/>
      <c r="E16" s="398"/>
      <c r="F16" s="398"/>
      <c r="G16" s="398"/>
      <c r="H16" s="398"/>
      <c r="I16" s="398"/>
      <c r="J16" s="110">
        <v>3783</v>
      </c>
      <c r="K16" s="104">
        <v>4334</v>
      </c>
      <c r="L16" s="104">
        <v>1838</v>
      </c>
      <c r="M16" s="104">
        <v>2187</v>
      </c>
    </row>
    <row r="17" spans="2:13" s="107" customFormat="1" ht="12" customHeight="1" x14ac:dyDescent="0.3">
      <c r="B17" s="412" t="s">
        <v>114</v>
      </c>
      <c r="C17" s="413"/>
      <c r="D17" s="413"/>
      <c r="E17" s="413"/>
      <c r="F17" s="413"/>
      <c r="G17" s="413"/>
      <c r="H17" s="413"/>
      <c r="I17" s="413"/>
      <c r="J17" s="167">
        <f>SUM(J11:J16)</f>
        <v>111777</v>
      </c>
      <c r="K17" s="166">
        <f>SUM(K11:K16)</f>
        <v>72493</v>
      </c>
      <c r="L17" s="168">
        <f>SUM(L11:L16)</f>
        <v>50277</v>
      </c>
      <c r="M17" s="166">
        <f>SUM(M11:M16)</f>
        <v>22412</v>
      </c>
    </row>
    <row r="18" spans="2:13" s="105" customFormat="1" ht="12" customHeight="1" x14ac:dyDescent="0.3">
      <c r="B18" s="397" t="s">
        <v>115</v>
      </c>
      <c r="C18" s="398"/>
      <c r="D18" s="398"/>
      <c r="E18" s="398"/>
      <c r="F18" s="398"/>
      <c r="G18" s="398"/>
      <c r="H18" s="398"/>
      <c r="I18" s="398"/>
      <c r="J18" s="109">
        <v>2388</v>
      </c>
      <c r="K18" s="106">
        <v>1335</v>
      </c>
      <c r="L18" s="106">
        <v>2185</v>
      </c>
      <c r="M18" s="106">
        <v>369</v>
      </c>
    </row>
    <row r="19" spans="2:13" s="105" customFormat="1" ht="12" customHeight="1" x14ac:dyDescent="0.3">
      <c r="B19" s="397" t="s">
        <v>116</v>
      </c>
      <c r="C19" s="398"/>
      <c r="D19" s="398"/>
      <c r="E19" s="398"/>
      <c r="F19" s="398"/>
      <c r="G19" s="398"/>
      <c r="H19" s="398"/>
      <c r="I19" s="398"/>
      <c r="J19" s="110">
        <v>-5976</v>
      </c>
      <c r="K19" s="104">
        <v>-6002</v>
      </c>
      <c r="L19" s="104">
        <v>-4426</v>
      </c>
      <c r="M19" s="104">
        <v>-2688</v>
      </c>
    </row>
    <row r="20" spans="2:13" s="105" customFormat="1" ht="12" customHeight="1" x14ac:dyDescent="0.3">
      <c r="B20" s="397" t="s">
        <v>117</v>
      </c>
      <c r="C20" s="398"/>
      <c r="D20" s="398"/>
      <c r="E20" s="398"/>
      <c r="F20" s="398"/>
      <c r="G20" s="398"/>
      <c r="H20" s="398"/>
      <c r="I20" s="398"/>
      <c r="J20" s="110">
        <v>138</v>
      </c>
      <c r="K20" s="104">
        <v>156</v>
      </c>
      <c r="L20" s="104">
        <v>0</v>
      </c>
      <c r="M20" s="104">
        <v>50</v>
      </c>
    </row>
    <row r="21" spans="2:13" s="105" customFormat="1" ht="12" customHeight="1" x14ac:dyDescent="0.3">
      <c r="B21" s="397" t="s">
        <v>118</v>
      </c>
      <c r="C21" s="398"/>
      <c r="D21" s="398"/>
      <c r="E21" s="398"/>
      <c r="F21" s="398"/>
      <c r="G21" s="398"/>
      <c r="H21" s="398"/>
      <c r="I21" s="398"/>
      <c r="J21" s="110">
        <v>-2130</v>
      </c>
      <c r="K21" s="104">
        <v>-1633</v>
      </c>
      <c r="L21" s="104">
        <v>-2109</v>
      </c>
      <c r="M21" s="104">
        <v>-1619</v>
      </c>
    </row>
    <row r="22" spans="2:13" s="105" customFormat="1" ht="12" customHeight="1" x14ac:dyDescent="0.3">
      <c r="B22" s="397" t="s">
        <v>195</v>
      </c>
      <c r="C22" s="398"/>
      <c r="D22" s="398"/>
      <c r="E22" s="398"/>
      <c r="F22" s="398"/>
      <c r="G22" s="398"/>
      <c r="H22" s="398"/>
      <c r="I22" s="398"/>
      <c r="J22" s="110">
        <v>24221</v>
      </c>
      <c r="K22" s="104">
        <v>6000</v>
      </c>
      <c r="L22" s="104">
        <v>20005</v>
      </c>
      <c r="M22" s="104">
        <v>6000</v>
      </c>
    </row>
    <row r="23" spans="2:13" s="105" customFormat="1" ht="12" customHeight="1" x14ac:dyDescent="0.3">
      <c r="B23" s="397" t="s">
        <v>196</v>
      </c>
      <c r="C23" s="398"/>
      <c r="D23" s="398"/>
      <c r="E23" s="398"/>
      <c r="F23" s="398"/>
      <c r="G23" s="398"/>
      <c r="H23" s="398"/>
      <c r="I23" s="398"/>
      <c r="J23" s="110">
        <v>-3</v>
      </c>
      <c r="K23" s="104">
        <v>-4754</v>
      </c>
      <c r="L23" s="104">
        <v>0</v>
      </c>
      <c r="M23" s="104">
        <v>-1941</v>
      </c>
    </row>
    <row r="24" spans="2:13" s="105" customFormat="1" ht="12" customHeight="1" x14ac:dyDescent="0.3">
      <c r="B24" s="397" t="s">
        <v>119</v>
      </c>
      <c r="C24" s="398"/>
      <c r="D24" s="398"/>
      <c r="E24" s="398"/>
      <c r="F24" s="398"/>
      <c r="G24" s="398"/>
      <c r="H24" s="398"/>
      <c r="I24" s="398"/>
      <c r="J24" s="110">
        <v>-1000</v>
      </c>
      <c r="K24" s="104">
        <v>18188</v>
      </c>
      <c r="L24" s="104">
        <v>0</v>
      </c>
      <c r="M24" s="104">
        <v>18188</v>
      </c>
    </row>
    <row r="25" spans="2:13" s="105" customFormat="1" ht="12" customHeight="1" x14ac:dyDescent="0.3">
      <c r="B25" s="397" t="s">
        <v>120</v>
      </c>
      <c r="C25" s="398"/>
      <c r="D25" s="398"/>
      <c r="E25" s="398"/>
      <c r="F25" s="398"/>
      <c r="G25" s="398"/>
      <c r="H25" s="398"/>
      <c r="I25" s="398"/>
      <c r="J25" s="110">
        <v>0</v>
      </c>
      <c r="K25" s="104">
        <v>-3667</v>
      </c>
      <c r="L25" s="104">
        <v>0</v>
      </c>
      <c r="M25" s="104">
        <v>-2667</v>
      </c>
    </row>
    <row r="26" spans="2:13" s="107" customFormat="1" ht="12" customHeight="1" x14ac:dyDescent="0.3">
      <c r="B26" s="412" t="s">
        <v>121</v>
      </c>
      <c r="C26" s="413"/>
      <c r="D26" s="413"/>
      <c r="E26" s="413"/>
      <c r="F26" s="413"/>
      <c r="G26" s="413"/>
      <c r="H26" s="413"/>
      <c r="I26" s="413"/>
      <c r="J26" s="165">
        <f>SUM(J18:J25)</f>
        <v>17638</v>
      </c>
      <c r="K26" s="166">
        <f>SUM(K18:K25)</f>
        <v>9623</v>
      </c>
      <c r="L26" s="166">
        <f>SUM(L18:L25)</f>
        <v>15655</v>
      </c>
      <c r="M26" s="166">
        <f>SUM(M18:M25)</f>
        <v>15692</v>
      </c>
    </row>
    <row r="27" spans="2:13" s="105" customFormat="1" ht="12" customHeight="1" x14ac:dyDescent="0.3">
      <c r="B27" s="397" t="s">
        <v>122</v>
      </c>
      <c r="C27" s="398"/>
      <c r="D27" s="398"/>
      <c r="E27" s="398"/>
      <c r="F27" s="398"/>
      <c r="G27" s="398"/>
      <c r="H27" s="398"/>
      <c r="I27" s="398"/>
      <c r="J27" s="110">
        <v>0</v>
      </c>
      <c r="K27" s="104">
        <v>-70582</v>
      </c>
      <c r="L27" s="104">
        <v>0</v>
      </c>
      <c r="M27" s="104">
        <v>0</v>
      </c>
    </row>
    <row r="28" spans="2:13" s="105" customFormat="1" ht="12" customHeight="1" x14ac:dyDescent="0.3">
      <c r="B28" s="243" t="s">
        <v>192</v>
      </c>
      <c r="C28" s="244"/>
      <c r="D28" s="244"/>
      <c r="E28" s="244"/>
      <c r="F28" s="244"/>
      <c r="G28" s="244"/>
      <c r="H28" s="244"/>
      <c r="I28" s="244"/>
      <c r="J28" s="110">
        <v>0</v>
      </c>
      <c r="K28" s="104">
        <v>1423</v>
      </c>
      <c r="L28" s="104">
        <v>0</v>
      </c>
      <c r="M28" s="104">
        <v>1423</v>
      </c>
    </row>
    <row r="29" spans="2:13" s="105" customFormat="1" ht="12" customHeight="1" x14ac:dyDescent="0.3">
      <c r="B29" s="397" t="s">
        <v>123</v>
      </c>
      <c r="C29" s="398"/>
      <c r="D29" s="398"/>
      <c r="E29" s="398"/>
      <c r="F29" s="398"/>
      <c r="G29" s="398"/>
      <c r="H29" s="398"/>
      <c r="I29" s="398"/>
      <c r="J29" s="110">
        <v>-39459</v>
      </c>
      <c r="K29" s="104">
        <v>-36430</v>
      </c>
      <c r="L29" s="104">
        <v>-39459</v>
      </c>
      <c r="M29" s="104">
        <v>-36430</v>
      </c>
    </row>
    <row r="30" spans="2:13" s="105" customFormat="1" ht="12" customHeight="1" x14ac:dyDescent="0.3">
      <c r="B30" s="397" t="s">
        <v>124</v>
      </c>
      <c r="C30" s="398"/>
      <c r="D30" s="398"/>
      <c r="E30" s="398"/>
      <c r="F30" s="398"/>
      <c r="G30" s="398"/>
      <c r="H30" s="398"/>
      <c r="I30" s="398"/>
      <c r="J30" s="110">
        <v>4847</v>
      </c>
      <c r="K30" s="104">
        <v>25000</v>
      </c>
      <c r="L30" s="104">
        <v>2710</v>
      </c>
      <c r="M30" s="104">
        <v>25000</v>
      </c>
    </row>
    <row r="31" spans="2:13" s="105" customFormat="1" ht="12" customHeight="1" x14ac:dyDescent="0.3">
      <c r="B31" s="397" t="s">
        <v>126</v>
      </c>
      <c r="C31" s="398"/>
      <c r="D31" s="398"/>
      <c r="E31" s="398"/>
      <c r="F31" s="398"/>
      <c r="G31" s="398"/>
      <c r="H31" s="398"/>
      <c r="I31" s="398"/>
      <c r="J31" s="110">
        <v>-2956</v>
      </c>
      <c r="K31" s="104">
        <v>-202012</v>
      </c>
      <c r="L31" s="104">
        <v>-2137</v>
      </c>
      <c r="M31" s="104">
        <v>-200096</v>
      </c>
    </row>
    <row r="32" spans="2:13" s="107" customFormat="1" ht="12" customHeight="1" x14ac:dyDescent="0.3">
      <c r="B32" s="412" t="s">
        <v>127</v>
      </c>
      <c r="C32" s="413"/>
      <c r="D32" s="413"/>
      <c r="E32" s="413"/>
      <c r="F32" s="413"/>
      <c r="G32" s="413"/>
      <c r="H32" s="413"/>
      <c r="I32" s="413"/>
      <c r="J32" s="165">
        <f>SUM(J27:J31)</f>
        <v>-37568</v>
      </c>
      <c r="K32" s="166">
        <f>SUM(K27:K31)</f>
        <v>-282601</v>
      </c>
      <c r="L32" s="166">
        <f>SUM(L27:L31)</f>
        <v>-38886</v>
      </c>
      <c r="M32" s="166">
        <f>SUM(M27:M31)</f>
        <v>-210103</v>
      </c>
    </row>
    <row r="33" spans="2:13" s="105" customFormat="1" ht="12" customHeight="1" x14ac:dyDescent="0.3">
      <c r="B33" s="397" t="s">
        <v>128</v>
      </c>
      <c r="C33" s="398"/>
      <c r="D33" s="398"/>
      <c r="E33" s="398"/>
      <c r="F33" s="398"/>
      <c r="G33" s="398"/>
      <c r="H33" s="398"/>
      <c r="I33" s="398"/>
      <c r="J33" s="110">
        <v>91847</v>
      </c>
      <c r="K33" s="104">
        <v>-200485</v>
      </c>
      <c r="L33" s="104">
        <v>27046</v>
      </c>
      <c r="M33" s="104">
        <v>-171999</v>
      </c>
    </row>
    <row r="34" spans="2:13" s="105" customFormat="1" ht="12" customHeight="1" x14ac:dyDescent="0.3">
      <c r="B34" s="417" t="s">
        <v>129</v>
      </c>
      <c r="C34" s="398"/>
      <c r="D34" s="398"/>
      <c r="E34" s="398"/>
      <c r="F34" s="398"/>
      <c r="G34" s="398"/>
      <c r="H34" s="398"/>
      <c r="I34" s="398"/>
      <c r="J34" s="110">
        <v>13693</v>
      </c>
      <c r="K34" s="104">
        <v>4445</v>
      </c>
      <c r="L34" s="104">
        <v>-6223</v>
      </c>
      <c r="M34" s="104">
        <v>4527</v>
      </c>
    </row>
    <row r="35" spans="2:13" s="107" customFormat="1" ht="12" customHeight="1" x14ac:dyDescent="0.3">
      <c r="B35" s="412" t="s">
        <v>130</v>
      </c>
      <c r="C35" s="413"/>
      <c r="D35" s="413"/>
      <c r="E35" s="413"/>
      <c r="F35" s="413"/>
      <c r="G35" s="413"/>
      <c r="H35" s="413"/>
      <c r="I35" s="413"/>
      <c r="J35" s="165">
        <f>SUM(J33:J34)</f>
        <v>105540</v>
      </c>
      <c r="K35" s="166">
        <f>SUM(K33:K34)</f>
        <v>-196040</v>
      </c>
      <c r="L35" s="166">
        <f>SUM(L33:L34)</f>
        <v>20823</v>
      </c>
      <c r="M35" s="166">
        <f>SUM(M33:M34)</f>
        <v>-167472</v>
      </c>
    </row>
    <row r="36" spans="2:13" s="105" customFormat="1" ht="12" customHeight="1" x14ac:dyDescent="0.3">
      <c r="B36" s="397" t="s">
        <v>131</v>
      </c>
      <c r="C36" s="398"/>
      <c r="D36" s="398"/>
      <c r="E36" s="398"/>
      <c r="F36" s="398"/>
      <c r="G36" s="398"/>
      <c r="H36" s="398"/>
      <c r="I36" s="398"/>
      <c r="J36" s="110">
        <v>318396</v>
      </c>
      <c r="K36" s="104">
        <v>449984</v>
      </c>
      <c r="L36" s="104">
        <v>403113</v>
      </c>
      <c r="M36" s="104">
        <v>421416</v>
      </c>
    </row>
    <row r="37" spans="2:13" s="107" customFormat="1" ht="12" customHeight="1" thickBot="1" x14ac:dyDescent="0.35">
      <c r="B37" s="399" t="s">
        <v>132</v>
      </c>
      <c r="C37" s="400"/>
      <c r="D37" s="400"/>
      <c r="E37" s="400"/>
      <c r="F37" s="400"/>
      <c r="G37" s="400"/>
      <c r="H37" s="400"/>
      <c r="I37" s="400"/>
      <c r="J37" s="344">
        <f>SUM(J35:J36)</f>
        <v>423936</v>
      </c>
      <c r="K37" s="246">
        <f>SUM(K35:K36)</f>
        <v>253944</v>
      </c>
      <c r="L37" s="246">
        <f>SUM(L35:L36)</f>
        <v>423936</v>
      </c>
      <c r="M37" s="246">
        <f>SUM(M35:M36)</f>
        <v>253944</v>
      </c>
    </row>
    <row r="38" spans="2:13" s="193" customFormat="1" ht="14.25" customHeight="1" thickTop="1" thickBot="1" x14ac:dyDescent="0.35">
      <c r="B38" s="414" t="s">
        <v>4</v>
      </c>
      <c r="C38" s="415"/>
      <c r="D38" s="415"/>
      <c r="E38" s="415"/>
      <c r="F38" s="415"/>
      <c r="G38" s="415"/>
      <c r="H38" s="415"/>
      <c r="I38" s="416"/>
      <c r="J38" s="345">
        <f>J17+J18+J19+J20+J21</f>
        <v>106197</v>
      </c>
      <c r="K38" s="345">
        <f>K17+K18+K19+K20+K21</f>
        <v>66349</v>
      </c>
      <c r="L38" s="345">
        <f>L17+L18+L19+L20+L21</f>
        <v>45927</v>
      </c>
      <c r="M38" s="345">
        <f>M17+M18+M19+M20+M21</f>
        <v>18524</v>
      </c>
    </row>
    <row r="39" spans="2:13" s="105" customFormat="1" ht="15" customHeight="1" thickTop="1" x14ac:dyDescent="0.3"/>
    <row r="40" spans="2:13" s="105" customFormat="1" ht="15" customHeight="1" x14ac:dyDescent="0.3"/>
    <row r="41" spans="2:13" s="105" customFormat="1" ht="15" customHeight="1" x14ac:dyDescent="0.3"/>
    <row r="42" spans="2:13" ht="15" customHeight="1" x14ac:dyDescent="0.3"/>
    <row r="43" spans="2:13" ht="15" customHeight="1" x14ac:dyDescent="0.3"/>
    <row r="44" spans="2:13" ht="15" customHeight="1" x14ac:dyDescent="0.3"/>
  </sheetData>
  <mergeCells count="34">
    <mergeCell ref="B38:I38"/>
    <mergeCell ref="B33:I33"/>
    <mergeCell ref="B34:I34"/>
    <mergeCell ref="B35:I35"/>
    <mergeCell ref="B36:I36"/>
    <mergeCell ref="B37:I37"/>
    <mergeCell ref="B29:I29"/>
    <mergeCell ref="B30:I30"/>
    <mergeCell ref="B31:I31"/>
    <mergeCell ref="B32:I32"/>
    <mergeCell ref="B6:I6"/>
    <mergeCell ref="B15:I15"/>
    <mergeCell ref="B24:I24"/>
    <mergeCell ref="B22:I22"/>
    <mergeCell ref="B23:I23"/>
    <mergeCell ref="B25:I25"/>
    <mergeCell ref="B26:I26"/>
    <mergeCell ref="B27:I27"/>
    <mergeCell ref="B16:I16"/>
    <mergeCell ref="B17:I17"/>
    <mergeCell ref="B18:I18"/>
    <mergeCell ref="B20:I20"/>
    <mergeCell ref="B21:I21"/>
    <mergeCell ref="B9:I9"/>
    <mergeCell ref="B10:I10"/>
    <mergeCell ref="B11:I11"/>
    <mergeCell ref="B12:I12"/>
    <mergeCell ref="B13:I13"/>
    <mergeCell ref="B14:I14"/>
    <mergeCell ref="B8:I8"/>
    <mergeCell ref="B4:C4"/>
    <mergeCell ref="B7:I7"/>
    <mergeCell ref="B19:I19"/>
    <mergeCell ref="B3:K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6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51"/>
  <sheetViews>
    <sheetView workbookViewId="0"/>
  </sheetViews>
  <sheetFormatPr defaultColWidth="9.109375" defaultRowHeight="14.4" x14ac:dyDescent="0.3"/>
  <cols>
    <col min="1" max="1" width="2.6640625" customWidth="1"/>
    <col min="4" max="4" width="14.109375" customWidth="1"/>
    <col min="5" max="14" width="9.109375" customWidth="1"/>
  </cols>
  <sheetData>
    <row r="3" spans="2:21" ht="15" x14ac:dyDescent="0.35">
      <c r="B3" s="389" t="s">
        <v>182</v>
      </c>
      <c r="C3" s="389"/>
      <c r="D3" s="389"/>
      <c r="E3" s="389"/>
      <c r="F3" s="389"/>
      <c r="G3" s="389"/>
      <c r="H3" s="389"/>
      <c r="I3" s="389"/>
      <c r="J3" s="8"/>
      <c r="K3" s="8"/>
      <c r="L3" s="8"/>
      <c r="M3" s="8"/>
      <c r="N3" s="8"/>
    </row>
    <row r="4" spans="2:21" ht="5.25" customHeight="1" x14ac:dyDescent="0.35">
      <c r="B4" s="389"/>
      <c r="C4" s="38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1" ht="15" x14ac:dyDescent="0.35">
      <c r="B5" s="420" t="s">
        <v>71</v>
      </c>
      <c r="C5" s="421"/>
      <c r="D5" s="28"/>
      <c r="E5" s="431" t="s">
        <v>1</v>
      </c>
      <c r="F5" s="436"/>
      <c r="G5" s="439" t="s">
        <v>18</v>
      </c>
      <c r="H5" s="440"/>
      <c r="I5" s="431" t="s">
        <v>2</v>
      </c>
      <c r="J5" s="436"/>
      <c r="K5" s="431" t="s">
        <v>134</v>
      </c>
      <c r="L5" s="436"/>
      <c r="M5" s="431" t="s">
        <v>17</v>
      </c>
      <c r="N5" s="432"/>
      <c r="O5" s="29"/>
      <c r="P5" s="29"/>
      <c r="Q5" s="29"/>
      <c r="R5" s="29"/>
      <c r="S5" s="29"/>
      <c r="T5" s="29"/>
      <c r="U5" s="29"/>
    </row>
    <row r="6" spans="2:21" ht="15" customHeight="1" x14ac:dyDescent="0.35">
      <c r="B6" s="22"/>
      <c r="C6" s="91"/>
      <c r="D6" s="91"/>
      <c r="E6" s="22"/>
      <c r="F6" s="30"/>
      <c r="G6" s="441"/>
      <c r="H6" s="442"/>
      <c r="I6" s="33"/>
      <c r="J6" s="31"/>
      <c r="K6" s="33"/>
      <c r="L6" s="31"/>
      <c r="M6" s="33"/>
      <c r="N6" s="32"/>
      <c r="O6" s="29"/>
      <c r="P6" s="29"/>
      <c r="Q6" s="29"/>
      <c r="R6" s="29"/>
      <c r="S6" s="29"/>
      <c r="T6" s="29"/>
      <c r="U6" s="29"/>
    </row>
    <row r="7" spans="2:21" ht="15" customHeight="1" x14ac:dyDescent="0.35">
      <c r="B7" s="187"/>
      <c r="C7" s="91"/>
      <c r="D7" s="91"/>
      <c r="E7" s="418" t="s">
        <v>133</v>
      </c>
      <c r="F7" s="419"/>
      <c r="G7" s="418" t="s">
        <v>133</v>
      </c>
      <c r="H7" s="419"/>
      <c r="I7" s="418" t="s">
        <v>133</v>
      </c>
      <c r="J7" s="419"/>
      <c r="K7" s="418" t="s">
        <v>133</v>
      </c>
      <c r="L7" s="419"/>
      <c r="M7" s="418" t="s">
        <v>133</v>
      </c>
      <c r="N7" s="419"/>
      <c r="O7" s="29"/>
      <c r="P7" s="29"/>
      <c r="Q7" s="29"/>
      <c r="R7" s="29"/>
      <c r="S7" s="29"/>
      <c r="T7" s="29"/>
      <c r="U7" s="29"/>
    </row>
    <row r="8" spans="2:21" ht="15" customHeight="1" x14ac:dyDescent="0.35">
      <c r="B8" s="6"/>
      <c r="C8" s="89"/>
      <c r="D8" s="89"/>
      <c r="E8" s="188">
        <v>2015</v>
      </c>
      <c r="F8" s="188">
        <v>2014</v>
      </c>
      <c r="G8" s="188">
        <v>2015</v>
      </c>
      <c r="H8" s="188">
        <v>2014</v>
      </c>
      <c r="I8" s="188">
        <v>2015</v>
      </c>
      <c r="J8" s="188">
        <v>2014</v>
      </c>
      <c r="K8" s="188">
        <v>2015</v>
      </c>
      <c r="L8" s="188">
        <v>2014</v>
      </c>
      <c r="M8" s="188">
        <v>2015</v>
      </c>
      <c r="N8" s="188">
        <v>2014</v>
      </c>
      <c r="O8" s="29"/>
      <c r="P8" s="29"/>
      <c r="Q8" s="29"/>
      <c r="R8" s="29"/>
      <c r="S8" s="29"/>
      <c r="T8" s="29"/>
      <c r="U8" s="29"/>
    </row>
    <row r="9" spans="2:21" ht="15" customHeight="1" x14ac:dyDescent="0.35">
      <c r="B9" s="433" t="s">
        <v>49</v>
      </c>
      <c r="C9" s="423"/>
      <c r="D9" s="423"/>
      <c r="E9" s="36">
        <v>31949</v>
      </c>
      <c r="F9" s="36">
        <v>30661</v>
      </c>
      <c r="G9" s="36">
        <f>68104+1</f>
        <v>68105</v>
      </c>
      <c r="H9" s="36">
        <v>76458</v>
      </c>
      <c r="I9" s="36">
        <v>0</v>
      </c>
      <c r="J9" s="36">
        <v>192</v>
      </c>
      <c r="K9" s="36"/>
      <c r="L9" s="36"/>
      <c r="M9" s="36">
        <f>E9+G9+I9+K9</f>
        <v>100054</v>
      </c>
      <c r="N9" s="37">
        <f>F9+H9+J9+L9</f>
        <v>107311</v>
      </c>
      <c r="O9" s="29"/>
      <c r="P9" s="29"/>
      <c r="Q9" s="29"/>
      <c r="R9" s="29"/>
      <c r="S9" s="29"/>
      <c r="T9" s="29"/>
      <c r="U9" s="29"/>
    </row>
    <row r="10" spans="2:21" ht="15" customHeight="1" x14ac:dyDescent="0.35">
      <c r="B10" s="433" t="s">
        <v>50</v>
      </c>
      <c r="C10" s="423"/>
      <c r="D10" s="423"/>
      <c r="E10" s="36">
        <v>80653</v>
      </c>
      <c r="F10" s="36">
        <v>76013</v>
      </c>
      <c r="G10" s="36">
        <f>122674-1</f>
        <v>122673</v>
      </c>
      <c r="H10" s="36">
        <v>103386</v>
      </c>
      <c r="I10" s="36">
        <v>0</v>
      </c>
      <c r="J10" s="36">
        <v>1956</v>
      </c>
      <c r="K10" s="36"/>
      <c r="L10" s="36"/>
      <c r="M10" s="36">
        <f>E10+G10+I10+K10</f>
        <v>203326</v>
      </c>
      <c r="N10" s="37">
        <f>F10+H10+J10+L10</f>
        <v>181355</v>
      </c>
      <c r="O10" s="29"/>
      <c r="P10" s="29"/>
      <c r="Q10" s="29"/>
      <c r="R10" s="29"/>
      <c r="S10" s="29"/>
      <c r="T10" s="29"/>
      <c r="U10" s="29"/>
    </row>
    <row r="11" spans="2:21" ht="15" customHeight="1" x14ac:dyDescent="0.35">
      <c r="B11" s="434" t="s">
        <v>30</v>
      </c>
      <c r="C11" s="435"/>
      <c r="D11" s="435"/>
      <c r="E11" s="76">
        <f t="shared" ref="E11:J11" si="0">SUM(E9:E10)</f>
        <v>112602</v>
      </c>
      <c r="F11" s="76">
        <f t="shared" si="0"/>
        <v>106674</v>
      </c>
      <c r="G11" s="76">
        <f t="shared" si="0"/>
        <v>190778</v>
      </c>
      <c r="H11" s="76">
        <f t="shared" si="0"/>
        <v>179844</v>
      </c>
      <c r="I11" s="76">
        <f t="shared" si="0"/>
        <v>0</v>
      </c>
      <c r="J11" s="76">
        <f t="shared" si="0"/>
        <v>2148</v>
      </c>
      <c r="K11" s="76"/>
      <c r="L11" s="76"/>
      <c r="M11" s="76">
        <f>SUM(M9:M10)</f>
        <v>303380</v>
      </c>
      <c r="N11" s="77">
        <f>SUM(N9:N10)</f>
        <v>288666</v>
      </c>
      <c r="O11" s="29"/>
      <c r="P11" s="29"/>
      <c r="Q11" s="29"/>
      <c r="R11" s="29"/>
      <c r="S11" s="29"/>
      <c r="T11" s="29"/>
      <c r="U11" s="29"/>
    </row>
    <row r="12" spans="2:21" ht="6" customHeight="1" x14ac:dyDescent="0.35">
      <c r="B12" s="185"/>
      <c r="C12" s="186"/>
      <c r="D12" s="186"/>
      <c r="E12" s="70"/>
      <c r="F12" s="70"/>
      <c r="G12" s="70"/>
      <c r="H12" s="70"/>
      <c r="I12" s="70"/>
      <c r="J12" s="70"/>
      <c r="K12" s="70"/>
      <c r="L12" s="70"/>
      <c r="M12" s="70"/>
      <c r="N12" s="78"/>
      <c r="O12" s="29"/>
      <c r="P12" s="29"/>
      <c r="Q12" s="29"/>
      <c r="R12" s="29"/>
      <c r="S12" s="29"/>
      <c r="T12" s="29"/>
      <c r="U12" s="29"/>
    </row>
    <row r="13" spans="2:21" ht="15" customHeight="1" x14ac:dyDescent="0.35">
      <c r="B13" s="433" t="s">
        <v>31</v>
      </c>
      <c r="C13" s="423"/>
      <c r="D13" s="423"/>
      <c r="E13" s="36">
        <v>0</v>
      </c>
      <c r="F13" s="36">
        <v>0</v>
      </c>
      <c r="G13" s="36">
        <v>2</v>
      </c>
      <c r="H13" s="36">
        <v>0</v>
      </c>
      <c r="I13" s="36">
        <v>95967</v>
      </c>
      <c r="J13" s="36">
        <v>115864</v>
      </c>
      <c r="K13" s="36"/>
      <c r="L13" s="36"/>
      <c r="M13" s="36">
        <f>E13+G13+I13+K13</f>
        <v>95969</v>
      </c>
      <c r="N13" s="37">
        <f>F13+H13+J13+L13</f>
        <v>115864</v>
      </c>
      <c r="O13" s="29"/>
      <c r="P13" s="29"/>
      <c r="Q13" s="29"/>
      <c r="R13" s="29"/>
      <c r="S13" s="29"/>
      <c r="T13" s="29"/>
      <c r="U13" s="29"/>
    </row>
    <row r="14" spans="2:21" ht="15" customHeight="1" x14ac:dyDescent="0.35">
      <c r="B14" s="433" t="s">
        <v>32</v>
      </c>
      <c r="C14" s="423"/>
      <c r="D14" s="423"/>
      <c r="E14" s="36">
        <v>290</v>
      </c>
      <c r="F14" s="36">
        <v>328</v>
      </c>
      <c r="G14" s="36">
        <v>7</v>
      </c>
      <c r="H14" s="36">
        <v>1</v>
      </c>
      <c r="I14" s="36">
        <v>41</v>
      </c>
      <c r="J14" s="36">
        <v>10</v>
      </c>
      <c r="K14" s="36"/>
      <c r="L14" s="36"/>
      <c r="M14" s="36">
        <f>E14+G14+I14+K14</f>
        <v>338</v>
      </c>
      <c r="N14" s="37">
        <f>F14+H14+J14+L14</f>
        <v>339</v>
      </c>
      <c r="O14" s="29"/>
      <c r="P14" s="29"/>
      <c r="Q14" s="29"/>
      <c r="R14" s="29"/>
      <c r="S14" s="29"/>
      <c r="T14" s="29"/>
      <c r="U14" s="29"/>
    </row>
    <row r="15" spans="2:21" ht="15" customHeight="1" x14ac:dyDescent="0.35">
      <c r="B15" s="428" t="s">
        <v>51</v>
      </c>
      <c r="C15" s="429"/>
      <c r="D15" s="429"/>
      <c r="E15" s="38">
        <f t="shared" ref="E15:J15" si="1">SUM(E11:E14)</f>
        <v>112892</v>
      </c>
      <c r="F15" s="38">
        <f t="shared" si="1"/>
        <v>107002</v>
      </c>
      <c r="G15" s="38">
        <f t="shared" si="1"/>
        <v>190787</v>
      </c>
      <c r="H15" s="38">
        <f t="shared" si="1"/>
        <v>179845</v>
      </c>
      <c r="I15" s="38">
        <f t="shared" si="1"/>
        <v>96008</v>
      </c>
      <c r="J15" s="38">
        <f t="shared" si="1"/>
        <v>118022</v>
      </c>
      <c r="K15" s="38"/>
      <c r="L15" s="38"/>
      <c r="M15" s="38">
        <f>SUM(M11:M14)</f>
        <v>399687</v>
      </c>
      <c r="N15" s="39">
        <f>SUM(N11:N14)</f>
        <v>404869</v>
      </c>
      <c r="O15" s="29"/>
      <c r="P15" s="29"/>
      <c r="Q15" s="29"/>
      <c r="R15" s="29"/>
      <c r="S15" s="29"/>
      <c r="T15" s="29"/>
      <c r="U15" s="29"/>
    </row>
    <row r="16" spans="2:21" ht="6" customHeight="1" x14ac:dyDescent="0.35">
      <c r="B16" s="185"/>
      <c r="C16" s="186"/>
      <c r="D16" s="186"/>
      <c r="E16" s="70"/>
      <c r="F16" s="70"/>
      <c r="G16" s="70"/>
      <c r="H16" s="70"/>
      <c r="I16" s="70"/>
      <c r="J16" s="70"/>
      <c r="K16" s="70"/>
      <c r="L16" s="70"/>
      <c r="M16" s="70"/>
      <c r="N16" s="78"/>
      <c r="O16" s="29"/>
      <c r="P16" s="29"/>
      <c r="Q16" s="29"/>
      <c r="R16" s="29"/>
      <c r="S16" s="29"/>
      <c r="T16" s="29"/>
      <c r="U16" s="29"/>
    </row>
    <row r="17" spans="2:21" ht="15" customHeight="1" x14ac:dyDescent="0.35">
      <c r="B17" s="433" t="s">
        <v>135</v>
      </c>
      <c r="C17" s="423"/>
      <c r="D17" s="423"/>
      <c r="E17" s="36">
        <v>-6664</v>
      </c>
      <c r="F17" s="36">
        <v>-6216</v>
      </c>
      <c r="G17" s="36">
        <v>-13561</v>
      </c>
      <c r="H17" s="36">
        <v>-11176</v>
      </c>
      <c r="I17" s="36">
        <v>-78585</v>
      </c>
      <c r="J17" s="36">
        <v>-100014</v>
      </c>
      <c r="K17" s="36">
        <v>-10013</v>
      </c>
      <c r="L17" s="36">
        <v>-13497</v>
      </c>
      <c r="M17" s="36">
        <f>E17+G17+I17+K17</f>
        <v>-108823</v>
      </c>
      <c r="N17" s="37">
        <f>F17+H17+J17+L17</f>
        <v>-130903</v>
      </c>
      <c r="O17" s="29"/>
      <c r="P17" s="29"/>
      <c r="Q17" s="29"/>
      <c r="R17" s="29"/>
      <c r="S17" s="29"/>
      <c r="T17" s="29"/>
      <c r="U17" s="29"/>
    </row>
    <row r="18" spans="2:21" ht="15" customHeight="1" x14ac:dyDescent="0.35">
      <c r="B18" s="428" t="s">
        <v>53</v>
      </c>
      <c r="C18" s="429"/>
      <c r="D18" s="429"/>
      <c r="E18" s="38">
        <f t="shared" ref="E18:N18" si="2">SUM(E15:E17)</f>
        <v>106228</v>
      </c>
      <c r="F18" s="38">
        <f t="shared" si="2"/>
        <v>100786</v>
      </c>
      <c r="G18" s="38">
        <f t="shared" si="2"/>
        <v>177226</v>
      </c>
      <c r="H18" s="38">
        <f t="shared" si="2"/>
        <v>168669</v>
      </c>
      <c r="I18" s="38">
        <f t="shared" si="2"/>
        <v>17423</v>
      </c>
      <c r="J18" s="38">
        <f t="shared" si="2"/>
        <v>18008</v>
      </c>
      <c r="K18" s="38">
        <f t="shared" si="2"/>
        <v>-10013</v>
      </c>
      <c r="L18" s="38">
        <f t="shared" si="2"/>
        <v>-13497</v>
      </c>
      <c r="M18" s="38">
        <f t="shared" si="2"/>
        <v>290864</v>
      </c>
      <c r="N18" s="39">
        <f t="shared" si="2"/>
        <v>273966</v>
      </c>
      <c r="O18" s="29"/>
      <c r="P18" s="29"/>
      <c r="Q18" s="29"/>
      <c r="R18" s="29"/>
      <c r="S18" s="29"/>
      <c r="T18" s="29"/>
      <c r="U18" s="29"/>
    </row>
    <row r="19" spans="2:21" ht="6" customHeight="1" x14ac:dyDescent="0.35">
      <c r="B19" s="226"/>
      <c r="C19" s="227"/>
      <c r="D19" s="227"/>
      <c r="E19" s="70"/>
      <c r="F19" s="70"/>
      <c r="G19" s="70"/>
      <c r="H19" s="70"/>
      <c r="I19" s="70"/>
      <c r="J19" s="70"/>
      <c r="K19" s="70"/>
      <c r="L19" s="70"/>
      <c r="M19" s="70"/>
      <c r="N19" s="78"/>
      <c r="O19" s="29"/>
      <c r="P19" s="29"/>
      <c r="Q19" s="29"/>
      <c r="R19" s="29"/>
      <c r="S19" s="29"/>
      <c r="T19" s="29"/>
      <c r="U19" s="29"/>
    </row>
    <row r="20" spans="2:21" ht="15" customHeight="1" x14ac:dyDescent="0.35">
      <c r="B20" s="422" t="s">
        <v>137</v>
      </c>
      <c r="C20" s="423"/>
      <c r="D20" s="424"/>
      <c r="E20" s="70"/>
      <c r="F20" s="70"/>
      <c r="G20" s="70"/>
      <c r="H20" s="70"/>
      <c r="I20" s="70"/>
      <c r="J20" s="70"/>
      <c r="K20" s="70"/>
      <c r="L20" s="70"/>
      <c r="M20" s="70"/>
      <c r="N20" s="78"/>
      <c r="O20" s="29"/>
      <c r="P20" s="29"/>
      <c r="Q20" s="29"/>
      <c r="R20" s="29"/>
      <c r="S20" s="29"/>
      <c r="T20" s="29"/>
      <c r="U20" s="29"/>
    </row>
    <row r="21" spans="2:21" ht="15" x14ac:dyDescent="0.35">
      <c r="B21" s="425"/>
      <c r="C21" s="426"/>
      <c r="D21" s="427"/>
      <c r="E21" s="36">
        <v>-17041</v>
      </c>
      <c r="F21" s="36">
        <v>-17933</v>
      </c>
      <c r="G21" s="36">
        <f>-98408-1</f>
        <v>-98409</v>
      </c>
      <c r="H21" s="36">
        <v>-94516</v>
      </c>
      <c r="I21" s="36">
        <v>-9818</v>
      </c>
      <c r="J21" s="36">
        <v>-13179</v>
      </c>
      <c r="K21" s="36">
        <v>-9199</v>
      </c>
      <c r="L21" s="36">
        <v>-8014</v>
      </c>
      <c r="M21" s="36">
        <f>E21+G21+I21+K21</f>
        <v>-134467</v>
      </c>
      <c r="N21" s="37">
        <f>F21+H21+J21+L21</f>
        <v>-133642</v>
      </c>
      <c r="O21" s="29"/>
      <c r="P21" s="29"/>
      <c r="Q21" s="29"/>
      <c r="R21" s="29"/>
      <c r="S21" s="29"/>
      <c r="T21" s="29"/>
      <c r="U21" s="29"/>
    </row>
    <row r="22" spans="2:21" ht="15" customHeight="1" x14ac:dyDescent="0.35">
      <c r="B22" s="434" t="s">
        <v>136</v>
      </c>
      <c r="C22" s="435"/>
      <c r="D22" s="435"/>
      <c r="E22" s="76">
        <f t="shared" ref="E22:N22" si="3">SUM(E18:E21)</f>
        <v>89187</v>
      </c>
      <c r="F22" s="76">
        <f t="shared" si="3"/>
        <v>82853</v>
      </c>
      <c r="G22" s="76">
        <f t="shared" si="3"/>
        <v>78817</v>
      </c>
      <c r="H22" s="76">
        <f t="shared" si="3"/>
        <v>74153</v>
      </c>
      <c r="I22" s="76">
        <f t="shared" si="3"/>
        <v>7605</v>
      </c>
      <c r="J22" s="76">
        <f t="shared" si="3"/>
        <v>4829</v>
      </c>
      <c r="K22" s="76">
        <f t="shared" si="3"/>
        <v>-19212</v>
      </c>
      <c r="L22" s="76">
        <f t="shared" si="3"/>
        <v>-21511</v>
      </c>
      <c r="M22" s="76">
        <f t="shared" si="3"/>
        <v>156397</v>
      </c>
      <c r="N22" s="77">
        <f t="shared" si="3"/>
        <v>140324</v>
      </c>
      <c r="O22" s="29"/>
      <c r="P22" s="29"/>
      <c r="Q22" s="29"/>
      <c r="R22" s="29"/>
      <c r="S22" s="29"/>
      <c r="T22" s="29"/>
      <c r="U22" s="29"/>
    </row>
    <row r="23" spans="2:21" ht="6" customHeight="1" x14ac:dyDescent="0.35">
      <c r="B23" s="185"/>
      <c r="C23" s="186"/>
      <c r="D23" s="186"/>
      <c r="E23" s="70"/>
      <c r="F23" s="70"/>
      <c r="G23" s="70"/>
      <c r="H23" s="70"/>
      <c r="I23" s="70"/>
      <c r="J23" s="70"/>
      <c r="K23" s="70"/>
      <c r="L23" s="70"/>
      <c r="M23" s="70"/>
      <c r="N23" s="78"/>
      <c r="O23" s="29"/>
      <c r="P23" s="29"/>
      <c r="Q23" s="29"/>
      <c r="R23" s="29"/>
      <c r="S23" s="29"/>
      <c r="T23" s="29"/>
      <c r="U23" s="29"/>
    </row>
    <row r="24" spans="2:21" ht="15" customHeight="1" x14ac:dyDescent="0.35">
      <c r="B24" s="422" t="s">
        <v>54</v>
      </c>
      <c r="C24" s="423"/>
      <c r="D24" s="423"/>
      <c r="E24" s="36">
        <v>-10771</v>
      </c>
      <c r="F24" s="36">
        <v>-12484</v>
      </c>
      <c r="G24" s="36">
        <v>-43456</v>
      </c>
      <c r="H24" s="36">
        <v>-41317</v>
      </c>
      <c r="I24" s="36">
        <v>0</v>
      </c>
      <c r="J24" s="36">
        <v>0</v>
      </c>
      <c r="K24" s="36">
        <v>0</v>
      </c>
      <c r="L24" s="36">
        <v>0</v>
      </c>
      <c r="M24" s="36">
        <f>E24+G24+I24+K24</f>
        <v>-54227</v>
      </c>
      <c r="N24" s="37">
        <f>F24+H24+J24+L24</f>
        <v>-53801</v>
      </c>
      <c r="O24" s="29"/>
      <c r="P24" s="29"/>
      <c r="Q24" s="29"/>
      <c r="R24" s="29"/>
      <c r="S24" s="29"/>
      <c r="T24" s="29"/>
      <c r="U24" s="29"/>
    </row>
    <row r="25" spans="2:21" ht="15" customHeight="1" x14ac:dyDescent="0.35">
      <c r="B25" s="434" t="s">
        <v>138</v>
      </c>
      <c r="C25" s="435"/>
      <c r="D25" s="435"/>
      <c r="E25" s="76">
        <f t="shared" ref="E25:N25" si="4">SUM(E22:E24)</f>
        <v>78416</v>
      </c>
      <c r="F25" s="76">
        <f t="shared" si="4"/>
        <v>70369</v>
      </c>
      <c r="G25" s="76">
        <f t="shared" si="4"/>
        <v>35361</v>
      </c>
      <c r="H25" s="76">
        <f t="shared" si="4"/>
        <v>32836</v>
      </c>
      <c r="I25" s="76">
        <f t="shared" si="4"/>
        <v>7605</v>
      </c>
      <c r="J25" s="76">
        <f t="shared" si="4"/>
        <v>4829</v>
      </c>
      <c r="K25" s="76">
        <f t="shared" si="4"/>
        <v>-19212</v>
      </c>
      <c r="L25" s="76">
        <f t="shared" si="4"/>
        <v>-21511</v>
      </c>
      <c r="M25" s="38">
        <f t="shared" si="4"/>
        <v>102170</v>
      </c>
      <c r="N25" s="39">
        <f t="shared" si="4"/>
        <v>86523</v>
      </c>
      <c r="O25" s="29"/>
      <c r="P25" s="29"/>
      <c r="Q25" s="29"/>
      <c r="R25" s="29"/>
      <c r="S25" s="29"/>
      <c r="T25" s="29"/>
      <c r="U25" s="29"/>
    </row>
    <row r="26" spans="2:21" ht="5.25" customHeight="1" x14ac:dyDescent="0.35">
      <c r="B26" s="185"/>
      <c r="C26" s="186"/>
      <c r="D26" s="186"/>
      <c r="E26" s="70"/>
      <c r="F26" s="72"/>
      <c r="G26" s="72"/>
      <c r="H26" s="72"/>
      <c r="I26" s="72"/>
      <c r="J26" s="72"/>
      <c r="K26" s="72"/>
      <c r="L26" s="72"/>
      <c r="M26" s="38"/>
      <c r="N26" s="39"/>
      <c r="O26" s="29"/>
      <c r="P26" s="29"/>
      <c r="Q26" s="29"/>
      <c r="R26" s="29"/>
      <c r="S26" s="29"/>
      <c r="T26" s="29"/>
      <c r="U26" s="29"/>
    </row>
    <row r="27" spans="2:21" ht="15" customHeight="1" x14ac:dyDescent="0.35">
      <c r="B27" s="433" t="s">
        <v>56</v>
      </c>
      <c r="C27" s="423"/>
      <c r="D27" s="423"/>
      <c r="E27" s="36"/>
      <c r="F27" s="40"/>
      <c r="G27" s="40"/>
      <c r="H27" s="40"/>
      <c r="I27" s="40"/>
      <c r="J27" s="40"/>
      <c r="K27" s="40"/>
      <c r="L27" s="40"/>
      <c r="M27" s="36">
        <v>-38944</v>
      </c>
      <c r="N27" s="37">
        <v>-35012</v>
      </c>
      <c r="O27" s="29"/>
      <c r="P27" s="29"/>
      <c r="Q27" s="29"/>
      <c r="R27" s="29"/>
      <c r="S27" s="29"/>
      <c r="T27" s="29"/>
      <c r="U27" s="29"/>
    </row>
    <row r="28" spans="2:21" ht="15" customHeight="1" x14ac:dyDescent="0.35">
      <c r="B28" s="433" t="s">
        <v>57</v>
      </c>
      <c r="C28" s="423"/>
      <c r="D28" s="424"/>
      <c r="E28" s="40"/>
      <c r="F28" s="40"/>
      <c r="G28" s="40"/>
      <c r="H28" s="40"/>
      <c r="I28" s="40"/>
      <c r="J28" s="40"/>
      <c r="K28" s="40"/>
      <c r="L28" s="40"/>
      <c r="M28" s="36">
        <v>-2901</v>
      </c>
      <c r="N28" s="37">
        <v>-4041</v>
      </c>
      <c r="O28" s="29"/>
      <c r="P28" s="29"/>
      <c r="Q28" s="29"/>
      <c r="R28" s="29"/>
      <c r="S28" s="29"/>
      <c r="T28" s="29"/>
      <c r="U28" s="29"/>
    </row>
    <row r="29" spans="2:21" ht="15" customHeight="1" x14ac:dyDescent="0.35">
      <c r="B29" s="428" t="s">
        <v>58</v>
      </c>
      <c r="C29" s="429"/>
      <c r="D29" s="430"/>
      <c r="E29" s="40"/>
      <c r="F29" s="40"/>
      <c r="G29" s="40"/>
      <c r="H29" s="40"/>
      <c r="I29" s="40"/>
      <c r="J29" s="40"/>
      <c r="K29" s="40"/>
      <c r="L29" s="40"/>
      <c r="M29" s="38">
        <f>SUM(M25:M28)</f>
        <v>60325</v>
      </c>
      <c r="N29" s="39">
        <f>SUM(N25:N28)</f>
        <v>47470</v>
      </c>
      <c r="O29" s="29"/>
      <c r="P29" s="29"/>
      <c r="Q29" s="29"/>
      <c r="R29" s="29"/>
      <c r="S29" s="29"/>
      <c r="T29" s="29"/>
      <c r="U29" s="29"/>
    </row>
    <row r="30" spans="2:21" ht="15" customHeight="1" x14ac:dyDescent="0.35">
      <c r="B30" s="433" t="s">
        <v>139</v>
      </c>
      <c r="C30" s="423"/>
      <c r="D30" s="424"/>
      <c r="E30" s="40"/>
      <c r="F30" s="40"/>
      <c r="G30" s="40"/>
      <c r="H30" s="40"/>
      <c r="I30" s="40"/>
      <c r="J30" s="40"/>
      <c r="K30" s="40"/>
      <c r="L30" s="40"/>
      <c r="M30" s="36">
        <v>-713</v>
      </c>
      <c r="N30" s="37">
        <v>3991</v>
      </c>
      <c r="O30" s="29"/>
      <c r="P30" s="29"/>
      <c r="Q30" s="29"/>
      <c r="R30" s="29"/>
      <c r="S30" s="29"/>
      <c r="T30" s="29"/>
      <c r="U30" s="29"/>
    </row>
    <row r="31" spans="2:21" ht="15" customHeight="1" x14ac:dyDescent="0.35">
      <c r="B31" s="433" t="s">
        <v>61</v>
      </c>
      <c r="C31" s="423"/>
      <c r="D31" s="424"/>
      <c r="E31" s="40"/>
      <c r="F31" s="40"/>
      <c r="G31" s="40"/>
      <c r="H31" s="40"/>
      <c r="I31" s="40"/>
      <c r="J31" s="40"/>
      <c r="K31" s="40"/>
      <c r="L31" s="40"/>
      <c r="M31" s="36">
        <v>-2439</v>
      </c>
      <c r="N31" s="37">
        <v>-5476</v>
      </c>
      <c r="O31" s="29"/>
      <c r="P31" s="29"/>
      <c r="Q31" s="29"/>
      <c r="R31" s="29"/>
      <c r="S31" s="29"/>
      <c r="T31" s="29"/>
      <c r="U31" s="29"/>
    </row>
    <row r="32" spans="2:21" ht="15" customHeight="1" x14ac:dyDescent="0.35">
      <c r="B32" s="428" t="s">
        <v>62</v>
      </c>
      <c r="C32" s="429"/>
      <c r="D32" s="430"/>
      <c r="E32" s="40"/>
      <c r="F32" s="40"/>
      <c r="G32" s="40"/>
      <c r="H32" s="40"/>
      <c r="I32" s="40"/>
      <c r="J32" s="40"/>
      <c r="K32" s="40"/>
      <c r="L32" s="40"/>
      <c r="M32" s="38">
        <f>SUM(M29:M31)</f>
        <v>57173</v>
      </c>
      <c r="N32" s="39">
        <f>SUM(N29:N31)</f>
        <v>45985</v>
      </c>
      <c r="O32" s="29"/>
      <c r="P32" s="29"/>
      <c r="Q32" s="29"/>
      <c r="R32" s="29"/>
      <c r="S32" s="29"/>
      <c r="T32" s="29"/>
      <c r="U32" s="29"/>
    </row>
    <row r="33" spans="2:21" ht="15" customHeight="1" x14ac:dyDescent="0.35">
      <c r="B33" s="425" t="s">
        <v>140</v>
      </c>
      <c r="C33" s="426"/>
      <c r="D33" s="427"/>
      <c r="E33" s="40"/>
      <c r="F33" s="40"/>
      <c r="G33" s="40"/>
      <c r="H33" s="40"/>
      <c r="I33" s="40"/>
      <c r="J33" s="40"/>
      <c r="K33" s="40"/>
      <c r="L33" s="40"/>
      <c r="M33" s="73">
        <v>-18532</v>
      </c>
      <c r="N33" s="157">
        <v>-13263</v>
      </c>
      <c r="O33" s="29"/>
      <c r="P33" s="29"/>
      <c r="Q33" s="29"/>
      <c r="R33" s="29"/>
      <c r="S33" s="29"/>
      <c r="T33" s="29"/>
      <c r="U33" s="29"/>
    </row>
    <row r="34" spans="2:21" ht="19.5" customHeight="1" x14ac:dyDescent="0.35">
      <c r="B34" s="433"/>
      <c r="C34" s="423"/>
      <c r="D34" s="424"/>
      <c r="E34" s="40"/>
      <c r="F34" s="40"/>
      <c r="G34" s="40"/>
      <c r="H34" s="40"/>
      <c r="I34" s="40"/>
      <c r="J34" s="40"/>
      <c r="K34" s="40"/>
      <c r="L34" s="40"/>
      <c r="M34" s="34"/>
      <c r="N34" s="35"/>
      <c r="O34" s="29"/>
      <c r="P34" s="29"/>
      <c r="Q34" s="29"/>
      <c r="R34" s="29"/>
      <c r="S34" s="29"/>
      <c r="T34" s="29"/>
      <c r="U34" s="29"/>
    </row>
    <row r="35" spans="2:21" ht="15" customHeight="1" thickBot="1" x14ac:dyDescent="0.4">
      <c r="B35" s="437" t="s">
        <v>35</v>
      </c>
      <c r="C35" s="438"/>
      <c r="D35" s="438"/>
      <c r="E35" s="194"/>
      <c r="F35" s="41"/>
      <c r="G35" s="41"/>
      <c r="H35" s="41"/>
      <c r="I35" s="41"/>
      <c r="J35" s="41"/>
      <c r="K35" s="41"/>
      <c r="L35" s="41"/>
      <c r="M35" s="194">
        <f>SUM(M32:M34)</f>
        <v>38641</v>
      </c>
      <c r="N35" s="242">
        <f>SUM(N32:N34)</f>
        <v>32722</v>
      </c>
      <c r="O35" s="29"/>
      <c r="P35" s="29"/>
      <c r="Q35" s="29"/>
      <c r="R35" s="29"/>
      <c r="S35" s="29"/>
      <c r="T35" s="29"/>
      <c r="U35" s="29"/>
    </row>
    <row r="36" spans="2:21" ht="15" customHeight="1" thickTop="1" x14ac:dyDescent="0.35">
      <c r="B36" s="5"/>
      <c r="C36" s="91"/>
      <c r="D36" s="91"/>
      <c r="E36" s="19"/>
      <c r="F36" s="19"/>
      <c r="G36" s="19"/>
      <c r="H36" s="18"/>
      <c r="I36" s="18"/>
      <c r="J36" s="18"/>
      <c r="K36" s="18"/>
      <c r="L36" s="18"/>
      <c r="M36" s="18"/>
      <c r="N36" s="18"/>
      <c r="O36" s="29"/>
      <c r="P36" s="29"/>
      <c r="Q36" s="29"/>
      <c r="R36" s="29"/>
      <c r="S36" s="29"/>
      <c r="T36" s="29"/>
      <c r="U36" s="29"/>
    </row>
    <row r="37" spans="2:21" ht="15" customHeight="1" x14ac:dyDescent="0.35">
      <c r="B37" s="5"/>
      <c r="C37" s="91"/>
      <c r="D37" s="91"/>
      <c r="E37" s="19"/>
      <c r="F37" s="19"/>
      <c r="G37" s="19"/>
      <c r="H37" s="18"/>
      <c r="I37" s="18"/>
      <c r="J37" s="18"/>
      <c r="K37" s="18"/>
      <c r="L37" s="18"/>
      <c r="M37" s="18"/>
      <c r="N37" s="18"/>
      <c r="O37" s="29"/>
      <c r="P37" s="29"/>
      <c r="Q37" s="29"/>
      <c r="R37" s="29"/>
      <c r="S37" s="29"/>
      <c r="T37" s="29"/>
      <c r="U37" s="29"/>
    </row>
    <row r="38" spans="2:21" ht="15" customHeight="1" x14ac:dyDescent="0.3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2:21" ht="15" customHeight="1" x14ac:dyDescent="0.3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2:21" ht="15" customHeight="1" x14ac:dyDescent="0.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1" ht="15" customHeight="1" x14ac:dyDescent="0.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2:21" ht="15" customHeight="1" x14ac:dyDescent="0.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2:21" ht="15" x14ac:dyDescent="0.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2:21" ht="15" x14ac:dyDescent="0.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2:21" ht="15" x14ac:dyDescent="0.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15" x14ac:dyDescent="0.3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2:21" ht="15" x14ac:dyDescent="0.35">
      <c r="B47" s="29"/>
      <c r="C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ht="15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2:21" ht="15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2:21" ht="15" x14ac:dyDescent="0.3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2:21" ht="15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</sheetData>
  <mergeCells count="34">
    <mergeCell ref="B22:D22"/>
    <mergeCell ref="E7:F7"/>
    <mergeCell ref="G7:H7"/>
    <mergeCell ref="I7:J7"/>
    <mergeCell ref="B3:I3"/>
    <mergeCell ref="B4:C4"/>
    <mergeCell ref="E5:F5"/>
    <mergeCell ref="G5:H6"/>
    <mergeCell ref="I5:J5"/>
    <mergeCell ref="B33:D33"/>
    <mergeCell ref="B34:D34"/>
    <mergeCell ref="B35:D35"/>
    <mergeCell ref="B25:D25"/>
    <mergeCell ref="B27:D27"/>
    <mergeCell ref="B28:D28"/>
    <mergeCell ref="B29:D29"/>
    <mergeCell ref="B30:D30"/>
    <mergeCell ref="B31:D31"/>
    <mergeCell ref="K7:L7"/>
    <mergeCell ref="M7:N7"/>
    <mergeCell ref="B5:C5"/>
    <mergeCell ref="B20:D21"/>
    <mergeCell ref="B32:D32"/>
    <mergeCell ref="B24:D24"/>
    <mergeCell ref="M5:N5"/>
    <mergeCell ref="B9:D9"/>
    <mergeCell ref="B10:D10"/>
    <mergeCell ref="B11:D11"/>
    <mergeCell ref="B13:D13"/>
    <mergeCell ref="B14:D14"/>
    <mergeCell ref="K5:L5"/>
    <mergeCell ref="B15:D15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7</oddHeader>
  </headerFooter>
  <ignoredErrors>
    <ignoredError sqref="E11 F11:J11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U51"/>
  <sheetViews>
    <sheetView workbookViewId="0"/>
  </sheetViews>
  <sheetFormatPr defaultColWidth="9.109375" defaultRowHeight="14.4" x14ac:dyDescent="0.3"/>
  <cols>
    <col min="1" max="1" width="2.6640625" customWidth="1"/>
    <col min="4" max="4" width="14.109375" customWidth="1"/>
    <col min="5" max="14" width="9.109375" customWidth="1"/>
  </cols>
  <sheetData>
    <row r="3" spans="2:21" ht="15" x14ac:dyDescent="0.35">
      <c r="B3" s="389" t="s">
        <v>141</v>
      </c>
      <c r="C3" s="389"/>
      <c r="D3" s="389"/>
      <c r="E3" s="389"/>
      <c r="F3" s="389"/>
      <c r="G3" s="389"/>
      <c r="H3" s="389"/>
      <c r="I3" s="389"/>
      <c r="J3" s="8"/>
      <c r="K3" s="8"/>
      <c r="L3" s="8"/>
      <c r="M3" s="8"/>
      <c r="N3" s="8"/>
    </row>
    <row r="4" spans="2:21" ht="5.25" customHeight="1" x14ac:dyDescent="0.35">
      <c r="B4" s="389"/>
      <c r="C4" s="38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1" ht="15" x14ac:dyDescent="0.35">
      <c r="B5" s="420" t="s">
        <v>71</v>
      </c>
      <c r="C5" s="421"/>
      <c r="D5" s="28"/>
      <c r="E5" s="431" t="s">
        <v>1</v>
      </c>
      <c r="F5" s="436"/>
      <c r="G5" s="439" t="s">
        <v>18</v>
      </c>
      <c r="H5" s="440"/>
      <c r="I5" s="431" t="s">
        <v>2</v>
      </c>
      <c r="J5" s="436"/>
      <c r="K5" s="431" t="s">
        <v>134</v>
      </c>
      <c r="L5" s="436"/>
      <c r="M5" s="431" t="s">
        <v>17</v>
      </c>
      <c r="N5" s="432"/>
      <c r="O5" s="29"/>
      <c r="P5" s="29"/>
      <c r="Q5" s="29"/>
      <c r="R5" s="29"/>
      <c r="S5" s="29"/>
      <c r="T5" s="29"/>
      <c r="U5" s="29"/>
    </row>
    <row r="6" spans="2:21" ht="15" customHeight="1" x14ac:dyDescent="0.35">
      <c r="B6" s="22"/>
      <c r="C6" s="91"/>
      <c r="D6" s="91"/>
      <c r="E6" s="22"/>
      <c r="F6" s="30"/>
      <c r="G6" s="441"/>
      <c r="H6" s="442"/>
      <c r="I6" s="33"/>
      <c r="J6" s="31"/>
      <c r="K6" s="33"/>
      <c r="L6" s="31"/>
      <c r="M6" s="33"/>
      <c r="N6" s="32"/>
      <c r="O6" s="29"/>
      <c r="P6" s="29"/>
      <c r="Q6" s="29"/>
      <c r="R6" s="29"/>
      <c r="S6" s="29"/>
      <c r="T6" s="29"/>
      <c r="U6" s="29"/>
    </row>
    <row r="7" spans="2:21" ht="15" customHeight="1" x14ac:dyDescent="0.35">
      <c r="B7" s="6"/>
      <c r="C7" s="89"/>
      <c r="D7" s="89"/>
      <c r="E7" s="188" t="s">
        <v>20</v>
      </c>
      <c r="F7" s="188" t="s">
        <v>21</v>
      </c>
      <c r="G7" s="188" t="s">
        <v>20</v>
      </c>
      <c r="H7" s="188" t="s">
        <v>21</v>
      </c>
      <c r="I7" s="188" t="s">
        <v>20</v>
      </c>
      <c r="J7" s="188" t="s">
        <v>21</v>
      </c>
      <c r="K7" s="188" t="s">
        <v>20</v>
      </c>
      <c r="L7" s="188" t="s">
        <v>21</v>
      </c>
      <c r="M7" s="188" t="s">
        <v>20</v>
      </c>
      <c r="N7" s="188" t="s">
        <v>21</v>
      </c>
      <c r="O7" s="29"/>
      <c r="P7" s="29"/>
      <c r="Q7" s="29"/>
      <c r="R7" s="29"/>
      <c r="S7" s="29"/>
      <c r="T7" s="29"/>
      <c r="U7" s="29"/>
    </row>
    <row r="8" spans="2:21" ht="15" customHeight="1" x14ac:dyDescent="0.35">
      <c r="B8" s="187"/>
      <c r="C8" s="91"/>
      <c r="D8" s="91"/>
      <c r="E8" s="228"/>
      <c r="F8" s="228"/>
      <c r="G8" s="228"/>
      <c r="H8" s="228"/>
      <c r="I8" s="228"/>
      <c r="J8" s="228"/>
      <c r="K8" s="228"/>
      <c r="L8" s="228"/>
      <c r="M8" s="228"/>
      <c r="N8" s="229"/>
      <c r="O8" s="29"/>
      <c r="P8" s="29"/>
      <c r="Q8" s="29"/>
      <c r="R8" s="29"/>
      <c r="S8" s="29"/>
      <c r="T8" s="29"/>
      <c r="U8" s="29"/>
    </row>
    <row r="9" spans="2:21" ht="15" customHeight="1" x14ac:dyDescent="0.35">
      <c r="B9" s="433" t="s">
        <v>49</v>
      </c>
      <c r="C9" s="423"/>
      <c r="D9" s="423"/>
      <c r="E9" s="36">
        <v>16473</v>
      </c>
      <c r="F9" s="36">
        <v>17362</v>
      </c>
      <c r="G9" s="36">
        <v>37040</v>
      </c>
      <c r="H9" s="36">
        <v>32739</v>
      </c>
      <c r="I9" s="36">
        <v>0</v>
      </c>
      <c r="J9" s="36">
        <v>106</v>
      </c>
      <c r="K9" s="36"/>
      <c r="L9" s="36"/>
      <c r="M9" s="36">
        <f>E9+G9+I9+K9</f>
        <v>53513</v>
      </c>
      <c r="N9" s="37">
        <f>F9+H9+J9+L9</f>
        <v>50207</v>
      </c>
      <c r="O9" s="29"/>
      <c r="P9" s="29"/>
      <c r="Q9" s="29"/>
      <c r="R9" s="29"/>
      <c r="S9" s="29"/>
      <c r="T9" s="29"/>
      <c r="U9" s="29"/>
    </row>
    <row r="10" spans="2:21" ht="15" customHeight="1" x14ac:dyDescent="0.35">
      <c r="B10" s="433" t="s">
        <v>50</v>
      </c>
      <c r="C10" s="423"/>
      <c r="D10" s="423"/>
      <c r="E10" s="36">
        <v>40885</v>
      </c>
      <c r="F10" s="36">
        <v>38365</v>
      </c>
      <c r="G10" s="36">
        <v>62739</v>
      </c>
      <c r="H10" s="36">
        <v>51825</v>
      </c>
      <c r="I10" s="36">
        <v>0</v>
      </c>
      <c r="J10" s="36">
        <v>862</v>
      </c>
      <c r="K10" s="36"/>
      <c r="L10" s="36"/>
      <c r="M10" s="36">
        <f>E10+G10+I10+K10</f>
        <v>103624</v>
      </c>
      <c r="N10" s="37">
        <f>F10+H10+J10+L10</f>
        <v>91052</v>
      </c>
      <c r="O10" s="29"/>
      <c r="P10" s="29"/>
      <c r="Q10" s="29"/>
      <c r="R10" s="29"/>
      <c r="S10" s="29"/>
      <c r="T10" s="29"/>
      <c r="U10" s="29"/>
    </row>
    <row r="11" spans="2:21" ht="15" customHeight="1" x14ac:dyDescent="0.35">
      <c r="B11" s="434" t="s">
        <v>30</v>
      </c>
      <c r="C11" s="435"/>
      <c r="D11" s="435"/>
      <c r="E11" s="76">
        <f t="shared" ref="E11:J11" si="0">SUM(E9:E10)</f>
        <v>57358</v>
      </c>
      <c r="F11" s="76">
        <f t="shared" si="0"/>
        <v>55727</v>
      </c>
      <c r="G11" s="76">
        <f t="shared" si="0"/>
        <v>99779</v>
      </c>
      <c r="H11" s="76">
        <f t="shared" si="0"/>
        <v>84564</v>
      </c>
      <c r="I11" s="76">
        <f t="shared" si="0"/>
        <v>0</v>
      </c>
      <c r="J11" s="76">
        <f t="shared" si="0"/>
        <v>968</v>
      </c>
      <c r="K11" s="76"/>
      <c r="L11" s="76"/>
      <c r="M11" s="76">
        <f>SUM(M9:M10)</f>
        <v>157137</v>
      </c>
      <c r="N11" s="77">
        <f>SUM(N9:N10)</f>
        <v>141259</v>
      </c>
      <c r="O11" s="29"/>
      <c r="P11" s="29"/>
      <c r="Q11" s="29"/>
      <c r="R11" s="29"/>
      <c r="S11" s="29"/>
      <c r="T11" s="29"/>
      <c r="U11" s="29"/>
    </row>
    <row r="12" spans="2:21" ht="6" customHeight="1" x14ac:dyDescent="0.35">
      <c r="B12" s="226"/>
      <c r="C12" s="227"/>
      <c r="D12" s="227"/>
      <c r="E12" s="70"/>
      <c r="F12" s="70"/>
      <c r="G12" s="70"/>
      <c r="H12" s="70"/>
      <c r="I12" s="70"/>
      <c r="J12" s="70"/>
      <c r="K12" s="70"/>
      <c r="L12" s="70"/>
      <c r="M12" s="70"/>
      <c r="N12" s="78"/>
      <c r="O12" s="29"/>
      <c r="P12" s="29"/>
      <c r="Q12" s="29"/>
      <c r="R12" s="29"/>
      <c r="S12" s="29"/>
      <c r="T12" s="29"/>
      <c r="U12" s="29"/>
    </row>
    <row r="13" spans="2:21" ht="15" customHeight="1" x14ac:dyDescent="0.35">
      <c r="B13" s="433" t="s">
        <v>31</v>
      </c>
      <c r="C13" s="423"/>
      <c r="D13" s="423"/>
      <c r="E13" s="36">
        <v>0</v>
      </c>
      <c r="F13" s="36">
        <v>0</v>
      </c>
      <c r="G13" s="36">
        <v>2</v>
      </c>
      <c r="H13" s="36">
        <v>0</v>
      </c>
      <c r="I13" s="36">
        <v>48331</v>
      </c>
      <c r="J13" s="36">
        <v>54571</v>
      </c>
      <c r="K13" s="36"/>
      <c r="L13" s="36"/>
      <c r="M13" s="36">
        <f>E13+G13+I13+K13</f>
        <v>48333</v>
      </c>
      <c r="N13" s="37">
        <f>F13+H13+J13+L13</f>
        <v>54571</v>
      </c>
      <c r="O13" s="29"/>
      <c r="P13" s="29"/>
      <c r="Q13" s="29"/>
      <c r="R13" s="29"/>
      <c r="S13" s="29"/>
      <c r="T13" s="29"/>
      <c r="U13" s="29"/>
    </row>
    <row r="14" spans="2:21" ht="15" customHeight="1" x14ac:dyDescent="0.35">
      <c r="B14" s="433" t="s">
        <v>32</v>
      </c>
      <c r="C14" s="423"/>
      <c r="D14" s="423"/>
      <c r="E14" s="36">
        <v>131</v>
      </c>
      <c r="F14" s="36">
        <v>146</v>
      </c>
      <c r="G14" s="36">
        <v>7</v>
      </c>
      <c r="H14" s="36">
        <v>1</v>
      </c>
      <c r="I14" s="36">
        <v>22</v>
      </c>
      <c r="J14" s="36">
        <v>7</v>
      </c>
      <c r="K14" s="36"/>
      <c r="L14" s="36"/>
      <c r="M14" s="36">
        <f>E14+G14+I14+K14</f>
        <v>160</v>
      </c>
      <c r="N14" s="37">
        <f>F14+H14+J14+L14</f>
        <v>154</v>
      </c>
      <c r="O14" s="29"/>
      <c r="P14" s="29"/>
      <c r="Q14" s="29"/>
      <c r="R14" s="29"/>
      <c r="S14" s="29"/>
      <c r="T14" s="29"/>
      <c r="U14" s="29"/>
    </row>
    <row r="15" spans="2:21" ht="15" customHeight="1" x14ac:dyDescent="0.35">
      <c r="B15" s="428" t="s">
        <v>51</v>
      </c>
      <c r="C15" s="429"/>
      <c r="D15" s="429"/>
      <c r="E15" s="38">
        <f t="shared" ref="E15:J15" si="1">SUM(E11:E14)</f>
        <v>57489</v>
      </c>
      <c r="F15" s="38">
        <f t="shared" si="1"/>
        <v>55873</v>
      </c>
      <c r="G15" s="38">
        <f t="shared" si="1"/>
        <v>99788</v>
      </c>
      <c r="H15" s="38">
        <f t="shared" si="1"/>
        <v>84565</v>
      </c>
      <c r="I15" s="38">
        <f t="shared" si="1"/>
        <v>48353</v>
      </c>
      <c r="J15" s="38">
        <f t="shared" si="1"/>
        <v>55546</v>
      </c>
      <c r="K15" s="38"/>
      <c r="L15" s="38"/>
      <c r="M15" s="38">
        <f>SUM(M11:M14)</f>
        <v>205630</v>
      </c>
      <c r="N15" s="39">
        <f>SUM(N11:N14)</f>
        <v>195984</v>
      </c>
      <c r="O15" s="29"/>
      <c r="P15" s="29"/>
      <c r="Q15" s="29"/>
      <c r="R15" s="29"/>
      <c r="S15" s="29"/>
      <c r="T15" s="29"/>
      <c r="U15" s="29"/>
    </row>
    <row r="16" spans="2:21" ht="6" customHeight="1" x14ac:dyDescent="0.35">
      <c r="B16" s="226"/>
      <c r="C16" s="227"/>
      <c r="D16" s="227"/>
      <c r="E16" s="70"/>
      <c r="F16" s="70"/>
      <c r="G16" s="70"/>
      <c r="H16" s="70"/>
      <c r="I16" s="70"/>
      <c r="J16" s="70"/>
      <c r="K16" s="70"/>
      <c r="L16" s="70"/>
      <c r="M16" s="70"/>
      <c r="N16" s="78"/>
      <c r="O16" s="29"/>
      <c r="P16" s="29"/>
      <c r="Q16" s="29"/>
      <c r="R16" s="29"/>
      <c r="S16" s="29"/>
      <c r="T16" s="29"/>
      <c r="U16" s="29"/>
    </row>
    <row r="17" spans="2:21" ht="15" customHeight="1" x14ac:dyDescent="0.35">
      <c r="B17" s="433" t="s">
        <v>135</v>
      </c>
      <c r="C17" s="423"/>
      <c r="D17" s="423"/>
      <c r="E17" s="36">
        <v>-3283</v>
      </c>
      <c r="F17" s="36">
        <v>-2861</v>
      </c>
      <c r="G17" s="36">
        <v>-6539</v>
      </c>
      <c r="H17" s="36">
        <v>-5467</v>
      </c>
      <c r="I17" s="36">
        <f>-39458+1</f>
        <v>-39457</v>
      </c>
      <c r="J17" s="36">
        <v>-48110</v>
      </c>
      <c r="K17" s="36">
        <v>-4776</v>
      </c>
      <c r="L17" s="36">
        <v>-6441</v>
      </c>
      <c r="M17" s="36">
        <f>E17+G17+I17+K17</f>
        <v>-54055</v>
      </c>
      <c r="N17" s="37">
        <f>F17+H17+J17+L17</f>
        <v>-62879</v>
      </c>
      <c r="O17" s="29"/>
      <c r="P17" s="29"/>
      <c r="Q17" s="29"/>
      <c r="R17" s="29"/>
      <c r="S17" s="29"/>
      <c r="T17" s="29"/>
      <c r="U17" s="29"/>
    </row>
    <row r="18" spans="2:21" ht="15" customHeight="1" x14ac:dyDescent="0.35">
      <c r="B18" s="428" t="s">
        <v>53</v>
      </c>
      <c r="C18" s="429"/>
      <c r="D18" s="429"/>
      <c r="E18" s="38">
        <f t="shared" ref="E18:N18" si="2">SUM(E15:E17)</f>
        <v>54206</v>
      </c>
      <c r="F18" s="38">
        <f t="shared" si="2"/>
        <v>53012</v>
      </c>
      <c r="G18" s="38">
        <f t="shared" si="2"/>
        <v>93249</v>
      </c>
      <c r="H18" s="38">
        <f t="shared" si="2"/>
        <v>79098</v>
      </c>
      <c r="I18" s="38">
        <f t="shared" si="2"/>
        <v>8896</v>
      </c>
      <c r="J18" s="38">
        <f t="shared" si="2"/>
        <v>7436</v>
      </c>
      <c r="K18" s="38">
        <f t="shared" si="2"/>
        <v>-4776</v>
      </c>
      <c r="L18" s="38">
        <f t="shared" si="2"/>
        <v>-6441</v>
      </c>
      <c r="M18" s="38">
        <f t="shared" si="2"/>
        <v>151575</v>
      </c>
      <c r="N18" s="39">
        <f t="shared" si="2"/>
        <v>133105</v>
      </c>
      <c r="O18" s="29"/>
      <c r="P18" s="29"/>
      <c r="Q18" s="29"/>
      <c r="R18" s="29"/>
      <c r="S18" s="29"/>
      <c r="T18" s="29"/>
      <c r="U18" s="29"/>
    </row>
    <row r="19" spans="2:21" ht="6" customHeight="1" x14ac:dyDescent="0.35">
      <c r="B19" s="226"/>
      <c r="C19" s="227"/>
      <c r="D19" s="227"/>
      <c r="E19" s="70"/>
      <c r="F19" s="70"/>
      <c r="G19" s="70"/>
      <c r="H19" s="70"/>
      <c r="I19" s="70"/>
      <c r="J19" s="70"/>
      <c r="K19" s="70"/>
      <c r="L19" s="70"/>
      <c r="M19" s="70"/>
      <c r="N19" s="78"/>
      <c r="O19" s="29"/>
      <c r="P19" s="29"/>
      <c r="Q19" s="29"/>
      <c r="R19" s="29"/>
      <c r="S19" s="29"/>
      <c r="T19" s="29"/>
      <c r="U19" s="29"/>
    </row>
    <row r="20" spans="2:21" ht="15" customHeight="1" x14ac:dyDescent="0.35">
      <c r="B20" s="422" t="s">
        <v>137</v>
      </c>
      <c r="C20" s="423"/>
      <c r="D20" s="424"/>
      <c r="E20" s="70"/>
      <c r="F20" s="70"/>
      <c r="G20" s="70"/>
      <c r="H20" s="70"/>
      <c r="I20" s="70"/>
      <c r="J20" s="70"/>
      <c r="K20" s="70"/>
      <c r="L20" s="70"/>
      <c r="M20" s="70"/>
      <c r="N20" s="78"/>
      <c r="O20" s="29"/>
      <c r="P20" s="29"/>
      <c r="Q20" s="29"/>
      <c r="R20" s="29"/>
      <c r="S20" s="29"/>
      <c r="T20" s="29"/>
      <c r="U20" s="29"/>
    </row>
    <row r="21" spans="2:21" ht="15" x14ac:dyDescent="0.35">
      <c r="B21" s="425"/>
      <c r="C21" s="426"/>
      <c r="D21" s="427"/>
      <c r="E21" s="36">
        <v>-8309</v>
      </c>
      <c r="F21" s="36">
        <v>-8845</v>
      </c>
      <c r="G21" s="36">
        <v>-52331</v>
      </c>
      <c r="H21" s="36">
        <v>-45448</v>
      </c>
      <c r="I21" s="36">
        <v>-5055</v>
      </c>
      <c r="J21" s="36">
        <v>-5925</v>
      </c>
      <c r="K21" s="36">
        <v>-4640</v>
      </c>
      <c r="L21" s="36">
        <v>-4002</v>
      </c>
      <c r="M21" s="36">
        <f>E21+G21+I21+K21</f>
        <v>-70335</v>
      </c>
      <c r="N21" s="37">
        <f>F21+H21+J21+L21</f>
        <v>-64220</v>
      </c>
      <c r="O21" s="29"/>
      <c r="P21" s="29"/>
      <c r="Q21" s="29"/>
      <c r="R21" s="29"/>
      <c r="S21" s="29"/>
      <c r="T21" s="29"/>
      <c r="U21" s="29"/>
    </row>
    <row r="22" spans="2:21" ht="15" customHeight="1" x14ac:dyDescent="0.35">
      <c r="B22" s="434" t="s">
        <v>136</v>
      </c>
      <c r="C22" s="435"/>
      <c r="D22" s="435"/>
      <c r="E22" s="76">
        <f t="shared" ref="E22:N22" si="3">SUM(E18:E21)</f>
        <v>45897</v>
      </c>
      <c r="F22" s="76">
        <f t="shared" si="3"/>
        <v>44167</v>
      </c>
      <c r="G22" s="76">
        <f t="shared" si="3"/>
        <v>40918</v>
      </c>
      <c r="H22" s="76">
        <f t="shared" si="3"/>
        <v>33650</v>
      </c>
      <c r="I22" s="76">
        <f t="shared" si="3"/>
        <v>3841</v>
      </c>
      <c r="J22" s="76">
        <f t="shared" si="3"/>
        <v>1511</v>
      </c>
      <c r="K22" s="76">
        <f t="shared" si="3"/>
        <v>-9416</v>
      </c>
      <c r="L22" s="76">
        <f t="shared" si="3"/>
        <v>-10443</v>
      </c>
      <c r="M22" s="76">
        <f t="shared" si="3"/>
        <v>81240</v>
      </c>
      <c r="N22" s="77">
        <f t="shared" si="3"/>
        <v>68885</v>
      </c>
      <c r="O22" s="29"/>
      <c r="P22" s="29"/>
      <c r="Q22" s="29"/>
      <c r="R22" s="29"/>
      <c r="S22" s="29"/>
      <c r="T22" s="29"/>
      <c r="U22" s="29"/>
    </row>
    <row r="23" spans="2:21" ht="6" customHeight="1" x14ac:dyDescent="0.35">
      <c r="B23" s="226"/>
      <c r="C23" s="227"/>
      <c r="D23" s="227"/>
      <c r="E23" s="70"/>
      <c r="F23" s="70"/>
      <c r="G23" s="70"/>
      <c r="H23" s="70"/>
      <c r="I23" s="70"/>
      <c r="J23" s="70"/>
      <c r="K23" s="70"/>
      <c r="L23" s="70"/>
      <c r="M23" s="70"/>
      <c r="N23" s="78"/>
      <c r="O23" s="29"/>
      <c r="P23" s="29"/>
      <c r="Q23" s="29"/>
      <c r="R23" s="29"/>
      <c r="S23" s="29"/>
      <c r="T23" s="29"/>
      <c r="U23" s="29"/>
    </row>
    <row r="24" spans="2:21" ht="15" customHeight="1" x14ac:dyDescent="0.35">
      <c r="B24" s="422" t="s">
        <v>54</v>
      </c>
      <c r="C24" s="423"/>
      <c r="D24" s="423"/>
      <c r="E24" s="36">
        <v>-5332</v>
      </c>
      <c r="F24" s="36">
        <v>-6276</v>
      </c>
      <c r="G24" s="36">
        <v>-21503</v>
      </c>
      <c r="H24" s="36">
        <v>-20373</v>
      </c>
      <c r="I24" s="36">
        <v>0</v>
      </c>
      <c r="J24" s="36">
        <v>0</v>
      </c>
      <c r="K24" s="36">
        <v>0</v>
      </c>
      <c r="L24" s="36">
        <v>0</v>
      </c>
      <c r="M24" s="36">
        <f>E24+G24+I24+K24</f>
        <v>-26835</v>
      </c>
      <c r="N24" s="37">
        <f>F24+H24+J24+L24</f>
        <v>-26649</v>
      </c>
      <c r="O24" s="29"/>
      <c r="P24" s="29"/>
      <c r="Q24" s="29"/>
      <c r="R24" s="29"/>
      <c r="S24" s="29"/>
      <c r="T24" s="29"/>
      <c r="U24" s="29"/>
    </row>
    <row r="25" spans="2:21" ht="15" customHeight="1" x14ac:dyDescent="0.35">
      <c r="B25" s="434" t="s">
        <v>138</v>
      </c>
      <c r="C25" s="435"/>
      <c r="D25" s="435"/>
      <c r="E25" s="76">
        <f t="shared" ref="E25:N25" si="4">SUM(E22:E24)</f>
        <v>40565</v>
      </c>
      <c r="F25" s="76">
        <f t="shared" si="4"/>
        <v>37891</v>
      </c>
      <c r="G25" s="76">
        <f t="shared" si="4"/>
        <v>19415</v>
      </c>
      <c r="H25" s="76">
        <f t="shared" si="4"/>
        <v>13277</v>
      </c>
      <c r="I25" s="76">
        <f t="shared" si="4"/>
        <v>3841</v>
      </c>
      <c r="J25" s="76">
        <f t="shared" si="4"/>
        <v>1511</v>
      </c>
      <c r="K25" s="76">
        <f t="shared" si="4"/>
        <v>-9416</v>
      </c>
      <c r="L25" s="76">
        <f t="shared" si="4"/>
        <v>-10443</v>
      </c>
      <c r="M25" s="38">
        <f t="shared" si="4"/>
        <v>54405</v>
      </c>
      <c r="N25" s="39">
        <f t="shared" si="4"/>
        <v>42236</v>
      </c>
      <c r="O25" s="29"/>
      <c r="P25" s="29"/>
      <c r="Q25" s="29"/>
      <c r="R25" s="29"/>
      <c r="S25" s="29"/>
      <c r="T25" s="29"/>
      <c r="U25" s="29"/>
    </row>
    <row r="26" spans="2:21" ht="5.25" customHeight="1" x14ac:dyDescent="0.35">
      <c r="B26" s="226"/>
      <c r="C26" s="227"/>
      <c r="D26" s="227"/>
      <c r="E26" s="70"/>
      <c r="F26" s="72"/>
      <c r="G26" s="72"/>
      <c r="H26" s="72"/>
      <c r="I26" s="72"/>
      <c r="J26" s="72"/>
      <c r="K26" s="72"/>
      <c r="L26" s="72"/>
      <c r="M26" s="38"/>
      <c r="N26" s="39"/>
      <c r="O26" s="29"/>
      <c r="P26" s="29"/>
      <c r="Q26" s="29"/>
      <c r="R26" s="29"/>
      <c r="S26" s="29"/>
      <c r="T26" s="29"/>
      <c r="U26" s="29"/>
    </row>
    <row r="27" spans="2:21" ht="15" customHeight="1" x14ac:dyDescent="0.35">
      <c r="B27" s="433" t="s">
        <v>56</v>
      </c>
      <c r="C27" s="423"/>
      <c r="D27" s="423"/>
      <c r="E27" s="36"/>
      <c r="F27" s="40"/>
      <c r="G27" s="40"/>
      <c r="H27" s="40"/>
      <c r="I27" s="40"/>
      <c r="J27" s="40"/>
      <c r="K27" s="40"/>
      <c r="L27" s="40"/>
      <c r="M27" s="36">
        <v>-18856</v>
      </c>
      <c r="N27" s="37">
        <v>-15924</v>
      </c>
      <c r="O27" s="29"/>
      <c r="P27" s="29"/>
      <c r="Q27" s="29"/>
      <c r="R27" s="29"/>
      <c r="S27" s="29"/>
      <c r="T27" s="29"/>
      <c r="U27" s="29"/>
    </row>
    <row r="28" spans="2:21" ht="15" customHeight="1" x14ac:dyDescent="0.35">
      <c r="B28" s="433" t="s">
        <v>57</v>
      </c>
      <c r="C28" s="423"/>
      <c r="D28" s="424"/>
      <c r="E28" s="40"/>
      <c r="F28" s="40"/>
      <c r="G28" s="40"/>
      <c r="H28" s="40"/>
      <c r="I28" s="40"/>
      <c r="J28" s="40"/>
      <c r="K28" s="40"/>
      <c r="L28" s="40"/>
      <c r="M28" s="36">
        <v>-1330</v>
      </c>
      <c r="N28" s="37">
        <v>-2403</v>
      </c>
      <c r="O28" s="29"/>
      <c r="P28" s="29"/>
      <c r="Q28" s="29"/>
      <c r="R28" s="29"/>
      <c r="S28" s="29"/>
      <c r="T28" s="29"/>
      <c r="U28" s="29"/>
    </row>
    <row r="29" spans="2:21" ht="15" customHeight="1" x14ac:dyDescent="0.35">
      <c r="B29" s="428" t="s">
        <v>58</v>
      </c>
      <c r="C29" s="429"/>
      <c r="D29" s="430"/>
      <c r="E29" s="40"/>
      <c r="F29" s="40"/>
      <c r="G29" s="40"/>
      <c r="H29" s="40"/>
      <c r="I29" s="40"/>
      <c r="J29" s="40"/>
      <c r="K29" s="40"/>
      <c r="L29" s="40"/>
      <c r="M29" s="38">
        <f>SUM(M25:M28)</f>
        <v>34219</v>
      </c>
      <c r="N29" s="39">
        <f>SUM(N25:N28)</f>
        <v>23909</v>
      </c>
      <c r="O29" s="29"/>
      <c r="P29" s="29"/>
      <c r="Q29" s="29"/>
      <c r="R29" s="29"/>
      <c r="S29" s="29"/>
      <c r="T29" s="29"/>
      <c r="U29" s="29"/>
    </row>
    <row r="30" spans="2:21" ht="15" customHeight="1" x14ac:dyDescent="0.35">
      <c r="B30" s="433" t="s">
        <v>139</v>
      </c>
      <c r="C30" s="423"/>
      <c r="D30" s="424"/>
      <c r="E30" s="40"/>
      <c r="F30" s="40"/>
      <c r="G30" s="40"/>
      <c r="H30" s="40"/>
      <c r="I30" s="40"/>
      <c r="J30" s="40"/>
      <c r="K30" s="40"/>
      <c r="L30" s="40"/>
      <c r="M30" s="36">
        <v>-2364</v>
      </c>
      <c r="N30" s="37">
        <v>-1289</v>
      </c>
      <c r="O30" s="29"/>
      <c r="P30" s="29"/>
      <c r="Q30" s="29"/>
      <c r="R30" s="29"/>
      <c r="S30" s="29"/>
      <c r="T30" s="29"/>
      <c r="U30" s="29"/>
    </row>
    <row r="31" spans="2:21" ht="15" customHeight="1" x14ac:dyDescent="0.35">
      <c r="B31" s="433" t="s">
        <v>61</v>
      </c>
      <c r="C31" s="423"/>
      <c r="D31" s="424"/>
      <c r="E31" s="40"/>
      <c r="F31" s="40"/>
      <c r="G31" s="40"/>
      <c r="H31" s="40"/>
      <c r="I31" s="40"/>
      <c r="J31" s="40"/>
      <c r="K31" s="40"/>
      <c r="L31" s="40"/>
      <c r="M31" s="36">
        <v>-1078</v>
      </c>
      <c r="N31" s="37">
        <v>-2629</v>
      </c>
      <c r="O31" s="29"/>
      <c r="P31" s="29"/>
      <c r="Q31" s="29"/>
      <c r="R31" s="29"/>
      <c r="S31" s="29"/>
      <c r="T31" s="29"/>
      <c r="U31" s="29"/>
    </row>
    <row r="32" spans="2:21" ht="15" customHeight="1" x14ac:dyDescent="0.35">
      <c r="B32" s="428" t="s">
        <v>62</v>
      </c>
      <c r="C32" s="429"/>
      <c r="D32" s="430"/>
      <c r="E32" s="40"/>
      <c r="F32" s="40"/>
      <c r="G32" s="40"/>
      <c r="H32" s="40"/>
      <c r="I32" s="40"/>
      <c r="J32" s="40"/>
      <c r="K32" s="40"/>
      <c r="L32" s="40"/>
      <c r="M32" s="38">
        <f>SUM(M29:M31)</f>
        <v>30777</v>
      </c>
      <c r="N32" s="39">
        <f>SUM(N29:N31)</f>
        <v>19991</v>
      </c>
      <c r="O32" s="29"/>
      <c r="P32" s="29"/>
      <c r="Q32" s="29"/>
      <c r="R32" s="29"/>
      <c r="S32" s="29"/>
      <c r="T32" s="29"/>
      <c r="U32" s="29"/>
    </row>
    <row r="33" spans="2:21" ht="15" customHeight="1" x14ac:dyDescent="0.35">
      <c r="B33" s="425" t="s">
        <v>140</v>
      </c>
      <c r="C33" s="426"/>
      <c r="D33" s="427"/>
      <c r="E33" s="40"/>
      <c r="F33" s="40"/>
      <c r="G33" s="40"/>
      <c r="H33" s="40"/>
      <c r="I33" s="40"/>
      <c r="J33" s="40"/>
      <c r="K33" s="40"/>
      <c r="L33" s="40"/>
      <c r="M33" s="73">
        <v>-10849</v>
      </c>
      <c r="N33" s="157">
        <v>-5836</v>
      </c>
      <c r="O33" s="29"/>
      <c r="P33" s="29"/>
      <c r="Q33" s="29"/>
      <c r="R33" s="29"/>
      <c r="S33" s="29"/>
      <c r="T33" s="29"/>
      <c r="U33" s="29"/>
    </row>
    <row r="34" spans="2:21" ht="19.5" customHeight="1" x14ac:dyDescent="0.35">
      <c r="B34" s="433"/>
      <c r="C34" s="423"/>
      <c r="D34" s="424"/>
      <c r="E34" s="40"/>
      <c r="F34" s="40"/>
      <c r="G34" s="40"/>
      <c r="H34" s="40"/>
      <c r="I34" s="40"/>
      <c r="J34" s="40"/>
      <c r="K34" s="40"/>
      <c r="L34" s="40"/>
      <c r="M34" s="34"/>
      <c r="N34" s="35"/>
      <c r="O34" s="29"/>
      <c r="P34" s="29"/>
      <c r="Q34" s="29"/>
      <c r="R34" s="29"/>
      <c r="S34" s="29"/>
      <c r="T34" s="29"/>
      <c r="U34" s="29"/>
    </row>
    <row r="35" spans="2:21" ht="15" customHeight="1" thickBot="1" x14ac:dyDescent="0.4">
      <c r="B35" s="437" t="s">
        <v>35</v>
      </c>
      <c r="C35" s="438"/>
      <c r="D35" s="438"/>
      <c r="E35" s="194"/>
      <c r="F35" s="41"/>
      <c r="G35" s="41"/>
      <c r="H35" s="41"/>
      <c r="I35" s="41"/>
      <c r="J35" s="41"/>
      <c r="K35" s="41"/>
      <c r="L35" s="41"/>
      <c r="M35" s="194">
        <f>SUM(M32:M34)</f>
        <v>19928</v>
      </c>
      <c r="N35" s="242">
        <f>SUM(N32:N34)</f>
        <v>14155</v>
      </c>
      <c r="O35" s="29"/>
      <c r="P35" s="29"/>
      <c r="Q35" s="29"/>
      <c r="R35" s="29"/>
      <c r="S35" s="29"/>
      <c r="T35" s="29"/>
      <c r="U35" s="29"/>
    </row>
    <row r="36" spans="2:21" ht="15" customHeight="1" thickTop="1" x14ac:dyDescent="0.35">
      <c r="B36" s="5"/>
      <c r="C36" s="91"/>
      <c r="D36" s="91"/>
      <c r="E36" s="19"/>
      <c r="F36" s="19"/>
      <c r="G36" s="19"/>
      <c r="H36" s="18"/>
      <c r="I36" s="18"/>
      <c r="J36" s="18"/>
      <c r="K36" s="18"/>
      <c r="L36" s="18"/>
      <c r="M36" s="18"/>
      <c r="N36" s="18"/>
      <c r="O36" s="29"/>
      <c r="P36" s="29"/>
      <c r="Q36" s="29"/>
      <c r="R36" s="29"/>
      <c r="S36" s="29"/>
      <c r="T36" s="29"/>
      <c r="U36" s="29"/>
    </row>
    <row r="37" spans="2:21" ht="15" customHeight="1" x14ac:dyDescent="0.35">
      <c r="B37" s="5"/>
      <c r="C37" s="91"/>
      <c r="D37" s="91"/>
      <c r="E37" s="19"/>
      <c r="F37" s="19"/>
      <c r="G37" s="19"/>
      <c r="H37" s="18"/>
      <c r="I37" s="18"/>
      <c r="J37" s="18"/>
      <c r="K37" s="18"/>
      <c r="L37" s="18"/>
      <c r="M37" s="18"/>
      <c r="N37" s="18"/>
      <c r="O37" s="29"/>
      <c r="P37" s="29"/>
      <c r="Q37" s="29"/>
      <c r="R37" s="29"/>
      <c r="S37" s="29"/>
      <c r="T37" s="29"/>
      <c r="U37" s="29"/>
    </row>
    <row r="38" spans="2:21" ht="15" customHeight="1" x14ac:dyDescent="0.3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2:21" ht="15" customHeight="1" x14ac:dyDescent="0.3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2:21" ht="15" customHeight="1" x14ac:dyDescent="0.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1" ht="15" customHeight="1" x14ac:dyDescent="0.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2:21" ht="15" customHeight="1" x14ac:dyDescent="0.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2:21" ht="15" x14ac:dyDescent="0.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2:21" ht="15" x14ac:dyDescent="0.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2:21" ht="15" x14ac:dyDescent="0.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15" x14ac:dyDescent="0.3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2:21" ht="15" x14ac:dyDescent="0.35">
      <c r="B47" s="29"/>
      <c r="C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ht="15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2:21" ht="15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2:21" ht="15" x14ac:dyDescent="0.3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2:21" ht="15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</sheetData>
  <mergeCells count="29">
    <mergeCell ref="K5:L5"/>
    <mergeCell ref="M5:N5"/>
    <mergeCell ref="B3:I3"/>
    <mergeCell ref="B4:C4"/>
    <mergeCell ref="B5:C5"/>
    <mergeCell ref="E5:F5"/>
    <mergeCell ref="G5:H6"/>
    <mergeCell ref="I5:J5"/>
    <mergeCell ref="B25:D25"/>
    <mergeCell ref="B9:D9"/>
    <mergeCell ref="B10:D10"/>
    <mergeCell ref="B11:D11"/>
    <mergeCell ref="B13:D13"/>
    <mergeCell ref="B14:D14"/>
    <mergeCell ref="B15:D15"/>
    <mergeCell ref="B17:D17"/>
    <mergeCell ref="B18:D18"/>
    <mergeCell ref="B20:D21"/>
    <mergeCell ref="B22:D22"/>
    <mergeCell ref="B24:D24"/>
    <mergeCell ref="B33:D33"/>
    <mergeCell ref="B34:D34"/>
    <mergeCell ref="B35:D35"/>
    <mergeCell ref="B27:D27"/>
    <mergeCell ref="B28:D28"/>
    <mergeCell ref="B29:D29"/>
    <mergeCell ref="B30:D30"/>
    <mergeCell ref="B31:D31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8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AA50"/>
  <sheetViews>
    <sheetView zoomScale="140" zoomScaleNormal="140" workbookViewId="0"/>
  </sheetViews>
  <sheetFormatPr defaultColWidth="9.109375" defaultRowHeight="14.4" x14ac:dyDescent="0.3"/>
  <cols>
    <col min="1" max="1" width="2.6640625" customWidth="1"/>
    <col min="2" max="2" width="1.44140625" customWidth="1"/>
    <col min="3" max="3" width="23.44140625" customWidth="1"/>
    <col min="4" max="4" width="1.44140625" customWidth="1"/>
    <col min="5" max="5" width="9.109375" style="42" customWidth="1"/>
    <col min="6" max="6" width="7.5546875" style="42" customWidth="1"/>
    <col min="7" max="7" width="1.44140625" style="42" customWidth="1"/>
    <col min="8" max="8" width="5.5546875" style="42" customWidth="1"/>
    <col min="9" max="9" width="1.44140625" style="42" customWidth="1"/>
    <col min="10" max="10" width="6.109375" style="42" customWidth="1"/>
    <col min="11" max="11" width="1.44140625" style="42" customWidth="1"/>
    <col min="12" max="12" width="7.33203125" style="42" customWidth="1"/>
    <col min="13" max="14" width="8.109375" style="42" customWidth="1"/>
    <col min="15" max="15" width="8.5546875" style="42" customWidth="1"/>
    <col min="16" max="16" width="1.44140625" style="42" customWidth="1"/>
    <col min="17" max="17" width="6.5546875" style="42" customWidth="1"/>
    <col min="18" max="18" width="1.44140625" style="42" customWidth="1"/>
    <col min="19" max="19" width="9.5546875" style="42" customWidth="1"/>
    <col min="20" max="20" width="1.44140625" style="42" customWidth="1"/>
    <col min="21" max="21" width="7" style="42" customWidth="1"/>
    <col min="22" max="22" width="1.44140625" style="42" customWidth="1"/>
    <col min="23" max="23" width="8.109375" style="49" customWidth="1"/>
    <col min="24" max="27" width="9.109375" style="42"/>
  </cols>
  <sheetData>
    <row r="3" spans="2:27" ht="15" x14ac:dyDescent="0.35">
      <c r="B3" s="389" t="s">
        <v>142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2:27" ht="5.25" customHeight="1" thickBot="1" x14ac:dyDescent="0.4">
      <c r="B4" s="389"/>
      <c r="C4" s="389"/>
      <c r="D4" s="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27" s="48" customFormat="1" ht="25.5" customHeight="1" x14ac:dyDescent="0.15">
      <c r="B5" s="453" t="s">
        <v>71</v>
      </c>
      <c r="C5" s="454"/>
      <c r="D5" s="56"/>
      <c r="E5" s="57"/>
      <c r="F5" s="58" t="s">
        <v>97</v>
      </c>
      <c r="G5" s="59"/>
      <c r="H5" s="58" t="s">
        <v>98</v>
      </c>
      <c r="I5" s="59"/>
      <c r="J5" s="58" t="s">
        <v>99</v>
      </c>
      <c r="K5" s="60"/>
      <c r="L5" s="455" t="s">
        <v>100</v>
      </c>
      <c r="M5" s="455"/>
      <c r="N5" s="455"/>
      <c r="O5" s="455"/>
      <c r="P5" s="59"/>
      <c r="Q5" s="61" t="s">
        <v>101</v>
      </c>
      <c r="R5" s="62"/>
      <c r="S5" s="61" t="s">
        <v>148</v>
      </c>
      <c r="T5" s="62"/>
      <c r="U5" s="61" t="s">
        <v>149</v>
      </c>
      <c r="V5" s="62"/>
      <c r="W5" s="63" t="s">
        <v>150</v>
      </c>
      <c r="X5" s="45"/>
      <c r="Y5" s="45"/>
      <c r="Z5" s="45"/>
      <c r="AA5" s="45"/>
    </row>
    <row r="6" spans="2:27" s="48" customFormat="1" ht="60" customHeight="1" x14ac:dyDescent="0.15">
      <c r="B6" s="64"/>
      <c r="C6" s="47"/>
      <c r="D6" s="47"/>
      <c r="E6" s="52" t="s">
        <v>143</v>
      </c>
      <c r="F6" s="50"/>
      <c r="G6" s="50"/>
      <c r="H6" s="50"/>
      <c r="I6" s="50"/>
      <c r="J6" s="50"/>
      <c r="K6" s="51"/>
      <c r="L6" s="53" t="s">
        <v>144</v>
      </c>
      <c r="M6" s="53" t="s">
        <v>145</v>
      </c>
      <c r="N6" s="53" t="s">
        <v>146</v>
      </c>
      <c r="O6" s="54" t="s">
        <v>147</v>
      </c>
      <c r="P6" s="50"/>
      <c r="Q6" s="50"/>
      <c r="R6" s="50"/>
      <c r="S6" s="50"/>
      <c r="T6" s="50"/>
      <c r="U6" s="50"/>
      <c r="V6" s="50"/>
      <c r="W6" s="65"/>
      <c r="X6" s="45"/>
      <c r="Y6" s="45"/>
      <c r="Z6" s="45"/>
      <c r="AA6" s="45"/>
    </row>
    <row r="7" spans="2:27" s="48" customFormat="1" ht="9" customHeight="1" thickBot="1" x14ac:dyDescent="0.2">
      <c r="B7" s="237"/>
      <c r="C7" s="68"/>
      <c r="D7" s="68"/>
      <c r="E7" s="238"/>
      <c r="F7" s="238"/>
      <c r="G7" s="238"/>
      <c r="H7" s="238"/>
      <c r="I7" s="238"/>
      <c r="J7" s="69"/>
      <c r="K7" s="69"/>
      <c r="L7" s="69"/>
      <c r="M7" s="69"/>
      <c r="N7" s="69"/>
      <c r="O7" s="238"/>
      <c r="P7" s="238"/>
      <c r="Q7" s="238"/>
      <c r="R7" s="238"/>
      <c r="S7" s="238"/>
      <c r="T7" s="238"/>
      <c r="U7" s="238"/>
      <c r="V7" s="238"/>
      <c r="W7" s="239"/>
      <c r="X7" s="45"/>
      <c r="Y7" s="45"/>
      <c r="Z7" s="45"/>
      <c r="AA7" s="45"/>
    </row>
    <row r="8" spans="2:27" s="48" customFormat="1" ht="9" customHeight="1" x14ac:dyDescent="0.15">
      <c r="B8" s="66"/>
      <c r="C8" s="47"/>
      <c r="D8" s="47"/>
      <c r="E8" s="44"/>
      <c r="F8" s="44"/>
      <c r="G8" s="44"/>
      <c r="H8" s="44"/>
      <c r="I8" s="44"/>
      <c r="J8" s="46"/>
      <c r="K8" s="46"/>
      <c r="L8" s="46"/>
      <c r="M8" s="46"/>
      <c r="N8" s="46"/>
      <c r="O8" s="44"/>
      <c r="P8" s="44"/>
      <c r="Q8" s="44"/>
      <c r="R8" s="44"/>
      <c r="S8" s="44"/>
      <c r="T8" s="44"/>
      <c r="U8" s="44"/>
      <c r="V8" s="44"/>
      <c r="W8" s="67"/>
      <c r="X8" s="45"/>
      <c r="Y8" s="45"/>
      <c r="Z8" s="45"/>
      <c r="AA8" s="45"/>
    </row>
    <row r="9" spans="2:27" s="236" customFormat="1" ht="11.25" customHeight="1" x14ac:dyDescent="0.3">
      <c r="B9" s="449" t="s">
        <v>151</v>
      </c>
      <c r="C9" s="450"/>
      <c r="D9" s="225"/>
      <c r="E9" s="358">
        <v>81513689</v>
      </c>
      <c r="F9" s="358">
        <v>86944</v>
      </c>
      <c r="G9" s="358"/>
      <c r="H9" s="358">
        <v>46144</v>
      </c>
      <c r="I9" s="358"/>
      <c r="J9" s="359">
        <v>1087328</v>
      </c>
      <c r="K9" s="358"/>
      <c r="L9" s="359">
        <v>-77111</v>
      </c>
      <c r="M9" s="359">
        <v>-2055</v>
      </c>
      <c r="N9" s="359">
        <v>-22945</v>
      </c>
      <c r="O9" s="359">
        <v>2031</v>
      </c>
      <c r="P9" s="358"/>
      <c r="Q9" s="358">
        <v>-155534</v>
      </c>
      <c r="R9" s="358"/>
      <c r="S9" s="358">
        <v>964802</v>
      </c>
      <c r="T9" s="358"/>
      <c r="U9" s="358">
        <v>793</v>
      </c>
      <c r="V9" s="358"/>
      <c r="W9" s="360">
        <v>965595</v>
      </c>
      <c r="X9" s="235"/>
      <c r="Y9" s="235"/>
      <c r="Z9" s="235"/>
      <c r="AA9" s="235"/>
    </row>
    <row r="10" spans="2:27" s="48" customFormat="1" ht="11.25" customHeight="1" x14ac:dyDescent="0.15">
      <c r="B10" s="349"/>
      <c r="C10" s="350"/>
      <c r="D10" s="232"/>
      <c r="E10" s="361"/>
      <c r="F10" s="361"/>
      <c r="G10" s="362"/>
      <c r="H10" s="361"/>
      <c r="I10" s="362"/>
      <c r="J10" s="362"/>
      <c r="K10" s="362"/>
      <c r="L10" s="362"/>
      <c r="M10" s="362"/>
      <c r="N10" s="362"/>
      <c r="O10" s="362"/>
      <c r="P10" s="362"/>
      <c r="Q10" s="361"/>
      <c r="R10" s="362"/>
      <c r="S10" s="361"/>
      <c r="T10" s="362"/>
      <c r="U10" s="361"/>
      <c r="V10" s="362"/>
      <c r="W10" s="363"/>
      <c r="X10" s="45"/>
      <c r="Y10" s="45"/>
      <c r="Z10" s="45"/>
      <c r="AA10" s="45"/>
    </row>
    <row r="11" spans="2:27" s="48" customFormat="1" ht="11.25" customHeight="1" x14ac:dyDescent="0.15">
      <c r="B11" s="451" t="s">
        <v>152</v>
      </c>
      <c r="C11" s="452"/>
      <c r="D11" s="233"/>
      <c r="E11" s="364"/>
      <c r="F11" s="364"/>
      <c r="G11" s="362"/>
      <c r="H11" s="362"/>
      <c r="I11" s="362"/>
      <c r="J11" s="362">
        <v>32621</v>
      </c>
      <c r="K11" s="362"/>
      <c r="L11" s="364">
        <v>13863</v>
      </c>
      <c r="M11" s="364">
        <v>487</v>
      </c>
      <c r="N11" s="364">
        <v>81</v>
      </c>
      <c r="O11" s="364">
        <v>316</v>
      </c>
      <c r="P11" s="362"/>
      <c r="Q11" s="364"/>
      <c r="R11" s="362"/>
      <c r="S11" s="364">
        <v>47368</v>
      </c>
      <c r="T11" s="362"/>
      <c r="U11" s="362">
        <v>101</v>
      </c>
      <c r="V11" s="362"/>
      <c r="W11" s="360">
        <v>47469</v>
      </c>
      <c r="X11" s="45"/>
      <c r="Y11" s="45"/>
      <c r="Z11" s="45"/>
      <c r="AA11" s="45"/>
    </row>
    <row r="12" spans="2:27" s="48" customFormat="1" ht="11.25" customHeight="1" x14ac:dyDescent="0.15">
      <c r="B12" s="447" t="s">
        <v>153</v>
      </c>
      <c r="C12" s="448"/>
      <c r="D12" s="231"/>
      <c r="E12" s="362"/>
      <c r="F12" s="362"/>
      <c r="G12" s="362"/>
      <c r="H12" s="361"/>
      <c r="I12" s="362"/>
      <c r="J12" s="361"/>
      <c r="K12" s="362"/>
      <c r="L12" s="365"/>
      <c r="M12" s="365"/>
      <c r="N12" s="365"/>
      <c r="O12" s="365"/>
      <c r="P12" s="362"/>
      <c r="Q12" s="362"/>
      <c r="R12" s="362"/>
      <c r="S12" s="365"/>
      <c r="T12" s="362"/>
      <c r="U12" s="361"/>
      <c r="V12" s="362"/>
      <c r="W12" s="366"/>
      <c r="X12" s="45"/>
      <c r="Y12" s="45"/>
      <c r="Z12" s="45"/>
      <c r="AA12" s="45"/>
    </row>
    <row r="13" spans="2:27" s="48" customFormat="1" ht="11.25" customHeight="1" x14ac:dyDescent="0.15">
      <c r="B13" s="351"/>
      <c r="C13" s="352" t="s">
        <v>154</v>
      </c>
      <c r="D13" s="230"/>
      <c r="E13" s="365"/>
      <c r="F13" s="365"/>
      <c r="G13" s="362"/>
      <c r="H13" s="365"/>
      <c r="I13" s="362"/>
      <c r="J13" s="361">
        <v>-36275</v>
      </c>
      <c r="K13" s="362"/>
      <c r="L13" s="365"/>
      <c r="M13" s="365"/>
      <c r="N13" s="365"/>
      <c r="O13" s="365"/>
      <c r="P13" s="362"/>
      <c r="Q13" s="361"/>
      <c r="R13" s="362"/>
      <c r="S13" s="365">
        <v>-36275</v>
      </c>
      <c r="T13" s="362"/>
      <c r="U13" s="361">
        <v>-155</v>
      </c>
      <c r="V13" s="362"/>
      <c r="W13" s="360">
        <v>-36430</v>
      </c>
      <c r="X13" s="45"/>
      <c r="Y13" s="45"/>
      <c r="Z13" s="45"/>
      <c r="AA13" s="45"/>
    </row>
    <row r="14" spans="2:27" s="48" customFormat="1" ht="11.25" customHeight="1" x14ac:dyDescent="0.15">
      <c r="B14" s="351"/>
      <c r="C14" s="352" t="s">
        <v>155</v>
      </c>
      <c r="D14" s="230"/>
      <c r="E14" s="365"/>
      <c r="F14" s="365"/>
      <c r="G14" s="362"/>
      <c r="H14" s="362"/>
      <c r="I14" s="362"/>
      <c r="J14" s="361"/>
      <c r="K14" s="362"/>
      <c r="L14" s="365"/>
      <c r="M14" s="365"/>
      <c r="N14" s="365"/>
      <c r="O14" s="365"/>
      <c r="P14" s="362"/>
      <c r="Q14" s="361"/>
      <c r="R14" s="362"/>
      <c r="S14" s="365"/>
      <c r="T14" s="362"/>
      <c r="U14" s="365"/>
      <c r="V14" s="362"/>
      <c r="W14" s="366"/>
      <c r="X14" s="45"/>
      <c r="Y14" s="45"/>
      <c r="Z14" s="45"/>
      <c r="AA14" s="45"/>
    </row>
    <row r="15" spans="2:27" s="48" customFormat="1" ht="11.25" customHeight="1" x14ac:dyDescent="0.15">
      <c r="B15" s="351"/>
      <c r="C15" s="352" t="s">
        <v>156</v>
      </c>
      <c r="D15" s="230"/>
      <c r="E15" s="365"/>
      <c r="F15" s="365"/>
      <c r="G15" s="362"/>
      <c r="H15" s="365">
        <v>1570</v>
      </c>
      <c r="I15" s="362"/>
      <c r="J15" s="361"/>
      <c r="K15" s="362"/>
      <c r="L15" s="365"/>
      <c r="M15" s="365"/>
      <c r="N15" s="365"/>
      <c r="O15" s="365"/>
      <c r="P15" s="362"/>
      <c r="Q15" s="365"/>
      <c r="R15" s="362"/>
      <c r="S15" s="365">
        <v>1570</v>
      </c>
      <c r="T15" s="362"/>
      <c r="U15" s="362"/>
      <c r="V15" s="362"/>
      <c r="W15" s="367">
        <v>1570</v>
      </c>
      <c r="X15" s="45"/>
      <c r="Y15" s="45"/>
      <c r="Z15" s="45"/>
      <c r="AA15" s="45"/>
    </row>
    <row r="16" spans="2:27" s="48" customFormat="1" ht="11.25" customHeight="1" x14ac:dyDescent="0.15">
      <c r="B16" s="351"/>
      <c r="C16" s="353" t="s">
        <v>157</v>
      </c>
      <c r="D16" s="230"/>
      <c r="E16" s="365">
        <v>59000</v>
      </c>
      <c r="F16" s="365"/>
      <c r="G16" s="362"/>
      <c r="H16" s="362">
        <v>-165</v>
      </c>
      <c r="I16" s="362"/>
      <c r="J16" s="365"/>
      <c r="K16" s="362"/>
      <c r="L16" s="365"/>
      <c r="M16" s="365"/>
      <c r="N16" s="365"/>
      <c r="O16" s="365"/>
      <c r="P16" s="362"/>
      <c r="Q16" s="362">
        <v>1650</v>
      </c>
      <c r="R16" s="362"/>
      <c r="S16" s="365">
        <v>1485</v>
      </c>
      <c r="T16" s="362"/>
      <c r="U16" s="365"/>
      <c r="V16" s="362"/>
      <c r="W16" s="360">
        <v>1485</v>
      </c>
      <c r="X16" s="45"/>
      <c r="Y16" s="45"/>
      <c r="Z16" s="45"/>
      <c r="AA16" s="45"/>
    </row>
    <row r="17" spans="2:27" s="48" customFormat="1" ht="11.25" customHeight="1" x14ac:dyDescent="0.15">
      <c r="B17" s="351"/>
      <c r="C17" s="352" t="s">
        <v>158</v>
      </c>
      <c r="D17" s="230"/>
      <c r="E17" s="365">
        <v>-2653845</v>
      </c>
      <c r="F17" s="365"/>
      <c r="G17" s="362"/>
      <c r="H17" s="365"/>
      <c r="I17" s="362"/>
      <c r="J17" s="362"/>
      <c r="K17" s="362"/>
      <c r="L17" s="365"/>
      <c r="M17" s="365"/>
      <c r="N17" s="365"/>
      <c r="O17" s="365"/>
      <c r="P17" s="362"/>
      <c r="Q17" s="365">
        <v>-70582</v>
      </c>
      <c r="R17" s="362"/>
      <c r="S17" s="365">
        <v>-70582</v>
      </c>
      <c r="T17" s="362"/>
      <c r="U17" s="362"/>
      <c r="V17" s="362"/>
      <c r="W17" s="363">
        <v>-70582</v>
      </c>
      <c r="X17" s="45"/>
      <c r="Y17" s="45"/>
      <c r="Z17" s="45"/>
      <c r="AA17" s="45"/>
    </row>
    <row r="18" spans="2:27" s="48" customFormat="1" ht="11.25" customHeight="1" x14ac:dyDescent="0.15">
      <c r="B18" s="351"/>
      <c r="C18" s="352" t="s">
        <v>32</v>
      </c>
      <c r="D18" s="230"/>
      <c r="E18" s="365"/>
      <c r="F18" s="365"/>
      <c r="G18" s="362"/>
      <c r="H18" s="365"/>
      <c r="I18" s="362"/>
      <c r="J18" s="365"/>
      <c r="K18" s="362"/>
      <c r="L18" s="365"/>
      <c r="M18" s="365"/>
      <c r="N18" s="365"/>
      <c r="O18" s="365"/>
      <c r="P18" s="362"/>
      <c r="Q18" s="362"/>
      <c r="R18" s="362"/>
      <c r="S18" s="362">
        <v>0</v>
      </c>
      <c r="T18" s="362"/>
      <c r="U18" s="361"/>
      <c r="V18" s="362"/>
      <c r="W18" s="363">
        <v>0</v>
      </c>
      <c r="X18" s="45"/>
      <c r="Y18" s="45"/>
      <c r="Z18" s="45"/>
      <c r="AA18" s="45"/>
    </row>
    <row r="19" spans="2:27" s="48" customFormat="1" ht="11.25" customHeight="1" x14ac:dyDescent="0.15">
      <c r="B19" s="443" t="s">
        <v>159</v>
      </c>
      <c r="C19" s="444"/>
      <c r="D19" s="231"/>
      <c r="E19" s="362"/>
      <c r="F19" s="362"/>
      <c r="G19" s="362"/>
      <c r="H19" s="365"/>
      <c r="I19" s="362"/>
      <c r="J19" s="368"/>
      <c r="K19" s="362"/>
      <c r="L19" s="368"/>
      <c r="M19" s="365"/>
      <c r="N19" s="365"/>
      <c r="O19" s="365"/>
      <c r="P19" s="362"/>
      <c r="Q19" s="365"/>
      <c r="R19" s="362"/>
      <c r="S19" s="365">
        <v>0</v>
      </c>
      <c r="T19" s="362"/>
      <c r="U19" s="361"/>
      <c r="V19" s="362"/>
      <c r="W19" s="363">
        <v>0</v>
      </c>
      <c r="X19" s="45"/>
      <c r="Y19" s="45"/>
      <c r="Z19" s="45"/>
      <c r="AA19" s="45"/>
    </row>
    <row r="20" spans="2:27" s="48" customFormat="1" ht="11.25" customHeight="1" x14ac:dyDescent="0.15">
      <c r="B20" s="354"/>
      <c r="C20" s="355"/>
      <c r="D20" s="232"/>
      <c r="E20" s="361"/>
      <c r="F20" s="361"/>
      <c r="G20" s="362"/>
      <c r="H20" s="362"/>
      <c r="I20" s="362"/>
      <c r="J20" s="369"/>
      <c r="K20" s="362"/>
      <c r="L20" s="369"/>
      <c r="M20" s="362"/>
      <c r="N20" s="362"/>
      <c r="O20" s="362"/>
      <c r="P20" s="362"/>
      <c r="Q20" s="362"/>
      <c r="R20" s="362"/>
      <c r="S20" s="362"/>
      <c r="T20" s="362"/>
      <c r="U20" s="361"/>
      <c r="V20" s="362"/>
      <c r="W20" s="363"/>
      <c r="X20" s="45"/>
      <c r="Y20" s="45"/>
      <c r="Z20" s="45"/>
      <c r="AA20" s="45"/>
    </row>
    <row r="21" spans="2:27" s="48" customFormat="1" ht="11.25" customHeight="1" thickBot="1" x14ac:dyDescent="0.2">
      <c r="B21" s="445" t="s">
        <v>160</v>
      </c>
      <c r="C21" s="446"/>
      <c r="D21" s="234"/>
      <c r="E21" s="370">
        <f>SUM(E9:E19)</f>
        <v>78918844</v>
      </c>
      <c r="F21" s="370">
        <f>SUM(F9:F19)</f>
        <v>86944</v>
      </c>
      <c r="G21" s="370"/>
      <c r="H21" s="370">
        <f>SUM(H9:H20)</f>
        <v>47549</v>
      </c>
      <c r="I21" s="370"/>
      <c r="J21" s="370">
        <f>SUM(J9:J20)</f>
        <v>1083674</v>
      </c>
      <c r="K21" s="370"/>
      <c r="L21" s="370">
        <f>SUM(L9:L20)</f>
        <v>-63248</v>
      </c>
      <c r="M21" s="370">
        <f>SUM(M9:M20)</f>
        <v>-1568</v>
      </c>
      <c r="N21" s="370">
        <f>SUM(N9:N20)</f>
        <v>-22864</v>
      </c>
      <c r="O21" s="370">
        <f>SUM(O9:O20)</f>
        <v>2347</v>
      </c>
      <c r="P21" s="370"/>
      <c r="Q21" s="370">
        <f>SUM(Q9:Q20)</f>
        <v>-224466</v>
      </c>
      <c r="R21" s="370"/>
      <c r="S21" s="370">
        <f>SUM(S9:S20)</f>
        <v>908368</v>
      </c>
      <c r="T21" s="370"/>
      <c r="U21" s="370">
        <f>SUM(U9:U20)</f>
        <v>739</v>
      </c>
      <c r="V21" s="370"/>
      <c r="W21" s="371">
        <f>SUM(W9:W19)</f>
        <v>909107</v>
      </c>
      <c r="X21" s="45"/>
      <c r="Y21" s="45"/>
      <c r="Z21" s="45"/>
      <c r="AA21" s="45"/>
    </row>
    <row r="22" spans="2:27" s="48" customFormat="1" ht="15" customHeight="1" thickBot="1" x14ac:dyDescent="0.2">
      <c r="B22" s="356"/>
      <c r="C22" s="357"/>
      <c r="D22" s="240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3"/>
      <c r="X22" s="45"/>
      <c r="Y22" s="45"/>
      <c r="Z22" s="45"/>
      <c r="AA22" s="45"/>
    </row>
    <row r="23" spans="2:27" s="48" customFormat="1" ht="9" customHeight="1" x14ac:dyDescent="0.15">
      <c r="B23" s="66"/>
      <c r="C23" s="47"/>
      <c r="D23" s="231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74"/>
      <c r="X23" s="45"/>
      <c r="Y23" s="45"/>
      <c r="Z23" s="45"/>
      <c r="AA23" s="45"/>
    </row>
    <row r="24" spans="2:27" s="236" customFormat="1" ht="11.25" customHeight="1" x14ac:dyDescent="0.3">
      <c r="B24" s="449" t="s">
        <v>161</v>
      </c>
      <c r="C24" s="450"/>
      <c r="D24" s="225"/>
      <c r="E24" s="358">
        <v>78918844</v>
      </c>
      <c r="F24" s="358">
        <v>86944</v>
      </c>
      <c r="G24" s="358"/>
      <c r="H24" s="359">
        <v>43195</v>
      </c>
      <c r="I24" s="358"/>
      <c r="J24" s="358">
        <v>1161411</v>
      </c>
      <c r="K24" s="358"/>
      <c r="L24" s="359">
        <v>-32299</v>
      </c>
      <c r="M24" s="359">
        <v>-1365</v>
      </c>
      <c r="N24" s="359">
        <v>-27308</v>
      </c>
      <c r="O24" s="359">
        <v>6437</v>
      </c>
      <c r="P24" s="358"/>
      <c r="Q24" s="358">
        <v>-224466</v>
      </c>
      <c r="R24" s="358"/>
      <c r="S24" s="358">
        <v>1012549</v>
      </c>
      <c r="T24" s="358"/>
      <c r="U24" s="358">
        <v>831</v>
      </c>
      <c r="V24" s="358"/>
      <c r="W24" s="360">
        <f>SUM(S24:U24)</f>
        <v>1013380</v>
      </c>
      <c r="X24" s="235"/>
      <c r="Y24" s="235"/>
      <c r="Z24" s="235"/>
      <c r="AA24" s="235"/>
    </row>
    <row r="25" spans="2:27" s="48" customFormat="1" ht="11.25" customHeight="1" x14ac:dyDescent="0.15">
      <c r="B25" s="349"/>
      <c r="C25" s="350"/>
      <c r="D25" s="232"/>
      <c r="E25" s="361"/>
      <c r="F25" s="361"/>
      <c r="G25" s="362"/>
      <c r="H25" s="362"/>
      <c r="I25" s="362"/>
      <c r="J25" s="361"/>
      <c r="K25" s="362"/>
      <c r="L25" s="362"/>
      <c r="M25" s="362"/>
      <c r="N25" s="362"/>
      <c r="O25" s="362"/>
      <c r="P25" s="362"/>
      <c r="Q25" s="361"/>
      <c r="R25" s="362"/>
      <c r="S25" s="361"/>
      <c r="T25" s="362"/>
      <c r="U25" s="361"/>
      <c r="V25" s="362"/>
      <c r="W25" s="363"/>
      <c r="X25" s="45"/>
      <c r="Y25" s="45"/>
      <c r="Z25" s="45"/>
      <c r="AA25" s="45"/>
    </row>
    <row r="26" spans="2:27" s="48" customFormat="1" ht="11.25" customHeight="1" x14ac:dyDescent="0.15">
      <c r="B26" s="451" t="s">
        <v>152</v>
      </c>
      <c r="C26" s="452"/>
      <c r="D26" s="233"/>
      <c r="E26" s="364"/>
      <c r="F26" s="364"/>
      <c r="G26" s="362"/>
      <c r="H26" s="362"/>
      <c r="I26" s="362"/>
      <c r="J26" s="364">
        <v>38549</v>
      </c>
      <c r="K26" s="362"/>
      <c r="L26" s="364">
        <v>49700</v>
      </c>
      <c r="M26" s="364">
        <v>1399</v>
      </c>
      <c r="N26" s="364">
        <v>0</v>
      </c>
      <c r="O26" s="364">
        <v>3132</v>
      </c>
      <c r="P26" s="362"/>
      <c r="Q26" s="362"/>
      <c r="R26" s="362"/>
      <c r="S26" s="362">
        <f>SUM(F26:Q26)</f>
        <v>92780</v>
      </c>
      <c r="T26" s="362"/>
      <c r="U26" s="362">
        <v>92</v>
      </c>
      <c r="V26" s="362"/>
      <c r="W26" s="375">
        <f>+S26+U26</f>
        <v>92872</v>
      </c>
      <c r="X26" s="45"/>
      <c r="Y26" s="45"/>
      <c r="Z26" s="45"/>
      <c r="AA26" s="45"/>
    </row>
    <row r="27" spans="2:27" s="48" customFormat="1" ht="11.25" customHeight="1" x14ac:dyDescent="0.15">
      <c r="B27" s="447" t="s">
        <v>153</v>
      </c>
      <c r="C27" s="448"/>
      <c r="D27" s="231"/>
      <c r="E27" s="362"/>
      <c r="F27" s="362"/>
      <c r="G27" s="362"/>
      <c r="H27" s="361"/>
      <c r="I27" s="362"/>
      <c r="J27" s="365"/>
      <c r="K27" s="362"/>
      <c r="L27" s="365"/>
      <c r="M27" s="365"/>
      <c r="N27" s="365"/>
      <c r="O27" s="365"/>
      <c r="P27" s="362"/>
      <c r="Q27" s="361"/>
      <c r="R27" s="362"/>
      <c r="S27" s="361"/>
      <c r="T27" s="362"/>
      <c r="U27" s="361"/>
      <c r="V27" s="362"/>
      <c r="W27" s="375">
        <f t="shared" ref="W27:W34" si="0">+S27+U27</f>
        <v>0</v>
      </c>
      <c r="X27" s="45"/>
      <c r="Y27" s="45"/>
      <c r="Z27" s="45"/>
      <c r="AA27" s="45"/>
    </row>
    <row r="28" spans="2:27" s="48" customFormat="1" ht="11.25" customHeight="1" x14ac:dyDescent="0.15">
      <c r="B28" s="351"/>
      <c r="C28" s="352" t="s">
        <v>154</v>
      </c>
      <c r="D28" s="230"/>
      <c r="E28" s="365"/>
      <c r="F28" s="365"/>
      <c r="G28" s="362"/>
      <c r="H28" s="365"/>
      <c r="I28" s="362"/>
      <c r="J28" s="364">
        <v>-39459</v>
      </c>
      <c r="K28" s="362"/>
      <c r="L28" s="365"/>
      <c r="M28" s="365"/>
      <c r="N28" s="365"/>
      <c r="O28" s="365"/>
      <c r="P28" s="362"/>
      <c r="Q28" s="361"/>
      <c r="R28" s="362"/>
      <c r="S28" s="361">
        <f t="shared" ref="S28:S33" si="1">SUM(F28:Q28)</f>
        <v>-39459</v>
      </c>
      <c r="T28" s="362"/>
      <c r="U28" s="365"/>
      <c r="V28" s="362"/>
      <c r="W28" s="375">
        <f t="shared" si="0"/>
        <v>-39459</v>
      </c>
      <c r="X28" s="45"/>
      <c r="Y28" s="45"/>
      <c r="Z28" s="45"/>
      <c r="AA28" s="45"/>
    </row>
    <row r="29" spans="2:27" s="48" customFormat="1" ht="11.25" customHeight="1" x14ac:dyDescent="0.15">
      <c r="B29" s="351"/>
      <c r="C29" s="352" t="s">
        <v>155</v>
      </c>
      <c r="D29" s="230"/>
      <c r="E29" s="365"/>
      <c r="F29" s="365"/>
      <c r="G29" s="362"/>
      <c r="H29" s="365"/>
      <c r="I29" s="362"/>
      <c r="J29" s="362"/>
      <c r="K29" s="362"/>
      <c r="L29" s="365"/>
      <c r="M29" s="365"/>
      <c r="N29" s="365"/>
      <c r="O29" s="365"/>
      <c r="P29" s="362"/>
      <c r="Q29" s="365"/>
      <c r="R29" s="362"/>
      <c r="S29" s="365">
        <f t="shared" si="1"/>
        <v>0</v>
      </c>
      <c r="T29" s="362"/>
      <c r="U29" s="362"/>
      <c r="V29" s="362"/>
      <c r="W29" s="375">
        <f t="shared" si="0"/>
        <v>0</v>
      </c>
      <c r="X29" s="45"/>
      <c r="Y29" s="45"/>
      <c r="Z29" s="45"/>
      <c r="AA29" s="45"/>
    </row>
    <row r="30" spans="2:27" s="48" customFormat="1" ht="11.25" customHeight="1" x14ac:dyDescent="0.15">
      <c r="B30" s="351"/>
      <c r="C30" s="352" t="s">
        <v>156</v>
      </c>
      <c r="D30" s="230"/>
      <c r="E30" s="365"/>
      <c r="F30" s="365"/>
      <c r="G30" s="362"/>
      <c r="H30" s="365">
        <v>12341</v>
      </c>
      <c r="I30" s="362"/>
      <c r="J30" s="361"/>
      <c r="K30" s="362"/>
      <c r="L30" s="365"/>
      <c r="M30" s="365"/>
      <c r="N30" s="365"/>
      <c r="O30" s="365"/>
      <c r="P30" s="362"/>
      <c r="Q30" s="365"/>
      <c r="R30" s="362"/>
      <c r="S30" s="365">
        <f t="shared" si="1"/>
        <v>12341</v>
      </c>
      <c r="T30" s="362"/>
      <c r="U30" s="361"/>
      <c r="V30" s="362"/>
      <c r="W30" s="375">
        <f t="shared" si="0"/>
        <v>12341</v>
      </c>
      <c r="X30" s="45"/>
      <c r="Y30" s="45"/>
      <c r="Z30" s="45"/>
      <c r="AA30" s="45"/>
    </row>
    <row r="31" spans="2:27" s="48" customFormat="1" ht="11.25" customHeight="1" x14ac:dyDescent="0.15">
      <c r="B31" s="351"/>
      <c r="C31" s="353" t="s">
        <v>157</v>
      </c>
      <c r="D31" s="230"/>
      <c r="E31" s="365"/>
      <c r="F31" s="365">
        <v>-7944</v>
      </c>
      <c r="G31" s="362"/>
      <c r="H31" s="365"/>
      <c r="I31" s="362"/>
      <c r="J31" s="361">
        <v>-214252</v>
      </c>
      <c r="K31" s="362"/>
      <c r="L31" s="365"/>
      <c r="M31" s="365"/>
      <c r="N31" s="365"/>
      <c r="O31" s="365"/>
      <c r="P31" s="362"/>
      <c r="Q31" s="362">
        <f>7944+214252</f>
        <v>222196</v>
      </c>
      <c r="R31" s="362"/>
      <c r="S31" s="362">
        <f t="shared" si="1"/>
        <v>0</v>
      </c>
      <c r="T31" s="362"/>
      <c r="U31" s="361"/>
      <c r="V31" s="362"/>
      <c r="W31" s="375">
        <f t="shared" si="0"/>
        <v>0</v>
      </c>
      <c r="X31" s="45"/>
      <c r="Y31" s="45"/>
      <c r="Z31" s="45"/>
      <c r="AA31" s="45"/>
    </row>
    <row r="32" spans="2:27" s="48" customFormat="1" ht="11.25" customHeight="1" x14ac:dyDescent="0.15">
      <c r="B32" s="351"/>
      <c r="C32" s="352" t="s">
        <v>158</v>
      </c>
      <c r="D32" s="230"/>
      <c r="E32" s="365"/>
      <c r="F32" s="365"/>
      <c r="G32" s="362"/>
      <c r="H32" s="365"/>
      <c r="I32" s="362"/>
      <c r="J32" s="365"/>
      <c r="K32" s="362"/>
      <c r="L32" s="365"/>
      <c r="M32" s="365"/>
      <c r="N32" s="365"/>
      <c r="O32" s="365"/>
      <c r="P32" s="362"/>
      <c r="Q32" s="361"/>
      <c r="R32" s="362"/>
      <c r="S32" s="361">
        <f t="shared" si="1"/>
        <v>0</v>
      </c>
      <c r="T32" s="362"/>
      <c r="U32" s="361"/>
      <c r="V32" s="362"/>
      <c r="W32" s="375">
        <f t="shared" si="0"/>
        <v>0</v>
      </c>
      <c r="X32" s="45"/>
      <c r="Y32" s="45"/>
      <c r="Z32" s="45"/>
      <c r="AA32" s="45"/>
    </row>
    <row r="33" spans="2:27" s="48" customFormat="1" ht="11.25" customHeight="1" x14ac:dyDescent="0.15">
      <c r="B33" s="351"/>
      <c r="C33" s="352" t="s">
        <v>32</v>
      </c>
      <c r="D33" s="230"/>
      <c r="E33" s="365"/>
      <c r="F33" s="365"/>
      <c r="G33" s="362"/>
      <c r="H33" s="362"/>
      <c r="I33" s="362"/>
      <c r="J33" s="362"/>
      <c r="K33" s="362"/>
      <c r="L33" s="365"/>
      <c r="M33" s="365"/>
      <c r="N33" s="365"/>
      <c r="O33" s="365"/>
      <c r="P33" s="362"/>
      <c r="Q33" s="361"/>
      <c r="R33" s="362"/>
      <c r="S33" s="361">
        <f t="shared" si="1"/>
        <v>0</v>
      </c>
      <c r="T33" s="362"/>
      <c r="U33" s="361">
        <v>-1</v>
      </c>
      <c r="V33" s="362"/>
      <c r="W33" s="375">
        <f t="shared" si="0"/>
        <v>-1</v>
      </c>
      <c r="X33" s="45"/>
      <c r="Y33" s="45"/>
      <c r="Z33" s="45"/>
      <c r="AA33" s="45"/>
    </row>
    <row r="34" spans="2:27" s="48" customFormat="1" ht="11.25" customHeight="1" x14ac:dyDescent="0.15">
      <c r="B34" s="443" t="s">
        <v>159</v>
      </c>
      <c r="C34" s="444"/>
      <c r="D34" s="231"/>
      <c r="E34" s="362"/>
      <c r="F34" s="362"/>
      <c r="G34" s="362"/>
      <c r="H34" s="361"/>
      <c r="I34" s="362"/>
      <c r="J34" s="365"/>
      <c r="K34" s="362"/>
      <c r="L34" s="365"/>
      <c r="M34" s="365"/>
      <c r="N34" s="365"/>
      <c r="O34" s="365"/>
      <c r="P34" s="362"/>
      <c r="Q34" s="361"/>
      <c r="R34" s="362"/>
      <c r="S34" s="365">
        <v>0</v>
      </c>
      <c r="T34" s="362"/>
      <c r="U34" s="361"/>
      <c r="V34" s="362"/>
      <c r="W34" s="375">
        <f t="shared" si="0"/>
        <v>0</v>
      </c>
      <c r="X34" s="45"/>
      <c r="Y34" s="45"/>
      <c r="Z34" s="45"/>
      <c r="AA34" s="45"/>
    </row>
    <row r="35" spans="2:27" s="48" customFormat="1" ht="11.25" customHeight="1" x14ac:dyDescent="0.15">
      <c r="B35" s="354"/>
      <c r="C35" s="355"/>
      <c r="D35" s="232"/>
      <c r="E35" s="361"/>
      <c r="F35" s="361"/>
      <c r="G35" s="362"/>
      <c r="H35" s="361"/>
      <c r="I35" s="362"/>
      <c r="J35" s="362"/>
      <c r="K35" s="362"/>
      <c r="L35" s="362"/>
      <c r="M35" s="362"/>
      <c r="N35" s="362"/>
      <c r="O35" s="362"/>
      <c r="P35" s="362"/>
      <c r="Q35" s="361"/>
      <c r="R35" s="362"/>
      <c r="S35" s="362"/>
      <c r="T35" s="362"/>
      <c r="U35" s="361"/>
      <c r="V35" s="362"/>
      <c r="W35" s="363"/>
      <c r="X35" s="45"/>
      <c r="Y35" s="45"/>
      <c r="Z35" s="45"/>
      <c r="AA35" s="45"/>
    </row>
    <row r="36" spans="2:27" s="48" customFormat="1" ht="11.25" customHeight="1" thickBot="1" x14ac:dyDescent="0.2">
      <c r="B36" s="445" t="s">
        <v>162</v>
      </c>
      <c r="C36" s="446"/>
      <c r="D36" s="234"/>
      <c r="E36" s="370">
        <f>SUM(E24:E34)</f>
        <v>78918844</v>
      </c>
      <c r="F36" s="370">
        <f>SUM(F24:F34)</f>
        <v>79000</v>
      </c>
      <c r="G36" s="370"/>
      <c r="H36" s="370">
        <f>SUM(H24:H35)</f>
        <v>55536</v>
      </c>
      <c r="I36" s="370"/>
      <c r="J36" s="370">
        <f>SUM(J24:J35)</f>
        <v>946249</v>
      </c>
      <c r="K36" s="370"/>
      <c r="L36" s="370">
        <f>SUM(L24:L35)</f>
        <v>17401</v>
      </c>
      <c r="M36" s="370">
        <f>SUM(M24:M35)</f>
        <v>34</v>
      </c>
      <c r="N36" s="370">
        <f>SUM(N24:N35)</f>
        <v>-27308</v>
      </c>
      <c r="O36" s="370">
        <f>SUM(O24:O35)</f>
        <v>9569</v>
      </c>
      <c r="P36" s="370"/>
      <c r="Q36" s="370">
        <f>SUM(Q24:Q35)</f>
        <v>-2270</v>
      </c>
      <c r="R36" s="370"/>
      <c r="S36" s="370">
        <f>SUM(S24:S35)</f>
        <v>1078211</v>
      </c>
      <c r="T36" s="370"/>
      <c r="U36" s="370">
        <f>SUM(U24:U35)</f>
        <v>922</v>
      </c>
      <c r="V36" s="370"/>
      <c r="W36" s="371">
        <f>SUM(W24:W34)</f>
        <v>1079133</v>
      </c>
      <c r="X36" s="45"/>
      <c r="Y36" s="45"/>
      <c r="Z36" s="45"/>
      <c r="AA36" s="45"/>
    </row>
    <row r="37" spans="2:27" s="48" customFormat="1" ht="11.25" customHeight="1" x14ac:dyDescent="0.15">
      <c r="B37" s="47"/>
      <c r="C37" s="47"/>
      <c r="D37" s="47"/>
      <c r="E37" s="44"/>
      <c r="F37" s="44"/>
      <c r="G37" s="44"/>
      <c r="H37" s="44"/>
      <c r="I37" s="44"/>
      <c r="J37" s="46"/>
      <c r="K37" s="46"/>
      <c r="L37" s="46"/>
      <c r="M37" s="46"/>
      <c r="N37" s="46"/>
      <c r="O37" s="45"/>
      <c r="P37" s="45"/>
      <c r="Q37" s="45"/>
      <c r="R37" s="45"/>
      <c r="S37" s="45"/>
      <c r="T37" s="45"/>
      <c r="U37" s="45"/>
      <c r="V37" s="45"/>
      <c r="W37" s="49"/>
      <c r="X37" s="45"/>
      <c r="Y37" s="45"/>
      <c r="Z37" s="45"/>
      <c r="AA37" s="45"/>
    </row>
    <row r="38" spans="2:27" s="48" customFormat="1" ht="11.25" customHeight="1" x14ac:dyDescent="0.15">
      <c r="B38" s="47"/>
      <c r="C38" s="47"/>
      <c r="D38" s="47"/>
      <c r="E38" s="44"/>
      <c r="F38" s="44"/>
      <c r="G38" s="44"/>
      <c r="H38" s="44"/>
      <c r="I38" s="44"/>
      <c r="J38" s="46"/>
      <c r="K38" s="46"/>
      <c r="L38" s="46"/>
      <c r="M38" s="46"/>
      <c r="N38" s="46"/>
      <c r="O38" s="45"/>
      <c r="P38" s="45"/>
      <c r="Q38" s="45"/>
      <c r="R38" s="45"/>
      <c r="S38" s="45"/>
      <c r="T38" s="45"/>
      <c r="U38" s="45"/>
      <c r="V38" s="45"/>
      <c r="W38" s="49"/>
      <c r="X38" s="45"/>
      <c r="Y38" s="45"/>
      <c r="Z38" s="45"/>
      <c r="AA38" s="45"/>
    </row>
    <row r="39" spans="2:27" s="48" customFormat="1" ht="11.25" customHeight="1" x14ac:dyDescent="0.15">
      <c r="B39" s="47"/>
      <c r="C39" s="47"/>
      <c r="D39" s="47"/>
      <c r="E39" s="44"/>
      <c r="F39" s="44"/>
      <c r="G39" s="44"/>
      <c r="H39" s="44"/>
      <c r="I39" s="44"/>
      <c r="J39" s="44"/>
      <c r="K39" s="46"/>
      <c r="L39" s="46"/>
      <c r="M39" s="46"/>
      <c r="N39" s="46"/>
      <c r="O39" s="45"/>
      <c r="P39" s="45"/>
      <c r="Q39" s="45"/>
      <c r="R39" s="45"/>
      <c r="S39" s="45"/>
      <c r="T39" s="45"/>
      <c r="U39" s="45"/>
      <c r="V39" s="45"/>
      <c r="W39" s="283"/>
      <c r="X39" s="45"/>
      <c r="Y39" s="45"/>
      <c r="Z39" s="45"/>
      <c r="AA39" s="45"/>
    </row>
    <row r="40" spans="2:27" s="48" customFormat="1" ht="11.25" customHeight="1" x14ac:dyDescent="0.15">
      <c r="B40" s="47"/>
      <c r="C40" s="47"/>
      <c r="D40" s="47"/>
      <c r="E40" s="44"/>
      <c r="F40" s="44"/>
      <c r="G40" s="44"/>
      <c r="H40" s="44"/>
      <c r="I40" s="44"/>
      <c r="J40" s="44"/>
      <c r="K40" s="46"/>
      <c r="L40" s="46"/>
      <c r="M40" s="46"/>
      <c r="N40" s="46"/>
      <c r="O40" s="45"/>
      <c r="P40" s="45"/>
      <c r="Q40" s="45"/>
      <c r="R40" s="45"/>
      <c r="S40" s="45"/>
      <c r="T40" s="45"/>
      <c r="U40" s="45"/>
      <c r="V40" s="45"/>
      <c r="W40" s="49"/>
      <c r="X40" s="45"/>
      <c r="Y40" s="45"/>
      <c r="Z40" s="45"/>
      <c r="AA40" s="45"/>
    </row>
    <row r="41" spans="2:27" s="48" customFormat="1" ht="11.25" customHeight="1" x14ac:dyDescent="0.15">
      <c r="B41" s="47"/>
      <c r="C41" s="47"/>
      <c r="D41" s="47"/>
      <c r="E41" s="44"/>
      <c r="F41" s="44"/>
      <c r="G41" s="44"/>
      <c r="H41" s="44"/>
      <c r="I41" s="44"/>
      <c r="J41" s="44"/>
      <c r="K41" s="46"/>
      <c r="L41" s="46"/>
      <c r="M41" s="46"/>
      <c r="N41" s="46"/>
      <c r="O41" s="45"/>
      <c r="P41" s="45"/>
      <c r="Q41" s="45"/>
      <c r="R41" s="45"/>
      <c r="S41" s="45"/>
      <c r="T41" s="45"/>
      <c r="U41" s="45"/>
      <c r="V41" s="45"/>
      <c r="W41" s="49"/>
      <c r="X41" s="45"/>
      <c r="Y41" s="45"/>
      <c r="Z41" s="45"/>
      <c r="AA41" s="45"/>
    </row>
    <row r="42" spans="2:27" s="48" customFormat="1" ht="11.25" customHeight="1" x14ac:dyDescent="0.15">
      <c r="B42" s="47"/>
      <c r="C42" s="47"/>
      <c r="D42" s="47"/>
      <c r="E42" s="44"/>
      <c r="F42" s="44"/>
      <c r="G42" s="44"/>
      <c r="H42" s="44"/>
      <c r="I42" s="44"/>
      <c r="J42" s="44"/>
      <c r="K42" s="46"/>
      <c r="L42" s="46"/>
      <c r="M42" s="46"/>
      <c r="N42" s="46"/>
      <c r="O42" s="45"/>
      <c r="P42" s="45"/>
      <c r="Q42" s="45"/>
      <c r="R42" s="45"/>
      <c r="S42" s="45"/>
      <c r="T42" s="45"/>
      <c r="U42" s="45"/>
      <c r="V42" s="45"/>
      <c r="W42" s="49"/>
      <c r="X42" s="45"/>
      <c r="Y42" s="45"/>
      <c r="Z42" s="45"/>
      <c r="AA42" s="45"/>
    </row>
    <row r="43" spans="2:27" s="48" customFormat="1" ht="11.25" customHeight="1" x14ac:dyDescent="0.15">
      <c r="B43" s="47"/>
      <c r="C43" s="47"/>
      <c r="D43" s="47"/>
      <c r="E43" s="44"/>
      <c r="F43" s="44"/>
      <c r="G43" s="44"/>
      <c r="H43" s="44"/>
      <c r="I43" s="44"/>
      <c r="J43" s="44"/>
      <c r="K43" s="46"/>
      <c r="L43" s="46"/>
      <c r="M43" s="46"/>
      <c r="N43" s="46"/>
      <c r="O43" s="45"/>
      <c r="P43" s="45"/>
      <c r="Q43" s="45"/>
      <c r="R43" s="45"/>
      <c r="S43" s="45"/>
      <c r="T43" s="45"/>
      <c r="U43" s="45"/>
      <c r="V43" s="45"/>
      <c r="W43" s="49"/>
      <c r="X43" s="45"/>
      <c r="Y43" s="45"/>
      <c r="Z43" s="45"/>
      <c r="AA43" s="45"/>
    </row>
    <row r="44" spans="2:27" s="48" customFormat="1" ht="11.25" customHeight="1" x14ac:dyDescent="0.15">
      <c r="B44" s="55"/>
      <c r="C44" s="55"/>
      <c r="D44" s="55"/>
      <c r="E44" s="44"/>
      <c r="F44" s="44"/>
      <c r="G44" s="44"/>
      <c r="H44" s="44"/>
      <c r="I44" s="44"/>
      <c r="J44" s="44"/>
      <c r="K44" s="46"/>
      <c r="L44" s="46"/>
      <c r="M44" s="46"/>
      <c r="N44" s="46"/>
      <c r="O44" s="45"/>
      <c r="P44" s="45"/>
      <c r="Q44" s="45"/>
      <c r="R44" s="45"/>
      <c r="S44" s="45"/>
      <c r="T44" s="45"/>
      <c r="U44" s="45"/>
      <c r="V44" s="45"/>
      <c r="W44" s="49"/>
      <c r="X44" s="45"/>
      <c r="Y44" s="45"/>
      <c r="Z44" s="45"/>
      <c r="AA44" s="45"/>
    </row>
    <row r="45" spans="2:27" ht="11.25" customHeight="1" x14ac:dyDescent="0.3"/>
    <row r="46" spans="2:27" ht="11.25" customHeight="1" x14ac:dyDescent="0.3"/>
    <row r="47" spans="2:27" ht="11.25" customHeight="1" x14ac:dyDescent="0.3"/>
    <row r="48" spans="2:27" ht="11.25" customHeight="1" x14ac:dyDescent="0.3"/>
    <row r="49" ht="10.5" customHeight="1" x14ac:dyDescent="0.3"/>
    <row r="50" ht="15" customHeight="1" x14ac:dyDescent="0.3"/>
  </sheetData>
  <mergeCells count="14">
    <mergeCell ref="B3:S3"/>
    <mergeCell ref="B11:C11"/>
    <mergeCell ref="B4:C4"/>
    <mergeCell ref="B5:C5"/>
    <mergeCell ref="L5:O5"/>
    <mergeCell ref="B9:C9"/>
    <mergeCell ref="B34:C34"/>
    <mergeCell ref="B36:C36"/>
    <mergeCell ref="B12:C12"/>
    <mergeCell ref="B19:C19"/>
    <mergeCell ref="B21:C21"/>
    <mergeCell ref="B24:C24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&amp;C&amp;G&amp;RPage 9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843E88-C932-462F-91B3-AA9B5D036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701C4-33CC-4976-8728-C11463AB0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F84E38-9A27-4953-A2B8-4D974DF18C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Changes in Equity</vt:lpstr>
      <vt:lpstr>Comp. Income</vt:lpstr>
      <vt:lpstr>IR Contact</vt:lpstr>
      <vt:lpstr>Back Banner</vt:lpstr>
      <vt:lpstr>'Balance Sheet'!Print_Area</vt:lpstr>
      <vt:lpstr>'Changes in Equity'!Print_Area</vt:lpstr>
      <vt:lpstr>'Statement of Cash Flows'!Print_Area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Q2 2015 Results english IFRS.xlsx</vt:lpwstr>
  </property>
  <property fmtid="{D5CDD505-2E9C-101B-9397-08002B2CF9AE}" pid="3" name="ContentTypeId">
    <vt:lpwstr>0x010100FFD037E0F555104F902E5D16CA0A3EF6</vt:lpwstr>
  </property>
</Properties>
</file>