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sagportal-my.sharepoint.com/personal/y508946_softwareag_com/Documents/Online Marketing - Präsentationen/2014/Q4/"/>
    </mc:Choice>
  </mc:AlternateContent>
  <xr:revisionPtr revIDLastSave="0" documentId="8_{6408FCFD-7DC7-4F96-8594-7CD985F58F1C}" xr6:coauthVersionLast="45" xr6:coauthVersionMax="45" xr10:uidLastSave="{00000000-0000-0000-0000-000000000000}"/>
  <bookViews>
    <workbookView xWindow="-108" yWindow="-108" windowWidth="23256" windowHeight="12576" tabRatio="719" activeTab="1" xr2:uid="{00000000-000D-0000-FFFF-FFFF00000000}"/>
  </bookViews>
  <sheets>
    <sheet name="Key Figures" sheetId="36787" r:id="rId1"/>
    <sheet name="Income Statement" sheetId="36788" r:id="rId2"/>
    <sheet name="Balance Sheet " sheetId="4388" r:id="rId3"/>
    <sheet name="Statement of Cash Flows" sheetId="2316" r:id="rId4"/>
    <sheet name="Segment Report" sheetId="36783" r:id="rId5"/>
    <sheet name="Changes in Equity" sheetId="36781" r:id="rId6"/>
    <sheet name="Recogn. Income and Expenses" sheetId="36778" r:id="rId7"/>
  </sheets>
  <externalReferences>
    <externalReference r:id="rId8"/>
    <externalReference r:id="rId9"/>
    <externalReference r:id="rId10"/>
  </externalReferences>
  <definedNames>
    <definedName name="\I" localSheetId="1">#REF!</definedName>
    <definedName name="\I">#REF!</definedName>
    <definedName name="\Q" localSheetId="1">#REF!</definedName>
    <definedName name="\Q">#REF!</definedName>
    <definedName name="\T" localSheetId="1">#REF!</definedName>
    <definedName name="\T">#REF!</definedName>
    <definedName name="\W">#REF!</definedName>
    <definedName name="___mds_allowwriteback___">""</definedName>
    <definedName name="___mds_asyncwriteback___">FALSE</definedName>
    <definedName name="___mds_description___">""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Eingabebereich" localSheetId="1">[3]ANALYSEN!#REF!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_xlnm.Print_Area" localSheetId="2">'Balance Sheet '!$A$1:$E$59</definedName>
    <definedName name="_xlnm.Print_Area" localSheetId="5">'Changes in Equity'!$A$1:$W$32</definedName>
    <definedName name="_xlnm.Print_Area" localSheetId="1">'Income Statement'!$A$1:$M$31</definedName>
    <definedName name="_xlnm.Print_Area" localSheetId="0">'Key Figures'!$A$1:$P$33</definedName>
    <definedName name="_xlnm.Print_Area" localSheetId="6">'Recogn. Income and Expenses'!$A$1:$G$19</definedName>
    <definedName name="_xlnm.Print_Area" localSheetId="4">'Segment Report'!$A$1:$M$58</definedName>
    <definedName name="_xlnm.Print_Area" localSheetId="3">'Statement of Cash Flows'!$A$1:$G$42</definedName>
    <definedName name="wrn.Feb." localSheetId="2" hidden="1">{#N/A,#N/A,FALSE,"431"}</definedName>
    <definedName name="wrn.Feb." localSheetId="5" hidden="1">{#N/A,#N/A,FALSE,"431"}</definedName>
    <definedName name="wrn.Feb." localSheetId="1" hidden="1">{#N/A,#N/A,FALSE,"431"}</definedName>
    <definedName name="wrn.Feb." localSheetId="0" hidden="1">{#N/A,#N/A,FALSE,"431"}</definedName>
    <definedName name="wrn.Feb." localSheetId="6" hidden="1">{#N/A,#N/A,FALSE,"431"}</definedName>
    <definedName name="wrn.Feb." localSheetId="4" hidden="1">{#N/A,#N/A,FALSE,"431"}</definedName>
    <definedName name="wrn.Feb." hidden="1">{#N/A,#N/A,FALSE,"431"}</definedName>
    <definedName name="xy" localSheetId="5" hidden="1">{#N/A,#N/A,FALSE,"431"}</definedName>
    <definedName name="xy" localSheetId="1" hidden="1">{#N/A,#N/A,FALSE,"431"}</definedName>
    <definedName name="xy" localSheetId="0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36788" l="1"/>
  <c r="L6" i="36788"/>
  <c r="G7" i="36788"/>
  <c r="L7" i="36788"/>
  <c r="G8" i="36788"/>
  <c r="L8" i="36788"/>
  <c r="G9" i="36788"/>
  <c r="L9" i="36788"/>
  <c r="D10" i="36788"/>
  <c r="D12" i="36788" s="1"/>
  <c r="F10" i="36788"/>
  <c r="F12" i="36788" s="1"/>
  <c r="F17" i="36788" s="1"/>
  <c r="F20" i="36788" s="1"/>
  <c r="F22" i="36788" s="1"/>
  <c r="F25" i="36788" s="1"/>
  <c r="I10" i="36788"/>
  <c r="K10" i="36788"/>
  <c r="K12" i="36788" s="1"/>
  <c r="K17" i="36788" s="1"/>
  <c r="K20" i="36788" s="1"/>
  <c r="K22" i="36788" s="1"/>
  <c r="K25" i="36788" s="1"/>
  <c r="G11" i="36788"/>
  <c r="L11" i="36788"/>
  <c r="I12" i="36788"/>
  <c r="G13" i="36788"/>
  <c r="L13" i="36788"/>
  <c r="D14" i="36788"/>
  <c r="G14" i="36788" s="1"/>
  <c r="L14" i="36788"/>
  <c r="G15" i="36788"/>
  <c r="L15" i="36788"/>
  <c r="G16" i="36788"/>
  <c r="L16" i="36788"/>
  <c r="D19" i="36788"/>
  <c r="G19" i="36788" s="1"/>
  <c r="L19" i="36788"/>
  <c r="D21" i="36788"/>
  <c r="G21" i="36788" s="1"/>
  <c r="L21" i="36788"/>
  <c r="G24" i="36788"/>
  <c r="L24" i="36788"/>
  <c r="D27" i="36788"/>
  <c r="G27" i="36788" s="1"/>
  <c r="F27" i="36788"/>
  <c r="I27" i="36788"/>
  <c r="L27" i="36788" s="1"/>
  <c r="K27" i="36788"/>
  <c r="D28" i="36788"/>
  <c r="F28" i="36788"/>
  <c r="I28" i="36788"/>
  <c r="K28" i="36788"/>
  <c r="G10" i="36788" l="1"/>
  <c r="G12" i="36788"/>
  <c r="D17" i="36788"/>
  <c r="D20" i="36788" s="1"/>
  <c r="D22" i="36788" s="1"/>
  <c r="G28" i="36788"/>
  <c r="L28" i="36788"/>
  <c r="L10" i="36788"/>
  <c r="L12" i="36788"/>
  <c r="I17" i="36788"/>
  <c r="G20" i="36788" l="1"/>
  <c r="G17" i="36788"/>
  <c r="L17" i="36788"/>
  <c r="I20" i="36788"/>
  <c r="D25" i="36788"/>
  <c r="G22" i="36788"/>
  <c r="L20" i="36787"/>
  <c r="L19" i="36787"/>
  <c r="G20" i="36787"/>
  <c r="G19" i="36787"/>
  <c r="I22" i="36788" l="1"/>
  <c r="L20" i="36788"/>
  <c r="K53" i="36783"/>
  <c r="C46" i="36783"/>
  <c r="C42" i="36783"/>
  <c r="C38" i="36783"/>
  <c r="L22" i="36788" l="1"/>
  <c r="I25" i="36788"/>
  <c r="K23" i="36783"/>
  <c r="C16" i="36783"/>
  <c r="G11" i="36783"/>
  <c r="C54" i="4388" l="1"/>
  <c r="C56" i="4388" s="1"/>
  <c r="C47" i="4388"/>
  <c r="C39" i="4388"/>
  <c r="C27" i="4388"/>
  <c r="C17" i="4388"/>
  <c r="C29" i="4388" s="1"/>
  <c r="L7" i="36787" l="1"/>
  <c r="K12" i="36783" l="1"/>
  <c r="C18" i="36778" l="1"/>
  <c r="C58" i="4388" l="1"/>
  <c r="V17" i="36781"/>
  <c r="V16" i="36781"/>
  <c r="T20" i="36781"/>
  <c r="P20" i="36781"/>
  <c r="N20" i="36781"/>
  <c r="M20" i="36781"/>
  <c r="L20" i="36781"/>
  <c r="K20" i="36781"/>
  <c r="I20" i="36781"/>
  <c r="G20" i="36781"/>
  <c r="D20" i="36781"/>
  <c r="F13" i="36778" l="1"/>
  <c r="F11" i="36778"/>
  <c r="D13" i="36778"/>
  <c r="D11" i="36778"/>
  <c r="E13" i="36778"/>
  <c r="E11" i="36778"/>
  <c r="T31" i="36781"/>
  <c r="P31" i="36781"/>
  <c r="N31" i="36781"/>
  <c r="M31" i="36781"/>
  <c r="L31" i="36781"/>
  <c r="K31" i="36781"/>
  <c r="I31" i="36781"/>
  <c r="G31" i="36781"/>
  <c r="E31" i="36781"/>
  <c r="R13" i="36781"/>
  <c r="V13" i="36781" s="1"/>
  <c r="R15" i="36781"/>
  <c r="V15" i="36781" s="1"/>
  <c r="V11" i="36781"/>
  <c r="V10" i="36781"/>
  <c r="J45" i="36783"/>
  <c r="J47" i="36783" s="1"/>
  <c r="J49" i="36783" s="1"/>
  <c r="I45" i="36783"/>
  <c r="I47" i="36783" s="1"/>
  <c r="I49" i="36783" s="1"/>
  <c r="H40" i="36783"/>
  <c r="H43" i="36783" s="1"/>
  <c r="H45" i="36783" s="1"/>
  <c r="H47" i="36783" s="1"/>
  <c r="H49" i="36783" s="1"/>
  <c r="F40" i="36783"/>
  <c r="F43" i="36783" s="1"/>
  <c r="F45" i="36783" s="1"/>
  <c r="F47" i="36783" s="1"/>
  <c r="F49" i="36783" s="1"/>
  <c r="D40" i="36783"/>
  <c r="D43" i="36783" s="1"/>
  <c r="D45" i="36783" s="1"/>
  <c r="D47" i="36783" s="1"/>
  <c r="D49" i="36783" s="1"/>
  <c r="J15" i="36783"/>
  <c r="J17" i="36783" s="1"/>
  <c r="J19" i="36783" s="1"/>
  <c r="H10" i="36783"/>
  <c r="H13" i="36783" s="1"/>
  <c r="F10" i="36783"/>
  <c r="F13" i="36783" s="1"/>
  <c r="F15" i="36783" s="1"/>
  <c r="F17" i="36783" s="1"/>
  <c r="F19" i="36783" s="1"/>
  <c r="E10" i="36783"/>
  <c r="D10" i="36783"/>
  <c r="D13" i="36783" s="1"/>
  <c r="D15" i="36783" s="1"/>
  <c r="D17" i="36783" s="1"/>
  <c r="D19" i="36783" s="1"/>
  <c r="G40" i="36783"/>
  <c r="G43" i="36783" s="1"/>
  <c r="G45" i="36783" s="1"/>
  <c r="G47" i="36783" s="1"/>
  <c r="G49" i="36783" s="1"/>
  <c r="E40" i="36783"/>
  <c r="E43" i="36783" s="1"/>
  <c r="E45" i="36783" s="1"/>
  <c r="E47" i="36783" s="1"/>
  <c r="E49" i="36783" s="1"/>
  <c r="C40" i="36783"/>
  <c r="C43" i="36783" s="1"/>
  <c r="C45" i="36783" s="1"/>
  <c r="C47" i="36783" s="1"/>
  <c r="C49" i="36783" s="1"/>
  <c r="L18" i="36783"/>
  <c r="K18" i="36783"/>
  <c r="L16" i="36783"/>
  <c r="K16" i="36783"/>
  <c r="L14" i="36783"/>
  <c r="K14" i="36783"/>
  <c r="L12" i="36783"/>
  <c r="L11" i="36783"/>
  <c r="F14" i="36778" l="1"/>
  <c r="F15" i="36778" s="1"/>
  <c r="F17" i="36778" s="1"/>
  <c r="E14" i="36778"/>
  <c r="E15" i="36778" s="1"/>
  <c r="E17" i="36778" s="1"/>
  <c r="H15" i="36783"/>
  <c r="H17" i="36783" s="1"/>
  <c r="H19" i="36783" s="1"/>
  <c r="D14" i="36778"/>
  <c r="D15" i="36778" s="1"/>
  <c r="D17" i="36778" s="1"/>
  <c r="K11" i="36783"/>
  <c r="E13" i="36783"/>
  <c r="L9" i="36783"/>
  <c r="K9" i="36783"/>
  <c r="L8" i="36783"/>
  <c r="K8" i="36783"/>
  <c r="G10" i="36783"/>
  <c r="G13" i="36783" s="1"/>
  <c r="C10" i="36783"/>
  <c r="C13" i="36783" s="1"/>
  <c r="F37" i="2316"/>
  <c r="F39" i="2316" s="1"/>
  <c r="F34" i="2316"/>
  <c r="F27" i="2316"/>
  <c r="F12" i="2316"/>
  <c r="F18" i="2316" s="1"/>
  <c r="D37" i="2316"/>
  <c r="D39" i="2316" s="1"/>
  <c r="D34" i="2316"/>
  <c r="D27" i="2316"/>
  <c r="D12" i="2316"/>
  <c r="D18" i="2316" s="1"/>
  <c r="D41" i="2316" s="1"/>
  <c r="E34" i="2316"/>
  <c r="E27" i="2316"/>
  <c r="E12" i="2316"/>
  <c r="E18" i="2316" s="1"/>
  <c r="C34" i="2316"/>
  <c r="C27" i="2316"/>
  <c r="C12" i="2316"/>
  <c r="C18" i="2316" s="1"/>
  <c r="D54" i="4388"/>
  <c r="D56" i="4388" s="1"/>
  <c r="D47" i="4388"/>
  <c r="D39" i="4388"/>
  <c r="D27" i="4388"/>
  <c r="D17" i="4388"/>
  <c r="I7" i="36787"/>
  <c r="I16" i="36787" s="1"/>
  <c r="L18" i="36787"/>
  <c r="G7" i="36787"/>
  <c r="G16" i="36787" s="1"/>
  <c r="G31" i="36787"/>
  <c r="L10" i="36783" l="1"/>
  <c r="L13" i="36783" s="1"/>
  <c r="L15" i="36783" s="1"/>
  <c r="L17" i="36783" s="1"/>
  <c r="L19" i="36783" s="1"/>
  <c r="L22" i="36783" s="1"/>
  <c r="L25" i="36783" s="1"/>
  <c r="L27" i="36783" s="1"/>
  <c r="C35" i="2316"/>
  <c r="C37" i="2316" s="1"/>
  <c r="C39" i="2316" s="1"/>
  <c r="E35" i="2316"/>
  <c r="E37" i="2316" s="1"/>
  <c r="E39" i="2316" s="1"/>
  <c r="K10" i="36783"/>
  <c r="K13" i="36783" s="1"/>
  <c r="D29" i="4388"/>
  <c r="D58" i="4388"/>
  <c r="L16" i="36787"/>
  <c r="G18" i="36787"/>
  <c r="C7" i="36778" l="1"/>
  <c r="L48" i="36783" l="1"/>
  <c r="K48" i="36783"/>
  <c r="K46" i="36783"/>
  <c r="L46" i="36783"/>
  <c r="K44" i="36783"/>
  <c r="L44" i="36783"/>
  <c r="L42" i="36783"/>
  <c r="K42" i="36783"/>
  <c r="L41" i="36783"/>
  <c r="K41" i="36783"/>
  <c r="L39" i="36783"/>
  <c r="K39" i="36783"/>
  <c r="L38" i="36783"/>
  <c r="F41" i="2316"/>
  <c r="L40" i="36783" l="1"/>
  <c r="L43" i="36783" s="1"/>
  <c r="L45" i="36783" s="1"/>
  <c r="L47" i="36783" s="1"/>
  <c r="L49" i="36783" s="1"/>
  <c r="L52" i="36783" s="1"/>
  <c r="L55" i="36783" s="1"/>
  <c r="L57" i="36783" s="1"/>
  <c r="K38" i="36783"/>
  <c r="K40" i="36783" s="1"/>
  <c r="K43" i="36783" s="1"/>
  <c r="K45" i="36783" s="1"/>
  <c r="K47" i="36783" s="1"/>
  <c r="K49" i="36783" s="1"/>
  <c r="K52" i="36783" s="1"/>
  <c r="K55" i="36783" s="1"/>
  <c r="K57" i="36783" s="1"/>
  <c r="O21" i="36787"/>
  <c r="O20" i="36787"/>
  <c r="O19" i="36787"/>
  <c r="O17" i="36787"/>
  <c r="O15" i="36787"/>
  <c r="O14" i="36787"/>
  <c r="O13" i="36787"/>
  <c r="O12" i="36787"/>
  <c r="O9" i="36787"/>
  <c r="O8" i="36787"/>
  <c r="N7" i="36787"/>
  <c r="N16" i="36787" l="1"/>
  <c r="N18" i="36787"/>
  <c r="O7" i="36787"/>
  <c r="R29" i="36781" l="1"/>
  <c r="R28" i="36781"/>
  <c r="R27" i="36781"/>
  <c r="R26" i="36781"/>
  <c r="R25" i="36781"/>
  <c r="R23" i="36781"/>
  <c r="I15" i="36783" l="1"/>
  <c r="I17" i="36783" s="1"/>
  <c r="I19" i="36783" s="1"/>
  <c r="G15" i="36783"/>
  <c r="G17" i="36783" s="1"/>
  <c r="G19" i="36783" s="1"/>
  <c r="E15" i="36783"/>
  <c r="E17" i="36783" s="1"/>
  <c r="E19" i="36783" s="1"/>
  <c r="C15" i="36783"/>
  <c r="C17" i="36783" s="1"/>
  <c r="C19" i="36783" s="1"/>
  <c r="K15" i="36783" l="1"/>
  <c r="K17" i="36783" s="1"/>
  <c r="K19" i="36783" s="1"/>
  <c r="C12" i="36778" l="1"/>
  <c r="C13" i="36778" s="1"/>
  <c r="C10" i="36778"/>
  <c r="C9" i="36778"/>
  <c r="C8" i="36778"/>
  <c r="J21" i="36787"/>
  <c r="J20" i="36787"/>
  <c r="J19" i="36787"/>
  <c r="I18" i="36787"/>
  <c r="J17" i="36787"/>
  <c r="J15" i="36787"/>
  <c r="J14" i="36787"/>
  <c r="J13" i="36787"/>
  <c r="J12" i="36787"/>
  <c r="J9" i="36787"/>
  <c r="J8" i="36787"/>
  <c r="V29" i="36781"/>
  <c r="E20" i="36781"/>
  <c r="R14" i="36781"/>
  <c r="V14" i="36781" s="1"/>
  <c r="D31" i="36781"/>
  <c r="V22" i="36781"/>
  <c r="V23" i="36781"/>
  <c r="V25" i="36781"/>
  <c r="V26" i="36781"/>
  <c r="V27" i="36781"/>
  <c r="V28" i="36781"/>
  <c r="R31" i="36781"/>
  <c r="C11" i="36778" l="1"/>
  <c r="C14" i="36778" s="1"/>
  <c r="C15" i="36778" s="1"/>
  <c r="C17" i="36778" s="1"/>
  <c r="R20" i="36781"/>
  <c r="V20" i="36781"/>
  <c r="J7" i="36787"/>
  <c r="V31" i="36781"/>
  <c r="K22" i="36783" l="1"/>
  <c r="K25" i="36783" l="1"/>
  <c r="K27" i="36783" s="1"/>
</calcChain>
</file>

<file path=xl/sharedStrings.xml><?xml version="1.0" encoding="utf-8"?>
<sst xmlns="http://schemas.openxmlformats.org/spreadsheetml/2006/main" count="292" uniqueCount="175">
  <si>
    <t>-</t>
  </si>
  <si>
    <t>Maintenance</t>
  </si>
  <si>
    <t>Other</t>
  </si>
  <si>
    <t>Change in %</t>
  </si>
  <si>
    <t>Total revenue</t>
  </si>
  <si>
    <t>Earnings per share (EUR, basic)</t>
  </si>
  <si>
    <t>Income taxes</t>
  </si>
  <si>
    <t>Changes in inventories, receivables 
and other current assets</t>
  </si>
  <si>
    <t>Changes in payables and other liabilities</t>
  </si>
  <si>
    <t>Income taxes paid</t>
  </si>
  <si>
    <t>Interest paid</t>
  </si>
  <si>
    <t>Interest received</t>
  </si>
  <si>
    <t>Net change in cash and cash equivalents</t>
  </si>
  <si>
    <t>Cash and cash equivalents at the beginning of the period</t>
  </si>
  <si>
    <t>Gross profit</t>
  </si>
  <si>
    <t>Total</t>
  </si>
  <si>
    <t>Inventories</t>
  </si>
  <si>
    <t>Trade receivables</t>
  </si>
  <si>
    <t>Other receivables and other assets</t>
  </si>
  <si>
    <t>Intangible assets</t>
  </si>
  <si>
    <t>Goodwill</t>
  </si>
  <si>
    <t>Property, plant and equipment</t>
  </si>
  <si>
    <t>Financial assets</t>
  </si>
  <si>
    <t>Deferred taxes</t>
  </si>
  <si>
    <t>Trade payables</t>
  </si>
  <si>
    <t>Deferred income</t>
  </si>
  <si>
    <t>Equity</t>
  </si>
  <si>
    <t>Share capital</t>
  </si>
  <si>
    <t>Capital reserve</t>
  </si>
  <si>
    <t>Retained earnings</t>
  </si>
  <si>
    <t>Operating result</t>
  </si>
  <si>
    <t>Other taxes</t>
  </si>
  <si>
    <t>Current assets</t>
  </si>
  <si>
    <t>Current liabilities</t>
  </si>
  <si>
    <t>Non-current liabilities</t>
  </si>
  <si>
    <t>Earnings per share (EUR,  diluted)</t>
  </si>
  <si>
    <t>Licenses</t>
  </si>
  <si>
    <t>Net income</t>
  </si>
  <si>
    <t>€ thousands</t>
  </si>
  <si>
    <t>Product revenue</t>
  </si>
  <si>
    <t>ETS</t>
  </si>
  <si>
    <t>TOTAL</t>
  </si>
  <si>
    <t>Cost of sales</t>
  </si>
  <si>
    <t>Proceeds from the sale of financial assets</t>
  </si>
  <si>
    <t>Purchase of financial assets</t>
  </si>
  <si>
    <t>Financial liabilities</t>
  </si>
  <si>
    <t>Other liabilities</t>
  </si>
  <si>
    <t>Costs of sales</t>
  </si>
  <si>
    <t>Research and development expenses</t>
  </si>
  <si>
    <t>General and administrative expenses</t>
  </si>
  <si>
    <t>Non-current assets</t>
  </si>
  <si>
    <t>Other provisions</t>
  </si>
  <si>
    <t>Operating cash flow before changes in working capital</t>
  </si>
  <si>
    <t>Payment for acquisitions, net</t>
  </si>
  <si>
    <t>Net cash used in investing activities</t>
  </si>
  <si>
    <t>Proceeds from issue of share capital</t>
  </si>
  <si>
    <t>Repayments of financial liabilities</t>
  </si>
  <si>
    <t>Change in cash and cash equivalents from cash relevant transactions</t>
  </si>
  <si>
    <t>Currency translation differences</t>
  </si>
  <si>
    <t>New shares issued</t>
  </si>
  <si>
    <t>Sales, marketing and distribution expenses</t>
  </si>
  <si>
    <t>Sales, Marketing &amp; Distribution expenses</t>
  </si>
  <si>
    <t>Other reserves</t>
  </si>
  <si>
    <t>Amortization/depreciation of non-current assets</t>
  </si>
  <si>
    <t>Stock options</t>
  </si>
  <si>
    <t>IFRS, unaudited</t>
  </si>
  <si>
    <t>Change
 in %</t>
  </si>
  <si>
    <t>as % of revenue</t>
  </si>
  <si>
    <t>Total assets</t>
  </si>
  <si>
    <t>Cash and cash equivalents</t>
  </si>
  <si>
    <t>Shareholders' equity</t>
  </si>
  <si>
    <t>as % of total assets</t>
  </si>
  <si>
    <t>of which in Germany</t>
  </si>
  <si>
    <t>Employees (Full time equivalent)</t>
  </si>
  <si>
    <t>in € thousands</t>
  </si>
  <si>
    <t>Gezeichnetes</t>
  </si>
  <si>
    <t>Kapital</t>
  </si>
  <si>
    <t>Dividend payment</t>
  </si>
  <si>
    <t>Transactions between shareholders</t>
  </si>
  <si>
    <t>Reconciliation</t>
  </si>
  <si>
    <t>Treasury shares</t>
  </si>
  <si>
    <t>Purchase of treasury stock</t>
  </si>
  <si>
    <t>Other comprehensive income</t>
  </si>
  <si>
    <t>Total comprehensive income</t>
  </si>
  <si>
    <t>Dividends paid</t>
  </si>
  <si>
    <t>Revenue</t>
  </si>
  <si>
    <t xml:space="preserve">Earnings per share (€, basic) </t>
  </si>
  <si>
    <t>Earnings per share (€, diluted)</t>
  </si>
  <si>
    <t>Weighted average number of shares outstanding (basic)</t>
  </si>
  <si>
    <t>Weighted average number of shares outstanding (diluted)</t>
  </si>
  <si>
    <t>In € thousands</t>
  </si>
  <si>
    <t>Net loss/gain arising from translating net investments in foreign operations</t>
  </si>
  <si>
    <t>ASSETS</t>
  </si>
  <si>
    <t>EQUITY AND LIABILITIES</t>
  </si>
  <si>
    <t>Provisions for pensions</t>
  </si>
  <si>
    <t>STATEMENT OF COMPREHENSIVE INCOME</t>
  </si>
  <si>
    <t xml:space="preserve">In € thousands </t>
  </si>
  <si>
    <t>In € millions (unless otherwise stated)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</si>
  <si>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</si>
  <si>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</si>
  <si>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</si>
  <si>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Net cash provided by/used in financing activities</t>
  </si>
  <si>
    <t>Currency translation adjustment</t>
  </si>
  <si>
    <t>Cash and cash equivalents at the end of period</t>
  </si>
  <si>
    <t xml:space="preserve"> </t>
  </si>
  <si>
    <t>Non-controlling interest</t>
  </si>
  <si>
    <t>BPE</t>
  </si>
  <si>
    <t>Issue and disposal of treasury stock</t>
  </si>
  <si>
    <t>Transactions with equity holders</t>
  </si>
  <si>
    <t>Fair value measurement of securities and derivatives</t>
  </si>
  <si>
    <t>Actuarial gains/losses from defined benefit plans</t>
  </si>
  <si>
    <t>Attributable to shareholders of Software AG</t>
  </si>
  <si>
    <t>Non-controlling interests</t>
  </si>
  <si>
    <t>Thereof attributable to shareholders of Software AG</t>
  </si>
  <si>
    <t>Thereof attributable to non-controlling interests</t>
  </si>
  <si>
    <t>Purchase of treasury stock (incl. Hedge premiums paid)</t>
  </si>
  <si>
    <t xml:space="preserve">Comprehensive income </t>
  </si>
  <si>
    <t>Business Line</t>
  </si>
  <si>
    <t>Business Process Excellence</t>
  </si>
  <si>
    <t>R&amp;D</t>
  </si>
  <si>
    <t>Enterprise Transaction Systems</t>
  </si>
  <si>
    <t>Free Cash flow</t>
  </si>
  <si>
    <t>Balance sheet</t>
  </si>
  <si>
    <t>Free Cash Flow</t>
  </si>
  <si>
    <t>Currency translation gains/losses from net investments in foreign operations</t>
  </si>
  <si>
    <t>Net actuarial gain/loss and asset caps on defined benefit plans</t>
  </si>
  <si>
    <t>Net gain/loss on remeasuring financial assets</t>
  </si>
  <si>
    <t>Additions to financial liabilities</t>
  </si>
  <si>
    <t>Services</t>
  </si>
  <si>
    <t>Segment contribution</t>
  </si>
  <si>
    <t>Tax liabilities</t>
  </si>
  <si>
    <t>Income tax assets</t>
  </si>
  <si>
    <t>Profit before income taxes</t>
  </si>
  <si>
    <t>Income Taxes</t>
  </si>
  <si>
    <t>Segment result</t>
  </si>
  <si>
    <t>Net financial expense</t>
  </si>
  <si>
    <t>Financial expense, net</t>
  </si>
  <si>
    <t>EBIT*</t>
  </si>
  <si>
    <t>*EBIT: Net income + Income taxes + other taxes + financial expense, net</t>
  </si>
  <si>
    <t>Other income, net</t>
  </si>
  <si>
    <t>Equity as of January 1, 2013</t>
  </si>
  <si>
    <t>Consulting</t>
  </si>
  <si>
    <t>Proceeds from the sale of disposal group</t>
  </si>
  <si>
    <t>Other non-cash expense and income</t>
  </si>
  <si>
    <t>Share attributable to shareholders of Software AG</t>
  </si>
  <si>
    <t>Thereof attributable to non-controlling interest</t>
  </si>
  <si>
    <t>Net debt</t>
  </si>
  <si>
    <t>Items that may be reclassified subsequently to profit or loss</t>
  </si>
  <si>
    <t>Items that will not be reclassified to profit or loss subsequently</t>
  </si>
  <si>
    <t>Dec. 31, 2013</t>
  </si>
  <si>
    <t>Securities</t>
  </si>
  <si>
    <t>Equity as of January 1, 2014</t>
  </si>
  <si>
    <t>Sale of treasury stocks</t>
  </si>
  <si>
    <t>Purchase of securities</t>
  </si>
  <si>
    <t>Sale of securities</t>
  </si>
  <si>
    <t>Common shares outstanding (no.)</t>
  </si>
  <si>
    <t>December 31, 2014</t>
  </si>
  <si>
    <t>December 31, 2013</t>
  </si>
  <si>
    <t>Q4 2014</t>
  </si>
  <si>
    <t>Q4 2013</t>
  </si>
  <si>
    <t>Dec. 31, 2014</t>
  </si>
  <si>
    <t>2014</t>
  </si>
  <si>
    <t>2013</t>
  </si>
  <si>
    <t>Equity as of December 31, 2013</t>
  </si>
  <si>
    <t>Equity as of December 31, 2014</t>
  </si>
  <si>
    <t>Other charges</t>
  </si>
  <si>
    <t>KEY FIGURES as of December 31, 2014 and 2013</t>
  </si>
  <si>
    <t>CONSOLIDATED INCOME STATEMENT for the twelve months ended December 31, 2014 and 2013</t>
  </si>
  <si>
    <t>CONSOLIDATED BALANCE SHEET as of December 31, 2014 and 2013</t>
  </si>
  <si>
    <t>CONSOLIDATED STATEMENT OF CASH FLOWS for the twelve months ended December 31, 2014 and 2013</t>
  </si>
  <si>
    <t>SEGMENT REPORT for the fourth quarter 2014 and 2013</t>
  </si>
  <si>
    <t>SEGMENT REPORT for the twelve months ended December 31, 2014 and 2013</t>
  </si>
  <si>
    <t>CONSOLIDATED STATEMENT OF CHANGES IN EQUITY for the twelve months ended December 31, 2014 and 2013</t>
  </si>
  <si>
    <t>for the twelve months ended December 31, 2014 and 2013</t>
  </si>
  <si>
    <t>Other income / expense,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</si>
</sst>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_ ;[Red]\-#,##0\ "/>
    <numFmt numFmtId="165" formatCode="0.0"/>
    <numFmt numFmtId="166" formatCode="0.0%"/>
    <numFmt numFmtId="167" formatCode="#,##0.0"/>
    <numFmt numFmtId="168" formatCode="&quot;ÖS&quot;\ #,##0;[Red]\-&quot;ÖS&quot;\ #,##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d/m/yyyy"/>
    <numFmt numFmtId="172" formatCode="_-* #,##0.0_-;\-* #,##0.0_-;_-* &quot;-&quot;?_-;_-@_-"/>
    <numFmt numFmtId="173" formatCode="_-* #,##0.00\ [$€-1]_-;\-* #,##0.00\ [$€-1]_-;_-* &quot;-&quot;??\ [$€-1]_-"/>
    <numFmt numFmtId="174" formatCode="[$-407]d/\ mmmm\ yyyy;@"/>
    <numFmt numFmtId="175" formatCode="[$-407]d/\ mmm/\ yyyy;@"/>
    <numFmt numFmtId="176" formatCode="0.000_)"/>
    <numFmt numFmtId="177" formatCode="#,##0\ \ "/>
  </numFmts>
  <fonts count="2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Univers (WN)"/>
    </font>
    <font>
      <sz val="12"/>
      <name val="Arial"/>
      <family val="2"/>
    </font>
    <font>
      <sz val="10"/>
      <name val="Geneva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</font>
    <font>
      <sz val="11"/>
      <name val="Tms Rmn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8">
    <xf numFmtId="0" fontId="0" fillId="0" borderId="0"/>
    <xf numFmtId="0" fontId="1" fillId="2" borderId="0"/>
    <xf numFmtId="0" fontId="1" fillId="0" borderId="0">
      <alignment vertical="center"/>
    </xf>
    <xf numFmtId="0" fontId="15" fillId="2" borderId="0"/>
    <xf numFmtId="0" fontId="15" fillId="0" borderId="0">
      <alignment vertical="center"/>
    </xf>
    <xf numFmtId="0" fontId="16" fillId="2" borderId="0"/>
    <xf numFmtId="0" fontId="16" fillId="0" borderId="0">
      <alignment vertical="center"/>
    </xf>
    <xf numFmtId="0" fontId="17" fillId="2" borderId="0"/>
    <xf numFmtId="0" fontId="17" fillId="0" borderId="0">
      <alignment vertical="center"/>
    </xf>
    <xf numFmtId="0" fontId="18" fillId="2" borderId="0"/>
    <xf numFmtId="0" fontId="18" fillId="0" borderId="0">
      <alignment vertical="center"/>
    </xf>
    <xf numFmtId="0" fontId="19" fillId="2" borderId="0"/>
    <xf numFmtId="0" fontId="19" fillId="0" borderId="0"/>
    <xf numFmtId="0" fontId="3" fillId="2" borderId="0"/>
    <xf numFmtId="0" fontId="3" fillId="0" borderId="0"/>
    <xf numFmtId="177" fontId="20" fillId="3" borderId="1"/>
    <xf numFmtId="164" fontId="7" fillId="0" borderId="0">
      <alignment vertical="center"/>
    </xf>
    <xf numFmtId="0" fontId="16" fillId="3" borderId="0"/>
    <xf numFmtId="0" fontId="16" fillId="4" borderId="0"/>
    <xf numFmtId="0" fontId="1" fillId="2" borderId="0"/>
    <xf numFmtId="0" fontId="1" fillId="0" borderId="0"/>
    <xf numFmtId="0" fontId="15" fillId="2" borderId="0"/>
    <xf numFmtId="0" fontId="15" fillId="0" borderId="0"/>
    <xf numFmtId="0" fontId="16" fillId="2" borderId="0"/>
    <xf numFmtId="0" fontId="7" fillId="2" borderId="0"/>
    <xf numFmtId="0" fontId="18" fillId="2" borderId="0"/>
    <xf numFmtId="0" fontId="19" fillId="2" borderId="0"/>
    <xf numFmtId="0" fontId="3" fillId="2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38" fontId="3" fillId="2" borderId="0" applyNumberFormat="0" applyBorder="0" applyAlignment="0" applyProtection="0"/>
    <xf numFmtId="10" fontId="3" fillId="3" borderId="2" applyNumberFormat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4" fontId="6" fillId="0" borderId="0"/>
    <xf numFmtId="10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11" fillId="0" borderId="3" applyNumberFormat="0" applyFill="0" applyAlignment="0" applyProtection="0"/>
    <xf numFmtId="3" fontId="12" fillId="0" borderId="3" applyNumberFormat="0" applyFill="0" applyAlignment="0" applyProtection="0"/>
    <xf numFmtId="0" fontId="11" fillId="0" borderId="0" applyNumberFormat="0" applyFill="0" applyBorder="0" applyProtection="0">
      <alignment wrapText="1"/>
    </xf>
    <xf numFmtId="0" fontId="12" fillId="0" borderId="0">
      <alignment wrapText="1"/>
    </xf>
    <xf numFmtId="3" fontId="13" fillId="0" borderId="0" applyFont="0" applyFill="0" applyBorder="0" applyProtection="0">
      <alignment horizontal="right"/>
    </xf>
    <xf numFmtId="170" fontId="20" fillId="0" borderId="0" applyBorder="0" applyProtection="0"/>
    <xf numFmtId="170" fontId="20" fillId="0" borderId="0" applyBorder="0"/>
    <xf numFmtId="10" fontId="26" fillId="0" borderId="0" applyFont="0" applyFill="0" applyBorder="0" applyAlignment="0" applyProtection="0"/>
    <xf numFmtId="164" fontId="1" fillId="0" borderId="0">
      <alignment vertical="center"/>
    </xf>
    <xf numFmtId="173" fontId="26" fillId="0" borderId="0" applyFont="0" applyFill="0" applyBorder="0" applyAlignment="0" applyProtection="0"/>
    <xf numFmtId="0" fontId="1" fillId="2" borderId="0"/>
    <xf numFmtId="0" fontId="26" fillId="0" borderId="0"/>
    <xf numFmtId="0" fontId="26" fillId="2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>
      <alignment vertical="center"/>
    </xf>
    <xf numFmtId="0" fontId="26" fillId="2" borderId="0"/>
  </cellStyleXfs>
  <cellXfs count="262">
    <xf numFmtId="0" fontId="0" fillId="0" borderId="0" xfId="0"/>
    <xf numFmtId="0" fontId="2" fillId="0" borderId="0" xfId="0" applyFont="1"/>
    <xf numFmtId="0" fontId="7" fillId="0" borderId="0" xfId="0" applyFont="1"/>
    <xf numFmtId="4" fontId="7" fillId="0" borderId="0" xfId="54" applyFont="1"/>
    <xf numFmtId="4" fontId="7" fillId="0" borderId="0" xfId="54" applyNumberFormat="1" applyFont="1" applyAlignment="1">
      <alignment horizontal="right"/>
    </xf>
    <xf numFmtId="4" fontId="2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right"/>
    </xf>
    <xf numFmtId="4" fontId="4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center"/>
    </xf>
    <xf numFmtId="4" fontId="4" fillId="5" borderId="0" xfId="54" applyFont="1" applyFill="1" applyAlignment="1" applyProtection="1">
      <alignment horizontal="left"/>
    </xf>
    <xf numFmtId="4" fontId="2" fillId="5" borderId="0" xfId="54" applyNumberFormat="1" applyFont="1" applyFill="1" applyBorder="1" applyAlignment="1">
      <alignment horizontal="center"/>
    </xf>
    <xf numFmtId="4" fontId="2" fillId="5" borderId="0" xfId="54" applyFont="1" applyFill="1" applyAlignment="1" applyProtection="1">
      <alignment horizontal="left"/>
    </xf>
    <xf numFmtId="3" fontId="2" fillId="0" borderId="0" xfId="0" applyNumberFormat="1" applyFont="1"/>
    <xf numFmtId="4" fontId="2" fillId="5" borderId="0" xfId="54" applyFont="1" applyFill="1"/>
    <xf numFmtId="4" fontId="4" fillId="5" borderId="0" xfId="54" applyFont="1" applyFill="1"/>
    <xf numFmtId="0" fontId="4" fillId="5" borderId="2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2" fillId="5" borderId="2" xfId="0" applyFont="1" applyFill="1" applyBorder="1" applyAlignment="1"/>
    <xf numFmtId="3" fontId="4" fillId="5" borderId="5" xfId="0" applyNumberFormat="1" applyFont="1" applyFill="1" applyBorder="1"/>
    <xf numFmtId="0" fontId="4" fillId="5" borderId="5" xfId="0" applyFont="1" applyFill="1" applyBorder="1" applyAlignment="1"/>
    <xf numFmtId="0" fontId="4" fillId="5" borderId="5" xfId="57" applyFont="1" applyFill="1" applyBorder="1" applyAlignment="1"/>
    <xf numFmtId="0" fontId="2" fillId="5" borderId="4" xfId="57" applyFont="1" applyFill="1" applyBorder="1" applyAlignment="1"/>
    <xf numFmtId="0" fontId="7" fillId="5" borderId="0" xfId="0" applyFont="1" applyFill="1" applyAlignment="1"/>
    <xf numFmtId="0" fontId="22" fillId="5" borderId="0" xfId="0" applyFont="1" applyFill="1" applyAlignment="1">
      <alignment vertical="center"/>
    </xf>
    <xf numFmtId="0" fontId="7" fillId="5" borderId="0" xfId="0" applyFont="1" applyFill="1"/>
    <xf numFmtId="9" fontId="2" fillId="5" borderId="0" xfId="0" applyNumberFormat="1" applyFont="1" applyFill="1" applyBorder="1"/>
    <xf numFmtId="166" fontId="7" fillId="5" borderId="0" xfId="0" applyNumberFormat="1" applyFont="1" applyFill="1"/>
    <xf numFmtId="166" fontId="4" fillId="5" borderId="2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167" fontId="2" fillId="5" borderId="8" xfId="0" applyNumberFormat="1" applyFont="1" applyFill="1" applyBorder="1"/>
    <xf numFmtId="9" fontId="2" fillId="5" borderId="9" xfId="0" applyNumberFormat="1" applyFont="1" applyFill="1" applyBorder="1"/>
    <xf numFmtId="0" fontId="2" fillId="5" borderId="10" xfId="0" applyFont="1" applyFill="1" applyBorder="1"/>
    <xf numFmtId="0" fontId="2" fillId="5" borderId="0" xfId="0" applyFont="1" applyFill="1" applyBorder="1"/>
    <xf numFmtId="0" fontId="2" fillId="5" borderId="10" xfId="0" applyFont="1" applyFill="1" applyBorder="1" applyAlignment="1"/>
    <xf numFmtId="167" fontId="2" fillId="5" borderId="11" xfId="0" applyNumberFormat="1" applyFont="1" applyFill="1" applyBorder="1"/>
    <xf numFmtId="0" fontId="2" fillId="5" borderId="0" xfId="0" applyFont="1" applyFill="1" applyBorder="1" applyAlignment="1"/>
    <xf numFmtId="0" fontId="2" fillId="5" borderId="0" xfId="0" applyFont="1" applyFill="1"/>
    <xf numFmtId="0" fontId="2" fillId="5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167" fontId="2" fillId="5" borderId="14" xfId="0" applyNumberFormat="1" applyFont="1" applyFill="1" applyBorder="1"/>
    <xf numFmtId="9" fontId="2" fillId="5" borderId="5" xfId="0" applyNumberFormat="1" applyFont="1" applyFill="1" applyBorder="1"/>
    <xf numFmtId="166" fontId="2" fillId="5" borderId="14" xfId="0" applyNumberFormat="1" applyFont="1" applyFill="1" applyBorder="1"/>
    <xf numFmtId="166" fontId="2" fillId="5" borderId="5" xfId="0" applyNumberFormat="1" applyFont="1" applyFill="1" applyBorder="1"/>
    <xf numFmtId="0" fontId="4" fillId="5" borderId="10" xfId="0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167" fontId="4" fillId="5" borderId="0" xfId="0" applyNumberFormat="1" applyFont="1" applyFill="1" applyBorder="1"/>
    <xf numFmtId="9" fontId="4" fillId="5" borderId="15" xfId="0" applyNumberFormat="1" applyFont="1" applyFill="1" applyBorder="1"/>
    <xf numFmtId="0" fontId="2" fillId="5" borderId="16" xfId="0" applyFont="1" applyFill="1" applyBorder="1" applyAlignment="1"/>
    <xf numFmtId="2" fontId="2" fillId="5" borderId="17" xfId="0" applyNumberFormat="1" applyFont="1" applyFill="1" applyBorder="1"/>
    <xf numFmtId="9" fontId="2" fillId="5" borderId="2" xfId="0" applyNumberFormat="1" applyFont="1" applyFill="1" applyBorder="1"/>
    <xf numFmtId="0" fontId="2" fillId="5" borderId="17" xfId="0" applyFont="1" applyFill="1" applyBorder="1"/>
    <xf numFmtId="9" fontId="2" fillId="5" borderId="15" xfId="0" applyNumberFormat="1" applyFont="1" applyFill="1" applyBorder="1"/>
    <xf numFmtId="9" fontId="2" fillId="5" borderId="14" xfId="0" applyNumberFormat="1" applyFont="1" applyFill="1" applyBorder="1"/>
    <xf numFmtId="3" fontId="2" fillId="5" borderId="11" xfId="0" applyNumberFormat="1" applyFont="1" applyFill="1" applyBorder="1" applyAlignment="1">
      <alignment horizontal="right"/>
    </xf>
    <xf numFmtId="3" fontId="2" fillId="5" borderId="14" xfId="0" applyNumberFormat="1" applyFont="1" applyFill="1" applyBorder="1" applyAlignment="1">
      <alignment horizontal="right"/>
    </xf>
    <xf numFmtId="0" fontId="22" fillId="5" borderId="0" xfId="0" applyFont="1" applyFill="1"/>
    <xf numFmtId="0" fontId="4" fillId="5" borderId="0" xfId="0" applyFont="1" applyFill="1"/>
    <xf numFmtId="0" fontId="4" fillId="6" borderId="2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/>
    <xf numFmtId="3" fontId="2" fillId="5" borderId="11" xfId="0" applyNumberFormat="1" applyFont="1" applyFill="1" applyBorder="1" applyProtection="1">
      <protection locked="0"/>
    </xf>
    <xf numFmtId="9" fontId="2" fillId="5" borderId="9" xfId="0" applyNumberFormat="1" applyFont="1" applyFill="1" applyBorder="1" applyProtection="1">
      <protection locked="0"/>
    </xf>
    <xf numFmtId="0" fontId="2" fillId="6" borderId="9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3" fontId="2" fillId="5" borderId="14" xfId="0" applyNumberFormat="1" applyFont="1" applyFill="1" applyBorder="1" applyProtection="1">
      <protection locked="0"/>
    </xf>
    <xf numFmtId="9" fontId="2" fillId="5" borderId="5" xfId="0" applyNumberFormat="1" applyFont="1" applyFill="1" applyBorder="1" applyProtection="1">
      <protection locked="0"/>
    </xf>
    <xf numFmtId="3" fontId="4" fillId="5" borderId="14" xfId="0" applyNumberFormat="1" applyFont="1" applyFill="1" applyBorder="1"/>
    <xf numFmtId="9" fontId="4" fillId="5" borderId="2" xfId="0" applyNumberFormat="1" applyFont="1" applyFill="1" applyBorder="1" applyProtection="1">
      <protection locked="0"/>
    </xf>
    <xf numFmtId="0" fontId="4" fillId="0" borderId="0" xfId="0" applyFont="1"/>
    <xf numFmtId="0" fontId="2" fillId="6" borderId="2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3" fontId="2" fillId="5" borderId="17" xfId="0" applyNumberFormat="1" applyFont="1" applyFill="1" applyBorder="1" applyProtection="1">
      <protection locked="0"/>
    </xf>
    <xf numFmtId="9" fontId="2" fillId="5" borderId="2" xfId="0" applyNumberFormat="1" applyFont="1" applyFill="1" applyBorder="1" applyProtection="1">
      <protection locked="0"/>
    </xf>
    <xf numFmtId="3" fontId="4" fillId="5" borderId="17" xfId="0" applyNumberFormat="1" applyFont="1" applyFill="1" applyBorder="1" applyProtection="1">
      <protection locked="0"/>
    </xf>
    <xf numFmtId="3" fontId="4" fillId="5" borderId="17" xfId="0" applyNumberFormat="1" applyFont="1" applyFill="1" applyBorder="1"/>
    <xf numFmtId="0" fontId="2" fillId="6" borderId="2" xfId="0" applyFont="1" applyFill="1" applyBorder="1" applyAlignment="1"/>
    <xf numFmtId="3" fontId="2" fillId="5" borderId="17" xfId="0" applyNumberFormat="1" applyFont="1" applyFill="1" applyBorder="1"/>
    <xf numFmtId="9" fontId="2" fillId="5" borderId="2" xfId="0" applyNumberFormat="1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/>
    <xf numFmtId="0" fontId="4" fillId="5" borderId="2" xfId="0" applyFont="1" applyFill="1" applyBorder="1" applyAlignment="1"/>
    <xf numFmtId="0" fontId="4" fillId="6" borderId="2" xfId="0" applyFont="1" applyFill="1" applyBorder="1" applyAlignment="1"/>
    <xf numFmtId="0" fontId="4" fillId="5" borderId="18" xfId="0" applyFont="1" applyFill="1" applyBorder="1"/>
    <xf numFmtId="4" fontId="2" fillId="5" borderId="17" xfId="0" applyNumberFormat="1" applyFont="1" applyFill="1" applyBorder="1" applyProtection="1">
      <protection locked="0"/>
    </xf>
    <xf numFmtId="3" fontId="4" fillId="5" borderId="15" xfId="58" applyNumberFormat="1" applyFont="1" applyFill="1" applyBorder="1" applyAlignment="1">
      <alignment horizontal="centerContinuous" vertical="center"/>
    </xf>
    <xf numFmtId="3" fontId="2" fillId="5" borderId="13" xfId="0" applyNumberFormat="1" applyFont="1" applyFill="1" applyBorder="1" applyAlignment="1">
      <alignment horizontal="center" wrapText="1"/>
    </xf>
    <xf numFmtId="3" fontId="2" fillId="5" borderId="2" xfId="0" applyNumberFormat="1" applyFont="1" applyFill="1" applyBorder="1"/>
    <xf numFmtId="3" fontId="4" fillId="5" borderId="0" xfId="0" applyNumberFormat="1" applyFont="1" applyFill="1" applyBorder="1"/>
    <xf numFmtId="3" fontId="2" fillId="5" borderId="0" xfId="0" applyNumberFormat="1" applyFont="1" applyFill="1" applyBorder="1"/>
    <xf numFmtId="174" fontId="2" fillId="5" borderId="19" xfId="0" applyNumberFormat="1" applyFont="1" applyFill="1" applyBorder="1" applyAlignment="1">
      <alignment horizontal="left"/>
    </xf>
    <xf numFmtId="174" fontId="2" fillId="5" borderId="20" xfId="0" applyNumberFormat="1" applyFont="1" applyFill="1" applyBorder="1" applyAlignment="1">
      <alignment horizontal="left"/>
    </xf>
    <xf numFmtId="3" fontId="2" fillId="5" borderId="20" xfId="0" applyNumberFormat="1" applyFont="1" applyFill="1" applyBorder="1" applyAlignment="1">
      <alignment horizontal="center" wrapText="1"/>
    </xf>
    <xf numFmtId="3" fontId="2" fillId="5" borderId="21" xfId="0" applyNumberFormat="1" applyFont="1" applyFill="1" applyBorder="1"/>
    <xf numFmtId="49" fontId="2" fillId="5" borderId="22" xfId="0" applyNumberFormat="1" applyFont="1" applyFill="1" applyBorder="1" applyAlignment="1">
      <alignment horizontal="left"/>
    </xf>
    <xf numFmtId="49" fontId="2" fillId="5" borderId="0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23" xfId="0" applyNumberFormat="1" applyFont="1" applyFill="1" applyBorder="1" applyAlignment="1">
      <alignment horizontal="center"/>
    </xf>
    <xf numFmtId="0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left"/>
    </xf>
    <xf numFmtId="3" fontId="4" fillId="5" borderId="24" xfId="0" applyNumberFormat="1" applyFont="1" applyFill="1" applyBorder="1" applyAlignment="1">
      <alignment horizontal="center"/>
    </xf>
    <xf numFmtId="3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/>
    </xf>
    <xf numFmtId="3" fontId="4" fillId="5" borderId="23" xfId="0" applyNumberFormat="1" applyFont="1" applyFill="1" applyBorder="1" applyAlignment="1">
      <alignment horizontal="center"/>
    </xf>
    <xf numFmtId="3" fontId="4" fillId="5" borderId="25" xfId="0" applyNumberFormat="1" applyFont="1" applyFill="1" applyBorder="1"/>
    <xf numFmtId="3" fontId="4" fillId="5" borderId="26" xfId="0" applyNumberFormat="1" applyFont="1" applyFill="1" applyBorder="1"/>
    <xf numFmtId="3" fontId="2" fillId="5" borderId="26" xfId="0" applyNumberFormat="1" applyFont="1" applyFill="1" applyBorder="1"/>
    <xf numFmtId="3" fontId="2" fillId="5" borderId="20" xfId="0" applyNumberFormat="1" applyFont="1" applyFill="1" applyBorder="1"/>
    <xf numFmtId="3" fontId="4" fillId="5" borderId="27" xfId="0" applyNumberFormat="1" applyFont="1" applyFill="1" applyBorder="1"/>
    <xf numFmtId="3" fontId="4" fillId="5" borderId="28" xfId="0" applyNumberFormat="1" applyFont="1" applyFill="1" applyBorder="1"/>
    <xf numFmtId="3" fontId="4" fillId="5" borderId="13" xfId="0" applyNumberFormat="1" applyFont="1" applyFill="1" applyBorder="1"/>
    <xf numFmtId="3" fontId="2" fillId="5" borderId="13" xfId="0" applyNumberFormat="1" applyFont="1" applyFill="1" applyBorder="1"/>
    <xf numFmtId="3" fontId="4" fillId="5" borderId="24" xfId="0" applyNumberFormat="1" applyFont="1" applyFill="1" applyBorder="1"/>
    <xf numFmtId="3" fontId="2" fillId="5" borderId="18" xfId="0" applyNumberFormat="1" applyFont="1" applyFill="1" applyBorder="1"/>
    <xf numFmtId="3" fontId="4" fillId="5" borderId="29" xfId="0" applyNumberFormat="1" applyFont="1" applyFill="1" applyBorder="1"/>
    <xf numFmtId="3" fontId="2" fillId="5" borderId="18" xfId="0" applyNumberFormat="1" applyFont="1" applyFill="1" applyBorder="1" applyAlignment="1">
      <alignment wrapText="1"/>
    </xf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2" fillId="5" borderId="31" xfId="0" applyNumberFormat="1" applyFont="1" applyFill="1" applyBorder="1"/>
    <xf numFmtId="3" fontId="2" fillId="5" borderId="32" xfId="0" applyNumberFormat="1" applyFont="1" applyFill="1" applyBorder="1"/>
    <xf numFmtId="3" fontId="4" fillId="5" borderId="33" xfId="0" applyNumberFormat="1" applyFont="1" applyFill="1" applyBorder="1"/>
    <xf numFmtId="3" fontId="7" fillId="0" borderId="0" xfId="0" applyNumberFormat="1" applyFont="1"/>
    <xf numFmtId="3" fontId="4" fillId="5" borderId="6" xfId="58" applyNumberFormat="1" applyFont="1" applyFill="1" applyBorder="1" applyAlignment="1">
      <alignment horizontal="left" vertical="center"/>
    </xf>
    <xf numFmtId="3" fontId="4" fillId="5" borderId="6" xfId="58" applyNumberFormat="1" applyFont="1" applyFill="1" applyBorder="1" applyAlignment="1">
      <alignment horizontal="centerContinuous" vertical="center"/>
    </xf>
    <xf numFmtId="3" fontId="4" fillId="5" borderId="8" xfId="58" applyNumberFormat="1" applyFont="1" applyFill="1" applyBorder="1" applyAlignment="1">
      <alignment horizontal="centerContinuous" vertical="center"/>
    </xf>
    <xf numFmtId="3" fontId="4" fillId="5" borderId="7" xfId="58" applyNumberFormat="1" applyFont="1" applyFill="1" applyBorder="1" applyAlignment="1">
      <alignment horizontal="centerContinuous" vertical="center"/>
    </xf>
    <xf numFmtId="3" fontId="4" fillId="5" borderId="10" xfId="58" applyNumberFormat="1" applyFont="1" applyFill="1" applyBorder="1" applyAlignment="1">
      <alignment horizontal="left" vertical="center"/>
    </xf>
    <xf numFmtId="3" fontId="4" fillId="5" borderId="10" xfId="58" applyNumberFormat="1" applyFont="1" applyFill="1" applyBorder="1" applyAlignment="1">
      <alignment horizontal="centerContinuous" vertical="center"/>
    </xf>
    <xf numFmtId="3" fontId="4" fillId="5" borderId="0" xfId="58" applyNumberFormat="1" applyFont="1" applyFill="1" applyBorder="1" applyAlignment="1">
      <alignment horizontal="centerContinuous" vertical="center"/>
    </xf>
    <xf numFmtId="3" fontId="4" fillId="5" borderId="11" xfId="58" applyNumberFormat="1" applyFont="1" applyFill="1" applyBorder="1" applyAlignment="1">
      <alignment horizontal="centerContinuous" vertical="center"/>
    </xf>
    <xf numFmtId="3" fontId="4" fillId="5" borderId="5" xfId="58" applyNumberFormat="1" applyFont="1" applyFill="1" applyBorder="1" applyAlignment="1">
      <alignment horizontal="left" vertical="center"/>
    </xf>
    <xf numFmtId="49" fontId="4" fillId="5" borderId="12" xfId="58" applyNumberFormat="1" applyFont="1" applyFill="1" applyBorder="1" applyAlignment="1">
      <alignment horizontal="center" vertical="center"/>
    </xf>
    <xf numFmtId="3" fontId="4" fillId="5" borderId="9" xfId="58" applyNumberFormat="1" applyFont="1" applyFill="1" applyBorder="1" applyAlignment="1">
      <alignment horizontal="left" vertical="center"/>
    </xf>
    <xf numFmtId="3" fontId="2" fillId="5" borderId="10" xfId="58" applyNumberFormat="1" applyFont="1" applyFill="1" applyBorder="1" applyAlignment="1">
      <alignment horizontal="left" vertical="center"/>
    </xf>
    <xf numFmtId="3" fontId="2" fillId="5" borderId="9" xfId="58" applyNumberFormat="1" applyFont="1" applyFill="1" applyBorder="1" applyAlignment="1">
      <alignment horizontal="right" vertical="center"/>
    </xf>
    <xf numFmtId="3" fontId="4" fillId="5" borderId="16" xfId="58" applyNumberFormat="1" applyFont="1" applyFill="1" applyBorder="1" applyAlignment="1">
      <alignment horizontal="left" vertical="center"/>
    </xf>
    <xf numFmtId="3" fontId="4" fillId="5" borderId="2" xfId="58" applyNumberFormat="1" applyFont="1" applyFill="1" applyBorder="1" applyAlignment="1">
      <alignment horizontal="right" vertical="center"/>
    </xf>
    <xf numFmtId="3" fontId="2" fillId="5" borderId="12" xfId="58" applyNumberFormat="1" applyFont="1" applyFill="1" applyBorder="1" applyAlignment="1">
      <alignment horizontal="left" vertical="center"/>
    </xf>
    <xf numFmtId="3" fontId="2" fillId="5" borderId="5" xfId="58" applyNumberFormat="1" applyFont="1" applyFill="1" applyBorder="1" applyAlignment="1">
      <alignment horizontal="right" vertical="center"/>
    </xf>
    <xf numFmtId="3" fontId="4" fillId="5" borderId="9" xfId="58" applyNumberFormat="1" applyFont="1" applyFill="1" applyBorder="1" applyAlignment="1">
      <alignment horizontal="right" vertical="center"/>
    </xf>
    <xf numFmtId="3" fontId="4" fillId="5" borderId="2" xfId="58" applyNumberFormat="1" applyFont="1" applyFill="1" applyBorder="1" applyAlignment="1">
      <alignment horizontal="left" vertical="center"/>
    </xf>
    <xf numFmtId="3" fontId="4" fillId="5" borderId="17" xfId="58" applyNumberFormat="1" applyFont="1" applyFill="1" applyBorder="1" applyAlignment="1">
      <alignment horizontal="right" vertical="center"/>
    </xf>
    <xf numFmtId="3" fontId="2" fillId="5" borderId="9" xfId="58" applyNumberFormat="1" applyFont="1" applyFill="1" applyBorder="1" applyAlignment="1">
      <alignment horizontal="left" vertical="center"/>
    </xf>
    <xf numFmtId="3" fontId="2" fillId="5" borderId="0" xfId="58" applyNumberFormat="1" applyFont="1" applyFill="1" applyBorder="1" applyAlignment="1">
      <alignment horizontal="right" vertical="center"/>
    </xf>
    <xf numFmtId="3" fontId="2" fillId="5" borderId="5" xfId="58" applyNumberFormat="1" applyFont="1" applyFill="1" applyBorder="1" applyAlignment="1">
      <alignment horizontal="left" vertical="center"/>
    </xf>
    <xf numFmtId="3" fontId="4" fillId="5" borderId="10" xfId="58" applyNumberFormat="1" applyFont="1" applyFill="1" applyBorder="1" applyAlignment="1">
      <alignment horizontal="right" vertical="center"/>
    </xf>
    <xf numFmtId="3" fontId="4" fillId="5" borderId="0" xfId="58" applyNumberFormat="1" applyFont="1" applyFill="1" applyBorder="1" applyAlignment="1">
      <alignment horizontal="right" vertical="center"/>
    </xf>
    <xf numFmtId="3" fontId="4" fillId="5" borderId="34" xfId="58" applyNumberFormat="1" applyFont="1" applyFill="1" applyBorder="1" applyAlignment="1">
      <alignment horizontal="left" vertical="center"/>
    </xf>
    <xf numFmtId="3" fontId="4" fillId="5" borderId="35" xfId="58" applyNumberFormat="1" applyFont="1" applyFill="1" applyBorder="1" applyAlignment="1">
      <alignment horizontal="right" vertical="center"/>
    </xf>
    <xf numFmtId="3" fontId="4" fillId="5" borderId="36" xfId="58" applyNumberFormat="1" applyFont="1" applyFill="1" applyBorder="1" applyAlignment="1">
      <alignment horizontal="right" vertical="center"/>
    </xf>
    <xf numFmtId="3" fontId="4" fillId="5" borderId="37" xfId="58" applyNumberFormat="1" applyFont="1" applyFill="1" applyBorder="1" applyAlignment="1">
      <alignment horizontal="right" vertical="center"/>
    </xf>
    <xf numFmtId="3" fontId="4" fillId="5" borderId="38" xfId="58" applyNumberFormat="1" applyFont="1" applyFill="1" applyBorder="1" applyAlignment="1">
      <alignment horizontal="right" vertical="center"/>
    </xf>
    <xf numFmtId="0" fontId="24" fillId="0" borderId="0" xfId="58" applyFont="1" applyAlignment="1">
      <alignment horizontal="left"/>
    </xf>
    <xf numFmtId="0" fontId="24" fillId="0" borderId="0" xfId="58" applyFont="1"/>
    <xf numFmtId="0" fontId="7" fillId="0" borderId="0" xfId="0" applyFont="1" applyAlignment="1">
      <alignment vertical="center"/>
    </xf>
    <xf numFmtId="3" fontId="2" fillId="5" borderId="4" xfId="0" applyNumberFormat="1" applyFont="1" applyFill="1" applyBorder="1"/>
    <xf numFmtId="4" fontId="4" fillId="5" borderId="13" xfId="54" applyFont="1" applyFill="1" applyBorder="1" applyAlignment="1" applyProtection="1"/>
    <xf numFmtId="175" fontId="4" fillId="5" borderId="13" xfId="54" applyNumberFormat="1" applyFont="1" applyFill="1" applyBorder="1" applyAlignment="1">
      <alignment horizontal="center"/>
    </xf>
    <xf numFmtId="3" fontId="2" fillId="5" borderId="0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 applyAlignment="1">
      <alignment horizontal="right"/>
    </xf>
    <xf numFmtId="3" fontId="2" fillId="5" borderId="0" xfId="54" applyNumberFormat="1" applyFont="1" applyFill="1" applyAlignment="1" applyProtection="1">
      <alignment horizontal="right"/>
    </xf>
    <xf numFmtId="3" fontId="2" fillId="5" borderId="13" xfId="54" applyNumberFormat="1" applyFont="1" applyFill="1" applyBorder="1" applyAlignment="1" applyProtection="1">
      <alignment horizontal="right"/>
    </xf>
    <xf numFmtId="3" fontId="4" fillId="5" borderId="0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/>
    <xf numFmtId="3" fontId="4" fillId="5" borderId="0" xfId="54" applyNumberFormat="1" applyFont="1" applyFill="1"/>
    <xf numFmtId="3" fontId="4" fillId="5" borderId="36" xfId="54" applyNumberFormat="1" applyFont="1" applyFill="1" applyBorder="1"/>
    <xf numFmtId="3" fontId="4" fillId="5" borderId="0" xfId="54" applyNumberFormat="1" applyFont="1" applyFill="1" applyBorder="1"/>
    <xf numFmtId="3" fontId="2" fillId="5" borderId="0" xfId="54" applyNumberFormat="1" applyFont="1" applyFill="1" applyBorder="1"/>
    <xf numFmtId="3" fontId="2" fillId="5" borderId="13" xfId="54" applyNumberFormat="1" applyFont="1" applyFill="1" applyBorder="1"/>
    <xf numFmtId="3" fontId="2" fillId="5" borderId="0" xfId="54" applyNumberFormat="1" applyFont="1" applyFill="1" applyBorder="1" applyAlignment="1">
      <alignment horizontal="right"/>
    </xf>
    <xf numFmtId="3" fontId="2" fillId="5" borderId="13" xfId="54" applyNumberFormat="1" applyFont="1" applyFill="1" applyBorder="1" applyAlignment="1">
      <alignment horizontal="right"/>
    </xf>
    <xf numFmtId="4" fontId="25" fillId="0" borderId="0" xfId="54" applyFont="1"/>
    <xf numFmtId="4" fontId="25" fillId="0" borderId="0" xfId="54" applyNumberFormat="1" applyFont="1" applyAlignment="1">
      <alignment horizontal="right"/>
    </xf>
    <xf numFmtId="3" fontId="4" fillId="5" borderId="14" xfId="0" applyNumberFormat="1" applyFont="1" applyFill="1" applyBorder="1" applyAlignment="1"/>
    <xf numFmtId="3" fontId="2" fillId="5" borderId="14" xfId="0" applyNumberFormat="1" applyFont="1" applyFill="1" applyBorder="1" applyAlignment="1"/>
    <xf numFmtId="3" fontId="4" fillId="5" borderId="14" xfId="0" applyNumberFormat="1" applyFont="1" applyFill="1" applyBorder="1" applyAlignment="1">
      <alignment vertical="center"/>
    </xf>
    <xf numFmtId="0" fontId="2" fillId="5" borderId="39" xfId="0" applyFont="1" applyFill="1" applyBorder="1"/>
    <xf numFmtId="0" fontId="2" fillId="5" borderId="32" xfId="0" applyFont="1" applyFill="1" applyBorder="1"/>
    <xf numFmtId="0" fontId="4" fillId="5" borderId="40" xfId="0" applyFont="1" applyFill="1" applyBorder="1" applyAlignment="1"/>
    <xf numFmtId="0" fontId="4" fillId="5" borderId="26" xfId="0" applyFont="1" applyFill="1" applyBorder="1" applyAlignment="1"/>
    <xf numFmtId="0" fontId="4" fillId="5" borderId="41" xfId="0" applyFont="1" applyFill="1" applyBorder="1" applyAlignment="1"/>
    <xf numFmtId="165" fontId="4" fillId="5" borderId="41" xfId="0" applyNumberFormat="1" applyFont="1" applyFill="1" applyBorder="1"/>
    <xf numFmtId="9" fontId="4" fillId="5" borderId="42" xfId="0" applyNumberFormat="1" applyFont="1" applyFill="1" applyBorder="1"/>
    <xf numFmtId="0" fontId="2" fillId="5" borderId="43" xfId="0" applyFont="1" applyFill="1" applyBorder="1" applyAlignment="1"/>
    <xf numFmtId="0" fontId="2" fillId="5" borderId="31" xfId="0" applyFont="1" applyFill="1" applyBorder="1" applyAlignment="1"/>
    <xf numFmtId="0" fontId="2" fillId="5" borderId="44" xfId="0" applyFont="1" applyFill="1" applyBorder="1" applyAlignment="1"/>
    <xf numFmtId="9" fontId="2" fillId="5" borderId="4" xfId="0" applyNumberFormat="1" applyFont="1" applyFill="1" applyBorder="1"/>
    <xf numFmtId="0" fontId="2" fillId="5" borderId="40" xfId="0" applyFont="1" applyFill="1" applyBorder="1" applyAlignment="1"/>
    <xf numFmtId="167" fontId="2" fillId="5" borderId="41" xfId="0" applyNumberFormat="1" applyFont="1" applyFill="1" applyBorder="1"/>
    <xf numFmtId="9" fontId="2" fillId="5" borderId="42" xfId="0" applyNumberFormat="1" applyFont="1" applyFill="1" applyBorder="1"/>
    <xf numFmtId="3" fontId="2" fillId="5" borderId="8" xfId="0" applyNumberFormat="1" applyFont="1" applyFill="1" applyBorder="1" applyAlignment="1">
      <alignment horizontal="right"/>
    </xf>
    <xf numFmtId="0" fontId="23" fillId="5" borderId="10" xfId="0" applyFont="1" applyFill="1" applyBorder="1"/>
    <xf numFmtId="167" fontId="2" fillId="5" borderId="45" xfId="0" applyNumberFormat="1" applyFont="1" applyFill="1" applyBorder="1"/>
    <xf numFmtId="0" fontId="2" fillId="5" borderId="6" xfId="0" applyFont="1" applyFill="1" applyBorder="1"/>
    <xf numFmtId="9" fontId="2" fillId="5" borderId="9" xfId="0" applyNumberFormat="1" applyFont="1" applyFill="1" applyBorder="1" applyAlignment="1">
      <alignment horizontal="right"/>
    </xf>
    <xf numFmtId="9" fontId="2" fillId="5" borderId="5" xfId="0" applyNumberFormat="1" applyFont="1" applyFill="1" applyBorder="1" applyAlignment="1">
      <alignment horizontal="right"/>
    </xf>
    <xf numFmtId="9" fontId="2" fillId="5" borderId="15" xfId="0" applyNumberFormat="1" applyFont="1" applyFill="1" applyBorder="1" applyAlignment="1">
      <alignment horizontal="right"/>
    </xf>
    <xf numFmtId="165" fontId="2" fillId="5" borderId="44" xfId="0" applyNumberFormat="1" applyFont="1" applyFill="1" applyBorder="1"/>
    <xf numFmtId="165" fontId="2" fillId="5" borderId="43" xfId="0" applyNumberFormat="1" applyFont="1" applyFill="1" applyBorder="1" applyAlignment="1"/>
    <xf numFmtId="9" fontId="2" fillId="5" borderId="9" xfId="0" quotePrefix="1" applyNumberFormat="1" applyFont="1" applyFill="1" applyBorder="1" applyAlignment="1">
      <alignment horizontal="right"/>
    </xf>
    <xf numFmtId="9" fontId="2" fillId="5" borderId="46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/>
    <xf numFmtId="165" fontId="4" fillId="5" borderId="14" xfId="0" applyNumberFormat="1" applyFont="1" applyFill="1" applyBorder="1"/>
    <xf numFmtId="2" fontId="2" fillId="5" borderId="8" xfId="0" applyNumberFormat="1" applyFont="1" applyFill="1" applyBorder="1"/>
    <xf numFmtId="0" fontId="4" fillId="5" borderId="39" xfId="0" applyFont="1" applyFill="1" applyBorder="1" applyAlignment="1"/>
    <xf numFmtId="0" fontId="2" fillId="5" borderId="32" xfId="0" applyFont="1" applyFill="1" applyBorder="1" applyAlignment="1"/>
    <xf numFmtId="0" fontId="2" fillId="5" borderId="45" xfId="0" applyFont="1" applyFill="1" applyBorder="1" applyAlignment="1"/>
    <xf numFmtId="9" fontId="2" fillId="5" borderId="46" xfId="0" applyNumberFormat="1" applyFont="1" applyFill="1" applyBorder="1"/>
    <xf numFmtId="165" fontId="2" fillId="5" borderId="17" xfId="0" applyNumberFormat="1" applyFont="1" applyFill="1" applyBorder="1"/>
    <xf numFmtId="0" fontId="2" fillId="5" borderId="15" xfId="0" applyFont="1" applyFill="1" applyBorder="1" applyAlignment="1">
      <alignment wrapText="1"/>
    </xf>
    <xf numFmtId="3" fontId="2" fillId="5" borderId="15" xfId="0" applyNumberFormat="1" applyFont="1" applyFill="1" applyBorder="1"/>
    <xf numFmtId="0" fontId="15" fillId="5" borderId="0" xfId="0" applyFont="1" applyFill="1" applyAlignment="1"/>
    <xf numFmtId="3" fontId="4" fillId="5" borderId="2" xfId="0" applyNumberFormat="1" applyFont="1" applyFill="1" applyBorder="1"/>
    <xf numFmtId="0" fontId="15" fillId="0" borderId="0" xfId="0" applyFont="1"/>
    <xf numFmtId="167" fontId="2" fillId="5" borderId="10" xfId="0" applyNumberFormat="1" applyFont="1" applyFill="1" applyBorder="1" applyAlignment="1"/>
    <xf numFmtId="0" fontId="13" fillId="5" borderId="0" xfId="0" applyFont="1" applyFill="1" applyAlignment="1"/>
    <xf numFmtId="3" fontId="4" fillId="5" borderId="0" xfId="54" applyNumberFormat="1" applyFont="1" applyFill="1" applyBorder="1" applyAlignment="1">
      <alignment horizontal="right"/>
    </xf>
    <xf numFmtId="0" fontId="4" fillId="6" borderId="0" xfId="0" applyFont="1" applyFill="1" applyBorder="1" applyAlignment="1"/>
    <xf numFmtId="3" fontId="4" fillId="5" borderId="13" xfId="54" applyNumberFormat="1" applyFont="1" applyFill="1" applyBorder="1" applyAlignment="1">
      <alignment horizontal="right"/>
    </xf>
    <xf numFmtId="0" fontId="2" fillId="5" borderId="6" xfId="0" applyFont="1" applyFill="1" applyBorder="1" applyAlignment="1"/>
    <xf numFmtId="0" fontId="2" fillId="5" borderId="40" xfId="0" applyFont="1" applyFill="1" applyBorder="1" applyAlignment="1"/>
    <xf numFmtId="0" fontId="2" fillId="5" borderId="16" xfId="0" applyFont="1" applyFill="1" applyBorder="1" applyAlignment="1"/>
    <xf numFmtId="0" fontId="1" fillId="0" borderId="0" xfId="0" applyFont="1"/>
    <xf numFmtId="49" fontId="4" fillId="5" borderId="16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2" fillId="0" borderId="0" xfId="0" applyNumberFormat="1" applyFont="1"/>
    <xf numFmtId="0" fontId="4" fillId="5" borderId="2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Protection="1">
      <protection locked="0"/>
    </xf>
    <xf numFmtId="49" fontId="4" fillId="5" borderId="5" xfId="58" applyNumberFormat="1" applyFont="1" applyFill="1" applyBorder="1" applyAlignment="1">
      <alignment horizontal="center" vertical="center"/>
    </xf>
    <xf numFmtId="0" fontId="1" fillId="5" borderId="0" xfId="0" applyFont="1" applyFill="1"/>
    <xf numFmtId="0" fontId="1" fillId="5" borderId="0" xfId="0" applyFont="1" applyFill="1" applyAlignment="1"/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75" fontId="4" fillId="5" borderId="39" xfId="54" applyNumberFormat="1" applyFont="1" applyFill="1" applyBorder="1" applyAlignment="1">
      <alignment horizontal="center"/>
    </xf>
    <xf numFmtId="175" fontId="4" fillId="5" borderId="45" xfId="54" applyNumberFormat="1" applyFont="1" applyFill="1" applyBorder="1" applyAlignment="1">
      <alignment horizontal="center"/>
    </xf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0" fontId="2" fillId="5" borderId="40" xfId="0" applyFont="1" applyFill="1" applyBorder="1" applyAlignment="1"/>
    <xf numFmtId="0" fontId="2" fillId="5" borderId="26" xfId="0" applyFont="1" applyFill="1" applyBorder="1" applyAlignment="1"/>
    <xf numFmtId="0" fontId="2" fillId="5" borderId="41" xfId="0" applyFont="1" applyFill="1" applyBorder="1" applyAlignment="1"/>
    <xf numFmtId="0" fontId="2" fillId="5" borderId="16" xfId="0" applyFont="1" applyFill="1" applyBorder="1" applyAlignment="1"/>
    <xf numFmtId="0" fontId="2" fillId="5" borderId="18" xfId="0" applyFont="1" applyFill="1" applyBorder="1" applyAlignment="1"/>
    <xf numFmtId="0" fontId="2" fillId="5" borderId="17" xfId="0" applyFont="1" applyFill="1" applyBorder="1" applyAlignment="1"/>
    <xf numFmtId="0" fontId="23" fillId="5" borderId="6" xfId="0" applyFont="1" applyFill="1" applyBorder="1" applyAlignment="1"/>
    <xf numFmtId="0" fontId="23" fillId="5" borderId="7" xfId="0" applyFont="1" applyFill="1" applyBorder="1" applyAlignment="1"/>
    <xf numFmtId="0" fontId="4" fillId="5" borderId="16" xfId="0" applyFont="1" applyFill="1" applyBorder="1" applyAlignment="1">
      <alignment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wrapText="1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</cellXfs>
  <cellStyles count="98">
    <cellStyle name="_Column1" xfId="1" xr:uid="{00000000-0005-0000-0000-000000000000}"/>
    <cellStyle name="_Column1 2" xfId="97" xr:uid="{00000000-0005-0000-0000-000001000000}"/>
    <cellStyle name="_Column1_TARGET2" xfId="2" xr:uid="{00000000-0005-0000-0000-000002000000}"/>
    <cellStyle name="_Column1_TARGET2 2" xfId="96" xr:uid="{00000000-0005-0000-0000-000003000000}"/>
    <cellStyle name="_Column2" xfId="3" xr:uid="{00000000-0005-0000-0000-000004000000}"/>
    <cellStyle name="_Column2_TARGET2" xfId="4" xr:uid="{00000000-0005-0000-0000-000005000000}"/>
    <cellStyle name="_Column3" xfId="5" xr:uid="{00000000-0005-0000-0000-000006000000}"/>
    <cellStyle name="_Column3_TARGET2" xfId="6" xr:uid="{00000000-0005-0000-0000-000007000000}"/>
    <cellStyle name="_Column4" xfId="7" xr:uid="{00000000-0005-0000-0000-000008000000}"/>
    <cellStyle name="_Column4_TARGET2" xfId="8" xr:uid="{00000000-0005-0000-0000-000009000000}"/>
    <cellStyle name="_Column5" xfId="9" xr:uid="{00000000-0005-0000-0000-00000A000000}"/>
    <cellStyle name="_Column5_TARGET2" xfId="10" xr:uid="{00000000-0005-0000-0000-00000B000000}"/>
    <cellStyle name="_Column6" xfId="11" xr:uid="{00000000-0005-0000-0000-00000C000000}"/>
    <cellStyle name="_Column6_TARGET2" xfId="12" xr:uid="{00000000-0005-0000-0000-00000D000000}"/>
    <cellStyle name="_Column7" xfId="13" xr:uid="{00000000-0005-0000-0000-00000E000000}"/>
    <cellStyle name="_Column7_TARGET2" xfId="14" xr:uid="{00000000-0005-0000-0000-00000F000000}"/>
    <cellStyle name="_Data" xfId="15" xr:uid="{00000000-0005-0000-0000-000010000000}"/>
    <cellStyle name="_Data_TARGET2" xfId="16" xr:uid="{00000000-0005-0000-0000-000011000000}"/>
    <cellStyle name="_Data_TARGET2 2" xfId="75" xr:uid="{00000000-0005-0000-0000-000012000000}"/>
    <cellStyle name="_Header" xfId="17" xr:uid="{00000000-0005-0000-0000-000013000000}"/>
    <cellStyle name="_Header_TARGET2" xfId="18" xr:uid="{00000000-0005-0000-0000-000014000000}"/>
    <cellStyle name="_Row1" xfId="19" xr:uid="{00000000-0005-0000-0000-000015000000}"/>
    <cellStyle name="_Row1 2" xfId="79" xr:uid="{00000000-0005-0000-0000-000016000000}"/>
    <cellStyle name="_Row1_TARGET2" xfId="20" xr:uid="{00000000-0005-0000-0000-000017000000}"/>
    <cellStyle name="_Row1_TARGET2 2" xfId="78" xr:uid="{00000000-0005-0000-0000-000018000000}"/>
    <cellStyle name="_Row2" xfId="21" xr:uid="{00000000-0005-0000-0000-000019000000}"/>
    <cellStyle name="_Row2_TARGET2" xfId="22" xr:uid="{00000000-0005-0000-0000-00001A000000}"/>
    <cellStyle name="_Row3" xfId="23" xr:uid="{00000000-0005-0000-0000-00001B000000}"/>
    <cellStyle name="_Row4" xfId="24" xr:uid="{00000000-0005-0000-0000-00001C000000}"/>
    <cellStyle name="_Row4 2" xfId="77" xr:uid="{00000000-0005-0000-0000-00001D000000}"/>
    <cellStyle name="_Row5" xfId="25" xr:uid="{00000000-0005-0000-0000-00001E000000}"/>
    <cellStyle name="_Row6" xfId="26" xr:uid="{00000000-0005-0000-0000-00001F000000}"/>
    <cellStyle name="_Row7" xfId="27" xr:uid="{00000000-0005-0000-0000-000020000000}"/>
    <cellStyle name="Comma  - Style1" xfId="28" xr:uid="{00000000-0005-0000-0000-000021000000}"/>
    <cellStyle name="Comma  - Style2" xfId="29" xr:uid="{00000000-0005-0000-0000-000022000000}"/>
    <cellStyle name="Comma  - Style3" xfId="30" xr:uid="{00000000-0005-0000-0000-000023000000}"/>
    <cellStyle name="Comma  - Style4" xfId="31" xr:uid="{00000000-0005-0000-0000-000024000000}"/>
    <cellStyle name="Comma  - Style5" xfId="32" xr:uid="{00000000-0005-0000-0000-000025000000}"/>
    <cellStyle name="Comma  - Style6" xfId="33" xr:uid="{00000000-0005-0000-0000-000026000000}"/>
    <cellStyle name="Comma  - Style7" xfId="34" xr:uid="{00000000-0005-0000-0000-000027000000}"/>
    <cellStyle name="Comma  - Style8" xfId="35" xr:uid="{00000000-0005-0000-0000-000028000000}"/>
    <cellStyle name="Datum" xfId="36" xr:uid="{00000000-0005-0000-0000-000029000000}"/>
    <cellStyle name="Euro" xfId="37" xr:uid="{00000000-0005-0000-0000-00002A000000}"/>
    <cellStyle name="Euro 2" xfId="76" xr:uid="{00000000-0005-0000-0000-00002B000000}"/>
    <cellStyle name="Grey" xfId="38" xr:uid="{00000000-0005-0000-0000-00002C000000}"/>
    <cellStyle name="Input [yellow]" xfId="39" xr:uid="{00000000-0005-0000-0000-00002D000000}"/>
    <cellStyle name="Milliers [0]_laroux" xfId="40" xr:uid="{00000000-0005-0000-0000-00002E000000}"/>
    <cellStyle name="Milliers_laroux" xfId="41" xr:uid="{00000000-0005-0000-0000-00002F000000}"/>
    <cellStyle name="MioS-Format" xfId="42" xr:uid="{00000000-0005-0000-0000-000030000000}"/>
    <cellStyle name="Monétaire [0]_laroux" xfId="43" xr:uid="{00000000-0005-0000-0000-000031000000}"/>
    <cellStyle name="Monétaire_laroux" xfId="44" xr:uid="{00000000-0005-0000-0000-000032000000}"/>
    <cellStyle name="Normal" xfId="0" builtinId="0"/>
    <cellStyle name="Normal - Formatvorlage1" xfId="45" xr:uid="{00000000-0005-0000-0000-000033000000}"/>
    <cellStyle name="Normal - Formatvorlage1 2" xfId="80" xr:uid="{00000000-0005-0000-0000-000034000000}"/>
    <cellStyle name="Normal - Formatvorlage2" xfId="46" xr:uid="{00000000-0005-0000-0000-000035000000}"/>
    <cellStyle name="Normal - Formatvorlage2 2" xfId="81" xr:uid="{00000000-0005-0000-0000-000036000000}"/>
    <cellStyle name="Normal - Formatvorlage3" xfId="47" xr:uid="{00000000-0005-0000-0000-000037000000}"/>
    <cellStyle name="Normal - Formatvorlage3 2" xfId="82" xr:uid="{00000000-0005-0000-0000-000038000000}"/>
    <cellStyle name="Normal - Formatvorlage4" xfId="48" xr:uid="{00000000-0005-0000-0000-000039000000}"/>
    <cellStyle name="Normal - Formatvorlage4 2" xfId="83" xr:uid="{00000000-0005-0000-0000-00003A000000}"/>
    <cellStyle name="Normal - Formatvorlage5" xfId="49" xr:uid="{00000000-0005-0000-0000-00003B000000}"/>
    <cellStyle name="Normal - Formatvorlage5 2" xfId="84" xr:uid="{00000000-0005-0000-0000-00003C000000}"/>
    <cellStyle name="Normal - Formatvorlage6" xfId="50" xr:uid="{00000000-0005-0000-0000-00003D000000}"/>
    <cellStyle name="Normal - Formatvorlage6 2" xfId="85" xr:uid="{00000000-0005-0000-0000-00003E000000}"/>
    <cellStyle name="Normal - Formatvorlage7" xfId="51" xr:uid="{00000000-0005-0000-0000-00003F000000}"/>
    <cellStyle name="Normal - Formatvorlage7 2" xfId="86" xr:uid="{00000000-0005-0000-0000-000040000000}"/>
    <cellStyle name="Normal - Formatvorlage8" xfId="52" xr:uid="{00000000-0005-0000-0000-000041000000}"/>
    <cellStyle name="Normal - Formatvorlage8 2" xfId="87" xr:uid="{00000000-0005-0000-0000-000042000000}"/>
    <cellStyle name="Normal - Style1" xfId="53" xr:uid="{00000000-0005-0000-0000-000043000000}"/>
    <cellStyle name="Normal_Bil98koE" xfId="54" xr:uid="{00000000-0005-0000-0000-000044000000}"/>
    <cellStyle name="Percent [2]" xfId="55" xr:uid="{00000000-0005-0000-0000-000045000000}"/>
    <cellStyle name="Percent [2] 2" xfId="74" xr:uid="{00000000-0005-0000-0000-000046000000}"/>
    <cellStyle name="S-Format" xfId="56" xr:uid="{00000000-0005-0000-0000-000047000000}"/>
    <cellStyle name="Standard_Tabelle1_1" xfId="57" xr:uid="{00000000-0005-0000-0000-000049000000}"/>
    <cellStyle name="Standard_XX_GROUP_DEV_LASTFC_B_PY_NOV" xfId="58" xr:uid="{00000000-0005-0000-0000-00004A000000}"/>
    <cellStyle name="STYL0 - Formatvorlage1" xfId="59" xr:uid="{00000000-0005-0000-0000-00004B000000}"/>
    <cellStyle name="STYL0 - Formatvorlage1 2" xfId="88" xr:uid="{00000000-0005-0000-0000-00004C000000}"/>
    <cellStyle name="STYL1 - Formatvorlage2" xfId="60" xr:uid="{00000000-0005-0000-0000-00004D000000}"/>
    <cellStyle name="STYL1 - Formatvorlage2 2" xfId="89" xr:uid="{00000000-0005-0000-0000-00004E000000}"/>
    <cellStyle name="STYL2 - Formatvorlage3" xfId="61" xr:uid="{00000000-0005-0000-0000-00004F000000}"/>
    <cellStyle name="STYL2 - Formatvorlage3 2" xfId="90" xr:uid="{00000000-0005-0000-0000-000050000000}"/>
    <cellStyle name="STYL3 - Formatvorlage4" xfId="62" xr:uid="{00000000-0005-0000-0000-000051000000}"/>
    <cellStyle name="STYL3 - Formatvorlage4 2" xfId="91" xr:uid="{00000000-0005-0000-0000-000052000000}"/>
    <cellStyle name="STYL4 - Formatvorlage5" xfId="63" xr:uid="{00000000-0005-0000-0000-000053000000}"/>
    <cellStyle name="STYL4 - Formatvorlage5 2" xfId="92" xr:uid="{00000000-0005-0000-0000-000054000000}"/>
    <cellStyle name="STYL5 - Formatvorlage6" xfId="64" xr:uid="{00000000-0005-0000-0000-000055000000}"/>
    <cellStyle name="STYL5 - Formatvorlage6 2" xfId="93" xr:uid="{00000000-0005-0000-0000-000056000000}"/>
    <cellStyle name="STYL6 - Formatvorlage7" xfId="65" xr:uid="{00000000-0005-0000-0000-000057000000}"/>
    <cellStyle name="STYL6 - Formatvorlage7 2" xfId="94" xr:uid="{00000000-0005-0000-0000-000058000000}"/>
    <cellStyle name="STYL7 - Formatvorlage8" xfId="66" xr:uid="{00000000-0005-0000-0000-000059000000}"/>
    <cellStyle name="STYL7 - Formatvorlage8 2" xfId="95" xr:uid="{00000000-0005-0000-0000-00005A000000}"/>
    <cellStyle name="TabSumme1" xfId="67" xr:uid="{00000000-0005-0000-0000-00005B000000}"/>
    <cellStyle name="TabSumme2" xfId="68" xr:uid="{00000000-0005-0000-0000-00005C000000}"/>
    <cellStyle name="TabÜberschr1" xfId="69" xr:uid="{00000000-0005-0000-0000-00005D000000}"/>
    <cellStyle name="TabÜberschr2" xfId="70" xr:uid="{00000000-0005-0000-0000-00005E000000}"/>
    <cellStyle name="TS-Format" xfId="71" xr:uid="{00000000-0005-0000-0000-00005F000000}"/>
    <cellStyle name="Zahl" xfId="72" xr:uid="{00000000-0005-0000-0000-000060000000}"/>
    <cellStyle name="Zahl1" xfId="73" xr:uid="{00000000-0005-0000-0000-00006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270" name="Picture 2">
          <a:extLst>
            <a:ext uri="{FF2B5EF4-FFF2-40B4-BE49-F238E27FC236}">
              <a16:creationId xmlns:a16="http://schemas.microsoft.com/office/drawing/2014/main" id="{00000000-0008-0000-0300-00007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zoomScaleNormal="100" workbookViewId="0">
      <selection activeCell="B4" sqref="B4"/>
    </sheetView>
  </sheetViews>
  <sheetFormatPr defaultColWidth="11.44140625" defaultRowHeight="13.2"/>
  <cols>
    <col min="1" max="1" width="4.33203125" style="2" customWidth="1"/>
    <col min="2" max="4" width="11.44140625" style="2"/>
    <col min="5" max="5" width="46.109375" style="2" customWidth="1"/>
    <col min="6" max="8" width="11.44140625" style="2"/>
    <col min="9" max="9" width="12.109375" style="2" customWidth="1"/>
    <col min="10" max="13" width="11.44140625" style="2"/>
    <col min="14" max="14" width="12.109375" style="2" customWidth="1"/>
    <col min="15" max="15" width="11.44140625" style="2"/>
    <col min="16" max="16" width="4.6640625" style="2" customWidth="1"/>
    <col min="17" max="16384" width="11.44140625" style="2"/>
  </cols>
  <sheetData>
    <row r="1" spans="1:16" ht="17.399999999999999">
      <c r="A1" s="25"/>
      <c r="B1" s="26"/>
      <c r="C1" s="25"/>
      <c r="D1" s="25"/>
      <c r="E1" s="25"/>
      <c r="F1" s="25"/>
      <c r="G1" s="27"/>
      <c r="H1" s="27"/>
      <c r="I1" s="28"/>
      <c r="J1" s="29"/>
      <c r="K1" s="25"/>
      <c r="L1" s="27"/>
      <c r="M1" s="27"/>
      <c r="N1" s="28"/>
      <c r="O1" s="29"/>
      <c r="P1" s="29"/>
    </row>
    <row r="2" spans="1:16" ht="17.399999999999999">
      <c r="A2" s="25"/>
      <c r="B2" s="26"/>
      <c r="C2" s="25"/>
      <c r="D2" s="25"/>
      <c r="E2" s="25"/>
      <c r="F2" s="25"/>
      <c r="G2" s="27"/>
      <c r="H2" s="27"/>
      <c r="I2" s="28"/>
      <c r="J2" s="29"/>
      <c r="K2" s="25"/>
      <c r="L2" s="27"/>
      <c r="M2" s="27"/>
      <c r="N2" s="28"/>
      <c r="O2" s="29"/>
      <c r="P2" s="29"/>
    </row>
    <row r="3" spans="1:16" ht="17.399999999999999">
      <c r="A3" s="25"/>
      <c r="B3" s="26" t="s">
        <v>166</v>
      </c>
      <c r="C3" s="25"/>
      <c r="D3" s="25"/>
      <c r="E3" s="25"/>
      <c r="F3" s="25"/>
      <c r="G3" s="27"/>
      <c r="H3" s="27"/>
      <c r="I3" s="28"/>
      <c r="J3" s="29"/>
      <c r="K3" s="25"/>
      <c r="L3" s="27"/>
      <c r="M3" s="27"/>
      <c r="N3" s="28"/>
      <c r="O3" s="29"/>
      <c r="P3" s="29"/>
    </row>
    <row r="4" spans="1:16" ht="17.399999999999999">
      <c r="A4" s="25"/>
      <c r="B4" s="26" t="s">
        <v>65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9"/>
    </row>
    <row r="5" spans="1:16" ht="17.399999999999999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9"/>
    </row>
    <row r="6" spans="1:16" ht="31.5" customHeight="1">
      <c r="A6" s="25"/>
      <c r="B6" s="256" t="s">
        <v>97</v>
      </c>
      <c r="C6" s="252"/>
      <c r="D6" s="252"/>
      <c r="E6" s="253"/>
      <c r="F6" s="241" t="s">
        <v>156</v>
      </c>
      <c r="G6" s="242"/>
      <c r="H6" s="241" t="s">
        <v>157</v>
      </c>
      <c r="I6" s="242"/>
      <c r="J6" s="30" t="s">
        <v>66</v>
      </c>
      <c r="K6" s="241" t="s">
        <v>158</v>
      </c>
      <c r="L6" s="242"/>
      <c r="M6" s="241" t="s">
        <v>159</v>
      </c>
      <c r="N6" s="242"/>
      <c r="O6" s="30" t="s">
        <v>66</v>
      </c>
      <c r="P6" s="29"/>
    </row>
    <row r="7" spans="1:16" ht="15.6">
      <c r="A7" s="25"/>
      <c r="B7" s="254" t="s">
        <v>85</v>
      </c>
      <c r="C7" s="255"/>
      <c r="D7" s="255"/>
      <c r="E7" s="255"/>
      <c r="F7" s="31"/>
      <c r="G7" s="34">
        <f>SUM(G8:G10)</f>
        <v>857.8</v>
      </c>
      <c r="H7" s="31"/>
      <c r="I7" s="34">
        <f>SUM(I8:I10)</f>
        <v>972.7</v>
      </c>
      <c r="J7" s="201">
        <f>(G7-I7)/I7</f>
        <v>-0.12</v>
      </c>
      <c r="K7" s="226"/>
      <c r="L7" s="34">
        <f>SUM(L8:L10)</f>
        <v>247.3</v>
      </c>
      <c r="M7" s="226"/>
      <c r="N7" s="34">
        <f>SUM(N8:N10)</f>
        <v>271.5</v>
      </c>
      <c r="O7" s="201">
        <f>(L7-N7)/N7</f>
        <v>-0.09</v>
      </c>
      <c r="P7" s="29"/>
    </row>
    <row r="8" spans="1:16" ht="15">
      <c r="A8" s="25"/>
      <c r="B8" s="36"/>
      <c r="C8" s="37" t="s">
        <v>39</v>
      </c>
      <c r="D8" s="37"/>
      <c r="E8" s="37"/>
      <c r="F8" s="38"/>
      <c r="G8" s="39">
        <v>641.4</v>
      </c>
      <c r="H8" s="38"/>
      <c r="I8" s="39">
        <v>705.7</v>
      </c>
      <c r="J8" s="206">
        <f>(G8-I8)/I8</f>
        <v>-0.09</v>
      </c>
      <c r="K8" s="38"/>
      <c r="L8" s="39">
        <v>195</v>
      </c>
      <c r="M8" s="38"/>
      <c r="N8" s="39">
        <v>204.4</v>
      </c>
      <c r="O8" s="206">
        <f>(L8-N8)/N8</f>
        <v>-0.05</v>
      </c>
      <c r="P8" s="29"/>
    </row>
    <row r="9" spans="1:16" ht="15">
      <c r="A9" s="25"/>
      <c r="B9" s="38"/>
      <c r="C9" s="40" t="s">
        <v>128</v>
      </c>
      <c r="D9" s="37"/>
      <c r="E9" s="40"/>
      <c r="F9" s="36"/>
      <c r="G9" s="39">
        <v>215.8</v>
      </c>
      <c r="H9" s="36"/>
      <c r="I9" s="39">
        <v>266</v>
      </c>
      <c r="J9" s="201">
        <f>(G9-I9)/I9</f>
        <v>-0.19</v>
      </c>
      <c r="K9" s="36"/>
      <c r="L9" s="39">
        <v>52.2</v>
      </c>
      <c r="M9" s="36"/>
      <c r="N9" s="39">
        <v>67</v>
      </c>
      <c r="O9" s="201">
        <f>(L9-N9)/N9</f>
        <v>-0.22</v>
      </c>
      <c r="P9" s="29"/>
    </row>
    <row r="10" spans="1:16" ht="15">
      <c r="A10" s="25"/>
      <c r="B10" s="38"/>
      <c r="C10" s="40" t="s">
        <v>2</v>
      </c>
      <c r="D10" s="37"/>
      <c r="E10" s="40"/>
      <c r="F10" s="42"/>
      <c r="G10" s="45">
        <v>0.6</v>
      </c>
      <c r="H10" s="42"/>
      <c r="I10" s="45">
        <v>1</v>
      </c>
      <c r="J10" s="202"/>
      <c r="K10" s="42"/>
      <c r="L10" s="45">
        <v>0.1</v>
      </c>
      <c r="M10" s="42"/>
      <c r="N10" s="45">
        <v>0.1</v>
      </c>
      <c r="O10" s="202"/>
      <c r="P10" s="29"/>
    </row>
    <row r="11" spans="1:16" ht="15.6">
      <c r="A11" s="25"/>
      <c r="B11" s="198" t="s">
        <v>117</v>
      </c>
      <c r="C11" s="37"/>
      <c r="D11" s="37"/>
      <c r="E11" s="37"/>
      <c r="F11" s="200"/>
      <c r="G11" s="34"/>
      <c r="H11" s="200"/>
      <c r="I11" s="34"/>
      <c r="J11" s="203"/>
      <c r="K11" s="200"/>
      <c r="L11" s="34"/>
      <c r="M11" s="200"/>
      <c r="N11" s="34"/>
      <c r="O11" s="203"/>
      <c r="P11" s="29"/>
    </row>
    <row r="12" spans="1:16" ht="15">
      <c r="A12" s="25"/>
      <c r="B12" s="36"/>
      <c r="C12" s="37" t="s">
        <v>118</v>
      </c>
      <c r="D12" s="37"/>
      <c r="E12" s="37"/>
      <c r="F12" s="36"/>
      <c r="G12" s="39">
        <v>394.5</v>
      </c>
      <c r="H12" s="36"/>
      <c r="I12" s="39">
        <v>422.9</v>
      </c>
      <c r="J12" s="201">
        <f>(G12-I12)/I12</f>
        <v>-7.0000000000000007E-2</v>
      </c>
      <c r="K12" s="36"/>
      <c r="L12" s="39">
        <v>118.1</v>
      </c>
      <c r="M12" s="36"/>
      <c r="N12" s="39">
        <v>126.7</v>
      </c>
      <c r="O12" s="201">
        <f>(L12-N12)/N12</f>
        <v>-7.0000000000000007E-2</v>
      </c>
      <c r="P12" s="29"/>
    </row>
    <row r="13" spans="1:16" ht="15">
      <c r="A13" s="25"/>
      <c r="B13" s="36"/>
      <c r="C13" s="37" t="s">
        <v>120</v>
      </c>
      <c r="D13" s="37"/>
      <c r="E13" s="37"/>
      <c r="F13" s="36"/>
      <c r="G13" s="39">
        <v>245.3</v>
      </c>
      <c r="H13" s="36"/>
      <c r="I13" s="39">
        <v>274.5</v>
      </c>
      <c r="J13" s="206">
        <f>(G13-I13)/I13</f>
        <v>-0.11</v>
      </c>
      <c r="K13" s="36"/>
      <c r="L13" s="39">
        <v>77</v>
      </c>
      <c r="M13" s="36"/>
      <c r="N13" s="39">
        <v>75.2</v>
      </c>
      <c r="O13" s="206">
        <f>(L13-N13)/N13</f>
        <v>0.02</v>
      </c>
      <c r="P13" s="29"/>
    </row>
    <row r="14" spans="1:16" ht="15.6" thickBot="1">
      <c r="A14" s="25"/>
      <c r="B14" s="183"/>
      <c r="C14" s="184" t="s">
        <v>141</v>
      </c>
      <c r="D14" s="37"/>
      <c r="E14" s="37"/>
      <c r="F14" s="183"/>
      <c r="G14" s="199">
        <v>218</v>
      </c>
      <c r="H14" s="183"/>
      <c r="I14" s="199">
        <v>275.39999999999998</v>
      </c>
      <c r="J14" s="207">
        <f>(G14-I14)/I14</f>
        <v>-0.21</v>
      </c>
      <c r="K14" s="183"/>
      <c r="L14" s="199">
        <v>52.2</v>
      </c>
      <c r="M14" s="183"/>
      <c r="N14" s="199">
        <v>69.599999999999994</v>
      </c>
      <c r="O14" s="207">
        <f>(L14-N14)/N14</f>
        <v>-0.25</v>
      </c>
      <c r="P14" s="29"/>
    </row>
    <row r="15" spans="1:16" ht="15.6">
      <c r="A15" s="25"/>
      <c r="B15" s="185" t="s">
        <v>137</v>
      </c>
      <c r="C15" s="186"/>
      <c r="D15" s="186"/>
      <c r="E15" s="187"/>
      <c r="F15" s="208"/>
      <c r="G15" s="209">
        <v>176</v>
      </c>
      <c r="H15" s="185"/>
      <c r="I15" s="188">
        <v>205.5</v>
      </c>
      <c r="J15" s="189">
        <f>(G15-I15)/I15</f>
        <v>-0.14000000000000001</v>
      </c>
      <c r="K15" s="208"/>
      <c r="L15" s="209">
        <v>71.400000000000006</v>
      </c>
      <c r="M15" s="185"/>
      <c r="N15" s="188">
        <v>70.400000000000006</v>
      </c>
      <c r="O15" s="189">
        <f>(L15-N15)/N15</f>
        <v>0.01</v>
      </c>
      <c r="P15" s="29"/>
    </row>
    <row r="16" spans="1:16" ht="15">
      <c r="A16" s="25"/>
      <c r="B16" s="42"/>
      <c r="C16" s="43" t="s">
        <v>67</v>
      </c>
      <c r="D16" s="43"/>
      <c r="E16" s="44"/>
      <c r="F16" s="42"/>
      <c r="G16" s="47">
        <f>+G15/G7</f>
        <v>0.20499999999999999</v>
      </c>
      <c r="H16" s="42"/>
      <c r="I16" s="47">
        <f>+I15/I7</f>
        <v>0.21099999999999999</v>
      </c>
      <c r="J16" s="48"/>
      <c r="K16" s="42"/>
      <c r="L16" s="47">
        <f>+L15/L7</f>
        <v>0.28899999999999998</v>
      </c>
      <c r="M16" s="42"/>
      <c r="N16" s="47">
        <f>+N15/N7</f>
        <v>0.25900000000000001</v>
      </c>
      <c r="O16" s="48"/>
      <c r="P16" s="29"/>
    </row>
    <row r="17" spans="1:16" ht="15.6">
      <c r="A17" s="25"/>
      <c r="B17" s="49" t="s">
        <v>37</v>
      </c>
      <c r="C17" s="50"/>
      <c r="D17" s="50"/>
      <c r="E17" s="51"/>
      <c r="F17" s="49"/>
      <c r="G17" s="52">
        <v>110.6</v>
      </c>
      <c r="H17" s="49"/>
      <c r="I17" s="52">
        <v>134</v>
      </c>
      <c r="J17" s="53">
        <f>(G17-I17)/I17</f>
        <v>-0.17</v>
      </c>
      <c r="K17" s="49"/>
      <c r="L17" s="52">
        <v>47.4</v>
      </c>
      <c r="M17" s="49"/>
      <c r="N17" s="52">
        <v>46.9</v>
      </c>
      <c r="O17" s="53">
        <f>(L17-N17)/N17</f>
        <v>0.01</v>
      </c>
      <c r="P17" s="29"/>
    </row>
    <row r="18" spans="1:16" ht="15">
      <c r="A18" s="25"/>
      <c r="B18" s="42"/>
      <c r="C18" s="43" t="s">
        <v>67</v>
      </c>
      <c r="D18" s="43"/>
      <c r="E18" s="44"/>
      <c r="F18" s="42"/>
      <c r="G18" s="47">
        <f>G17/G7</f>
        <v>0.129</v>
      </c>
      <c r="H18" s="42"/>
      <c r="I18" s="47">
        <f>I17/I7</f>
        <v>0.13800000000000001</v>
      </c>
      <c r="J18" s="46"/>
      <c r="K18" s="42"/>
      <c r="L18" s="47">
        <f>L17/L7</f>
        <v>0.192</v>
      </c>
      <c r="M18" s="42"/>
      <c r="N18" s="47">
        <f>N17/N7</f>
        <v>0.17299999999999999</v>
      </c>
      <c r="O18" s="46"/>
      <c r="P18" s="29"/>
    </row>
    <row r="19" spans="1:16" ht="15">
      <c r="A19" s="25"/>
      <c r="B19" s="42" t="s">
        <v>86</v>
      </c>
      <c r="C19" s="43"/>
      <c r="D19" s="43"/>
      <c r="E19" s="44"/>
      <c r="F19" s="54"/>
      <c r="G19" s="55" t="e">
        <f>+#REF!</f>
        <v>#REF!</v>
      </c>
      <c r="H19" s="54"/>
      <c r="I19" s="55">
        <v>1.6</v>
      </c>
      <c r="J19" s="56" t="e">
        <f>(G19-I19)/I19</f>
        <v>#REF!</v>
      </c>
      <c r="K19" s="228"/>
      <c r="L19" s="55" t="e">
        <f>+#REF!</f>
        <v>#REF!</v>
      </c>
      <c r="M19" s="228"/>
      <c r="N19" s="55">
        <v>0.56999999999999995</v>
      </c>
      <c r="O19" s="56" t="e">
        <f>(L19-N19)/N19</f>
        <v>#REF!</v>
      </c>
      <c r="P19" s="29"/>
    </row>
    <row r="20" spans="1:16" ht="15">
      <c r="A20" s="25"/>
      <c r="B20" s="251" t="s">
        <v>87</v>
      </c>
      <c r="C20" s="252"/>
      <c r="D20" s="252"/>
      <c r="E20" s="253"/>
      <c r="F20" s="54"/>
      <c r="G20" s="55" t="e">
        <f>+#REF!</f>
        <v>#REF!</v>
      </c>
      <c r="H20" s="54"/>
      <c r="I20" s="55">
        <v>1.6</v>
      </c>
      <c r="J20" s="56" t="e">
        <f>(G20-I20)/I20</f>
        <v>#REF!</v>
      </c>
      <c r="K20" s="228"/>
      <c r="L20" s="55" t="e">
        <f>+#REF!</f>
        <v>#REF!</v>
      </c>
      <c r="M20" s="228"/>
      <c r="N20" s="55">
        <v>0.56999999999999995</v>
      </c>
      <c r="O20" s="56" t="e">
        <f>(L20-N20)/N20</f>
        <v>#REF!</v>
      </c>
      <c r="P20" s="29"/>
    </row>
    <row r="21" spans="1:16" ht="15.6" thickBot="1">
      <c r="A21" s="25"/>
      <c r="B21" s="190" t="s">
        <v>121</v>
      </c>
      <c r="C21" s="191"/>
      <c r="D21" s="191"/>
      <c r="E21" s="192"/>
      <c r="F21" s="190"/>
      <c r="G21" s="204">
        <v>132.69999999999999</v>
      </c>
      <c r="H21" s="205"/>
      <c r="I21" s="204">
        <v>159.1</v>
      </c>
      <c r="J21" s="193">
        <f>(G21-I21)/I21</f>
        <v>-0.17</v>
      </c>
      <c r="K21" s="190"/>
      <c r="L21" s="204">
        <v>47</v>
      </c>
      <c r="M21" s="205"/>
      <c r="N21" s="204">
        <v>53.5</v>
      </c>
      <c r="O21" s="193">
        <f>(L21-N21)/N21</f>
        <v>-0.12</v>
      </c>
      <c r="P21" s="29"/>
    </row>
    <row r="22" spans="1:16" ht="15">
      <c r="A22" s="25"/>
      <c r="B22" s="245" t="s">
        <v>73</v>
      </c>
      <c r="C22" s="246"/>
      <c r="D22" s="246"/>
      <c r="E22" s="246"/>
      <c r="F22" s="31"/>
      <c r="G22" s="197">
        <v>4421</v>
      </c>
      <c r="H22" s="31"/>
      <c r="I22" s="197">
        <v>5238</v>
      </c>
      <c r="J22" s="58"/>
      <c r="K22" s="226"/>
      <c r="L22" s="197"/>
      <c r="M22" s="226"/>
      <c r="N22" s="197"/>
      <c r="O22" s="58"/>
      <c r="P22" s="29"/>
    </row>
    <row r="23" spans="1:16" ht="15">
      <c r="A23" s="25"/>
      <c r="B23" s="38"/>
      <c r="C23" s="37" t="s">
        <v>72</v>
      </c>
      <c r="D23" s="37"/>
      <c r="E23" s="37"/>
      <c r="F23" s="38"/>
      <c r="G23" s="60">
        <v>1216</v>
      </c>
      <c r="H23" s="40"/>
      <c r="I23" s="60">
        <v>1711</v>
      </c>
      <c r="J23" s="35"/>
      <c r="K23" s="38"/>
      <c r="L23" s="60"/>
      <c r="M23" s="40"/>
      <c r="N23" s="60"/>
      <c r="O23" s="35"/>
      <c r="P23" s="29"/>
    </row>
    <row r="24" spans="1:16" ht="15">
      <c r="A24" s="25"/>
      <c r="B24" s="42"/>
      <c r="C24" s="43" t="s">
        <v>119</v>
      </c>
      <c r="D24" s="43"/>
      <c r="E24" s="43"/>
      <c r="F24" s="42"/>
      <c r="G24" s="61">
        <v>968</v>
      </c>
      <c r="H24" s="43"/>
      <c r="I24" s="61">
        <v>998</v>
      </c>
      <c r="J24" s="46"/>
      <c r="K24" s="42"/>
      <c r="L24" s="61"/>
      <c r="M24" s="43"/>
      <c r="N24" s="61"/>
      <c r="O24" s="46"/>
      <c r="P24" s="29"/>
    </row>
    <row r="25" spans="1:16" ht="15">
      <c r="A25" s="25"/>
      <c r="B25" s="31"/>
      <c r="C25" s="32"/>
      <c r="D25" s="32"/>
      <c r="E25" s="33"/>
      <c r="F25" s="31"/>
      <c r="G25" s="210"/>
      <c r="H25" s="31"/>
      <c r="I25" s="210"/>
      <c r="J25" s="58"/>
      <c r="K25" s="226"/>
      <c r="L25" s="210"/>
      <c r="M25" s="226"/>
      <c r="N25" s="210"/>
      <c r="O25" s="58"/>
      <c r="P25" s="29"/>
    </row>
    <row r="26" spans="1:16" ht="16.2" thickBot="1">
      <c r="A26" s="25"/>
      <c r="B26" s="211" t="s">
        <v>122</v>
      </c>
      <c r="C26" s="212"/>
      <c r="D26" s="212"/>
      <c r="E26" s="213"/>
      <c r="F26" s="243" t="s">
        <v>160</v>
      </c>
      <c r="G26" s="244"/>
      <c r="H26" s="243" t="s">
        <v>149</v>
      </c>
      <c r="I26" s="244"/>
      <c r="J26" s="214"/>
      <c r="K26" s="243"/>
      <c r="L26" s="244"/>
      <c r="M26" s="243"/>
      <c r="N26" s="244"/>
      <c r="O26" s="214"/>
      <c r="P26" s="29"/>
    </row>
    <row r="27" spans="1:16" ht="15">
      <c r="A27" s="25"/>
      <c r="B27" s="248" t="s">
        <v>68</v>
      </c>
      <c r="C27" s="249"/>
      <c r="D27" s="249"/>
      <c r="E27" s="250"/>
      <c r="F27" s="194"/>
      <c r="G27" s="195">
        <v>1848.9</v>
      </c>
      <c r="H27" s="194"/>
      <c r="I27" s="195">
        <v>1996.9</v>
      </c>
      <c r="J27" s="196"/>
      <c r="K27" s="227"/>
      <c r="L27" s="195"/>
      <c r="M27" s="227"/>
      <c r="N27" s="195"/>
      <c r="O27" s="196"/>
      <c r="P27" s="29"/>
    </row>
    <row r="28" spans="1:16" ht="15">
      <c r="A28" s="25"/>
      <c r="B28" s="251" t="s">
        <v>69</v>
      </c>
      <c r="C28" s="252"/>
      <c r="D28" s="252"/>
      <c r="E28" s="253"/>
      <c r="F28" s="54"/>
      <c r="G28" s="215">
        <v>318.39999999999998</v>
      </c>
      <c r="H28" s="54"/>
      <c r="I28" s="215">
        <v>450</v>
      </c>
      <c r="J28" s="56"/>
      <c r="K28" s="228"/>
      <c r="L28" s="215"/>
      <c r="M28" s="228"/>
      <c r="N28" s="215"/>
      <c r="O28" s="56"/>
      <c r="P28" s="29"/>
    </row>
    <row r="29" spans="1:16" ht="15">
      <c r="A29" s="25"/>
      <c r="B29" s="31" t="s">
        <v>146</v>
      </c>
      <c r="C29" s="32"/>
      <c r="D29" s="32"/>
      <c r="E29" s="33"/>
      <c r="F29" s="54"/>
      <c r="G29" s="215">
        <v>125.7</v>
      </c>
      <c r="H29" s="54"/>
      <c r="I29" s="57">
        <v>163.4</v>
      </c>
      <c r="J29" s="56"/>
      <c r="K29" s="228"/>
      <c r="L29" s="57"/>
      <c r="M29" s="228"/>
      <c r="N29" s="57"/>
      <c r="O29" s="56"/>
      <c r="P29" s="29"/>
    </row>
    <row r="30" spans="1:16" ht="15">
      <c r="A30" s="25"/>
      <c r="B30" s="245" t="s">
        <v>70</v>
      </c>
      <c r="C30" s="246"/>
      <c r="D30" s="246"/>
      <c r="E30" s="247"/>
      <c r="F30" s="38"/>
      <c r="G30" s="39">
        <v>1013.4</v>
      </c>
      <c r="H30" s="221"/>
      <c r="I30" s="39">
        <v>965.6</v>
      </c>
      <c r="J30" s="58"/>
      <c r="K30" s="38"/>
      <c r="L30" s="39"/>
      <c r="M30" s="221"/>
      <c r="N30" s="39"/>
      <c r="O30" s="58"/>
      <c r="P30" s="29"/>
    </row>
    <row r="31" spans="1:16" ht="15">
      <c r="A31" s="25"/>
      <c r="B31" s="42"/>
      <c r="C31" s="43" t="s">
        <v>71</v>
      </c>
      <c r="D31" s="43"/>
      <c r="E31" s="44"/>
      <c r="F31" s="42"/>
      <c r="G31" s="59">
        <f>G30/G27</f>
        <v>0.55000000000000004</v>
      </c>
      <c r="H31" s="42"/>
      <c r="I31" s="59">
        <v>0.48</v>
      </c>
      <c r="J31" s="46"/>
      <c r="K31" s="42"/>
      <c r="L31" s="59"/>
      <c r="M31" s="42"/>
      <c r="N31" s="59"/>
      <c r="O31" s="46"/>
      <c r="P31" s="29"/>
    </row>
    <row r="32" spans="1:16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9"/>
    </row>
    <row r="33" spans="1:16" ht="13.8">
      <c r="A33" s="25"/>
      <c r="B33" s="222" t="s">
        <v>138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9"/>
    </row>
  </sheetData>
  <mergeCells count="15">
    <mergeCell ref="K6:L6"/>
    <mergeCell ref="M6:N6"/>
    <mergeCell ref="K26:L26"/>
    <mergeCell ref="M26:N26"/>
    <mergeCell ref="B30:E30"/>
    <mergeCell ref="F26:G26"/>
    <mergeCell ref="H26:I26"/>
    <mergeCell ref="B27:E27"/>
    <mergeCell ref="B28:E28"/>
    <mergeCell ref="F6:G6"/>
    <mergeCell ref="H6:I6"/>
    <mergeCell ref="B7:E7"/>
    <mergeCell ref="B20:E20"/>
    <mergeCell ref="B22:E22"/>
    <mergeCell ref="B6:E6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4" orientation="landscape" r:id="rId1"/>
  <headerFooter alignWithMargins="0">
    <oddHeader>&amp;L&amp;G</oddHeader>
    <oddFooter>&amp;CSoftware AG - Q4 2014 Results</oddFooter>
  </headerFooter>
  <customProperties>
    <customPr name="REPORT_C2UN_CONVERTER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"/>
  <sheetViews>
    <sheetView tabSelected="1" workbookViewId="0">
      <selection activeCell="F18" sqref="F18"/>
    </sheetView>
  </sheetViews>
  <sheetFormatPr defaultColWidth="11.44140625" defaultRowHeight="13.2"/>
  <cols>
    <col min="1" max="1" width="5.44140625" style="229" customWidth="1"/>
    <col min="2" max="2" width="68.33203125" style="229" customWidth="1"/>
    <col min="3" max="3" width="10" style="229" customWidth="1"/>
    <col min="4" max="4" width="14.6640625" style="229" customWidth="1"/>
    <col min="5" max="5" width="10.5546875" style="229" customWidth="1"/>
    <col min="6" max="6" width="16.6640625" style="229" customWidth="1"/>
    <col min="7" max="7" width="17.6640625" style="229" customWidth="1"/>
    <col min="8" max="8" width="10" style="229" customWidth="1"/>
    <col min="9" max="9" width="14.6640625" style="229" customWidth="1"/>
    <col min="10" max="10" width="10.5546875" style="229" customWidth="1"/>
    <col min="11" max="11" width="16.6640625" style="229" customWidth="1"/>
    <col min="12" max="12" width="17.6640625" style="229" customWidth="1"/>
    <col min="13" max="13" width="3.6640625" style="229" customWidth="1"/>
    <col min="14" max="16384" width="11.44140625" style="229"/>
  </cols>
  <sheetData>
    <row r="1" spans="1:13" ht="21" customHeight="1">
      <c r="A1" s="26"/>
      <c r="B1" s="26"/>
      <c r="C1" s="240"/>
      <c r="D1" s="240"/>
      <c r="E1" s="239"/>
      <c r="F1" s="239"/>
      <c r="G1" s="28"/>
      <c r="H1" s="240"/>
      <c r="I1" s="240"/>
      <c r="J1" s="239"/>
      <c r="K1" s="239"/>
      <c r="L1" s="28"/>
      <c r="M1" s="239"/>
    </row>
    <row r="2" spans="1:13" ht="18.75" customHeight="1">
      <c r="A2" s="26"/>
      <c r="B2" s="62" t="s">
        <v>167</v>
      </c>
      <c r="C2" s="62"/>
      <c r="D2" s="63"/>
      <c r="E2" s="63"/>
      <c r="F2" s="239"/>
      <c r="G2" s="239"/>
      <c r="H2" s="62"/>
      <c r="I2" s="63"/>
      <c r="J2" s="63"/>
      <c r="K2" s="239"/>
      <c r="L2" s="239"/>
      <c r="M2" s="239"/>
    </row>
    <row r="3" spans="1:13" ht="18.75" customHeight="1">
      <c r="A3" s="26"/>
      <c r="B3" s="62" t="s">
        <v>65</v>
      </c>
      <c r="C3" s="62"/>
      <c r="D3" s="63"/>
      <c r="E3" s="63"/>
      <c r="F3" s="239"/>
      <c r="G3" s="239"/>
      <c r="H3" s="62"/>
      <c r="I3" s="63"/>
      <c r="J3" s="63"/>
      <c r="K3" s="239"/>
      <c r="L3" s="239"/>
      <c r="M3" s="239"/>
    </row>
    <row r="4" spans="1:13" ht="18.75" customHeight="1">
      <c r="A4" s="26"/>
      <c r="B4" s="62"/>
      <c r="C4" s="62"/>
      <c r="D4" s="63"/>
      <c r="E4" s="63"/>
      <c r="F4" s="239"/>
      <c r="G4" s="239"/>
      <c r="H4" s="62"/>
      <c r="I4" s="63"/>
      <c r="J4" s="63"/>
      <c r="K4" s="239"/>
      <c r="L4" s="239"/>
      <c r="M4" s="239"/>
    </row>
    <row r="5" spans="1:13" s="1" customFormat="1" ht="15.75" customHeight="1">
      <c r="A5" s="26"/>
      <c r="B5" s="64" t="s">
        <v>38</v>
      </c>
      <c r="C5" s="241">
        <v>2014</v>
      </c>
      <c r="D5" s="257"/>
      <c r="E5" s="241">
        <v>2013</v>
      </c>
      <c r="F5" s="258"/>
      <c r="G5" s="65" t="s">
        <v>3</v>
      </c>
      <c r="H5" s="241" t="s">
        <v>158</v>
      </c>
      <c r="I5" s="257"/>
      <c r="J5" s="241" t="s">
        <v>159</v>
      </c>
      <c r="K5" s="258"/>
      <c r="L5" s="65" t="s">
        <v>3</v>
      </c>
      <c r="M5" s="239"/>
    </row>
    <row r="6" spans="1:13" s="1" customFormat="1" ht="15.75" customHeight="1">
      <c r="A6" s="26"/>
      <c r="B6" s="66" t="s">
        <v>36</v>
      </c>
      <c r="C6" s="41"/>
      <c r="D6" s="67">
        <v>270099</v>
      </c>
      <c r="E6" s="41"/>
      <c r="F6" s="67">
        <v>330138</v>
      </c>
      <c r="G6" s="68">
        <f t="shared" ref="G6:G17" si="0">(D6-F6)/F6</f>
        <v>-0.18</v>
      </c>
      <c r="H6" s="41"/>
      <c r="I6" s="67">
        <v>98605</v>
      </c>
      <c r="J6" s="41"/>
      <c r="K6" s="67">
        <v>110883</v>
      </c>
      <c r="L6" s="68">
        <f t="shared" ref="L6:L17" si="1">(I6-K6)/K6</f>
        <v>-0.11</v>
      </c>
      <c r="M6" s="239"/>
    </row>
    <row r="7" spans="1:13" s="1" customFormat="1" ht="15.75" customHeight="1">
      <c r="A7" s="26"/>
      <c r="B7" s="66" t="s">
        <v>1</v>
      </c>
      <c r="C7" s="41"/>
      <c r="D7" s="67">
        <v>371341</v>
      </c>
      <c r="E7" s="41"/>
      <c r="F7" s="67">
        <v>375566</v>
      </c>
      <c r="G7" s="68">
        <f t="shared" si="0"/>
        <v>-0.01</v>
      </c>
      <c r="H7" s="41"/>
      <c r="I7" s="67">
        <v>96355</v>
      </c>
      <c r="J7" s="41"/>
      <c r="K7" s="67">
        <v>93475</v>
      </c>
      <c r="L7" s="68">
        <f t="shared" si="1"/>
        <v>0.03</v>
      </c>
      <c r="M7" s="239"/>
    </row>
    <row r="8" spans="1:13" s="1" customFormat="1" ht="15.75" customHeight="1">
      <c r="A8" s="26"/>
      <c r="B8" s="69" t="s">
        <v>128</v>
      </c>
      <c r="C8" s="70"/>
      <c r="D8" s="67">
        <v>215752</v>
      </c>
      <c r="E8" s="70"/>
      <c r="F8" s="67">
        <v>265998</v>
      </c>
      <c r="G8" s="68">
        <f t="shared" si="0"/>
        <v>-0.19</v>
      </c>
      <c r="H8" s="70"/>
      <c r="I8" s="67">
        <v>52203</v>
      </c>
      <c r="J8" s="70"/>
      <c r="K8" s="67">
        <v>66997</v>
      </c>
      <c r="L8" s="68">
        <f t="shared" si="1"/>
        <v>-0.22</v>
      </c>
      <c r="M8" s="239"/>
    </row>
    <row r="9" spans="1:13" s="1" customFormat="1" ht="15.75" customHeight="1">
      <c r="A9" s="26"/>
      <c r="B9" s="71" t="s">
        <v>2</v>
      </c>
      <c r="C9" s="72"/>
      <c r="D9" s="73">
        <v>642</v>
      </c>
      <c r="E9" s="72"/>
      <c r="F9" s="73">
        <v>990</v>
      </c>
      <c r="G9" s="74">
        <f t="shared" si="0"/>
        <v>-0.35</v>
      </c>
      <c r="H9" s="72"/>
      <c r="I9" s="73">
        <v>160</v>
      </c>
      <c r="J9" s="72"/>
      <c r="K9" s="73">
        <v>178</v>
      </c>
      <c r="L9" s="74">
        <f t="shared" si="1"/>
        <v>-0.1</v>
      </c>
      <c r="M9" s="239"/>
    </row>
    <row r="10" spans="1:13" s="77" customFormat="1" ht="15.75" customHeight="1">
      <c r="A10" s="26"/>
      <c r="B10" s="64" t="s">
        <v>4</v>
      </c>
      <c r="C10" s="72"/>
      <c r="D10" s="75">
        <f>SUM(D6:D9)</f>
        <v>857834</v>
      </c>
      <c r="E10" s="72"/>
      <c r="F10" s="75">
        <f>SUM(F6:F9)</f>
        <v>972692</v>
      </c>
      <c r="G10" s="76">
        <f t="shared" si="0"/>
        <v>-0.12</v>
      </c>
      <c r="H10" s="72"/>
      <c r="I10" s="75">
        <f>SUM(I6:I9)</f>
        <v>247323</v>
      </c>
      <c r="J10" s="72"/>
      <c r="K10" s="75">
        <f>SUM(K6:K9)</f>
        <v>271533</v>
      </c>
      <c r="L10" s="76">
        <f t="shared" si="1"/>
        <v>-0.09</v>
      </c>
      <c r="M10" s="239"/>
    </row>
    <row r="11" spans="1:13" s="1" customFormat="1" ht="15.75" customHeight="1">
      <c r="A11" s="26"/>
      <c r="B11" s="78" t="s">
        <v>47</v>
      </c>
      <c r="C11" s="79"/>
      <c r="D11" s="80">
        <v>-236316</v>
      </c>
      <c r="E11" s="79"/>
      <c r="F11" s="80">
        <v>-294610</v>
      </c>
      <c r="G11" s="81">
        <f t="shared" si="0"/>
        <v>-0.2</v>
      </c>
      <c r="H11" s="79"/>
      <c r="I11" s="80">
        <v>-54000</v>
      </c>
      <c r="J11" s="79"/>
      <c r="K11" s="80">
        <v>-72733</v>
      </c>
      <c r="L11" s="81">
        <f t="shared" si="1"/>
        <v>-0.26</v>
      </c>
      <c r="M11" s="239"/>
    </row>
    <row r="12" spans="1:13" s="77" customFormat="1" ht="15.75" customHeight="1">
      <c r="A12" s="26"/>
      <c r="B12" s="64" t="s">
        <v>14</v>
      </c>
      <c r="C12" s="79"/>
      <c r="D12" s="82">
        <f>D10+D11</f>
        <v>621518</v>
      </c>
      <c r="E12" s="79"/>
      <c r="F12" s="82">
        <f>F10+F11</f>
        <v>678082</v>
      </c>
      <c r="G12" s="76">
        <f t="shared" si="0"/>
        <v>-0.08</v>
      </c>
      <c r="H12" s="79"/>
      <c r="I12" s="82">
        <f>I10+I11</f>
        <v>193323</v>
      </c>
      <c r="J12" s="79"/>
      <c r="K12" s="82">
        <f>K10+K11</f>
        <v>198800</v>
      </c>
      <c r="L12" s="76">
        <f t="shared" si="1"/>
        <v>-0.03</v>
      </c>
      <c r="M12" s="239"/>
    </row>
    <row r="13" spans="1:13" s="1" customFormat="1" ht="15.75" customHeight="1">
      <c r="A13" s="26"/>
      <c r="B13" s="78" t="s">
        <v>48</v>
      </c>
      <c r="C13" s="70"/>
      <c r="D13" s="80">
        <v>-109064</v>
      </c>
      <c r="E13" s="237"/>
      <c r="F13" s="80">
        <v>-107924</v>
      </c>
      <c r="G13" s="74">
        <f t="shared" si="0"/>
        <v>0.01</v>
      </c>
      <c r="H13" s="70"/>
      <c r="I13" s="67">
        <v>-28054</v>
      </c>
      <c r="J13" s="70"/>
      <c r="K13" s="67">
        <v>-29378</v>
      </c>
      <c r="L13" s="74">
        <f t="shared" si="1"/>
        <v>-0.05</v>
      </c>
      <c r="M13" s="239"/>
    </row>
    <row r="14" spans="1:13" s="1" customFormat="1" ht="15.75" customHeight="1">
      <c r="A14" s="26"/>
      <c r="B14" s="78" t="s">
        <v>60</v>
      </c>
      <c r="C14" s="79"/>
      <c r="D14" s="80">
        <f>-204772-22935-35342</f>
        <v>-263049</v>
      </c>
      <c r="E14" s="79"/>
      <c r="F14" s="80">
        <v>-300067</v>
      </c>
      <c r="G14" s="81">
        <f t="shared" si="0"/>
        <v>-0.12</v>
      </c>
      <c r="H14" s="79"/>
      <c r="I14" s="80">
        <v>-71943</v>
      </c>
      <c r="J14" s="79"/>
      <c r="K14" s="80">
        <v>-80810</v>
      </c>
      <c r="L14" s="81">
        <f t="shared" si="1"/>
        <v>-0.11</v>
      </c>
      <c r="M14" s="239"/>
    </row>
    <row r="15" spans="1:13" s="1" customFormat="1" ht="15.75" customHeight="1">
      <c r="A15" s="26"/>
      <c r="B15" s="78" t="s">
        <v>49</v>
      </c>
      <c r="C15" s="79"/>
      <c r="D15" s="80">
        <v>-74062</v>
      </c>
      <c r="E15" s="79"/>
      <c r="F15" s="80">
        <v>-73151</v>
      </c>
      <c r="G15" s="81">
        <f t="shared" si="0"/>
        <v>0.01</v>
      </c>
      <c r="H15" s="79"/>
      <c r="I15" s="80">
        <v>-19649</v>
      </c>
      <c r="J15" s="79"/>
      <c r="K15" s="80">
        <v>-20679</v>
      </c>
      <c r="L15" s="81">
        <f t="shared" si="1"/>
        <v>-0.05</v>
      </c>
      <c r="M15" s="239"/>
    </row>
    <row r="16" spans="1:13" s="1" customFormat="1" ht="15.75" customHeight="1">
      <c r="A16" s="26"/>
      <c r="B16" s="78" t="s">
        <v>31</v>
      </c>
      <c r="C16" s="79"/>
      <c r="D16" s="80">
        <v>-8433</v>
      </c>
      <c r="E16" s="79"/>
      <c r="F16" s="80">
        <v>-7091</v>
      </c>
      <c r="G16" s="81">
        <f t="shared" si="0"/>
        <v>0.19</v>
      </c>
      <c r="H16" s="79"/>
      <c r="I16" s="80">
        <v>-2283</v>
      </c>
      <c r="J16" s="79"/>
      <c r="K16" s="80">
        <v>-2266</v>
      </c>
      <c r="L16" s="81">
        <f t="shared" si="1"/>
        <v>0.01</v>
      </c>
      <c r="M16" s="239"/>
    </row>
    <row r="17" spans="1:13" s="77" customFormat="1" ht="15.75" customHeight="1">
      <c r="A17" s="26"/>
      <c r="B17" s="64" t="s">
        <v>30</v>
      </c>
      <c r="C17" s="79"/>
      <c r="D17" s="83">
        <f>SUM(D12:D16)</f>
        <v>166910</v>
      </c>
      <c r="E17" s="79"/>
      <c r="F17" s="83">
        <f>SUM(F12:F16)</f>
        <v>189849</v>
      </c>
      <c r="G17" s="76">
        <f t="shared" si="0"/>
        <v>-0.12</v>
      </c>
      <c r="H17" s="79"/>
      <c r="I17" s="83">
        <f>SUM(I12:I16)</f>
        <v>71394</v>
      </c>
      <c r="J17" s="79"/>
      <c r="K17" s="83">
        <f>SUM(K12:K16)</f>
        <v>65667</v>
      </c>
      <c r="L17" s="76">
        <f t="shared" si="1"/>
        <v>0.09</v>
      </c>
      <c r="M17" s="239"/>
    </row>
    <row r="18" spans="1:13" s="1" customFormat="1" ht="15.75" customHeight="1">
      <c r="A18" s="26"/>
      <c r="B18" s="87" t="s">
        <v>174</v>
      </c>
      <c r="C18" s="79"/>
      <c r="D18" s="85">
        <v>665</v>
      </c>
      <c r="E18" s="79"/>
      <c r="F18" s="85">
        <v>8565</v>
      </c>
      <c r="G18" s="86">
        <v>-0.92</v>
      </c>
      <c r="H18" s="79"/>
      <c r="I18" s="85">
        <v>-2293</v>
      </c>
      <c r="J18" s="79"/>
      <c r="K18" s="85">
        <v>2490</v>
      </c>
      <c r="L18" s="86"/>
      <c r="M18" s="239"/>
    </row>
    <row r="19" spans="1:13" s="77" customFormat="1" ht="15.75" customHeight="1">
      <c r="A19" s="26"/>
      <c r="B19" s="84" t="s">
        <v>136</v>
      </c>
      <c r="C19" s="79"/>
      <c r="D19" s="85">
        <f>-9231+40</f>
        <v>-9191</v>
      </c>
      <c r="E19" s="79"/>
      <c r="F19" s="85">
        <v>-8402</v>
      </c>
      <c r="G19" s="81">
        <f>(D19-F19)/F19</f>
        <v>0.09</v>
      </c>
      <c r="H19" s="79"/>
      <c r="I19" s="85">
        <v>-1589</v>
      </c>
      <c r="J19" s="79"/>
      <c r="K19" s="85">
        <v>-3820</v>
      </c>
      <c r="L19" s="81">
        <f>(I19-K19)/K19</f>
        <v>-0.57999999999999996</v>
      </c>
      <c r="M19" s="239"/>
    </row>
    <row r="20" spans="1:13" s="77" customFormat="1" ht="15.75" customHeight="1">
      <c r="A20" s="26"/>
      <c r="B20" s="89" t="s">
        <v>132</v>
      </c>
      <c r="C20" s="79"/>
      <c r="D20" s="83">
        <f>+D17+D18+D19</f>
        <v>158384</v>
      </c>
      <c r="E20" s="79"/>
      <c r="F20" s="83">
        <f>+F17+F18+F19</f>
        <v>190012</v>
      </c>
      <c r="G20" s="76">
        <f>(D20-F20)/F20</f>
        <v>-0.17</v>
      </c>
      <c r="H20" s="79"/>
      <c r="I20" s="83">
        <f>+I17+I18+I19</f>
        <v>67512</v>
      </c>
      <c r="J20" s="79"/>
      <c r="K20" s="83">
        <f>+K17+K18+K19</f>
        <v>64337</v>
      </c>
      <c r="L20" s="76">
        <f>(I20-K20)/K20</f>
        <v>0.05</v>
      </c>
      <c r="M20" s="239"/>
    </row>
    <row r="21" spans="1:13" s="77" customFormat="1" ht="15.75" customHeight="1">
      <c r="A21" s="26"/>
      <c r="B21" s="84" t="s">
        <v>6</v>
      </c>
      <c r="C21" s="79"/>
      <c r="D21" s="85">
        <f>-44910-2923</f>
        <v>-47833</v>
      </c>
      <c r="E21" s="79"/>
      <c r="F21" s="85">
        <v>-56001</v>
      </c>
      <c r="G21" s="86">
        <f>(D21-F21)/F21</f>
        <v>-0.15</v>
      </c>
      <c r="H21" s="79"/>
      <c r="I21" s="85">
        <v>-20085</v>
      </c>
      <c r="J21" s="79"/>
      <c r="K21" s="85">
        <v>-17461</v>
      </c>
      <c r="L21" s="86">
        <f>(I21-K21)/K21</f>
        <v>0.15</v>
      </c>
      <c r="M21" s="239"/>
    </row>
    <row r="22" spans="1:13" s="77" customFormat="1" ht="15.75" customHeight="1">
      <c r="A22" s="26"/>
      <c r="B22" s="89" t="s">
        <v>37</v>
      </c>
      <c r="C22" s="79"/>
      <c r="D22" s="83">
        <f>SUM(D20:D21)</f>
        <v>110551</v>
      </c>
      <c r="E22" s="79"/>
      <c r="F22" s="83">
        <f>SUM(F20:F21)</f>
        <v>134011</v>
      </c>
      <c r="G22" s="76">
        <f>(D22-F22)/F22</f>
        <v>-0.18</v>
      </c>
      <c r="H22" s="79"/>
      <c r="I22" s="83">
        <f>SUM(I20:I21)</f>
        <v>47427</v>
      </c>
      <c r="J22" s="79"/>
      <c r="K22" s="83">
        <f>SUM(K20:K21)</f>
        <v>46876</v>
      </c>
      <c r="L22" s="76">
        <f>(I22-K22)/K22</f>
        <v>0.01</v>
      </c>
      <c r="M22" s="239"/>
    </row>
    <row r="23" spans="1:13" s="77" customFormat="1" ht="15.75" customHeight="1">
      <c r="A23" s="26"/>
      <c r="B23" s="89"/>
      <c r="C23" s="79"/>
      <c r="D23" s="83"/>
      <c r="E23" s="79"/>
      <c r="F23" s="83"/>
      <c r="G23" s="76"/>
      <c r="H23" s="79"/>
      <c r="I23" s="83"/>
      <c r="J23" s="79"/>
      <c r="K23" s="83"/>
      <c r="L23" s="76"/>
      <c r="M23" s="239"/>
    </row>
    <row r="24" spans="1:13" s="77" customFormat="1" ht="15.75" customHeight="1">
      <c r="A24" s="26"/>
      <c r="B24" s="89" t="s">
        <v>113</v>
      </c>
      <c r="C24" s="79"/>
      <c r="D24" s="83">
        <v>110358</v>
      </c>
      <c r="E24" s="79"/>
      <c r="F24" s="83">
        <v>133835</v>
      </c>
      <c r="G24" s="76">
        <f>(D24-F24)/F24</f>
        <v>-0.18</v>
      </c>
      <c r="H24" s="79"/>
      <c r="I24" s="83">
        <v>47368</v>
      </c>
      <c r="J24" s="79"/>
      <c r="K24" s="83">
        <v>46804</v>
      </c>
      <c r="L24" s="76">
        <f>(I24-K24)/K24</f>
        <v>0.01</v>
      </c>
      <c r="M24" s="239"/>
    </row>
    <row r="25" spans="1:13" s="77" customFormat="1" ht="15.75" customHeight="1">
      <c r="A25" s="26"/>
      <c r="B25" s="89" t="s">
        <v>145</v>
      </c>
      <c r="C25" s="79"/>
      <c r="D25" s="83">
        <f>+D22-D24</f>
        <v>193</v>
      </c>
      <c r="E25" s="79"/>
      <c r="F25" s="83">
        <f>+F22-F24</f>
        <v>176</v>
      </c>
      <c r="G25" s="76"/>
      <c r="H25" s="79"/>
      <c r="I25" s="83">
        <f>+I22-I24</f>
        <v>59</v>
      </c>
      <c r="J25" s="79"/>
      <c r="K25" s="83">
        <f>+K22-K24</f>
        <v>72</v>
      </c>
      <c r="L25" s="76"/>
      <c r="M25" s="239"/>
    </row>
    <row r="26" spans="1:13" s="1" customFormat="1" ht="15.75" customHeight="1">
      <c r="A26" s="26"/>
      <c r="B26" s="89"/>
      <c r="C26" s="90"/>
      <c r="D26" s="82"/>
      <c r="E26" s="90"/>
      <c r="F26" s="82"/>
      <c r="G26" s="86"/>
      <c r="H26" s="90"/>
      <c r="I26" s="82"/>
      <c r="J26" s="90"/>
      <c r="K26" s="82"/>
      <c r="L26" s="86"/>
      <c r="M26" s="239"/>
    </row>
    <row r="27" spans="1:13" s="1" customFormat="1" ht="15.75" customHeight="1">
      <c r="A27" s="26"/>
      <c r="B27" s="84" t="s">
        <v>5</v>
      </c>
      <c r="C27" s="79"/>
      <c r="D27" s="91">
        <f>D24/D29*1000</f>
        <v>1.39</v>
      </c>
      <c r="E27" s="79"/>
      <c r="F27" s="91">
        <f>F24/F29*1000</f>
        <v>1.6</v>
      </c>
      <c r="G27" s="81">
        <f>(D27-F27)/F27</f>
        <v>-0.13</v>
      </c>
      <c r="H27" s="79"/>
      <c r="I27" s="91">
        <f>I24/I29*1000</f>
        <v>0.6</v>
      </c>
      <c r="J27" s="79"/>
      <c r="K27" s="91">
        <f>K24/K29*1000</f>
        <v>0.56999999999999995</v>
      </c>
      <c r="L27" s="81">
        <f>(I27-K27)/K27</f>
        <v>0.05</v>
      </c>
      <c r="M27" s="239"/>
    </row>
    <row r="28" spans="1:13" s="1" customFormat="1" ht="15.75" customHeight="1">
      <c r="A28" s="26"/>
      <c r="B28" s="84" t="s">
        <v>35</v>
      </c>
      <c r="C28" s="79"/>
      <c r="D28" s="91">
        <f>D24/D30*1000</f>
        <v>1.39</v>
      </c>
      <c r="E28" s="79"/>
      <c r="F28" s="91">
        <f>F24/F30*1000</f>
        <v>1.6</v>
      </c>
      <c r="G28" s="81">
        <f>(D28-F28)/F28</f>
        <v>-0.13</v>
      </c>
      <c r="H28" s="79"/>
      <c r="I28" s="91">
        <f>I24/I30*1000</f>
        <v>0.6</v>
      </c>
      <c r="J28" s="79"/>
      <c r="K28" s="91">
        <f>K24/K30*1000</f>
        <v>0.56999999999999995</v>
      </c>
      <c r="L28" s="81">
        <f>(I28-K28)/K28</f>
        <v>0.05</v>
      </c>
      <c r="M28" s="239"/>
    </row>
    <row r="29" spans="1:13" s="1" customFormat="1" ht="15.75" customHeight="1">
      <c r="A29" s="26"/>
      <c r="B29" s="84" t="s">
        <v>88</v>
      </c>
      <c r="C29" s="79"/>
      <c r="D29" s="80">
        <v>79228450</v>
      </c>
      <c r="E29" s="79"/>
      <c r="F29" s="80">
        <v>83702176</v>
      </c>
      <c r="G29" s="86" t="s">
        <v>0</v>
      </c>
      <c r="H29" s="79"/>
      <c r="I29" s="80">
        <v>78918844</v>
      </c>
      <c r="J29" s="79"/>
      <c r="K29" s="80">
        <v>82232158</v>
      </c>
      <c r="L29" s="86" t="s">
        <v>0</v>
      </c>
      <c r="M29" s="239"/>
    </row>
    <row r="30" spans="1:13" s="1" customFormat="1" ht="15.75" customHeight="1">
      <c r="A30" s="26"/>
      <c r="B30" s="84" t="s">
        <v>89</v>
      </c>
      <c r="C30" s="79"/>
      <c r="D30" s="80">
        <v>79228450</v>
      </c>
      <c r="E30" s="79"/>
      <c r="F30" s="80">
        <v>83714983</v>
      </c>
      <c r="G30" s="86" t="s">
        <v>0</v>
      </c>
      <c r="H30" s="79"/>
      <c r="I30" s="80">
        <v>78918844</v>
      </c>
      <c r="J30" s="79"/>
      <c r="K30" s="80">
        <v>82409913</v>
      </c>
      <c r="L30" s="86" t="s">
        <v>0</v>
      </c>
      <c r="M30" s="239"/>
    </row>
    <row r="31" spans="1:13" s="1" customFormat="1" ht="17.399999999999999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39"/>
    </row>
    <row r="32" spans="1:13" s="1" customFormat="1" ht="15"/>
    <row r="33" spans="4:9" s="1" customFormat="1" ht="15">
      <c r="D33" s="232"/>
      <c r="G33" s="232"/>
      <c r="I33" s="232"/>
    </row>
    <row r="34" spans="4:9" s="1" customFormat="1" ht="15"/>
    <row r="35" spans="4:9" s="1" customFormat="1" ht="15"/>
    <row r="36" spans="4:9" s="1" customFormat="1" ht="15"/>
    <row r="37" spans="4:9" s="1" customFormat="1" ht="15"/>
    <row r="38" spans="4:9" s="1" customFormat="1" ht="15"/>
    <row r="39" spans="4:9" s="1" customFormat="1" ht="15"/>
    <row r="40" spans="4:9" s="1" customFormat="1" ht="15"/>
    <row r="41" spans="4:9" s="1" customFormat="1" ht="15"/>
    <row r="42" spans="4:9" s="1" customFormat="1" ht="15"/>
    <row r="43" spans="4:9" s="1" customFormat="1" ht="15"/>
    <row r="44" spans="4:9" s="1" customFormat="1" ht="15"/>
  </sheetData>
  <mergeCells count="4">
    <mergeCell ref="C5:D5"/>
    <mergeCell ref="E5:F5"/>
    <mergeCell ref="H5:I5"/>
    <mergeCell ref="J5:K5"/>
  </mergeCells>
  <pageMargins left="0.74803149606299213" right="0.78740157480314965" top="1.3385826771653544" bottom="0.98425196850393704" header="0.31496062992125984" footer="0.51181102362204722"/>
  <pageSetup paperSize="9" scale="60" orientation="landscape" r:id="rId1"/>
  <headerFooter alignWithMargins="0">
    <oddHeader>&amp;L&amp;G</oddHeader>
    <oddFooter>&amp;CSoftware AG - Q4 2014 Results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3"/>
  <sheetViews>
    <sheetView zoomScaleNormal="100" workbookViewId="0">
      <selection activeCell="B3" sqref="B3"/>
    </sheetView>
  </sheetViews>
  <sheetFormatPr defaultColWidth="11.44140625" defaultRowHeight="13.2"/>
  <cols>
    <col min="1" max="1" width="6" style="2" customWidth="1"/>
    <col min="2" max="2" width="58.109375" style="178" customWidth="1"/>
    <col min="3" max="4" width="23.109375" style="179" customWidth="1"/>
    <col min="5" max="5" width="4.33203125" style="2" customWidth="1"/>
    <col min="6" max="16384" width="11.44140625" style="2"/>
  </cols>
  <sheetData>
    <row r="1" spans="1:7" ht="21" customHeight="1">
      <c r="A1" s="26"/>
      <c r="B1" s="26"/>
      <c r="C1" s="25"/>
      <c r="D1" s="25"/>
      <c r="E1" s="62"/>
    </row>
    <row r="2" spans="1:7" ht="18.75" customHeight="1">
      <c r="A2" s="26"/>
      <c r="B2" s="26" t="s">
        <v>168</v>
      </c>
      <c r="C2" s="62"/>
      <c r="D2" s="62"/>
      <c r="E2" s="62"/>
    </row>
    <row r="3" spans="1:7" ht="18.75" customHeight="1">
      <c r="A3" s="26"/>
      <c r="B3" s="26" t="s">
        <v>65</v>
      </c>
      <c r="C3" s="62"/>
      <c r="D3" s="62"/>
      <c r="E3" s="62"/>
    </row>
    <row r="4" spans="1:7" ht="21" customHeight="1">
      <c r="A4" s="26"/>
      <c r="B4" s="62"/>
      <c r="C4" s="62"/>
      <c r="D4" s="62"/>
      <c r="E4" s="62"/>
    </row>
    <row r="5" spans="1:7" s="1" customFormat="1" ht="15.75" customHeight="1">
      <c r="A5" s="26"/>
      <c r="B5" s="163" t="s">
        <v>90</v>
      </c>
      <c r="C5" s="164" t="s">
        <v>160</v>
      </c>
      <c r="D5" s="164" t="s">
        <v>149</v>
      </c>
      <c r="E5" s="62"/>
    </row>
    <row r="6" spans="1:7" s="1" customFormat="1" ht="15.75" customHeight="1">
      <c r="A6" s="26"/>
      <c r="B6" s="5"/>
      <c r="C6" s="6"/>
      <c r="D6" s="6"/>
      <c r="E6" s="62"/>
    </row>
    <row r="7" spans="1:7" s="1" customFormat="1" ht="15.75" customHeight="1">
      <c r="A7" s="26"/>
      <c r="B7" s="5"/>
      <c r="C7" s="6"/>
      <c r="D7" s="6"/>
      <c r="E7" s="62"/>
    </row>
    <row r="8" spans="1:7" s="1" customFormat="1" ht="15.75" customHeight="1">
      <c r="A8" s="26"/>
      <c r="B8" s="7" t="s">
        <v>92</v>
      </c>
      <c r="C8" s="8"/>
      <c r="D8" s="8"/>
      <c r="E8" s="62"/>
    </row>
    <row r="9" spans="1:7" s="1" customFormat="1" ht="15.75" customHeight="1">
      <c r="A9" s="26"/>
      <c r="B9" s="5"/>
      <c r="C9" s="8"/>
      <c r="D9" s="8"/>
      <c r="E9" s="62"/>
    </row>
    <row r="10" spans="1:7" s="1" customFormat="1" ht="15.75" customHeight="1">
      <c r="A10" s="26"/>
      <c r="B10" s="9" t="s">
        <v>32</v>
      </c>
      <c r="C10" s="10"/>
      <c r="D10" s="10"/>
      <c r="E10" s="62"/>
    </row>
    <row r="11" spans="1:7" s="1" customFormat="1" ht="15.75" customHeight="1">
      <c r="A11" s="26"/>
      <c r="B11" s="11" t="s">
        <v>69</v>
      </c>
      <c r="C11" s="165">
        <v>318396</v>
      </c>
      <c r="D11" s="165">
        <v>449984</v>
      </c>
      <c r="E11" s="62"/>
      <c r="F11" s="232"/>
      <c r="G11" s="232"/>
    </row>
    <row r="12" spans="1:7" s="1" customFormat="1" ht="15.75" customHeight="1">
      <c r="A12" s="26"/>
      <c r="B12" s="11" t="s">
        <v>150</v>
      </c>
      <c r="C12" s="165">
        <v>55311</v>
      </c>
      <c r="D12" s="165">
        <v>56514</v>
      </c>
      <c r="E12" s="62"/>
    </row>
    <row r="13" spans="1:7" s="1" customFormat="1" ht="15.75" customHeight="1">
      <c r="A13" s="26"/>
      <c r="B13" s="11" t="s">
        <v>16</v>
      </c>
      <c r="C13" s="166">
        <v>85</v>
      </c>
      <c r="D13" s="166">
        <v>109</v>
      </c>
      <c r="E13" s="62"/>
    </row>
    <row r="14" spans="1:7" s="1" customFormat="1" ht="15.75" customHeight="1">
      <c r="A14" s="26"/>
      <c r="B14" s="11" t="s">
        <v>17</v>
      </c>
      <c r="C14" s="167">
        <v>211178</v>
      </c>
      <c r="D14" s="167">
        <v>226739</v>
      </c>
      <c r="E14" s="62"/>
    </row>
    <row r="15" spans="1:7" s="1" customFormat="1" ht="15.75" customHeight="1">
      <c r="A15" s="26"/>
      <c r="B15" s="11" t="s">
        <v>18</v>
      </c>
      <c r="C15" s="165">
        <v>20689</v>
      </c>
      <c r="D15" s="165">
        <v>25881</v>
      </c>
      <c r="E15" s="62"/>
    </row>
    <row r="16" spans="1:7" s="1" customFormat="1" ht="15.75" customHeight="1">
      <c r="A16" s="26"/>
      <c r="B16" s="11" t="s">
        <v>131</v>
      </c>
      <c r="C16" s="168">
        <v>29725</v>
      </c>
      <c r="D16" s="168">
        <v>10291</v>
      </c>
      <c r="E16" s="62"/>
    </row>
    <row r="17" spans="1:6" s="1" customFormat="1" ht="15.75" customHeight="1">
      <c r="A17" s="26"/>
      <c r="B17" s="11"/>
      <c r="C17" s="169">
        <f>SUM(C11:C16)</f>
        <v>635384</v>
      </c>
      <c r="D17" s="169">
        <f>SUM(D11:D16)</f>
        <v>769518</v>
      </c>
      <c r="E17" s="62"/>
    </row>
    <row r="18" spans="1:6" s="1" customFormat="1" ht="15.75" customHeight="1">
      <c r="A18" s="26"/>
      <c r="B18" s="9" t="s">
        <v>50</v>
      </c>
      <c r="C18" s="167"/>
      <c r="D18" s="167"/>
      <c r="E18" s="62"/>
    </row>
    <row r="19" spans="1:6" s="1" customFormat="1" ht="15.75" customHeight="1">
      <c r="A19" s="26"/>
      <c r="B19" s="11" t="s">
        <v>19</v>
      </c>
      <c r="C19" s="167">
        <v>180196</v>
      </c>
      <c r="D19" s="167">
        <v>211771</v>
      </c>
      <c r="E19" s="62"/>
      <c r="F19" s="232"/>
    </row>
    <row r="20" spans="1:6" s="1" customFormat="1" ht="15.75" customHeight="1">
      <c r="A20" s="26"/>
      <c r="B20" s="11" t="s">
        <v>20</v>
      </c>
      <c r="C20" s="165">
        <v>857279</v>
      </c>
      <c r="D20" s="165">
        <v>829173</v>
      </c>
      <c r="E20" s="62"/>
    </row>
    <row r="21" spans="1:6" s="1" customFormat="1" ht="15.75" customHeight="1">
      <c r="A21" s="26"/>
      <c r="B21" s="11" t="s">
        <v>21</v>
      </c>
      <c r="C21" s="170">
        <v>61171</v>
      </c>
      <c r="D21" s="170">
        <v>64460</v>
      </c>
      <c r="E21" s="62"/>
    </row>
    <row r="22" spans="1:6" s="1" customFormat="1" ht="15.75" customHeight="1">
      <c r="A22" s="26"/>
      <c r="B22" s="11" t="s">
        <v>22</v>
      </c>
      <c r="C22" s="165">
        <v>7103</v>
      </c>
      <c r="D22" s="165">
        <v>4519</v>
      </c>
      <c r="E22" s="62"/>
    </row>
    <row r="23" spans="1:6" s="1" customFormat="1" ht="15.75" customHeight="1">
      <c r="A23" s="26"/>
      <c r="B23" s="11" t="s">
        <v>17</v>
      </c>
      <c r="C23" s="170">
        <v>87447</v>
      </c>
      <c r="D23" s="170">
        <v>96418</v>
      </c>
      <c r="E23" s="62"/>
    </row>
    <row r="24" spans="1:6" s="1" customFormat="1" ht="15.75" customHeight="1">
      <c r="A24" s="26"/>
      <c r="B24" s="11" t="s">
        <v>18</v>
      </c>
      <c r="C24" s="170">
        <v>4996</v>
      </c>
      <c r="D24" s="170">
        <v>2030</v>
      </c>
      <c r="E24" s="62"/>
    </row>
    <row r="25" spans="1:6" s="1" customFormat="1" ht="15.75" customHeight="1">
      <c r="A25" s="26"/>
      <c r="B25" s="11" t="s">
        <v>131</v>
      </c>
      <c r="C25" s="170">
        <v>4423</v>
      </c>
      <c r="D25" s="170">
        <v>2711</v>
      </c>
      <c r="E25" s="62"/>
    </row>
    <row r="26" spans="1:6" s="1" customFormat="1" ht="15.75" customHeight="1">
      <c r="A26" s="26"/>
      <c r="B26" s="11" t="s">
        <v>23</v>
      </c>
      <c r="C26" s="168">
        <v>10937</v>
      </c>
      <c r="D26" s="168">
        <v>16253</v>
      </c>
      <c r="E26" s="62"/>
    </row>
    <row r="27" spans="1:6" s="1" customFormat="1" ht="15.75" customHeight="1">
      <c r="A27" s="26"/>
      <c r="B27" s="13"/>
      <c r="C27" s="171">
        <f>SUM(C19:C26)</f>
        <v>1213552</v>
      </c>
      <c r="D27" s="171">
        <f>SUM(D19:D26)</f>
        <v>1227335</v>
      </c>
      <c r="E27" s="62"/>
    </row>
    <row r="28" spans="1:6" s="1" customFormat="1" ht="15.75" customHeight="1">
      <c r="A28" s="26"/>
      <c r="B28" s="13"/>
      <c r="C28" s="170"/>
      <c r="D28" s="170"/>
      <c r="E28" s="62"/>
    </row>
    <row r="29" spans="1:6" s="1" customFormat="1" ht="15.75" customHeight="1" thickBot="1">
      <c r="A29" s="26"/>
      <c r="B29" s="13"/>
      <c r="C29" s="172">
        <f>+C17+C27</f>
        <v>1848936</v>
      </c>
      <c r="D29" s="172">
        <f>D17+D27</f>
        <v>1996853</v>
      </c>
      <c r="E29" s="62"/>
    </row>
    <row r="30" spans="1:6" s="1" customFormat="1" ht="15.75" customHeight="1" thickTop="1">
      <c r="A30" s="26"/>
      <c r="B30" s="7" t="s">
        <v>93</v>
      </c>
      <c r="C30" s="173"/>
      <c r="D30" s="173"/>
      <c r="E30" s="62"/>
    </row>
    <row r="31" spans="1:6" s="1" customFormat="1" ht="15.75" customHeight="1">
      <c r="A31" s="26"/>
      <c r="B31" s="13"/>
      <c r="C31" s="173"/>
      <c r="D31" s="173"/>
      <c r="E31" s="62"/>
    </row>
    <row r="32" spans="1:6" s="1" customFormat="1" ht="15.75" customHeight="1">
      <c r="A32" s="26"/>
      <c r="B32" s="14" t="s">
        <v>33</v>
      </c>
      <c r="C32" s="174"/>
      <c r="D32" s="174"/>
      <c r="E32" s="62"/>
    </row>
    <row r="33" spans="1:6" s="1" customFormat="1" ht="15.75" customHeight="1">
      <c r="A33" s="26"/>
      <c r="B33" s="13" t="s">
        <v>45</v>
      </c>
      <c r="C33" s="174">
        <v>103646</v>
      </c>
      <c r="D33" s="174">
        <v>202888</v>
      </c>
      <c r="E33" s="62"/>
      <c r="F33" s="231"/>
    </row>
    <row r="34" spans="1:6" s="1" customFormat="1" ht="15.75" customHeight="1">
      <c r="A34" s="26"/>
      <c r="B34" s="11" t="s">
        <v>24</v>
      </c>
      <c r="C34" s="170">
        <v>32600</v>
      </c>
      <c r="D34" s="170">
        <v>36140</v>
      </c>
      <c r="E34" s="62"/>
    </row>
    <row r="35" spans="1:6" s="1" customFormat="1" ht="15.75" customHeight="1">
      <c r="A35" s="26"/>
      <c r="B35" s="13" t="s">
        <v>46</v>
      </c>
      <c r="C35" s="170">
        <v>56049</v>
      </c>
      <c r="D35" s="170">
        <v>66289</v>
      </c>
      <c r="E35" s="62"/>
    </row>
    <row r="36" spans="1:6" s="1" customFormat="1" ht="15.75" customHeight="1">
      <c r="A36" s="26"/>
      <c r="B36" s="13" t="s">
        <v>51</v>
      </c>
      <c r="C36" s="174">
        <v>78849</v>
      </c>
      <c r="D36" s="174">
        <v>83598</v>
      </c>
      <c r="E36" s="62"/>
    </row>
    <row r="37" spans="1:6" s="1" customFormat="1" ht="15.75" customHeight="1">
      <c r="A37" s="26"/>
      <c r="B37" s="13" t="s">
        <v>130</v>
      </c>
      <c r="C37" s="170">
        <v>32605</v>
      </c>
      <c r="D37" s="170">
        <v>38477</v>
      </c>
      <c r="E37" s="62"/>
    </row>
    <row r="38" spans="1:6" s="1" customFormat="1" ht="15.75" customHeight="1">
      <c r="A38" s="26"/>
      <c r="B38" s="13" t="s">
        <v>25</v>
      </c>
      <c r="C38" s="175">
        <v>111348</v>
      </c>
      <c r="D38" s="175">
        <v>105664</v>
      </c>
      <c r="E38" s="62"/>
    </row>
    <row r="39" spans="1:6" s="1" customFormat="1" ht="15.75" customHeight="1">
      <c r="A39" s="26"/>
      <c r="B39" s="13"/>
      <c r="C39" s="173">
        <f>SUM(C33:C38)</f>
        <v>415097</v>
      </c>
      <c r="D39" s="173">
        <f>SUM(D33:D38)</f>
        <v>533056</v>
      </c>
      <c r="E39" s="62"/>
    </row>
    <row r="40" spans="1:6" s="1" customFormat="1" ht="15.75" customHeight="1">
      <c r="A40" s="26"/>
      <c r="B40" s="14" t="s">
        <v>34</v>
      </c>
      <c r="C40" s="173"/>
      <c r="D40" s="173"/>
      <c r="E40" s="62"/>
    </row>
    <row r="41" spans="1:6" s="1" customFormat="1" ht="15.75" customHeight="1">
      <c r="A41" s="26"/>
      <c r="B41" s="13" t="s">
        <v>45</v>
      </c>
      <c r="C41" s="174">
        <v>340499</v>
      </c>
      <c r="D41" s="174">
        <v>410486</v>
      </c>
      <c r="E41" s="62"/>
    </row>
    <row r="42" spans="1:6" s="1" customFormat="1" ht="15.75" customHeight="1">
      <c r="A42" s="26"/>
      <c r="B42" s="13" t="s">
        <v>46</v>
      </c>
      <c r="C42" s="174">
        <v>6320</v>
      </c>
      <c r="D42" s="174">
        <v>4775</v>
      </c>
      <c r="E42" s="62"/>
    </row>
    <row r="43" spans="1:6" s="1" customFormat="1" ht="15.75" customHeight="1">
      <c r="A43" s="26"/>
      <c r="B43" s="13" t="s">
        <v>94</v>
      </c>
      <c r="C43" s="174">
        <v>42566</v>
      </c>
      <c r="D43" s="174">
        <v>50707</v>
      </c>
      <c r="E43" s="62"/>
    </row>
    <row r="44" spans="1:6" s="1" customFormat="1" ht="15.75" customHeight="1">
      <c r="A44" s="26"/>
      <c r="B44" s="13" t="s">
        <v>51</v>
      </c>
      <c r="C44" s="174">
        <v>13205</v>
      </c>
      <c r="D44" s="174">
        <v>7291</v>
      </c>
      <c r="E44" s="62"/>
    </row>
    <row r="45" spans="1:6" s="1" customFormat="1" ht="15.75" customHeight="1">
      <c r="A45" s="26"/>
      <c r="B45" s="13" t="s">
        <v>23</v>
      </c>
      <c r="C45" s="174">
        <v>17131</v>
      </c>
      <c r="D45" s="174">
        <v>22577</v>
      </c>
      <c r="E45" s="62"/>
    </row>
    <row r="46" spans="1:6" s="1" customFormat="1" ht="15.75" customHeight="1">
      <c r="A46" s="26"/>
      <c r="B46" s="13" t="s">
        <v>25</v>
      </c>
      <c r="C46" s="175">
        <v>738</v>
      </c>
      <c r="D46" s="175">
        <v>2366</v>
      </c>
      <c r="E46" s="62"/>
    </row>
    <row r="47" spans="1:6" s="1" customFormat="1" ht="15.75" customHeight="1">
      <c r="A47" s="26"/>
      <c r="B47" s="13"/>
      <c r="C47" s="173">
        <f>SUM(C41:C46)</f>
        <v>420459</v>
      </c>
      <c r="D47" s="173">
        <f>SUM(D41:D46)</f>
        <v>498202</v>
      </c>
      <c r="E47" s="62"/>
    </row>
    <row r="48" spans="1:6" s="1" customFormat="1" ht="15.75" customHeight="1">
      <c r="A48" s="26"/>
      <c r="B48" s="9" t="s">
        <v>26</v>
      </c>
      <c r="C48" s="167"/>
      <c r="D48" s="167"/>
      <c r="E48" s="62"/>
    </row>
    <row r="49" spans="1:5" s="1" customFormat="1" ht="15.75" customHeight="1">
      <c r="A49" s="26"/>
      <c r="B49" s="11" t="s">
        <v>27</v>
      </c>
      <c r="C49" s="166">
        <v>86944</v>
      </c>
      <c r="D49" s="166">
        <v>86944</v>
      </c>
      <c r="E49" s="62"/>
    </row>
    <row r="50" spans="1:5" s="1" customFormat="1" ht="15.75" customHeight="1">
      <c r="A50" s="26"/>
      <c r="B50" s="11" t="s">
        <v>28</v>
      </c>
      <c r="C50" s="166">
        <v>43195</v>
      </c>
      <c r="D50" s="166">
        <v>46144</v>
      </c>
      <c r="E50" s="62"/>
    </row>
    <row r="51" spans="1:5" s="1" customFormat="1" ht="15.75" customHeight="1">
      <c r="A51" s="26"/>
      <c r="B51" s="11" t="s">
        <v>29</v>
      </c>
      <c r="C51" s="166">
        <v>1161411</v>
      </c>
      <c r="D51" s="166">
        <v>1087328</v>
      </c>
      <c r="E51" s="62"/>
    </row>
    <row r="52" spans="1:5" s="1" customFormat="1" ht="15.75" customHeight="1">
      <c r="A52" s="26"/>
      <c r="B52" s="13" t="s">
        <v>62</v>
      </c>
      <c r="C52" s="176">
        <v>-54535</v>
      </c>
      <c r="D52" s="176">
        <v>-100080</v>
      </c>
      <c r="E52" s="62"/>
    </row>
    <row r="53" spans="1:5" s="1" customFormat="1" ht="15.75" customHeight="1">
      <c r="A53" s="26"/>
      <c r="B53" s="13" t="s">
        <v>80</v>
      </c>
      <c r="C53" s="177">
        <v>-224466</v>
      </c>
      <c r="D53" s="177">
        <v>-155534</v>
      </c>
      <c r="E53" s="62"/>
    </row>
    <row r="54" spans="1:5" s="1" customFormat="1" ht="15.75" customHeight="1">
      <c r="A54" s="26"/>
      <c r="B54" s="224" t="s">
        <v>144</v>
      </c>
      <c r="C54" s="223">
        <f>SUM(C49:C53)</f>
        <v>1012549</v>
      </c>
      <c r="D54" s="223">
        <f>SUM(D49:D53)</f>
        <v>964802</v>
      </c>
      <c r="E54" s="62"/>
    </row>
    <row r="55" spans="1:5" s="1" customFormat="1" ht="15.75" customHeight="1">
      <c r="A55" s="26"/>
      <c r="B55" s="14" t="s">
        <v>105</v>
      </c>
      <c r="C55" s="225">
        <v>831</v>
      </c>
      <c r="D55" s="225">
        <v>793</v>
      </c>
      <c r="E55" s="62"/>
    </row>
    <row r="56" spans="1:5" s="1" customFormat="1" ht="15.75" customHeight="1">
      <c r="A56" s="26"/>
      <c r="B56" s="13"/>
      <c r="C56" s="171">
        <f>SUM(C54:C55)</f>
        <v>1013380</v>
      </c>
      <c r="D56" s="171">
        <f>SUM(D54:D55)</f>
        <v>965595</v>
      </c>
      <c r="E56" s="62"/>
    </row>
    <row r="57" spans="1:5" s="1" customFormat="1" ht="15.75" customHeight="1">
      <c r="A57" s="26"/>
      <c r="B57" s="13"/>
      <c r="C57" s="170"/>
      <c r="D57" s="170"/>
      <c r="E57" s="62"/>
    </row>
    <row r="58" spans="1:5" s="1" customFormat="1" ht="15.75" customHeight="1" thickBot="1">
      <c r="A58" s="26"/>
      <c r="B58" s="13"/>
      <c r="C58" s="172">
        <f>+C56+C47+C39</f>
        <v>1848936</v>
      </c>
      <c r="D58" s="172">
        <f>D39+D47+D56</f>
        <v>1996853</v>
      </c>
      <c r="E58" s="62"/>
    </row>
    <row r="59" spans="1:5" s="1" customFormat="1" ht="18" thickTop="1">
      <c r="A59" s="26"/>
      <c r="B59" s="25"/>
      <c r="C59" s="25"/>
      <c r="D59" s="25"/>
      <c r="E59" s="62"/>
    </row>
    <row r="60" spans="1:5">
      <c r="B60" s="3"/>
      <c r="C60" s="4"/>
      <c r="D60" s="4"/>
    </row>
    <row r="61" spans="1:5">
      <c r="B61" s="3"/>
      <c r="C61" s="4"/>
      <c r="D61" s="4"/>
    </row>
    <row r="62" spans="1:5">
      <c r="B62" s="3"/>
      <c r="C62" s="4"/>
      <c r="D62" s="4"/>
    </row>
    <row r="63" spans="1:5">
      <c r="B63" s="3"/>
      <c r="C63" s="4"/>
      <c r="D63" s="4"/>
    </row>
    <row r="64" spans="1:5">
      <c r="B64" s="3"/>
      <c r="C64" s="4"/>
      <c r="D64" s="4"/>
    </row>
    <row r="65" spans="2:4">
      <c r="B65" s="3"/>
      <c r="C65" s="4"/>
      <c r="D65" s="4"/>
    </row>
    <row r="66" spans="2:4">
      <c r="B66" s="3"/>
      <c r="C66" s="4"/>
      <c r="D66" s="4"/>
    </row>
    <row r="67" spans="2:4">
      <c r="B67" s="3"/>
      <c r="C67" s="4"/>
      <c r="D67" s="4"/>
    </row>
    <row r="68" spans="2:4">
      <c r="B68" s="3"/>
      <c r="C68" s="4"/>
      <c r="D68" s="4"/>
    </row>
    <row r="69" spans="2:4">
      <c r="B69" s="3"/>
      <c r="C69" s="4"/>
      <c r="D69" s="4"/>
    </row>
    <row r="70" spans="2:4">
      <c r="B70" s="3"/>
      <c r="C70" s="4"/>
      <c r="D70" s="4"/>
    </row>
    <row r="71" spans="2:4">
      <c r="B71" s="3"/>
      <c r="C71" s="4"/>
      <c r="D71" s="4"/>
    </row>
    <row r="72" spans="2:4">
      <c r="B72" s="3"/>
      <c r="C72" s="4"/>
      <c r="D72" s="4"/>
    </row>
    <row r="73" spans="2:4">
      <c r="B73" s="3"/>
      <c r="C73" s="4"/>
      <c r="D73" s="4"/>
    </row>
    <row r="74" spans="2:4">
      <c r="B74" s="3"/>
      <c r="C74" s="4"/>
      <c r="D74" s="4"/>
    </row>
    <row r="75" spans="2:4">
      <c r="B75" s="3"/>
      <c r="C75" s="4"/>
      <c r="D75" s="4"/>
    </row>
    <row r="76" spans="2:4">
      <c r="B76" s="3"/>
      <c r="C76" s="4"/>
      <c r="D76" s="4"/>
    </row>
    <row r="77" spans="2:4">
      <c r="B77" s="3"/>
      <c r="C77" s="4"/>
      <c r="D77" s="4"/>
    </row>
    <row r="78" spans="2:4">
      <c r="B78" s="3"/>
      <c r="C78" s="4"/>
      <c r="D78" s="4"/>
    </row>
    <row r="79" spans="2:4">
      <c r="B79" s="3"/>
      <c r="C79" s="4"/>
      <c r="D79" s="4"/>
    </row>
    <row r="80" spans="2:4">
      <c r="B80" s="3"/>
      <c r="C80" s="4"/>
      <c r="D80" s="4"/>
    </row>
    <row r="81" spans="2:4">
      <c r="B81" s="3"/>
      <c r="C81" s="4"/>
      <c r="D81" s="4"/>
    </row>
    <row r="82" spans="2:4">
      <c r="B82" s="3"/>
      <c r="C82" s="4"/>
      <c r="D82" s="4"/>
    </row>
    <row r="83" spans="2:4">
      <c r="B83" s="3"/>
      <c r="C83" s="4"/>
      <c r="D83" s="4"/>
    </row>
    <row r="84" spans="2:4">
      <c r="B84" s="3"/>
      <c r="C84" s="4"/>
      <c r="D84" s="4"/>
    </row>
    <row r="85" spans="2:4">
      <c r="B85" s="3"/>
      <c r="C85" s="4"/>
      <c r="D85" s="4"/>
    </row>
    <row r="86" spans="2:4">
      <c r="B86" s="3"/>
      <c r="C86" s="4"/>
      <c r="D86" s="4"/>
    </row>
    <row r="87" spans="2:4">
      <c r="B87" s="3"/>
      <c r="C87" s="4"/>
      <c r="D87" s="4"/>
    </row>
    <row r="88" spans="2:4">
      <c r="B88" s="3"/>
      <c r="C88" s="4"/>
      <c r="D88" s="4"/>
    </row>
    <row r="89" spans="2:4">
      <c r="B89" s="3"/>
      <c r="C89" s="4"/>
      <c r="D89" s="4"/>
    </row>
    <row r="90" spans="2:4">
      <c r="B90" s="3"/>
      <c r="C90" s="4"/>
      <c r="D90" s="4"/>
    </row>
    <row r="91" spans="2:4">
      <c r="B91" s="3"/>
      <c r="C91" s="4"/>
      <c r="D91" s="4"/>
    </row>
    <row r="92" spans="2:4">
      <c r="B92" s="3"/>
      <c r="C92" s="4"/>
      <c r="D92" s="4"/>
    </row>
    <row r="93" spans="2:4">
      <c r="B93" s="3"/>
      <c r="C93" s="4"/>
      <c r="D93" s="4"/>
    </row>
    <row r="94" spans="2:4">
      <c r="B94" s="3"/>
      <c r="C94" s="4"/>
      <c r="D94" s="4"/>
    </row>
    <row r="95" spans="2:4">
      <c r="B95" s="3"/>
      <c r="C95" s="4"/>
      <c r="D95" s="4"/>
    </row>
    <row r="96" spans="2:4">
      <c r="B96" s="3"/>
      <c r="C96" s="4"/>
      <c r="D96" s="4"/>
    </row>
    <row r="97" spans="2:4">
      <c r="B97" s="3"/>
      <c r="C97" s="4"/>
      <c r="D97" s="4"/>
    </row>
    <row r="98" spans="2:4">
      <c r="B98" s="3"/>
      <c r="C98" s="4"/>
      <c r="D98" s="4"/>
    </row>
    <row r="99" spans="2:4">
      <c r="B99" s="3"/>
      <c r="C99" s="4"/>
      <c r="D99" s="4"/>
    </row>
    <row r="100" spans="2:4">
      <c r="B100" s="3"/>
      <c r="C100" s="4"/>
      <c r="D100" s="4"/>
    </row>
    <row r="101" spans="2:4">
      <c r="B101" s="3"/>
      <c r="C101" s="4"/>
      <c r="D101" s="4"/>
    </row>
    <row r="102" spans="2:4">
      <c r="B102" s="3"/>
      <c r="C102" s="4"/>
      <c r="D102" s="4"/>
    </row>
    <row r="103" spans="2:4">
      <c r="B103" s="3"/>
      <c r="C103" s="4"/>
      <c r="D103" s="4"/>
    </row>
    <row r="104" spans="2:4">
      <c r="B104" s="3"/>
      <c r="C104" s="4"/>
      <c r="D104" s="4"/>
    </row>
    <row r="105" spans="2:4">
      <c r="B105" s="3"/>
      <c r="C105" s="4"/>
      <c r="D105" s="4"/>
    </row>
    <row r="106" spans="2:4">
      <c r="B106" s="3"/>
      <c r="C106" s="4"/>
      <c r="D106" s="4"/>
    </row>
    <row r="107" spans="2:4">
      <c r="B107" s="3"/>
      <c r="C107" s="4"/>
      <c r="D107" s="4"/>
    </row>
    <row r="108" spans="2:4">
      <c r="B108" s="3"/>
      <c r="C108" s="4"/>
      <c r="D108" s="4"/>
    </row>
    <row r="109" spans="2:4">
      <c r="B109" s="3"/>
      <c r="C109" s="4"/>
      <c r="D109" s="4"/>
    </row>
    <row r="110" spans="2:4">
      <c r="B110" s="3"/>
      <c r="C110" s="4"/>
      <c r="D110" s="4"/>
    </row>
    <row r="111" spans="2:4">
      <c r="B111" s="3"/>
      <c r="C111" s="4"/>
      <c r="D111" s="4"/>
    </row>
    <row r="112" spans="2:4">
      <c r="B112" s="3"/>
      <c r="C112" s="4"/>
      <c r="D112" s="4"/>
    </row>
    <row r="113" spans="2:4">
      <c r="B113" s="3"/>
      <c r="C113" s="4"/>
      <c r="D113" s="4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73" orientation="portrait" r:id="rId1"/>
  <headerFooter alignWithMargins="0">
    <oddHeader>&amp;L&amp;G</oddHeader>
    <oddFooter>&amp;CSoftware AG - Q4 2014 Results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2"/>
  <sheetViews>
    <sheetView zoomScale="75" zoomScaleNormal="75" workbookViewId="0">
      <selection activeCell="I15" sqref="I15"/>
    </sheetView>
  </sheetViews>
  <sheetFormatPr defaultColWidth="8.88671875" defaultRowHeight="13.2"/>
  <cols>
    <col min="1" max="1" width="5.33203125" style="2" customWidth="1"/>
    <col min="2" max="2" width="75.88671875" style="2" customWidth="1"/>
    <col min="3" max="3" width="20.6640625" style="2" customWidth="1"/>
    <col min="4" max="4" width="24.5546875" style="2" customWidth="1"/>
    <col min="5" max="5" width="20.6640625" style="2" customWidth="1"/>
    <col min="6" max="6" width="24.5546875" style="2" customWidth="1"/>
    <col min="7" max="7" width="4.6640625" style="2" customWidth="1"/>
    <col min="8" max="16384" width="8.88671875" style="2"/>
  </cols>
  <sheetData>
    <row r="1" spans="1:9" ht="21" customHeight="1">
      <c r="A1" s="25"/>
      <c r="B1" s="26"/>
      <c r="C1" s="25"/>
      <c r="D1" s="25"/>
      <c r="E1" s="25"/>
      <c r="F1" s="25"/>
      <c r="G1" s="62"/>
    </row>
    <row r="2" spans="1:9" ht="18.75" customHeight="1">
      <c r="A2" s="25"/>
      <c r="B2" s="62" t="s">
        <v>169</v>
      </c>
      <c r="C2" s="62"/>
      <c r="D2" s="62"/>
      <c r="E2" s="62"/>
      <c r="F2" s="62"/>
      <c r="G2" s="62"/>
    </row>
    <row r="3" spans="1:9" ht="18.75" customHeight="1">
      <c r="A3" s="25"/>
      <c r="B3" s="62"/>
      <c r="C3" s="62"/>
      <c r="D3" s="62"/>
      <c r="E3" s="62"/>
      <c r="F3" s="62"/>
      <c r="G3" s="62"/>
      <c r="I3" s="1"/>
    </row>
    <row r="4" spans="1:9" ht="18.75" customHeight="1">
      <c r="A4" s="25"/>
      <c r="B4" s="62" t="s">
        <v>65</v>
      </c>
      <c r="C4" s="62"/>
      <c r="D4" s="62"/>
      <c r="E4" s="62"/>
      <c r="F4" s="62"/>
      <c r="G4" s="62"/>
      <c r="I4" s="161"/>
    </row>
    <row r="5" spans="1:9" s="1" customFormat="1" ht="21" customHeight="1">
      <c r="A5" s="25"/>
      <c r="B5" s="41"/>
      <c r="C5" s="41"/>
      <c r="D5" s="41"/>
      <c r="E5" s="41"/>
      <c r="F5" s="41"/>
      <c r="G5" s="62"/>
      <c r="I5" s="2"/>
    </row>
    <row r="6" spans="1:9" s="161" customFormat="1" ht="17.399999999999999">
      <c r="A6" s="25"/>
      <c r="B6" s="15" t="s">
        <v>96</v>
      </c>
      <c r="C6" s="16" t="s">
        <v>161</v>
      </c>
      <c r="D6" s="16" t="s">
        <v>162</v>
      </c>
      <c r="E6" s="16" t="s">
        <v>158</v>
      </c>
      <c r="F6" s="16" t="s">
        <v>159</v>
      </c>
      <c r="G6" s="62"/>
      <c r="I6" s="2"/>
    </row>
    <row r="7" spans="1:9" ht="17.399999999999999">
      <c r="A7" s="25"/>
      <c r="B7" s="17" t="s">
        <v>37</v>
      </c>
      <c r="C7" s="94">
        <v>110551</v>
      </c>
      <c r="D7" s="94">
        <v>134011</v>
      </c>
      <c r="E7" s="94">
        <v>47427</v>
      </c>
      <c r="F7" s="94">
        <v>46876</v>
      </c>
      <c r="G7" s="62"/>
    </row>
    <row r="8" spans="1:9" ht="17.399999999999999">
      <c r="A8" s="25"/>
      <c r="B8" s="17" t="s">
        <v>6</v>
      </c>
      <c r="C8" s="94">
        <v>47833</v>
      </c>
      <c r="D8" s="94">
        <v>56001</v>
      </c>
      <c r="E8" s="94">
        <v>20085</v>
      </c>
      <c r="F8" s="94">
        <v>17461</v>
      </c>
      <c r="G8" s="62"/>
    </row>
    <row r="9" spans="1:9" ht="17.399999999999999">
      <c r="A9" s="25"/>
      <c r="B9" s="17" t="s">
        <v>135</v>
      </c>
      <c r="C9" s="94">
        <v>9191</v>
      </c>
      <c r="D9" s="94">
        <v>8402</v>
      </c>
      <c r="E9" s="94">
        <v>1589</v>
      </c>
      <c r="F9" s="94">
        <v>3820</v>
      </c>
      <c r="G9" s="62"/>
    </row>
    <row r="10" spans="1:9" ht="17.399999999999999">
      <c r="A10" s="25"/>
      <c r="B10" s="17" t="s">
        <v>63</v>
      </c>
      <c r="C10" s="94">
        <v>50840</v>
      </c>
      <c r="D10" s="94">
        <v>53297</v>
      </c>
      <c r="E10" s="94">
        <v>11215</v>
      </c>
      <c r="F10" s="94">
        <v>12387</v>
      </c>
      <c r="G10" s="62"/>
    </row>
    <row r="11" spans="1:9" ht="18" thickBot="1">
      <c r="A11" s="25"/>
      <c r="B11" s="18" t="s">
        <v>143</v>
      </c>
      <c r="C11" s="162">
        <v>12784</v>
      </c>
      <c r="D11" s="162">
        <v>-6414</v>
      </c>
      <c r="E11" s="162">
        <v>1564</v>
      </c>
      <c r="F11" s="162">
        <v>-707</v>
      </c>
      <c r="G11" s="62"/>
    </row>
    <row r="12" spans="1:9" ht="17.399999999999999">
      <c r="A12" s="25"/>
      <c r="B12" s="19" t="s">
        <v>52</v>
      </c>
      <c r="C12" s="21">
        <f>SUM(C7:C11)</f>
        <v>231199</v>
      </c>
      <c r="D12" s="21">
        <f>SUM(D7:D11)</f>
        <v>245297</v>
      </c>
      <c r="E12" s="21">
        <f>SUM(E7:E11)</f>
        <v>81880</v>
      </c>
      <c r="F12" s="21">
        <f>SUM(F7:F11)</f>
        <v>79837</v>
      </c>
      <c r="G12" s="62"/>
    </row>
    <row r="13" spans="1:9" ht="30.6">
      <c r="A13" s="25"/>
      <c r="B13" s="17" t="s">
        <v>7</v>
      </c>
      <c r="C13" s="94">
        <v>15926</v>
      </c>
      <c r="D13" s="94">
        <v>22722</v>
      </c>
      <c r="E13" s="94">
        <v>-22209</v>
      </c>
      <c r="F13" s="94">
        <v>-25117</v>
      </c>
      <c r="G13" s="62"/>
    </row>
    <row r="14" spans="1:9" ht="17.399999999999999">
      <c r="A14" s="25"/>
      <c r="B14" s="17" t="s">
        <v>8</v>
      </c>
      <c r="C14" s="94">
        <v>-19441</v>
      </c>
      <c r="D14" s="94">
        <v>-43749</v>
      </c>
      <c r="E14" s="94">
        <v>-3128</v>
      </c>
      <c r="F14" s="94">
        <v>-235</v>
      </c>
      <c r="G14" s="62"/>
    </row>
    <row r="15" spans="1:9" ht="17.399999999999999">
      <c r="A15" s="25"/>
      <c r="B15" s="17" t="s">
        <v>9</v>
      </c>
      <c r="C15" s="94">
        <v>-73474</v>
      </c>
      <c r="D15" s="94">
        <v>-45357</v>
      </c>
      <c r="E15" s="94">
        <v>-7676</v>
      </c>
      <c r="F15" s="94">
        <v>3062</v>
      </c>
      <c r="G15" s="62"/>
    </row>
    <row r="16" spans="1:9" ht="17.399999999999999">
      <c r="A16" s="25"/>
      <c r="B16" s="17" t="s">
        <v>10</v>
      </c>
      <c r="C16" s="94">
        <v>-19222</v>
      </c>
      <c r="D16" s="94">
        <v>-16151</v>
      </c>
      <c r="E16" s="94">
        <v>-2246</v>
      </c>
      <c r="F16" s="94">
        <v>-3691</v>
      </c>
      <c r="G16" s="62"/>
    </row>
    <row r="17" spans="1:7" ht="18" thickBot="1">
      <c r="A17" s="25"/>
      <c r="B17" s="18" t="s">
        <v>11</v>
      </c>
      <c r="C17" s="162">
        <v>8212</v>
      </c>
      <c r="D17" s="162">
        <v>9021</v>
      </c>
      <c r="E17" s="162">
        <v>2041</v>
      </c>
      <c r="F17" s="162">
        <v>2541</v>
      </c>
      <c r="G17" s="62"/>
    </row>
    <row r="18" spans="1:7" ht="17.399999999999999">
      <c r="A18" s="25"/>
      <c r="B18" s="19" t="s">
        <v>98</v>
      </c>
      <c r="C18" s="21">
        <f>SUM(C12:C17)</f>
        <v>143200</v>
      </c>
      <c r="D18" s="21">
        <f>D12+SUM(D13:D17)</f>
        <v>171783</v>
      </c>
      <c r="E18" s="21">
        <f>SUM(E12:E17)</f>
        <v>48662</v>
      </c>
      <c r="F18" s="21">
        <f>F12+SUM(F13:F17)</f>
        <v>56397</v>
      </c>
      <c r="G18" s="62"/>
    </row>
    <row r="19" spans="1:7" ht="17.399999999999999">
      <c r="A19" s="25"/>
      <c r="B19" s="17" t="s">
        <v>99</v>
      </c>
      <c r="C19" s="94">
        <v>2866</v>
      </c>
      <c r="D19" s="94">
        <v>1153</v>
      </c>
      <c r="E19" s="94">
        <v>448</v>
      </c>
      <c r="F19" s="94">
        <v>82</v>
      </c>
      <c r="G19" s="62"/>
    </row>
    <row r="20" spans="1:7" ht="17.399999999999999">
      <c r="A20" s="25"/>
      <c r="B20" s="17" t="s">
        <v>100</v>
      </c>
      <c r="C20" s="94">
        <v>-10868</v>
      </c>
      <c r="D20" s="94">
        <v>-13833</v>
      </c>
      <c r="E20" s="94">
        <v>-2259</v>
      </c>
      <c r="F20" s="94">
        <v>-3067</v>
      </c>
      <c r="G20" s="62"/>
    </row>
    <row r="21" spans="1:7" ht="17.399999999999999">
      <c r="A21" s="25"/>
      <c r="B21" s="17" t="s">
        <v>43</v>
      </c>
      <c r="C21" s="94">
        <v>1107</v>
      </c>
      <c r="D21" s="94">
        <v>597</v>
      </c>
      <c r="E21" s="94">
        <v>930</v>
      </c>
      <c r="F21" s="94">
        <v>173</v>
      </c>
      <c r="G21" s="62"/>
    </row>
    <row r="22" spans="1:7" ht="17.399999999999999">
      <c r="A22" s="25"/>
      <c r="B22" s="17" t="s">
        <v>44</v>
      </c>
      <c r="C22" s="94">
        <v>-3567</v>
      </c>
      <c r="D22" s="94">
        <v>-648</v>
      </c>
      <c r="E22" s="94">
        <v>-798</v>
      </c>
      <c r="F22" s="94">
        <v>-122</v>
      </c>
      <c r="G22" s="62"/>
    </row>
    <row r="23" spans="1:7" ht="17.399999999999999">
      <c r="A23" s="25"/>
      <c r="B23" s="216" t="s">
        <v>154</v>
      </c>
      <c r="C23" s="217">
        <v>31000</v>
      </c>
      <c r="D23" s="217">
        <v>0</v>
      </c>
      <c r="E23" s="217">
        <v>5000</v>
      </c>
      <c r="F23" s="217">
        <v>0</v>
      </c>
      <c r="G23" s="62"/>
    </row>
    <row r="24" spans="1:7" ht="17.399999999999999">
      <c r="A24" s="25"/>
      <c r="B24" s="216" t="s">
        <v>153</v>
      </c>
      <c r="C24" s="217">
        <v>-29797</v>
      </c>
      <c r="D24" s="217">
        <v>-56514</v>
      </c>
      <c r="E24" s="217">
        <v>-264</v>
      </c>
      <c r="F24" s="217">
        <v>-4976</v>
      </c>
      <c r="G24" s="62"/>
    </row>
    <row r="25" spans="1:7" ht="17.399999999999999">
      <c r="A25" s="25"/>
      <c r="B25" s="216" t="s">
        <v>142</v>
      </c>
      <c r="C25" s="217">
        <v>18057</v>
      </c>
      <c r="D25" s="217">
        <v>6830</v>
      </c>
      <c r="E25" s="217">
        <v>0</v>
      </c>
      <c r="F25" s="217">
        <v>0</v>
      </c>
      <c r="G25" s="62"/>
    </row>
    <row r="26" spans="1:7" ht="18" thickBot="1">
      <c r="A26" s="25"/>
      <c r="B26" s="18" t="s">
        <v>53</v>
      </c>
      <c r="C26" s="162">
        <v>-3667</v>
      </c>
      <c r="D26" s="162">
        <v>-113193</v>
      </c>
      <c r="E26" s="162">
        <v>0</v>
      </c>
      <c r="F26" s="162">
        <v>-347</v>
      </c>
      <c r="G26" s="62"/>
    </row>
    <row r="27" spans="1:7" ht="17.399999999999999">
      <c r="A27" s="25"/>
      <c r="B27" s="19" t="s">
        <v>54</v>
      </c>
      <c r="C27" s="21">
        <f>SUM(C19:C26)</f>
        <v>5131</v>
      </c>
      <c r="D27" s="21">
        <f>SUM(D19:D26)</f>
        <v>-175608</v>
      </c>
      <c r="E27" s="21">
        <f>SUM(E19:E26)</f>
        <v>3057</v>
      </c>
      <c r="F27" s="21">
        <f>SUM(F19:F26)</f>
        <v>-8257</v>
      </c>
      <c r="G27" s="62"/>
    </row>
    <row r="28" spans="1:7" ht="17.399999999999999">
      <c r="A28" s="25"/>
      <c r="B28" s="20" t="s">
        <v>55</v>
      </c>
      <c r="C28" s="94">
        <v>0</v>
      </c>
      <c r="D28" s="94">
        <v>639</v>
      </c>
      <c r="E28" s="94">
        <v>0</v>
      </c>
      <c r="F28" s="94">
        <v>639</v>
      </c>
      <c r="G28" s="62"/>
    </row>
    <row r="29" spans="1:7" ht="17.399999999999999">
      <c r="A29" s="25"/>
      <c r="B29" s="20" t="s">
        <v>115</v>
      </c>
      <c r="C29" s="94">
        <v>-70582</v>
      </c>
      <c r="D29" s="94">
        <v>-154378</v>
      </c>
      <c r="E29" s="94">
        <v>0</v>
      </c>
      <c r="F29" s="94">
        <v>-39452</v>
      </c>
      <c r="G29" s="62"/>
    </row>
    <row r="30" spans="1:7" ht="17.399999999999999">
      <c r="A30" s="25"/>
      <c r="B30" s="20" t="s">
        <v>152</v>
      </c>
      <c r="C30" s="94">
        <v>1423</v>
      </c>
      <c r="D30" s="94">
        <v>0</v>
      </c>
      <c r="E30" s="94">
        <v>0</v>
      </c>
      <c r="F30" s="94">
        <v>0</v>
      </c>
      <c r="G30" s="62"/>
    </row>
    <row r="31" spans="1:7" ht="17.399999999999999">
      <c r="A31" s="25"/>
      <c r="B31" s="20" t="s">
        <v>84</v>
      </c>
      <c r="C31" s="94">
        <v>-36430</v>
      </c>
      <c r="D31" s="94">
        <v>-38317</v>
      </c>
      <c r="E31" s="94">
        <v>0</v>
      </c>
      <c r="F31" s="94">
        <v>-111</v>
      </c>
      <c r="G31" s="62"/>
    </row>
    <row r="32" spans="1:7" ht="17.399999999999999">
      <c r="A32" s="25"/>
      <c r="B32" s="20" t="s">
        <v>127</v>
      </c>
      <c r="C32" s="94">
        <v>35278</v>
      </c>
      <c r="D32" s="94">
        <v>401875</v>
      </c>
      <c r="E32" s="94">
        <v>278</v>
      </c>
      <c r="F32" s="94">
        <v>1717</v>
      </c>
      <c r="G32" s="62"/>
    </row>
    <row r="33" spans="1:9" ht="18" thickBot="1">
      <c r="A33" s="25"/>
      <c r="B33" s="18" t="s">
        <v>56</v>
      </c>
      <c r="C33" s="162">
        <v>-212588</v>
      </c>
      <c r="D33" s="162">
        <v>-48920</v>
      </c>
      <c r="E33" s="162">
        <v>-22</v>
      </c>
      <c r="F33" s="162">
        <v>-50</v>
      </c>
      <c r="G33" s="62"/>
    </row>
    <row r="34" spans="1:9" ht="17.399999999999999">
      <c r="A34" s="25"/>
      <c r="B34" s="22" t="s">
        <v>101</v>
      </c>
      <c r="C34" s="21">
        <f>SUM(C28:C33)</f>
        <v>-282899</v>
      </c>
      <c r="D34" s="21">
        <f>SUM(D28:D33)</f>
        <v>160899</v>
      </c>
      <c r="E34" s="21">
        <f>SUM(E28:E33)</f>
        <v>256</v>
      </c>
      <c r="F34" s="21">
        <f>SUM(F28:F33)</f>
        <v>-37257</v>
      </c>
      <c r="G34" s="62"/>
    </row>
    <row r="35" spans="1:9" ht="17.399999999999999">
      <c r="A35" s="25"/>
      <c r="B35" s="20" t="s">
        <v>57</v>
      </c>
      <c r="C35" s="94">
        <f>+C18+C27+C34</f>
        <v>-134568</v>
      </c>
      <c r="D35" s="94">
        <v>157074</v>
      </c>
      <c r="E35" s="94">
        <f>+E18+E27+E34</f>
        <v>51975</v>
      </c>
      <c r="F35" s="94">
        <v>10883</v>
      </c>
      <c r="G35" s="62"/>
    </row>
    <row r="36" spans="1:9" ht="18" thickBot="1">
      <c r="A36" s="25"/>
      <c r="B36" s="24" t="s">
        <v>102</v>
      </c>
      <c r="C36" s="162">
        <v>2980</v>
      </c>
      <c r="D36" s="162">
        <v>-22727</v>
      </c>
      <c r="E36" s="162">
        <v>-8612</v>
      </c>
      <c r="F36" s="162">
        <v>-9288</v>
      </c>
      <c r="G36" s="62"/>
    </row>
    <row r="37" spans="1:9" ht="17.399999999999999">
      <c r="A37" s="25"/>
      <c r="B37" s="23" t="s">
        <v>12</v>
      </c>
      <c r="C37" s="21">
        <f>SUM(C35:C36)</f>
        <v>-131588</v>
      </c>
      <c r="D37" s="21">
        <f>SUM(D35:D36)</f>
        <v>134347</v>
      </c>
      <c r="E37" s="21">
        <f>SUM(E35:E36)</f>
        <v>43363</v>
      </c>
      <c r="F37" s="21">
        <f>SUM(F35:F36)</f>
        <v>1595</v>
      </c>
      <c r="G37" s="62"/>
    </row>
    <row r="38" spans="1:9" ht="18" thickBot="1">
      <c r="A38" s="25"/>
      <c r="B38" s="24" t="s">
        <v>13</v>
      </c>
      <c r="C38" s="162">
        <v>449984</v>
      </c>
      <c r="D38" s="162">
        <v>315637</v>
      </c>
      <c r="E38" s="162">
        <v>275033</v>
      </c>
      <c r="F38" s="162">
        <v>448389</v>
      </c>
      <c r="G38" s="62"/>
    </row>
    <row r="39" spans="1:9" ht="17.399999999999999">
      <c r="A39" s="25"/>
      <c r="B39" s="23" t="s">
        <v>103</v>
      </c>
      <c r="C39" s="21">
        <f>SUM(C37:C38)</f>
        <v>318396</v>
      </c>
      <c r="D39" s="21">
        <f>SUM(D37:D38)</f>
        <v>449984</v>
      </c>
      <c r="E39" s="21">
        <f>SUM(E37:E38)</f>
        <v>318396</v>
      </c>
      <c r="F39" s="21">
        <f>SUM(F37:F38)</f>
        <v>449984</v>
      </c>
      <c r="G39" s="62"/>
      <c r="I39" s="220"/>
    </row>
    <row r="40" spans="1:9" ht="17.399999999999999">
      <c r="A40" s="25"/>
      <c r="B40" s="20"/>
      <c r="C40" s="94"/>
      <c r="D40" s="94"/>
      <c r="E40" s="94"/>
      <c r="F40" s="94"/>
      <c r="G40" s="62"/>
    </row>
    <row r="41" spans="1:9" s="220" customFormat="1" ht="17.399999999999999">
      <c r="A41" s="218"/>
      <c r="B41" s="88" t="s">
        <v>123</v>
      </c>
      <c r="C41" s="219">
        <v>132738</v>
      </c>
      <c r="D41" s="219">
        <f>SUM(D18:D22)</f>
        <v>159052</v>
      </c>
      <c r="E41" s="219">
        <v>46983</v>
      </c>
      <c r="F41" s="219">
        <f>SUM(F18:F22)</f>
        <v>53463</v>
      </c>
      <c r="G41" s="62"/>
      <c r="I41" s="2"/>
    </row>
    <row r="42" spans="1:9" ht="17.399999999999999">
      <c r="A42" s="62"/>
      <c r="B42" s="62"/>
      <c r="C42" s="62"/>
      <c r="D42" s="62"/>
      <c r="E42" s="62"/>
      <c r="F42" s="62"/>
      <c r="G42" s="62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6" orientation="landscape" r:id="rId1"/>
  <headerFooter alignWithMargins="0">
    <oddHeader>&amp;L&amp;G</oddHeader>
    <oddFooter>&amp;CSoftware AG - Q4 2014 Results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8"/>
  <sheetViews>
    <sheetView zoomScaleNormal="100" zoomScaleSheetLayoutView="100" workbookViewId="0">
      <selection activeCell="B33" sqref="B33"/>
    </sheetView>
  </sheetViews>
  <sheetFormatPr defaultColWidth="11.44140625" defaultRowHeight="13.2"/>
  <cols>
    <col min="1" max="1" width="1.6640625" style="2" customWidth="1"/>
    <col min="2" max="2" width="54.6640625" style="159" customWidth="1"/>
    <col min="3" max="3" width="16.5546875" style="160" customWidth="1"/>
    <col min="4" max="8" width="16.5546875" style="160" bestFit="1" customWidth="1"/>
    <col min="9" max="11" width="16.5546875" style="2" bestFit="1" customWidth="1"/>
    <col min="12" max="12" width="17" style="2" customWidth="1"/>
    <col min="13" max="13" width="2.88671875" style="2" customWidth="1"/>
    <col min="14" max="16384" width="11.44140625" style="2"/>
  </cols>
  <sheetData>
    <row r="1" spans="1:13" ht="17.399999999999999">
      <c r="A1" s="62"/>
      <c r="B1" s="25"/>
      <c r="C1" s="25"/>
      <c r="D1" s="25"/>
      <c r="E1" s="25"/>
      <c r="F1" s="25"/>
      <c r="G1" s="25"/>
      <c r="H1" s="25"/>
      <c r="I1" s="62"/>
      <c r="J1" s="62"/>
      <c r="K1" s="62"/>
      <c r="L1" s="62"/>
      <c r="M1" s="62"/>
    </row>
    <row r="2" spans="1:13" ht="17.399999999999999">
      <c r="A2" s="62"/>
      <c r="B2" s="62" t="s">
        <v>170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7.399999999999999">
      <c r="A3" s="62"/>
      <c r="B3" s="62" t="s">
        <v>65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7.399999999999999">
      <c r="A4" s="62"/>
      <c r="B4" s="129" t="s">
        <v>90</v>
      </c>
      <c r="C4" s="130" t="s">
        <v>40</v>
      </c>
      <c r="D4" s="131"/>
      <c r="E4" s="130" t="s">
        <v>106</v>
      </c>
      <c r="F4" s="132"/>
      <c r="G4" s="130" t="s">
        <v>141</v>
      </c>
      <c r="H4" s="132"/>
      <c r="I4" s="130" t="s">
        <v>79</v>
      </c>
      <c r="J4" s="132"/>
      <c r="K4" s="130" t="s">
        <v>41</v>
      </c>
      <c r="L4" s="131"/>
      <c r="M4" s="62"/>
    </row>
    <row r="5" spans="1:13" ht="17.399999999999999">
      <c r="A5" s="62"/>
      <c r="B5" s="133" t="s">
        <v>104</v>
      </c>
      <c r="C5" s="134"/>
      <c r="D5" s="135"/>
      <c r="E5" s="134"/>
      <c r="F5" s="135"/>
      <c r="G5" s="134"/>
      <c r="H5" s="135"/>
      <c r="I5" s="134"/>
      <c r="J5" s="135"/>
      <c r="K5" s="134"/>
      <c r="L5" s="136"/>
      <c r="M5" s="62"/>
    </row>
    <row r="6" spans="1:13" ht="17.399999999999999">
      <c r="A6" s="62"/>
      <c r="B6" s="137"/>
      <c r="C6" s="138" t="s">
        <v>158</v>
      </c>
      <c r="D6" s="138" t="s">
        <v>159</v>
      </c>
      <c r="E6" s="138" t="s">
        <v>158</v>
      </c>
      <c r="F6" s="138" t="s">
        <v>159</v>
      </c>
      <c r="G6" s="138" t="s">
        <v>158</v>
      </c>
      <c r="H6" s="138" t="s">
        <v>159</v>
      </c>
      <c r="I6" s="138" t="s">
        <v>158</v>
      </c>
      <c r="J6" s="138" t="s">
        <v>159</v>
      </c>
      <c r="K6" s="138" t="s">
        <v>158</v>
      </c>
      <c r="L6" s="238" t="s">
        <v>159</v>
      </c>
      <c r="M6" s="62"/>
    </row>
    <row r="7" spans="1:13" ht="17.399999999999999">
      <c r="A7" s="62"/>
      <c r="B7" s="139"/>
      <c r="C7" s="92"/>
      <c r="D7" s="92"/>
      <c r="E7" s="92"/>
      <c r="F7" s="92"/>
      <c r="G7" s="92"/>
      <c r="H7" s="92"/>
      <c r="I7" s="92"/>
      <c r="J7" s="92"/>
      <c r="K7" s="92"/>
      <c r="L7" s="136"/>
      <c r="M7" s="62"/>
    </row>
    <row r="8" spans="1:13" ht="17.399999999999999">
      <c r="A8" s="62"/>
      <c r="B8" s="140" t="s">
        <v>36</v>
      </c>
      <c r="C8" s="141">
        <v>38431</v>
      </c>
      <c r="D8" s="141">
        <v>36019</v>
      </c>
      <c r="E8" s="141">
        <v>60174</v>
      </c>
      <c r="F8" s="141">
        <v>73596</v>
      </c>
      <c r="G8" s="141">
        <v>0</v>
      </c>
      <c r="H8" s="141">
        <v>1268</v>
      </c>
      <c r="I8" s="141"/>
      <c r="J8" s="141"/>
      <c r="K8" s="141">
        <f>+C8+E8+G8+I8</f>
        <v>98605</v>
      </c>
      <c r="L8" s="141">
        <f>+D8+F8+H8+J8</f>
        <v>110883</v>
      </c>
      <c r="M8" s="62"/>
    </row>
    <row r="9" spans="1:13" ht="17.399999999999999">
      <c r="A9" s="62"/>
      <c r="B9" s="140" t="s">
        <v>1</v>
      </c>
      <c r="C9" s="141">
        <v>38409</v>
      </c>
      <c r="D9" s="141">
        <v>38935</v>
      </c>
      <c r="E9" s="141">
        <v>57922</v>
      </c>
      <c r="F9" s="141">
        <v>53138</v>
      </c>
      <c r="G9" s="141">
        <v>24</v>
      </c>
      <c r="H9" s="141">
        <v>1402</v>
      </c>
      <c r="I9" s="141"/>
      <c r="J9" s="141"/>
      <c r="K9" s="141">
        <f>+C9+E9+G9+I9</f>
        <v>96355</v>
      </c>
      <c r="L9" s="141">
        <f>+D9+F9+H9+J9</f>
        <v>93475</v>
      </c>
      <c r="M9" s="62"/>
    </row>
    <row r="10" spans="1:13" ht="17.399999999999999">
      <c r="A10" s="62"/>
      <c r="B10" s="142" t="s">
        <v>39</v>
      </c>
      <c r="C10" s="143">
        <f t="shared" ref="C10:H10" si="0">SUM(C8:C9)</f>
        <v>76840</v>
      </c>
      <c r="D10" s="143">
        <f t="shared" si="0"/>
        <v>74954</v>
      </c>
      <c r="E10" s="143">
        <f t="shared" si="0"/>
        <v>118096</v>
      </c>
      <c r="F10" s="143">
        <f t="shared" si="0"/>
        <v>126734</v>
      </c>
      <c r="G10" s="143">
        <f t="shared" si="0"/>
        <v>24</v>
      </c>
      <c r="H10" s="143">
        <f t="shared" si="0"/>
        <v>2670</v>
      </c>
      <c r="I10" s="143"/>
      <c r="J10" s="143"/>
      <c r="K10" s="143">
        <f>SUM(K8:K9)</f>
        <v>194960</v>
      </c>
      <c r="L10" s="143">
        <f>SUM(L8:L9)</f>
        <v>204358</v>
      </c>
      <c r="M10" s="62"/>
    </row>
    <row r="11" spans="1:13" ht="17.399999999999999">
      <c r="A11" s="62"/>
      <c r="B11" s="140" t="s">
        <v>128</v>
      </c>
      <c r="C11" s="141">
        <v>0</v>
      </c>
      <c r="D11" s="141">
        <v>0</v>
      </c>
      <c r="E11" s="141">
        <v>0</v>
      </c>
      <c r="F11" s="141">
        <v>0</v>
      </c>
      <c r="G11" s="141">
        <f>52204-1</f>
        <v>52203</v>
      </c>
      <c r="H11" s="141">
        <v>66997</v>
      </c>
      <c r="I11" s="141"/>
      <c r="J11" s="141"/>
      <c r="K11" s="141">
        <f>+C11+F11+G11+I11</f>
        <v>52203</v>
      </c>
      <c r="L11" s="141">
        <f>+D11+F11+H11+J11</f>
        <v>66997</v>
      </c>
      <c r="M11" s="62"/>
    </row>
    <row r="12" spans="1:13" ht="17.399999999999999">
      <c r="A12" s="62"/>
      <c r="B12" s="144" t="s">
        <v>2</v>
      </c>
      <c r="C12" s="145">
        <v>157</v>
      </c>
      <c r="D12" s="145">
        <v>230</v>
      </c>
      <c r="E12" s="145">
        <v>-4</v>
      </c>
      <c r="F12" s="145">
        <v>2</v>
      </c>
      <c r="G12" s="145">
        <v>7</v>
      </c>
      <c r="H12" s="145">
        <v>-54</v>
      </c>
      <c r="I12" s="145"/>
      <c r="J12" s="145"/>
      <c r="K12" s="145">
        <f>+C12+E12+G12+I12</f>
        <v>160</v>
      </c>
      <c r="L12" s="145">
        <f>+D12+F12+H12+J12</f>
        <v>178</v>
      </c>
      <c r="M12" s="62"/>
    </row>
    <row r="13" spans="1:13" ht="17.399999999999999">
      <c r="A13" s="62"/>
      <c r="B13" s="133" t="s">
        <v>4</v>
      </c>
      <c r="C13" s="146">
        <f t="shared" ref="C13:G13" si="1">SUM(C10:C12)</f>
        <v>76997</v>
      </c>
      <c r="D13" s="146">
        <f>SUM(D10:D12)</f>
        <v>75184</v>
      </c>
      <c r="E13" s="146">
        <f t="shared" si="1"/>
        <v>118092</v>
      </c>
      <c r="F13" s="146">
        <f>SUM(F10:F12)</f>
        <v>126736</v>
      </c>
      <c r="G13" s="146">
        <f t="shared" si="1"/>
        <v>52234</v>
      </c>
      <c r="H13" s="146">
        <f>SUM(H10:H12)</f>
        <v>69613</v>
      </c>
      <c r="I13" s="146"/>
      <c r="J13" s="146"/>
      <c r="K13" s="146">
        <f>SUM(K10:K12)</f>
        <v>247323</v>
      </c>
      <c r="L13" s="146">
        <f>SUM(L10:L12)</f>
        <v>271533</v>
      </c>
      <c r="M13" s="62"/>
    </row>
    <row r="14" spans="1:13" ht="17.399999999999999">
      <c r="A14" s="62"/>
      <c r="B14" s="144" t="s">
        <v>42</v>
      </c>
      <c r="C14" s="145">
        <v>-3328</v>
      </c>
      <c r="D14" s="145">
        <v>-3633</v>
      </c>
      <c r="E14" s="145">
        <v>-6300</v>
      </c>
      <c r="F14" s="145">
        <v>-6061</v>
      </c>
      <c r="G14" s="145">
        <v>-40289</v>
      </c>
      <c r="H14" s="145">
        <v>-57100</v>
      </c>
      <c r="I14" s="145">
        <v>-4083</v>
      </c>
      <c r="J14" s="145">
        <v>-5939</v>
      </c>
      <c r="K14" s="145">
        <f>+C14+E14+G14+I14</f>
        <v>-54000</v>
      </c>
      <c r="L14" s="145">
        <f>+D14+F14+H14+J14</f>
        <v>-72733</v>
      </c>
      <c r="M14" s="62"/>
    </row>
    <row r="15" spans="1:13" ht="17.399999999999999">
      <c r="A15" s="62"/>
      <c r="B15" s="133" t="s">
        <v>14</v>
      </c>
      <c r="C15" s="146">
        <f t="shared" ref="C15:I15" si="2">SUM(C13:C14)</f>
        <v>73669</v>
      </c>
      <c r="D15" s="146">
        <f>SUM(D13:D14)</f>
        <v>71551</v>
      </c>
      <c r="E15" s="146">
        <f t="shared" si="2"/>
        <v>111792</v>
      </c>
      <c r="F15" s="146">
        <f>SUM(F13:F14)</f>
        <v>120675</v>
      </c>
      <c r="G15" s="146">
        <f t="shared" si="2"/>
        <v>11945</v>
      </c>
      <c r="H15" s="146">
        <f>SUM(H13:H14)</f>
        <v>12513</v>
      </c>
      <c r="I15" s="146">
        <f t="shared" si="2"/>
        <v>-4083</v>
      </c>
      <c r="J15" s="146">
        <f>SUM(J13:J14)</f>
        <v>-5939</v>
      </c>
      <c r="K15" s="146">
        <f>SUM(K13:K14)</f>
        <v>193323</v>
      </c>
      <c r="L15" s="146">
        <f>SUM(L13:L14)</f>
        <v>198800</v>
      </c>
      <c r="M15" s="62"/>
    </row>
    <row r="16" spans="1:13" ht="17.399999999999999">
      <c r="A16" s="62"/>
      <c r="B16" s="144" t="s">
        <v>61</v>
      </c>
      <c r="C16" s="145">
        <f>-15321+1</f>
        <v>-15320</v>
      </c>
      <c r="D16" s="145">
        <v>-13265</v>
      </c>
      <c r="E16" s="145">
        <v>-47190</v>
      </c>
      <c r="F16" s="145">
        <v>-56915</v>
      </c>
      <c r="G16" s="145">
        <v>-5214</v>
      </c>
      <c r="H16" s="145">
        <v>-7152</v>
      </c>
      <c r="I16" s="145">
        <v>-4219</v>
      </c>
      <c r="J16" s="145">
        <v>-3478</v>
      </c>
      <c r="K16" s="145">
        <f>+C16+E16+G16+I16</f>
        <v>-71943</v>
      </c>
      <c r="L16" s="145">
        <f>+D16+F16+H16+J16</f>
        <v>-80810</v>
      </c>
      <c r="M16" s="62"/>
    </row>
    <row r="17" spans="1:13" ht="17.399999999999999">
      <c r="A17" s="62"/>
      <c r="B17" s="147" t="s">
        <v>129</v>
      </c>
      <c r="C17" s="148">
        <f t="shared" ref="C17:K17" si="3">SUM(C15:C16)</f>
        <v>58349</v>
      </c>
      <c r="D17" s="148">
        <f>SUM(D15:D16)</f>
        <v>58286</v>
      </c>
      <c r="E17" s="148">
        <f t="shared" si="3"/>
        <v>64602</v>
      </c>
      <c r="F17" s="148">
        <f>SUM(F15:F16)</f>
        <v>63760</v>
      </c>
      <c r="G17" s="148">
        <f t="shared" si="3"/>
        <v>6731</v>
      </c>
      <c r="H17" s="148">
        <f>SUM(H15:H16)</f>
        <v>5361</v>
      </c>
      <c r="I17" s="148">
        <f t="shared" si="3"/>
        <v>-8302</v>
      </c>
      <c r="J17" s="148">
        <f>SUM(J15:J16)</f>
        <v>-9417</v>
      </c>
      <c r="K17" s="143">
        <f t="shared" si="3"/>
        <v>121380</v>
      </c>
      <c r="L17" s="143">
        <f>SUM(L15:L16)</f>
        <v>117990</v>
      </c>
      <c r="M17" s="62"/>
    </row>
    <row r="18" spans="1:13" ht="17.399999999999999">
      <c r="A18" s="62"/>
      <c r="B18" s="149" t="s">
        <v>48</v>
      </c>
      <c r="C18" s="145">
        <v>-5939</v>
      </c>
      <c r="D18" s="145">
        <v>-6480</v>
      </c>
      <c r="E18" s="145">
        <v>-22115</v>
      </c>
      <c r="F18" s="145">
        <v>-22898</v>
      </c>
      <c r="G18" s="145">
        <v>0</v>
      </c>
      <c r="H18" s="145">
        <v>0</v>
      </c>
      <c r="I18" s="145">
        <v>0</v>
      </c>
      <c r="J18" s="145">
        <v>0</v>
      </c>
      <c r="K18" s="145">
        <f>+C18+E18+G18+I18</f>
        <v>-28054</v>
      </c>
      <c r="L18" s="145">
        <f>+D18+F18+H18+J18</f>
        <v>-29378</v>
      </c>
      <c r="M18" s="62"/>
    </row>
    <row r="19" spans="1:13" ht="17.399999999999999">
      <c r="A19" s="62"/>
      <c r="B19" s="147" t="s">
        <v>134</v>
      </c>
      <c r="C19" s="148">
        <f>SUM(C17:C18)</f>
        <v>52410</v>
      </c>
      <c r="D19" s="148">
        <f>SUM(D17:D18)</f>
        <v>51806</v>
      </c>
      <c r="E19" s="148">
        <f>SUM(E17:E18)</f>
        <v>42487</v>
      </c>
      <c r="F19" s="148">
        <f>SUM(F17:F18)</f>
        <v>40862</v>
      </c>
      <c r="G19" s="148">
        <f t="shared" ref="G19:I19" si="4">SUM(G17:G18)</f>
        <v>6731</v>
      </c>
      <c r="H19" s="148">
        <f>SUM(H17:H18)</f>
        <v>5361</v>
      </c>
      <c r="I19" s="148">
        <f t="shared" si="4"/>
        <v>-8302</v>
      </c>
      <c r="J19" s="148">
        <f>SUM(J17:J18)</f>
        <v>-9417</v>
      </c>
      <c r="K19" s="148">
        <f>SUM(K17:K18)</f>
        <v>93326</v>
      </c>
      <c r="L19" s="148">
        <f>SUM(L17:L18)</f>
        <v>88612</v>
      </c>
      <c r="M19" s="62"/>
    </row>
    <row r="20" spans="1:13" ht="17.399999999999999">
      <c r="A20" s="62"/>
      <c r="B20" s="149" t="s">
        <v>49</v>
      </c>
      <c r="C20" s="150"/>
      <c r="D20" s="150"/>
      <c r="E20" s="150"/>
      <c r="F20" s="150"/>
      <c r="G20" s="150"/>
      <c r="H20" s="150"/>
      <c r="I20" s="150"/>
      <c r="J20" s="150"/>
      <c r="K20" s="141">
        <v>-19649</v>
      </c>
      <c r="L20" s="141">
        <v>-20679</v>
      </c>
      <c r="M20" s="62"/>
    </row>
    <row r="21" spans="1:13" ht="17.399999999999999">
      <c r="A21" s="62"/>
      <c r="B21" s="151" t="s">
        <v>31</v>
      </c>
      <c r="C21" s="150"/>
      <c r="D21" s="153"/>
      <c r="E21" s="150"/>
      <c r="F21" s="150"/>
      <c r="G21" s="150"/>
      <c r="H21" s="150"/>
      <c r="I21" s="150"/>
      <c r="J21" s="150"/>
      <c r="K21" s="145">
        <v>-2283</v>
      </c>
      <c r="L21" s="145">
        <v>-2266</v>
      </c>
      <c r="M21" s="62"/>
    </row>
    <row r="22" spans="1:13" ht="17.399999999999999">
      <c r="A22" s="62"/>
      <c r="B22" s="133" t="s">
        <v>30</v>
      </c>
      <c r="C22" s="152"/>
      <c r="D22" s="153"/>
      <c r="E22" s="153"/>
      <c r="F22" s="153"/>
      <c r="G22" s="153"/>
      <c r="H22" s="153"/>
      <c r="I22" s="153"/>
      <c r="J22" s="153"/>
      <c r="K22" s="146">
        <f>SUM(K19:K21)</f>
        <v>71394</v>
      </c>
      <c r="L22" s="146">
        <f>SUM(L19:L21)</f>
        <v>65667</v>
      </c>
      <c r="M22" s="62"/>
    </row>
    <row r="23" spans="1:13" ht="17.399999999999999">
      <c r="A23" s="62"/>
      <c r="B23" s="149" t="s">
        <v>139</v>
      </c>
      <c r="C23" s="150"/>
      <c r="D23" s="150"/>
      <c r="E23" s="150"/>
      <c r="F23" s="150"/>
      <c r="G23" s="150"/>
      <c r="H23" s="150"/>
      <c r="I23" s="150"/>
      <c r="J23" s="150"/>
      <c r="K23" s="141">
        <f>-4905+2612</f>
        <v>-2293</v>
      </c>
      <c r="L23" s="141">
        <v>2490</v>
      </c>
      <c r="M23" s="62"/>
    </row>
    <row r="24" spans="1:13" ht="17.399999999999999">
      <c r="A24" s="62"/>
      <c r="B24" s="144" t="s">
        <v>136</v>
      </c>
      <c r="C24" s="152"/>
      <c r="D24" s="153"/>
      <c r="E24" s="153"/>
      <c r="F24" s="153"/>
      <c r="G24" s="153"/>
      <c r="H24" s="153"/>
      <c r="I24" s="153"/>
      <c r="J24" s="153"/>
      <c r="K24" s="145">
        <v>-1589</v>
      </c>
      <c r="L24" s="145">
        <v>-3820</v>
      </c>
      <c r="M24" s="62"/>
    </row>
    <row r="25" spans="1:13" ht="17.399999999999999">
      <c r="A25" s="62"/>
      <c r="B25" s="133" t="s">
        <v>132</v>
      </c>
      <c r="C25" s="152"/>
      <c r="D25" s="153"/>
      <c r="E25" s="153"/>
      <c r="F25" s="153"/>
      <c r="G25" s="153"/>
      <c r="H25" s="153"/>
      <c r="I25" s="153"/>
      <c r="J25" s="153"/>
      <c r="K25" s="146">
        <f>SUM(K22:K24)</f>
        <v>67512</v>
      </c>
      <c r="L25" s="146">
        <f>SUM(L22:L24)</f>
        <v>64337</v>
      </c>
      <c r="M25" s="62"/>
    </row>
    <row r="26" spans="1:13" ht="17.399999999999999">
      <c r="A26" s="62"/>
      <c r="B26" s="144" t="s">
        <v>133</v>
      </c>
      <c r="C26" s="152"/>
      <c r="D26" s="153"/>
      <c r="E26" s="153"/>
      <c r="F26" s="153"/>
      <c r="G26" s="153"/>
      <c r="H26" s="153"/>
      <c r="I26" s="153"/>
      <c r="J26" s="153"/>
      <c r="K26" s="141">
        <v>-20085</v>
      </c>
      <c r="L26" s="141">
        <v>-17461</v>
      </c>
      <c r="M26" s="62"/>
    </row>
    <row r="27" spans="1:13" ht="18" thickBot="1">
      <c r="A27" s="62"/>
      <c r="B27" s="154" t="s">
        <v>37</v>
      </c>
      <c r="C27" s="155"/>
      <c r="D27" s="156"/>
      <c r="E27" s="156"/>
      <c r="F27" s="156"/>
      <c r="G27" s="156"/>
      <c r="H27" s="156"/>
      <c r="I27" s="156"/>
      <c r="J27" s="157"/>
      <c r="K27" s="158">
        <f>SUM(K25:K26)</f>
        <v>47427</v>
      </c>
      <c r="L27" s="158">
        <f>SUM(L25:L26)</f>
        <v>46876</v>
      </c>
      <c r="M27" s="62"/>
    </row>
    <row r="28" spans="1:13" ht="18" thickTop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>
      <c r="K29" s="128"/>
    </row>
    <row r="31" spans="1:13" ht="17.399999999999999">
      <c r="A31" s="62"/>
      <c r="B31" s="25"/>
      <c r="C31" s="25"/>
      <c r="D31" s="25"/>
      <c r="E31" s="25"/>
      <c r="F31" s="25"/>
      <c r="G31" s="25"/>
      <c r="H31" s="25"/>
      <c r="I31" s="62"/>
      <c r="J31" s="62"/>
      <c r="K31" s="62"/>
      <c r="L31" s="62"/>
      <c r="M31" s="62"/>
    </row>
    <row r="32" spans="1:13" ht="17.399999999999999">
      <c r="A32" s="62"/>
      <c r="B32" s="62" t="s">
        <v>171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1:13" ht="17.399999999999999">
      <c r="A33" s="62"/>
      <c r="B33" s="62" t="s">
        <v>65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ht="17.399999999999999">
      <c r="A34" s="62"/>
      <c r="B34" s="129" t="s">
        <v>90</v>
      </c>
      <c r="C34" s="130" t="s">
        <v>40</v>
      </c>
      <c r="D34" s="131"/>
      <c r="E34" s="130" t="s">
        <v>106</v>
      </c>
      <c r="F34" s="132"/>
      <c r="G34" s="130" t="s">
        <v>141</v>
      </c>
      <c r="H34" s="132"/>
      <c r="I34" s="130" t="s">
        <v>79</v>
      </c>
      <c r="J34" s="132"/>
      <c r="K34" s="130" t="s">
        <v>41</v>
      </c>
      <c r="L34" s="131"/>
      <c r="M34" s="62"/>
    </row>
    <row r="35" spans="1:13" ht="17.399999999999999">
      <c r="A35" s="62"/>
      <c r="B35" s="133" t="s">
        <v>104</v>
      </c>
      <c r="C35" s="134"/>
      <c r="D35" s="135"/>
      <c r="E35" s="134"/>
      <c r="F35" s="135"/>
      <c r="G35" s="134"/>
      <c r="H35" s="135"/>
      <c r="I35" s="134"/>
      <c r="J35" s="135"/>
      <c r="K35" s="134"/>
      <c r="L35" s="136"/>
      <c r="M35" s="62"/>
    </row>
    <row r="36" spans="1:13" ht="17.399999999999999">
      <c r="A36" s="62"/>
      <c r="B36" s="137"/>
      <c r="C36" s="138" t="s">
        <v>161</v>
      </c>
      <c r="D36" s="138" t="s">
        <v>162</v>
      </c>
      <c r="E36" s="138" t="s">
        <v>161</v>
      </c>
      <c r="F36" s="138" t="s">
        <v>162</v>
      </c>
      <c r="G36" s="138" t="s">
        <v>161</v>
      </c>
      <c r="H36" s="138" t="s">
        <v>162</v>
      </c>
      <c r="I36" s="138" t="s">
        <v>161</v>
      </c>
      <c r="J36" s="138" t="s">
        <v>162</v>
      </c>
      <c r="K36" s="138" t="s">
        <v>161</v>
      </c>
      <c r="L36" s="238" t="s">
        <v>162</v>
      </c>
      <c r="M36" s="62"/>
    </row>
    <row r="37" spans="1:13" ht="17.399999999999999">
      <c r="A37" s="62"/>
      <c r="B37" s="139"/>
      <c r="C37" s="92"/>
      <c r="D37" s="92"/>
      <c r="E37" s="92"/>
      <c r="F37" s="92"/>
      <c r="G37" s="92"/>
      <c r="H37" s="92"/>
      <c r="I37" s="92"/>
      <c r="J37" s="92"/>
      <c r="K37" s="92"/>
      <c r="L37" s="136"/>
      <c r="M37" s="62"/>
    </row>
    <row r="38" spans="1:13" ht="17.399999999999999">
      <c r="A38" s="62"/>
      <c r="B38" s="140" t="s">
        <v>36</v>
      </c>
      <c r="C38" s="141">
        <f>91041-1</f>
        <v>91040</v>
      </c>
      <c r="D38" s="141">
        <v>107426</v>
      </c>
      <c r="E38" s="141">
        <v>178867</v>
      </c>
      <c r="F38" s="141">
        <v>220096</v>
      </c>
      <c r="G38" s="141">
        <v>192</v>
      </c>
      <c r="H38" s="141">
        <v>2616</v>
      </c>
      <c r="I38" s="141"/>
      <c r="J38" s="141"/>
      <c r="K38" s="141">
        <f>+C38+E38+G38+I38</f>
        <v>270099</v>
      </c>
      <c r="L38" s="141">
        <f>+D38+F38+H38+J38</f>
        <v>330138</v>
      </c>
      <c r="M38" s="62"/>
    </row>
    <row r="39" spans="1:13" ht="17.399999999999999">
      <c r="A39" s="62"/>
      <c r="B39" s="140" t="s">
        <v>1</v>
      </c>
      <c r="C39" s="141">
        <v>153681</v>
      </c>
      <c r="D39" s="141">
        <v>166326</v>
      </c>
      <c r="E39" s="141">
        <v>215654</v>
      </c>
      <c r="F39" s="141">
        <v>202758</v>
      </c>
      <c r="G39" s="141">
        <v>2006</v>
      </c>
      <c r="H39" s="141">
        <v>6482</v>
      </c>
      <c r="I39" s="141"/>
      <c r="J39" s="141"/>
      <c r="K39" s="141">
        <f>+C39+E39+G39+I39</f>
        <v>371341</v>
      </c>
      <c r="L39" s="141">
        <f>+D39+F39+H39+J39</f>
        <v>375566</v>
      </c>
      <c r="M39" s="62"/>
    </row>
    <row r="40" spans="1:13" ht="17.399999999999999">
      <c r="A40" s="62"/>
      <c r="B40" s="142" t="s">
        <v>39</v>
      </c>
      <c r="C40" s="143">
        <f t="shared" ref="C40:H40" si="5">SUM(C38:C39)</f>
        <v>244721</v>
      </c>
      <c r="D40" s="143">
        <f t="shared" si="5"/>
        <v>273752</v>
      </c>
      <c r="E40" s="143">
        <f t="shared" si="5"/>
        <v>394521</v>
      </c>
      <c r="F40" s="143">
        <f t="shared" si="5"/>
        <v>422854</v>
      </c>
      <c r="G40" s="143">
        <f t="shared" si="5"/>
        <v>2198</v>
      </c>
      <c r="H40" s="143">
        <f t="shared" si="5"/>
        <v>9098</v>
      </c>
      <c r="I40" s="143"/>
      <c r="J40" s="143"/>
      <c r="K40" s="143">
        <f t="shared" ref="K40:L40" si="6">SUM(K38:K39)</f>
        <v>641440</v>
      </c>
      <c r="L40" s="143">
        <f t="shared" si="6"/>
        <v>705704</v>
      </c>
      <c r="M40" s="62"/>
    </row>
    <row r="41" spans="1:13" ht="17.399999999999999">
      <c r="A41" s="62"/>
      <c r="B41" s="140" t="s">
        <v>128</v>
      </c>
      <c r="C41" s="141">
        <v>0</v>
      </c>
      <c r="D41" s="141">
        <v>0</v>
      </c>
      <c r="E41" s="141">
        <v>0</v>
      </c>
      <c r="F41" s="141">
        <v>1</v>
      </c>
      <c r="G41" s="141">
        <v>215752</v>
      </c>
      <c r="H41" s="141">
        <v>265997</v>
      </c>
      <c r="I41" s="141"/>
      <c r="J41" s="141"/>
      <c r="K41" s="141">
        <f>+C41+E41+G41+I41</f>
        <v>215752</v>
      </c>
      <c r="L41" s="141">
        <f>+D41+F41+H41+J41</f>
        <v>265998</v>
      </c>
      <c r="M41" s="62"/>
    </row>
    <row r="42" spans="1:13" ht="17.399999999999999">
      <c r="A42" s="62"/>
      <c r="B42" s="144" t="s">
        <v>2</v>
      </c>
      <c r="C42" s="145">
        <f>622+1</f>
        <v>623</v>
      </c>
      <c r="D42" s="145">
        <v>719</v>
      </c>
      <c r="E42" s="145">
        <v>-3</v>
      </c>
      <c r="F42" s="145">
        <v>3</v>
      </c>
      <c r="G42" s="145">
        <v>22</v>
      </c>
      <c r="H42" s="145">
        <v>268</v>
      </c>
      <c r="I42" s="145"/>
      <c r="J42" s="145"/>
      <c r="K42" s="145">
        <f>+C42+E42+G42+I42</f>
        <v>642</v>
      </c>
      <c r="L42" s="145">
        <f>+D42+F42+H42+J42</f>
        <v>990</v>
      </c>
      <c r="M42" s="62"/>
    </row>
    <row r="43" spans="1:13" ht="17.399999999999999">
      <c r="A43" s="62"/>
      <c r="B43" s="133" t="s">
        <v>4</v>
      </c>
      <c r="C43" s="146">
        <f t="shared" ref="C43:K43" si="7">SUM(C40:C42)</f>
        <v>245344</v>
      </c>
      <c r="D43" s="146">
        <f t="shared" si="7"/>
        <v>274471</v>
      </c>
      <c r="E43" s="146">
        <f t="shared" si="7"/>
        <v>394518</v>
      </c>
      <c r="F43" s="146">
        <f t="shared" si="7"/>
        <v>422858</v>
      </c>
      <c r="G43" s="146">
        <f t="shared" si="7"/>
        <v>217972</v>
      </c>
      <c r="H43" s="146">
        <f t="shared" si="7"/>
        <v>275363</v>
      </c>
      <c r="I43" s="146"/>
      <c r="J43" s="146"/>
      <c r="K43" s="146">
        <f t="shared" si="7"/>
        <v>857834</v>
      </c>
      <c r="L43" s="146">
        <f t="shared" ref="L43" si="8">SUM(L40:L42)</f>
        <v>972692</v>
      </c>
      <c r="M43" s="62"/>
    </row>
    <row r="44" spans="1:13" ht="17.399999999999999">
      <c r="A44" s="62"/>
      <c r="B44" s="144" t="s">
        <v>42</v>
      </c>
      <c r="C44" s="145">
        <v>-12645</v>
      </c>
      <c r="D44" s="145">
        <v>-14053</v>
      </c>
      <c r="E44" s="145">
        <v>-22856</v>
      </c>
      <c r="F44" s="145">
        <v>-22346</v>
      </c>
      <c r="G44" s="145">
        <v>-177945</v>
      </c>
      <c r="H44" s="145">
        <v>-232549</v>
      </c>
      <c r="I44" s="145">
        <v>-22870</v>
      </c>
      <c r="J44" s="145">
        <v>-25662</v>
      </c>
      <c r="K44" s="145">
        <f>+C44+E44+G44+I44</f>
        <v>-236316</v>
      </c>
      <c r="L44" s="145">
        <f>+D44+F44+H44+J44</f>
        <v>-294610</v>
      </c>
      <c r="M44" s="62"/>
    </row>
    <row r="45" spans="1:13" ht="17.399999999999999">
      <c r="A45" s="62"/>
      <c r="B45" s="133" t="s">
        <v>14</v>
      </c>
      <c r="C45" s="146">
        <f t="shared" ref="C45:K45" si="9">SUM(C43:C44)</f>
        <v>232699</v>
      </c>
      <c r="D45" s="146">
        <f t="shared" si="9"/>
        <v>260418</v>
      </c>
      <c r="E45" s="146">
        <f t="shared" si="9"/>
        <v>371662</v>
      </c>
      <c r="F45" s="146">
        <f t="shared" si="9"/>
        <v>400512</v>
      </c>
      <c r="G45" s="146">
        <f t="shared" si="9"/>
        <v>40027</v>
      </c>
      <c r="H45" s="146">
        <f t="shared" si="9"/>
        <v>42814</v>
      </c>
      <c r="I45" s="146">
        <f t="shared" si="9"/>
        <v>-22870</v>
      </c>
      <c r="J45" s="146">
        <f t="shared" si="9"/>
        <v>-25662</v>
      </c>
      <c r="K45" s="146">
        <f t="shared" si="9"/>
        <v>621518</v>
      </c>
      <c r="L45" s="146">
        <f t="shared" ref="L45" si="10">SUM(L43:L44)</f>
        <v>678082</v>
      </c>
      <c r="M45" s="62"/>
    </row>
    <row r="46" spans="1:13" ht="17.399999999999999">
      <c r="A46" s="62"/>
      <c r="B46" s="144" t="s">
        <v>61</v>
      </c>
      <c r="C46" s="145">
        <f>-41071-1</f>
        <v>-41072</v>
      </c>
      <c r="D46" s="145">
        <v>-50427</v>
      </c>
      <c r="E46" s="145">
        <v>-182511</v>
      </c>
      <c r="F46" s="145">
        <v>-201460</v>
      </c>
      <c r="G46" s="145">
        <v>-23161</v>
      </c>
      <c r="H46" s="145">
        <v>-33470</v>
      </c>
      <c r="I46" s="145">
        <v>-16305</v>
      </c>
      <c r="J46" s="145">
        <v>-14710</v>
      </c>
      <c r="K46" s="145">
        <f>+C46+E46+G46+I46</f>
        <v>-263049</v>
      </c>
      <c r="L46" s="145">
        <f>+D46+F46+H46+J46</f>
        <v>-300067</v>
      </c>
      <c r="M46" s="62"/>
    </row>
    <row r="47" spans="1:13" ht="17.399999999999999">
      <c r="A47" s="62"/>
      <c r="B47" s="147" t="s">
        <v>129</v>
      </c>
      <c r="C47" s="148">
        <f t="shared" ref="C47:J47" si="11">SUM(C45:C46)</f>
        <v>191627</v>
      </c>
      <c r="D47" s="148">
        <f t="shared" si="11"/>
        <v>209991</v>
      </c>
      <c r="E47" s="148">
        <f t="shared" si="11"/>
        <v>189151</v>
      </c>
      <c r="F47" s="148">
        <f t="shared" si="11"/>
        <v>199052</v>
      </c>
      <c r="G47" s="148">
        <f t="shared" si="11"/>
        <v>16866</v>
      </c>
      <c r="H47" s="148">
        <f t="shared" si="11"/>
        <v>9344</v>
      </c>
      <c r="I47" s="148">
        <f t="shared" si="11"/>
        <v>-39175</v>
      </c>
      <c r="J47" s="148">
        <f t="shared" si="11"/>
        <v>-40372</v>
      </c>
      <c r="K47" s="143">
        <f t="shared" ref="K47:L47" si="12">SUM(K45:K46)</f>
        <v>358469</v>
      </c>
      <c r="L47" s="143">
        <f t="shared" si="12"/>
        <v>378015</v>
      </c>
      <c r="M47" s="62"/>
    </row>
    <row r="48" spans="1:13" ht="17.399999999999999">
      <c r="A48" s="62"/>
      <c r="B48" s="149" t="s">
        <v>48</v>
      </c>
      <c r="C48" s="145">
        <v>-24346</v>
      </c>
      <c r="D48" s="145">
        <v>-25337</v>
      </c>
      <c r="E48" s="145">
        <v>-84718</v>
      </c>
      <c r="F48" s="145">
        <v>-82587</v>
      </c>
      <c r="G48" s="145">
        <v>0</v>
      </c>
      <c r="H48" s="145">
        <v>0</v>
      </c>
      <c r="I48" s="145">
        <v>0</v>
      </c>
      <c r="J48" s="145">
        <v>0</v>
      </c>
      <c r="K48" s="145">
        <f>+C48+E48+G48+I48</f>
        <v>-109064</v>
      </c>
      <c r="L48" s="145">
        <f>+D48+F48+H48+J48</f>
        <v>-107924</v>
      </c>
      <c r="M48" s="62"/>
    </row>
    <row r="49" spans="1:13" ht="17.399999999999999">
      <c r="A49" s="62"/>
      <c r="B49" s="147" t="s">
        <v>134</v>
      </c>
      <c r="C49" s="148">
        <f t="shared" ref="C49:J49" si="13">SUM(C47:C48)</f>
        <v>167281</v>
      </c>
      <c r="D49" s="148">
        <f t="shared" si="13"/>
        <v>184654</v>
      </c>
      <c r="E49" s="148">
        <f t="shared" si="13"/>
        <v>104433</v>
      </c>
      <c r="F49" s="148">
        <f t="shared" si="13"/>
        <v>116465</v>
      </c>
      <c r="G49" s="148">
        <f t="shared" si="13"/>
        <v>16866</v>
      </c>
      <c r="H49" s="148">
        <f t="shared" si="13"/>
        <v>9344</v>
      </c>
      <c r="I49" s="148">
        <f t="shared" si="13"/>
        <v>-39175</v>
      </c>
      <c r="J49" s="148">
        <f t="shared" si="13"/>
        <v>-40372</v>
      </c>
      <c r="K49" s="148">
        <f t="shared" ref="K49:L49" si="14">SUM(K47:K48)</f>
        <v>249405</v>
      </c>
      <c r="L49" s="148">
        <f t="shared" si="14"/>
        <v>270091</v>
      </c>
      <c r="M49" s="62"/>
    </row>
    <row r="50" spans="1:13" ht="17.399999999999999">
      <c r="A50" s="62"/>
      <c r="B50" s="149" t="s">
        <v>49</v>
      </c>
      <c r="C50" s="150"/>
      <c r="D50" s="150"/>
      <c r="E50" s="150"/>
      <c r="F50" s="150"/>
      <c r="G50" s="150"/>
      <c r="H50" s="150"/>
      <c r="I50" s="150"/>
      <c r="J50" s="150"/>
      <c r="K50" s="141">
        <v>-74062</v>
      </c>
      <c r="L50" s="141">
        <v>-73151</v>
      </c>
      <c r="M50" s="62"/>
    </row>
    <row r="51" spans="1:13" ht="17.399999999999999">
      <c r="A51" s="62"/>
      <c r="B51" s="151" t="s">
        <v>31</v>
      </c>
      <c r="C51" s="150"/>
      <c r="D51" s="150"/>
      <c r="E51" s="150"/>
      <c r="F51" s="150"/>
      <c r="G51" s="150"/>
      <c r="H51" s="150"/>
      <c r="I51" s="150"/>
      <c r="J51" s="150"/>
      <c r="K51" s="145">
        <v>-8433</v>
      </c>
      <c r="L51" s="145">
        <v>-7091</v>
      </c>
      <c r="M51" s="62"/>
    </row>
    <row r="52" spans="1:13" ht="17.399999999999999">
      <c r="A52" s="62"/>
      <c r="B52" s="133" t="s">
        <v>30</v>
      </c>
      <c r="C52" s="152"/>
      <c r="D52" s="150"/>
      <c r="E52" s="153"/>
      <c r="F52" s="153"/>
      <c r="G52" s="153"/>
      <c r="H52" s="153"/>
      <c r="I52" s="153"/>
      <c r="J52" s="153"/>
      <c r="K52" s="146">
        <f>SUM(K49:K51)</f>
        <v>166910</v>
      </c>
      <c r="L52" s="146">
        <f>SUM(L49:L51)</f>
        <v>189849</v>
      </c>
      <c r="M52" s="62"/>
    </row>
    <row r="53" spans="1:13" ht="17.399999999999999">
      <c r="A53" s="62"/>
      <c r="B53" s="149" t="s">
        <v>139</v>
      </c>
      <c r="C53" s="150"/>
      <c r="D53" s="150"/>
      <c r="E53" s="153"/>
      <c r="F53" s="150"/>
      <c r="G53" s="150"/>
      <c r="H53" s="150"/>
      <c r="I53" s="150"/>
      <c r="J53" s="150"/>
      <c r="K53" s="141">
        <f>32802-32137</f>
        <v>665</v>
      </c>
      <c r="L53" s="141">
        <v>8565</v>
      </c>
      <c r="M53" s="62"/>
    </row>
    <row r="54" spans="1:13" ht="17.399999999999999">
      <c r="A54" s="62"/>
      <c r="B54" s="144" t="s">
        <v>136</v>
      </c>
      <c r="C54" s="152"/>
      <c r="D54" s="153"/>
      <c r="E54" s="153"/>
      <c r="F54" s="153"/>
      <c r="G54" s="153"/>
      <c r="H54" s="153"/>
      <c r="I54" s="153"/>
      <c r="J54" s="153"/>
      <c r="K54" s="145">
        <v>-9191</v>
      </c>
      <c r="L54" s="145">
        <v>-8402</v>
      </c>
      <c r="M54" s="62"/>
    </row>
    <row r="55" spans="1:13" ht="17.399999999999999">
      <c r="A55" s="62"/>
      <c r="B55" s="133" t="s">
        <v>132</v>
      </c>
      <c r="C55" s="152"/>
      <c r="D55" s="153"/>
      <c r="E55" s="153"/>
      <c r="F55" s="153"/>
      <c r="G55" s="153"/>
      <c r="H55" s="153"/>
      <c r="I55" s="153"/>
      <c r="J55" s="153"/>
      <c r="K55" s="146">
        <f>SUM(K52:K54)</f>
        <v>158384</v>
      </c>
      <c r="L55" s="146">
        <f>SUM(L52:L54)</f>
        <v>190012</v>
      </c>
      <c r="M55" s="62"/>
    </row>
    <row r="56" spans="1:13" ht="17.399999999999999">
      <c r="A56" s="62"/>
      <c r="B56" s="144" t="s">
        <v>133</v>
      </c>
      <c r="C56" s="152"/>
      <c r="D56" s="153"/>
      <c r="E56" s="153"/>
      <c r="F56" s="153"/>
      <c r="G56" s="153"/>
      <c r="H56" s="153"/>
      <c r="I56" s="153"/>
      <c r="J56" s="153"/>
      <c r="K56" s="141">
        <v>-47833</v>
      </c>
      <c r="L56" s="141">
        <v>-56001</v>
      </c>
      <c r="M56" s="62"/>
    </row>
    <row r="57" spans="1:13" ht="18" thickBot="1">
      <c r="A57" s="62"/>
      <c r="B57" s="154" t="s">
        <v>37</v>
      </c>
      <c r="C57" s="155"/>
      <c r="D57" s="156"/>
      <c r="E57" s="156"/>
      <c r="F57" s="156"/>
      <c r="G57" s="156"/>
      <c r="H57" s="156"/>
      <c r="I57" s="156"/>
      <c r="J57" s="157"/>
      <c r="K57" s="158">
        <f>SUM(K55:K56)</f>
        <v>110551</v>
      </c>
      <c r="L57" s="158">
        <f>SUM(L55:L56)</f>
        <v>134011</v>
      </c>
      <c r="M57" s="62"/>
    </row>
    <row r="58" spans="1:13" ht="18" thickTop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8" orientation="landscape" r:id="rId1"/>
  <headerFooter alignWithMargins="0">
    <oddHeader>&amp;L&amp;G</oddHeader>
    <oddFooter>&amp;CSoftware AG - Q4 2014 Results</oddFooter>
  </headerFooter>
  <rowBreaks count="1" manualBreakCount="1">
    <brk id="29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302"/>
  <sheetViews>
    <sheetView zoomScale="75" workbookViewId="0"/>
  </sheetViews>
  <sheetFormatPr defaultColWidth="8.88671875" defaultRowHeight="13.2"/>
  <cols>
    <col min="1" max="1" width="4.6640625" style="2" customWidth="1"/>
    <col min="2" max="2" width="6.109375" style="2" customWidth="1"/>
    <col min="3" max="3" width="61" style="2" customWidth="1"/>
    <col min="4" max="4" width="14.6640625" style="2" customWidth="1"/>
    <col min="5" max="5" width="15.44140625" style="2" customWidth="1"/>
    <col min="6" max="6" width="2.6640625" style="2" customWidth="1"/>
    <col min="7" max="7" width="11.6640625" style="2" customWidth="1"/>
    <col min="8" max="8" width="2.6640625" style="2" customWidth="1"/>
    <col min="9" max="9" width="11.44140625" style="2" customWidth="1"/>
    <col min="10" max="10" width="2.6640625" style="2" customWidth="1"/>
    <col min="11" max="11" width="23.88671875" style="2" customWidth="1"/>
    <col min="12" max="12" width="19.6640625" style="2" customWidth="1"/>
    <col min="13" max="13" width="22.5546875" style="2" customWidth="1"/>
    <col min="14" max="14" width="28.44140625" style="2" customWidth="1"/>
    <col min="15" max="15" width="2.6640625" style="2" customWidth="1"/>
    <col min="16" max="16" width="10.88671875" style="2" customWidth="1"/>
    <col min="17" max="17" width="2.6640625" style="2" customWidth="1"/>
    <col min="18" max="18" width="21.33203125" style="2" customWidth="1"/>
    <col min="19" max="19" width="2.6640625" style="2" customWidth="1"/>
    <col min="20" max="20" width="16.44140625" style="2" customWidth="1"/>
    <col min="21" max="21" width="2.5546875" style="2" customWidth="1"/>
    <col min="22" max="22" width="11.6640625" style="2" customWidth="1"/>
    <col min="23" max="23" width="3.5546875" style="2" customWidth="1"/>
    <col min="24" max="16384" width="8.88671875" style="2"/>
  </cols>
  <sheetData>
    <row r="1" spans="1:23" ht="23.25" customHeight="1">
      <c r="A1" s="62"/>
      <c r="B1" s="95"/>
      <c r="C1" s="95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5"/>
      <c r="W1" s="27"/>
    </row>
    <row r="2" spans="1:23" ht="21" customHeight="1">
      <c r="A2" s="62"/>
      <c r="B2" s="62" t="s">
        <v>172</v>
      </c>
      <c r="C2" s="62"/>
      <c r="D2" s="62"/>
      <c r="E2" s="62"/>
      <c r="F2" s="62"/>
      <c r="G2" s="62"/>
      <c r="H2" s="62"/>
      <c r="I2" s="63"/>
      <c r="J2" s="63"/>
      <c r="K2" s="63"/>
      <c r="L2" s="63"/>
      <c r="M2" s="63"/>
      <c r="N2" s="63"/>
      <c r="O2" s="63"/>
      <c r="P2" s="63"/>
      <c r="Q2" s="63"/>
      <c r="R2" s="27"/>
      <c r="S2" s="63"/>
      <c r="T2" s="27"/>
      <c r="U2" s="27"/>
      <c r="V2" s="27"/>
      <c r="W2" s="27"/>
    </row>
    <row r="3" spans="1:23" ht="18.75" customHeight="1">
      <c r="A3" s="62"/>
      <c r="B3" s="62" t="s">
        <v>65</v>
      </c>
      <c r="C3" s="62"/>
      <c r="D3" s="62"/>
      <c r="E3" s="62"/>
      <c r="F3" s="62"/>
      <c r="G3" s="62"/>
      <c r="H3" s="62"/>
      <c r="I3" s="63"/>
      <c r="J3" s="63"/>
      <c r="K3" s="63"/>
      <c r="L3" s="63"/>
      <c r="M3" s="63"/>
      <c r="N3" s="63"/>
      <c r="O3" s="63"/>
      <c r="P3" s="63"/>
      <c r="Q3" s="63"/>
      <c r="R3" s="27"/>
      <c r="S3" s="63"/>
      <c r="T3" s="27"/>
      <c r="U3" s="27"/>
      <c r="V3" s="27"/>
      <c r="W3" s="27"/>
    </row>
    <row r="4" spans="1:23" ht="21" customHeight="1" thickBot="1">
      <c r="A4" s="62"/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8"/>
      <c r="S4" s="25"/>
      <c r="T4" s="28"/>
      <c r="U4" s="28"/>
      <c r="V4" s="28"/>
      <c r="W4" s="27"/>
    </row>
    <row r="5" spans="1:23" s="1" customFormat="1" ht="16.5" customHeight="1">
      <c r="A5" s="62"/>
      <c r="B5" s="97" t="s">
        <v>74</v>
      </c>
      <c r="C5" s="98"/>
      <c r="D5" s="259"/>
      <c r="E5" s="259" t="s">
        <v>27</v>
      </c>
      <c r="F5" s="99"/>
      <c r="G5" s="259" t="s">
        <v>28</v>
      </c>
      <c r="H5" s="99"/>
      <c r="I5" s="259" t="s">
        <v>29</v>
      </c>
      <c r="J5" s="99"/>
      <c r="K5" s="259" t="s">
        <v>62</v>
      </c>
      <c r="L5" s="259"/>
      <c r="M5" s="259"/>
      <c r="N5" s="259"/>
      <c r="O5" s="99"/>
      <c r="P5" s="259" t="s">
        <v>80</v>
      </c>
      <c r="Q5" s="99"/>
      <c r="R5" s="259" t="s">
        <v>111</v>
      </c>
      <c r="S5" s="99"/>
      <c r="T5" s="259" t="s">
        <v>112</v>
      </c>
      <c r="U5" s="99"/>
      <c r="V5" s="100"/>
      <c r="W5" s="27"/>
    </row>
    <row r="6" spans="1:23" s="1" customFormat="1" ht="15.75" customHeight="1">
      <c r="A6" s="62"/>
      <c r="B6" s="101"/>
      <c r="C6" s="102"/>
      <c r="D6" s="260"/>
      <c r="E6" s="260" t="s">
        <v>75</v>
      </c>
      <c r="F6" s="103"/>
      <c r="G6" s="260"/>
      <c r="H6" s="103"/>
      <c r="I6" s="260"/>
      <c r="J6" s="103"/>
      <c r="K6" s="260"/>
      <c r="L6" s="260"/>
      <c r="M6" s="260"/>
      <c r="N6" s="260"/>
      <c r="O6" s="103"/>
      <c r="P6" s="260"/>
      <c r="Q6" s="103"/>
      <c r="R6" s="260"/>
      <c r="S6" s="103"/>
      <c r="T6" s="260"/>
      <c r="U6" s="103"/>
      <c r="V6" s="104"/>
      <c r="W6" s="27"/>
    </row>
    <row r="7" spans="1:23" s="1" customFormat="1" ht="40.5" customHeight="1">
      <c r="A7" s="62"/>
      <c r="B7" s="105"/>
      <c r="C7" s="106"/>
      <c r="D7" s="261"/>
      <c r="E7" s="261" t="s">
        <v>76</v>
      </c>
      <c r="F7" s="103"/>
      <c r="G7" s="261"/>
      <c r="H7" s="103"/>
      <c r="I7" s="261"/>
      <c r="J7" s="103"/>
      <c r="K7" s="261"/>
      <c r="L7" s="261"/>
      <c r="M7" s="261"/>
      <c r="N7" s="261"/>
      <c r="O7" s="103"/>
      <c r="P7" s="261"/>
      <c r="Q7" s="103"/>
      <c r="R7" s="261"/>
      <c r="S7" s="103"/>
      <c r="T7" s="261"/>
      <c r="U7" s="103"/>
      <c r="V7" s="107" t="s">
        <v>15</v>
      </c>
      <c r="W7" s="27"/>
    </row>
    <row r="8" spans="1:23" s="1" customFormat="1" ht="64.5" customHeight="1">
      <c r="A8" s="62"/>
      <c r="B8" s="108"/>
      <c r="C8" s="106"/>
      <c r="D8" s="93" t="s">
        <v>155</v>
      </c>
      <c r="E8" s="109"/>
      <c r="F8" s="109"/>
      <c r="G8" s="109"/>
      <c r="H8" s="103"/>
      <c r="I8" s="109"/>
      <c r="J8" s="103"/>
      <c r="K8" s="93" t="s">
        <v>58</v>
      </c>
      <c r="L8" s="93" t="s">
        <v>109</v>
      </c>
      <c r="M8" s="93" t="s">
        <v>110</v>
      </c>
      <c r="N8" s="93" t="s">
        <v>124</v>
      </c>
      <c r="O8" s="103"/>
      <c r="P8" s="109"/>
      <c r="Q8" s="103"/>
      <c r="R8" s="109"/>
      <c r="S8" s="103"/>
      <c r="T8" s="109"/>
      <c r="U8" s="109"/>
      <c r="V8" s="110"/>
      <c r="W8" s="27"/>
    </row>
    <row r="9" spans="1:23" s="1" customFormat="1" ht="18" thickBot="1">
      <c r="A9" s="62"/>
      <c r="B9" s="108"/>
      <c r="C9" s="106"/>
      <c r="D9" s="103"/>
      <c r="E9" s="109"/>
      <c r="F9" s="109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9"/>
      <c r="S9" s="103"/>
      <c r="T9" s="109"/>
      <c r="U9" s="109"/>
      <c r="V9" s="110"/>
      <c r="W9" s="27"/>
    </row>
    <row r="10" spans="1:23" s="1" customFormat="1" ht="17.399999999999999">
      <c r="A10" s="62"/>
      <c r="B10" s="111" t="s">
        <v>140</v>
      </c>
      <c r="C10" s="112"/>
      <c r="D10" s="113">
        <v>86875068</v>
      </c>
      <c r="E10" s="113">
        <v>86917</v>
      </c>
      <c r="F10" s="114"/>
      <c r="G10" s="113">
        <v>42124</v>
      </c>
      <c r="H10" s="114"/>
      <c r="I10" s="113">
        <v>991651</v>
      </c>
      <c r="J10" s="114"/>
      <c r="K10" s="113">
        <v>-38731</v>
      </c>
      <c r="L10" s="113">
        <v>-3546</v>
      </c>
      <c r="M10" s="113">
        <v>-21467</v>
      </c>
      <c r="N10" s="113">
        <v>3498</v>
      </c>
      <c r="O10" s="114"/>
      <c r="P10" s="113">
        <v>-1157</v>
      </c>
      <c r="Q10" s="114"/>
      <c r="R10" s="113">
        <v>1059289</v>
      </c>
      <c r="S10" s="114"/>
      <c r="T10" s="113">
        <v>777</v>
      </c>
      <c r="U10" s="114"/>
      <c r="V10" s="115">
        <f>SUM(R10:T10)</f>
        <v>1060066</v>
      </c>
      <c r="W10" s="27"/>
    </row>
    <row r="11" spans="1:23" s="1" customFormat="1" ht="17.399999999999999">
      <c r="A11" s="62"/>
      <c r="B11" s="116" t="s">
        <v>116</v>
      </c>
      <c r="C11" s="117"/>
      <c r="D11" s="118"/>
      <c r="E11" s="118"/>
      <c r="F11" s="96"/>
      <c r="G11" s="118"/>
      <c r="H11" s="96"/>
      <c r="I11" s="118">
        <v>133835</v>
      </c>
      <c r="J11" s="118"/>
      <c r="K11" s="118">
        <v>-38380</v>
      </c>
      <c r="L11" s="118">
        <v>1491</v>
      </c>
      <c r="M11" s="118">
        <v>-1478</v>
      </c>
      <c r="N11" s="118">
        <v>-1467</v>
      </c>
      <c r="O11" s="96"/>
      <c r="P11" s="118"/>
      <c r="Q11" s="118"/>
      <c r="R11" s="118">
        <v>94001</v>
      </c>
      <c r="S11" s="96"/>
      <c r="T11" s="118">
        <v>176</v>
      </c>
      <c r="U11" s="96"/>
      <c r="V11" s="119">
        <f>SUM(R11:T11)</f>
        <v>94177</v>
      </c>
      <c r="W11" s="27"/>
    </row>
    <row r="12" spans="1:23" s="1" customFormat="1" ht="17.399999999999999">
      <c r="A12" s="62"/>
      <c r="B12" s="116" t="s">
        <v>108</v>
      </c>
      <c r="C12" s="117"/>
      <c r="D12" s="118"/>
      <c r="E12" s="118"/>
      <c r="F12" s="96"/>
      <c r="G12" s="118"/>
      <c r="H12" s="96"/>
      <c r="I12" s="118"/>
      <c r="J12" s="96"/>
      <c r="K12" s="118"/>
      <c r="L12" s="118"/>
      <c r="M12" s="118"/>
      <c r="N12" s="118"/>
      <c r="O12" s="96"/>
      <c r="P12" s="118"/>
      <c r="Q12" s="96"/>
      <c r="R12" s="118"/>
      <c r="S12" s="96"/>
      <c r="T12" s="118"/>
      <c r="U12" s="96"/>
      <c r="V12" s="119"/>
      <c r="W12" s="27"/>
    </row>
    <row r="13" spans="1:23" s="1" customFormat="1" ht="17.399999999999999">
      <c r="A13" s="62"/>
      <c r="B13" s="116"/>
      <c r="C13" s="118" t="s">
        <v>77</v>
      </c>
      <c r="D13" s="118"/>
      <c r="E13" s="118"/>
      <c r="F13" s="96"/>
      <c r="G13" s="118"/>
      <c r="H13" s="96"/>
      <c r="I13" s="118">
        <v>-38157</v>
      </c>
      <c r="J13" s="96"/>
      <c r="K13" s="118"/>
      <c r="L13" s="118"/>
      <c r="M13" s="118"/>
      <c r="N13" s="118"/>
      <c r="O13" s="96"/>
      <c r="P13" s="118"/>
      <c r="Q13" s="96"/>
      <c r="R13" s="118">
        <f>SUM(E13:P13)</f>
        <v>-38157</v>
      </c>
      <c r="S13" s="96"/>
      <c r="T13" s="118">
        <v>-160</v>
      </c>
      <c r="U13" s="96"/>
      <c r="V13" s="119">
        <f>SUM(R13:T13)</f>
        <v>-38317</v>
      </c>
      <c r="W13" s="27"/>
    </row>
    <row r="14" spans="1:23" s="1" customFormat="1" ht="17.399999999999999">
      <c r="A14" s="62"/>
      <c r="B14" s="116"/>
      <c r="C14" s="120" t="s">
        <v>59</v>
      </c>
      <c r="D14" s="120">
        <v>26500</v>
      </c>
      <c r="E14" s="120">
        <v>27</v>
      </c>
      <c r="F14" s="96"/>
      <c r="G14" s="120">
        <v>612</v>
      </c>
      <c r="H14" s="96"/>
      <c r="I14" s="118"/>
      <c r="J14" s="96"/>
      <c r="K14" s="118"/>
      <c r="L14" s="118"/>
      <c r="M14" s="118"/>
      <c r="N14" s="118"/>
      <c r="O14" s="96"/>
      <c r="P14" s="118"/>
      <c r="Q14" s="96"/>
      <c r="R14" s="118">
        <f t="shared" ref="R14" si="0">SUM(E14:P14)</f>
        <v>639</v>
      </c>
      <c r="S14" s="96"/>
      <c r="T14" s="118"/>
      <c r="U14" s="96"/>
      <c r="V14" s="119">
        <f t="shared" ref="V14" si="1">SUM(R14:T14)</f>
        <v>639</v>
      </c>
      <c r="W14" s="27"/>
    </row>
    <row r="15" spans="1:23" s="1" customFormat="1" ht="17.399999999999999">
      <c r="A15" s="62"/>
      <c r="B15" s="116"/>
      <c r="C15" s="120" t="s">
        <v>64</v>
      </c>
      <c r="D15" s="120"/>
      <c r="E15" s="120"/>
      <c r="F15" s="96"/>
      <c r="G15" s="120">
        <v>3408</v>
      </c>
      <c r="H15" s="96"/>
      <c r="I15" s="118"/>
      <c r="J15" s="96"/>
      <c r="K15" s="118"/>
      <c r="L15" s="118"/>
      <c r="M15" s="118"/>
      <c r="N15" s="118"/>
      <c r="O15" s="96"/>
      <c r="P15" s="118"/>
      <c r="Q15" s="96"/>
      <c r="R15" s="118">
        <f>SUM(E15:P15)</f>
        <v>3408</v>
      </c>
      <c r="S15" s="96"/>
      <c r="T15" s="118"/>
      <c r="U15" s="96"/>
      <c r="V15" s="119">
        <f>SUM(R15:T15)</f>
        <v>3408</v>
      </c>
      <c r="W15" s="27"/>
    </row>
    <row r="16" spans="1:23" s="1" customFormat="1" ht="17.399999999999999">
      <c r="A16" s="62"/>
      <c r="B16" s="116"/>
      <c r="C16" s="120" t="s">
        <v>107</v>
      </c>
      <c r="D16" s="118"/>
      <c r="E16" s="118"/>
      <c r="F16" s="96"/>
      <c r="G16" s="118"/>
      <c r="H16" s="96"/>
      <c r="I16" s="118"/>
      <c r="J16" s="96"/>
      <c r="K16" s="118"/>
      <c r="L16" s="118"/>
      <c r="M16" s="118"/>
      <c r="N16" s="118"/>
      <c r="O16" s="96"/>
      <c r="P16" s="118"/>
      <c r="Q16" s="96"/>
      <c r="R16" s="118">
        <v>0</v>
      </c>
      <c r="S16" s="96"/>
      <c r="T16" s="118"/>
      <c r="U16" s="96"/>
      <c r="V16" s="119">
        <f>SUM(R16:T16)</f>
        <v>0</v>
      </c>
      <c r="W16" s="27"/>
    </row>
    <row r="17" spans="1:26" s="1" customFormat="1" ht="17.399999999999999">
      <c r="A17" s="62"/>
      <c r="B17" s="116"/>
      <c r="C17" s="120" t="s">
        <v>81</v>
      </c>
      <c r="D17" s="118">
        <v>-5387879</v>
      </c>
      <c r="E17" s="118"/>
      <c r="F17" s="96"/>
      <c r="G17" s="118"/>
      <c r="H17" s="96"/>
      <c r="I17" s="118"/>
      <c r="J17" s="96"/>
      <c r="K17" s="118"/>
      <c r="L17" s="118"/>
      <c r="M17" s="118"/>
      <c r="N17" s="118"/>
      <c r="O17" s="96"/>
      <c r="P17" s="118">
        <v>-154377</v>
      </c>
      <c r="Q17" s="96"/>
      <c r="R17" s="118">
        <v>-154377</v>
      </c>
      <c r="S17" s="96"/>
      <c r="T17" s="118"/>
      <c r="U17" s="96"/>
      <c r="V17" s="119">
        <f>SUM(R17:T17)</f>
        <v>-154377</v>
      </c>
      <c r="W17" s="27"/>
    </row>
    <row r="18" spans="1:26" s="1" customFormat="1" ht="17.399999999999999">
      <c r="A18" s="62"/>
      <c r="B18" s="116"/>
      <c r="C18" s="120" t="s">
        <v>165</v>
      </c>
      <c r="D18" s="118"/>
      <c r="E18" s="118"/>
      <c r="F18" s="96"/>
      <c r="G18" s="118"/>
      <c r="H18" s="96"/>
      <c r="I18" s="118">
        <v>-1</v>
      </c>
      <c r="J18" s="96"/>
      <c r="K18" s="118"/>
      <c r="L18" s="118"/>
      <c r="M18" s="118"/>
      <c r="N18" s="118"/>
      <c r="O18" s="96"/>
      <c r="P18" s="118"/>
      <c r="Q18" s="96"/>
      <c r="R18" s="118">
        <v>-1</v>
      </c>
      <c r="S18" s="96"/>
      <c r="T18" s="118"/>
      <c r="U18" s="96"/>
      <c r="V18" s="119">
        <v>-1</v>
      </c>
      <c r="W18" s="27"/>
    </row>
    <row r="19" spans="1:26" s="1" customFormat="1" ht="17.399999999999999">
      <c r="A19" s="62"/>
      <c r="B19" s="121" t="s">
        <v>78</v>
      </c>
      <c r="C19" s="122"/>
      <c r="D19" s="118"/>
      <c r="E19" s="118"/>
      <c r="F19" s="96"/>
      <c r="G19" s="118"/>
      <c r="H19" s="96"/>
      <c r="I19" s="118"/>
      <c r="J19" s="96"/>
      <c r="K19" s="118"/>
      <c r="L19" s="118"/>
      <c r="M19" s="118"/>
      <c r="N19" s="118"/>
      <c r="O19" s="96"/>
      <c r="P19" s="118"/>
      <c r="Q19" s="96"/>
      <c r="R19" s="118"/>
      <c r="S19" s="96"/>
      <c r="T19" s="118"/>
      <c r="U19" s="96"/>
      <c r="V19" s="119"/>
      <c r="W19" s="27"/>
      <c r="Y19" s="12"/>
    </row>
    <row r="20" spans="1:26" s="1" customFormat="1" ht="18" thickBot="1">
      <c r="A20" s="62"/>
      <c r="B20" s="123" t="s">
        <v>163</v>
      </c>
      <c r="C20" s="124"/>
      <c r="D20" s="125">
        <f>SUM(D10:D19)</f>
        <v>81513689</v>
      </c>
      <c r="E20" s="125">
        <f>SUM(E10:E19)</f>
        <v>86944</v>
      </c>
      <c r="F20" s="126"/>
      <c r="G20" s="125">
        <f>SUM(G10:G19)</f>
        <v>46144</v>
      </c>
      <c r="H20" s="126"/>
      <c r="I20" s="125">
        <f>SUM(I10:I19)</f>
        <v>1087328</v>
      </c>
      <c r="J20" s="126"/>
      <c r="K20" s="125">
        <f>SUM(K10:K19)</f>
        <v>-77111</v>
      </c>
      <c r="L20" s="125">
        <f>SUM(L10:L19)</f>
        <v>-2055</v>
      </c>
      <c r="M20" s="125">
        <f>SUM(M10:M19)</f>
        <v>-22945</v>
      </c>
      <c r="N20" s="125">
        <f>SUM(N10:N19)</f>
        <v>2031</v>
      </c>
      <c r="O20" s="126"/>
      <c r="P20" s="125">
        <f>SUM(P10:P19)</f>
        <v>-155534</v>
      </c>
      <c r="Q20" s="126"/>
      <c r="R20" s="125">
        <f>SUM(R10:R19)</f>
        <v>964802</v>
      </c>
      <c r="S20" s="126"/>
      <c r="T20" s="125">
        <f>SUM(T10:T19)</f>
        <v>793</v>
      </c>
      <c r="U20" s="126"/>
      <c r="V20" s="127">
        <f>SUM(V10:V19)</f>
        <v>965595</v>
      </c>
      <c r="W20" s="27"/>
      <c r="Z20" s="12"/>
    </row>
    <row r="21" spans="1:26" s="1" customFormat="1" ht="18" thickBot="1">
      <c r="A21" s="62"/>
      <c r="B21" s="108"/>
      <c r="C21" s="106"/>
      <c r="D21" s="93"/>
      <c r="E21" s="109"/>
      <c r="F21" s="109"/>
      <c r="G21" s="93"/>
      <c r="H21" s="103"/>
      <c r="I21" s="93"/>
      <c r="J21" s="103"/>
      <c r="K21" s="93"/>
      <c r="L21" s="93"/>
      <c r="M21" s="93"/>
      <c r="N21" s="93"/>
      <c r="O21" s="103"/>
      <c r="P21" s="93"/>
      <c r="Q21" s="103"/>
      <c r="R21" s="109"/>
      <c r="S21" s="103"/>
      <c r="T21" s="109"/>
      <c r="U21" s="109"/>
      <c r="V21" s="110"/>
      <c r="W21" s="27"/>
    </row>
    <row r="22" spans="1:26" s="1" customFormat="1" ht="20.25" customHeight="1">
      <c r="A22" s="62"/>
      <c r="B22" s="111" t="s">
        <v>151</v>
      </c>
      <c r="C22" s="112"/>
      <c r="D22" s="113">
        <v>81513689</v>
      </c>
      <c r="E22" s="113">
        <v>86944</v>
      </c>
      <c r="F22" s="114"/>
      <c r="G22" s="113">
        <v>46144</v>
      </c>
      <c r="H22" s="114"/>
      <c r="I22" s="113">
        <v>1087328</v>
      </c>
      <c r="J22" s="114"/>
      <c r="K22" s="113">
        <v>-77111</v>
      </c>
      <c r="L22" s="113">
        <v>-2055</v>
      </c>
      <c r="M22" s="113">
        <v>-22945</v>
      </c>
      <c r="N22" s="113">
        <v>2031</v>
      </c>
      <c r="O22" s="114"/>
      <c r="P22" s="113">
        <v>-155534</v>
      </c>
      <c r="Q22" s="114"/>
      <c r="R22" s="113">
        <v>964802</v>
      </c>
      <c r="S22" s="114"/>
      <c r="T22" s="113">
        <v>793</v>
      </c>
      <c r="U22" s="114"/>
      <c r="V22" s="115">
        <f>SUM(R22:T22)</f>
        <v>965595</v>
      </c>
      <c r="W22" s="27"/>
    </row>
    <row r="23" spans="1:26" s="1" customFormat="1" ht="17.399999999999999">
      <c r="A23" s="62"/>
      <c r="B23" s="116" t="s">
        <v>83</v>
      </c>
      <c r="C23" s="117"/>
      <c r="D23" s="118"/>
      <c r="E23" s="118"/>
      <c r="F23" s="96"/>
      <c r="G23" s="118"/>
      <c r="H23" s="96"/>
      <c r="I23" s="118">
        <v>110358</v>
      </c>
      <c r="J23" s="118"/>
      <c r="K23" s="118">
        <v>44812</v>
      </c>
      <c r="L23" s="118">
        <v>690</v>
      </c>
      <c r="M23" s="118">
        <v>-4363</v>
      </c>
      <c r="N23" s="118">
        <v>4406</v>
      </c>
      <c r="O23" s="96"/>
      <c r="P23" s="118"/>
      <c r="Q23" s="118"/>
      <c r="R23" s="118">
        <f>SUM(E23:P23)</f>
        <v>155903</v>
      </c>
      <c r="S23" s="96"/>
      <c r="T23" s="118">
        <v>193</v>
      </c>
      <c r="U23" s="96"/>
      <c r="V23" s="119">
        <f t="shared" ref="V23:V26" si="2">SUM(R23:T23)</f>
        <v>156096</v>
      </c>
      <c r="W23" s="27"/>
    </row>
    <row r="24" spans="1:26" s="1" customFormat="1" ht="17.399999999999999">
      <c r="A24" s="62"/>
      <c r="B24" s="116" t="s">
        <v>108</v>
      </c>
      <c r="C24" s="117"/>
      <c r="D24" s="118"/>
      <c r="E24" s="118"/>
      <c r="F24" s="96"/>
      <c r="G24" s="118"/>
      <c r="H24" s="96"/>
      <c r="I24" s="118"/>
      <c r="J24" s="96"/>
      <c r="K24" s="118"/>
      <c r="L24" s="118"/>
      <c r="M24" s="118"/>
      <c r="N24" s="118"/>
      <c r="O24" s="96"/>
      <c r="P24" s="118"/>
      <c r="Q24" s="96"/>
      <c r="R24" s="118"/>
      <c r="S24" s="96"/>
      <c r="T24" s="118"/>
      <c r="U24" s="96"/>
      <c r="V24" s="119"/>
      <c r="W24" s="27"/>
    </row>
    <row r="25" spans="1:26" s="1" customFormat="1" ht="17.399999999999999">
      <c r="A25" s="62"/>
      <c r="B25" s="116"/>
      <c r="C25" s="118" t="s">
        <v>77</v>
      </c>
      <c r="D25" s="118"/>
      <c r="E25" s="118"/>
      <c r="F25" s="96"/>
      <c r="G25" s="118"/>
      <c r="H25" s="96"/>
      <c r="I25" s="118">
        <v>-36275</v>
      </c>
      <c r="J25" s="96"/>
      <c r="K25" s="118"/>
      <c r="L25" s="118"/>
      <c r="M25" s="118"/>
      <c r="N25" s="118"/>
      <c r="O25" s="96"/>
      <c r="P25" s="118"/>
      <c r="Q25" s="96"/>
      <c r="R25" s="118">
        <f t="shared" ref="R25:R29" si="3">SUM(E25:P25)</f>
        <v>-36275</v>
      </c>
      <c r="S25" s="96"/>
      <c r="T25" s="118">
        <v>-155</v>
      </c>
      <c r="U25" s="96"/>
      <c r="V25" s="119">
        <f t="shared" si="2"/>
        <v>-36430</v>
      </c>
      <c r="W25" s="27"/>
    </row>
    <row r="26" spans="1:26" s="1" customFormat="1" ht="17.399999999999999">
      <c r="A26" s="62"/>
      <c r="B26" s="116"/>
      <c r="C26" s="120" t="s">
        <v>59</v>
      </c>
      <c r="D26" s="120"/>
      <c r="E26" s="120"/>
      <c r="F26" s="96"/>
      <c r="G26" s="120"/>
      <c r="H26" s="96"/>
      <c r="I26" s="118"/>
      <c r="J26" s="96"/>
      <c r="K26" s="118"/>
      <c r="L26" s="118"/>
      <c r="M26" s="118"/>
      <c r="N26" s="118"/>
      <c r="O26" s="96"/>
      <c r="P26" s="118"/>
      <c r="Q26" s="96"/>
      <c r="R26" s="118">
        <f t="shared" si="3"/>
        <v>0</v>
      </c>
      <c r="S26" s="96"/>
      <c r="T26" s="118"/>
      <c r="U26" s="96"/>
      <c r="V26" s="119">
        <f t="shared" si="2"/>
        <v>0</v>
      </c>
      <c r="W26" s="27"/>
    </row>
    <row r="27" spans="1:26" s="1" customFormat="1" ht="17.399999999999999">
      <c r="A27" s="62"/>
      <c r="B27" s="116"/>
      <c r="C27" s="120" t="s">
        <v>64</v>
      </c>
      <c r="D27" s="120"/>
      <c r="E27" s="120"/>
      <c r="F27" s="96"/>
      <c r="G27" s="120">
        <v>-2722</v>
      </c>
      <c r="H27" s="96"/>
      <c r="I27" s="118"/>
      <c r="J27" s="96"/>
      <c r="K27" s="118"/>
      <c r="L27" s="118"/>
      <c r="M27" s="118"/>
      <c r="N27" s="118"/>
      <c r="O27" s="96"/>
      <c r="P27" s="118"/>
      <c r="Q27" s="96"/>
      <c r="R27" s="118">
        <f t="shared" si="3"/>
        <v>-2722</v>
      </c>
      <c r="S27" s="96"/>
      <c r="T27" s="118"/>
      <c r="U27" s="96"/>
      <c r="V27" s="119">
        <f>SUM(R27:T27)</f>
        <v>-2722</v>
      </c>
      <c r="W27" s="27"/>
    </row>
    <row r="28" spans="1:26" s="1" customFormat="1" ht="17.399999999999999">
      <c r="A28" s="62"/>
      <c r="B28" s="116"/>
      <c r="C28" s="120" t="s">
        <v>107</v>
      </c>
      <c r="D28" s="118">
        <v>59000</v>
      </c>
      <c r="E28" s="118"/>
      <c r="F28" s="96"/>
      <c r="G28" s="118">
        <v>-227</v>
      </c>
      <c r="H28" s="96"/>
      <c r="I28" s="118"/>
      <c r="J28" s="96"/>
      <c r="K28" s="118"/>
      <c r="L28" s="118"/>
      <c r="M28" s="118"/>
      <c r="N28" s="118"/>
      <c r="O28" s="96"/>
      <c r="P28" s="118">
        <v>1650</v>
      </c>
      <c r="Q28" s="96"/>
      <c r="R28" s="118">
        <f t="shared" si="3"/>
        <v>1423</v>
      </c>
      <c r="S28" s="96"/>
      <c r="T28" s="118"/>
      <c r="U28" s="96"/>
      <c r="V28" s="119">
        <f>SUM(R28:T28)</f>
        <v>1423</v>
      </c>
      <c r="W28" s="27"/>
    </row>
    <row r="29" spans="1:26" s="1" customFormat="1" ht="17.399999999999999">
      <c r="A29" s="62"/>
      <c r="B29" s="116"/>
      <c r="C29" s="120" t="s">
        <v>115</v>
      </c>
      <c r="D29" s="118">
        <v>-2653845</v>
      </c>
      <c r="E29" s="118"/>
      <c r="F29" s="96"/>
      <c r="G29" s="118"/>
      <c r="H29" s="96"/>
      <c r="I29" s="118"/>
      <c r="J29" s="96"/>
      <c r="K29" s="118"/>
      <c r="L29" s="118"/>
      <c r="M29" s="118"/>
      <c r="N29" s="118"/>
      <c r="O29" s="96"/>
      <c r="P29" s="118">
        <v>-70582</v>
      </c>
      <c r="Q29" s="96"/>
      <c r="R29" s="118">
        <f t="shared" si="3"/>
        <v>-70582</v>
      </c>
      <c r="S29" s="96"/>
      <c r="T29" s="118"/>
      <c r="U29" s="96"/>
      <c r="V29" s="119">
        <f>SUM(R29:T29)</f>
        <v>-70582</v>
      </c>
      <c r="W29" s="27"/>
    </row>
    <row r="30" spans="1:26" s="1" customFormat="1" ht="17.399999999999999">
      <c r="A30" s="62"/>
      <c r="B30" s="121" t="s">
        <v>78</v>
      </c>
      <c r="C30" s="122"/>
      <c r="D30" s="118"/>
      <c r="E30" s="118"/>
      <c r="F30" s="96"/>
      <c r="G30" s="118"/>
      <c r="H30" s="96"/>
      <c r="I30" s="118"/>
      <c r="J30" s="96"/>
      <c r="K30" s="118"/>
      <c r="L30" s="118"/>
      <c r="M30" s="118"/>
      <c r="N30" s="118"/>
      <c r="O30" s="96"/>
      <c r="P30" s="118"/>
      <c r="Q30" s="96"/>
      <c r="R30" s="118"/>
      <c r="S30" s="96"/>
      <c r="T30" s="118"/>
      <c r="U30" s="96"/>
      <c r="V30" s="119"/>
      <c r="W30" s="27"/>
    </row>
    <row r="31" spans="1:26" s="1" customFormat="1" ht="18" thickBot="1">
      <c r="A31" s="62"/>
      <c r="B31" s="123" t="s">
        <v>164</v>
      </c>
      <c r="C31" s="124"/>
      <c r="D31" s="125">
        <f>SUM(D22:D30)</f>
        <v>78918844</v>
      </c>
      <c r="E31" s="125">
        <f>SUM(E22:E30)</f>
        <v>86944</v>
      </c>
      <c r="F31" s="126"/>
      <c r="G31" s="125">
        <f>SUM(G22:G30)</f>
        <v>43195</v>
      </c>
      <c r="H31" s="126"/>
      <c r="I31" s="125">
        <f>SUM(I22:I30)</f>
        <v>1161411</v>
      </c>
      <c r="J31" s="126"/>
      <c r="K31" s="125">
        <f>SUM(K22:K30)</f>
        <v>-32299</v>
      </c>
      <c r="L31" s="125">
        <f>SUM(L22:L30)</f>
        <v>-1365</v>
      </c>
      <c r="M31" s="125">
        <f>SUM(M22:M30)</f>
        <v>-27308</v>
      </c>
      <c r="N31" s="125">
        <f>SUM(N22:N30)</f>
        <v>6437</v>
      </c>
      <c r="O31" s="126"/>
      <c r="P31" s="125">
        <f>SUM(P22:P30)</f>
        <v>-224466</v>
      </c>
      <c r="Q31" s="126"/>
      <c r="R31" s="125">
        <f>SUM(R22:R30)</f>
        <v>1012549</v>
      </c>
      <c r="S31" s="126"/>
      <c r="T31" s="125">
        <f>SUM(T22:T30)</f>
        <v>831</v>
      </c>
      <c r="U31" s="126"/>
      <c r="V31" s="127">
        <f>SUM(V22:V30)</f>
        <v>1013380</v>
      </c>
      <c r="W31" s="27"/>
      <c r="X31" s="12"/>
    </row>
    <row r="32" spans="1:26" s="1" customFormat="1" ht="17.399999999999999">
      <c r="A32" s="62"/>
      <c r="B32" s="95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5"/>
      <c r="W32" s="27"/>
      <c r="X32" s="12"/>
    </row>
    <row r="33" spans="7:14" ht="15">
      <c r="K33" s="128"/>
      <c r="L33" s="232"/>
      <c r="M33" s="128"/>
    </row>
    <row r="34" spans="7:14" ht="15">
      <c r="L34" s="232"/>
      <c r="M34" s="128"/>
    </row>
    <row r="35" spans="7:14" ht="15">
      <c r="G35" s="128"/>
      <c r="K35" s="128"/>
      <c r="L35" s="12"/>
      <c r="M35" s="128"/>
      <c r="N35" s="128"/>
    </row>
    <row r="36" spans="7:14" ht="15">
      <c r="L36" s="1"/>
    </row>
    <row r="37" spans="7:14" ht="15">
      <c r="G37" s="128"/>
      <c r="L37" s="1"/>
    </row>
    <row r="38" spans="7:14" ht="15">
      <c r="L38" s="1"/>
    </row>
    <row r="39" spans="7:14" ht="15">
      <c r="L39" s="1"/>
    </row>
    <row r="40" spans="7:14" ht="15">
      <c r="L40" s="1"/>
    </row>
    <row r="41" spans="7:14" ht="15">
      <c r="L41" s="1"/>
    </row>
    <row r="42" spans="7:14" ht="15">
      <c r="L42" s="1"/>
    </row>
    <row r="43" spans="7:14" ht="15">
      <c r="L43" s="1"/>
    </row>
    <row r="44" spans="7:14" ht="15">
      <c r="L44" s="1"/>
    </row>
    <row r="45" spans="7:14" ht="15">
      <c r="L45" s="1"/>
    </row>
    <row r="46" spans="7:14" ht="15">
      <c r="L46" s="1"/>
    </row>
    <row r="47" spans="7:14" ht="15">
      <c r="L47" s="1"/>
    </row>
    <row r="48" spans="7:14" ht="15">
      <c r="L48" s="1"/>
    </row>
    <row r="49" spans="12:12" ht="15">
      <c r="L49" s="1"/>
    </row>
    <row r="50" spans="12:12" ht="15">
      <c r="L50" s="1"/>
    </row>
    <row r="51" spans="12:12" ht="15">
      <c r="L51" s="1"/>
    </row>
    <row r="52" spans="12:12" ht="15">
      <c r="L52" s="1"/>
    </row>
    <row r="53" spans="12:12" ht="15">
      <c r="L53" s="1"/>
    </row>
    <row r="54" spans="12:12" ht="15">
      <c r="L54" s="1"/>
    </row>
    <row r="55" spans="12:12" ht="15">
      <c r="L55" s="1"/>
    </row>
    <row r="56" spans="12:12" ht="15">
      <c r="L56" s="1"/>
    </row>
    <row r="57" spans="12:12" ht="15">
      <c r="L57" s="1"/>
    </row>
    <row r="58" spans="12:12" ht="15">
      <c r="L58" s="1"/>
    </row>
    <row r="59" spans="12:12" ht="15">
      <c r="L59" s="1"/>
    </row>
    <row r="60" spans="12:12" ht="15">
      <c r="L60" s="1"/>
    </row>
    <row r="61" spans="12:12" ht="15">
      <c r="L61" s="1"/>
    </row>
    <row r="62" spans="12:12" ht="15">
      <c r="L62" s="1"/>
    </row>
    <row r="63" spans="12:12" ht="15">
      <c r="L63" s="1"/>
    </row>
    <row r="64" spans="12:12" ht="15">
      <c r="L64" s="1"/>
    </row>
    <row r="65" spans="12:12" ht="15">
      <c r="L65" s="1"/>
    </row>
    <row r="66" spans="12:12" ht="15">
      <c r="L66" s="1"/>
    </row>
    <row r="67" spans="12:12" ht="15">
      <c r="L67" s="1"/>
    </row>
    <row r="68" spans="12:12" ht="15">
      <c r="L68" s="1"/>
    </row>
    <row r="69" spans="12:12" ht="15">
      <c r="L69" s="1"/>
    </row>
    <row r="70" spans="12:12" ht="15">
      <c r="L70" s="1"/>
    </row>
    <row r="71" spans="12:12" ht="15">
      <c r="L71" s="1"/>
    </row>
    <row r="72" spans="12:12" ht="15">
      <c r="L72" s="1"/>
    </row>
    <row r="73" spans="12:12" ht="15">
      <c r="L73" s="1"/>
    </row>
    <row r="74" spans="12:12" ht="15">
      <c r="L74" s="1"/>
    </row>
    <row r="75" spans="12:12" ht="15">
      <c r="L75" s="1"/>
    </row>
    <row r="76" spans="12:12" ht="15">
      <c r="L76" s="1"/>
    </row>
    <row r="77" spans="12:12" ht="15">
      <c r="L77" s="1"/>
    </row>
    <row r="78" spans="12:12" ht="15">
      <c r="L78" s="1"/>
    </row>
    <row r="79" spans="12:12" ht="15">
      <c r="L79" s="1"/>
    </row>
    <row r="80" spans="12:12" ht="15">
      <c r="L80" s="1"/>
    </row>
    <row r="81" spans="12:12" ht="15">
      <c r="L81" s="1"/>
    </row>
    <row r="82" spans="12:12" ht="15">
      <c r="L82" s="1"/>
    </row>
    <row r="83" spans="12:12" ht="15">
      <c r="L83" s="1"/>
    </row>
    <row r="84" spans="12:12" ht="15">
      <c r="L84" s="1"/>
    </row>
    <row r="85" spans="12:12" ht="15">
      <c r="L85" s="1"/>
    </row>
    <row r="86" spans="12:12" ht="15">
      <c r="L86" s="1"/>
    </row>
    <row r="87" spans="12:12" ht="15">
      <c r="L87" s="1"/>
    </row>
    <row r="88" spans="12:12" ht="15">
      <c r="L88" s="1"/>
    </row>
    <row r="89" spans="12:12" ht="15">
      <c r="L89" s="1"/>
    </row>
    <row r="90" spans="12:12" ht="15">
      <c r="L90" s="1"/>
    </row>
    <row r="91" spans="12:12" ht="15">
      <c r="L91" s="1"/>
    </row>
    <row r="92" spans="12:12" ht="15">
      <c r="L92" s="1"/>
    </row>
    <row r="93" spans="12:12" ht="15">
      <c r="L93" s="1"/>
    </row>
    <row r="94" spans="12:12" ht="15">
      <c r="L94" s="1"/>
    </row>
    <row r="95" spans="12:12" ht="15">
      <c r="L95" s="1"/>
    </row>
    <row r="96" spans="12:12" ht="15">
      <c r="L96" s="1"/>
    </row>
    <row r="97" spans="12:12" ht="15">
      <c r="L97" s="1"/>
    </row>
    <row r="98" spans="12:12" ht="15">
      <c r="L98" s="1"/>
    </row>
    <row r="99" spans="12:12" ht="15">
      <c r="L99" s="1"/>
    </row>
    <row r="100" spans="12:12" ht="15">
      <c r="L100" s="1"/>
    </row>
    <row r="101" spans="12:12" ht="15">
      <c r="L101" s="1"/>
    </row>
    <row r="102" spans="12:12" ht="15">
      <c r="L102" s="1"/>
    </row>
    <row r="103" spans="12:12" ht="15">
      <c r="L103" s="1"/>
    </row>
    <row r="104" spans="12:12" ht="15">
      <c r="L104" s="1"/>
    </row>
    <row r="105" spans="12:12" ht="15">
      <c r="L105" s="1"/>
    </row>
    <row r="106" spans="12:12" ht="15">
      <c r="L106" s="1"/>
    </row>
    <row r="107" spans="12:12" ht="15">
      <c r="L107" s="1"/>
    </row>
    <row r="108" spans="12:12" ht="15">
      <c r="L108" s="1"/>
    </row>
    <row r="109" spans="12:12" ht="15">
      <c r="L109" s="1"/>
    </row>
    <row r="110" spans="12:12" ht="15">
      <c r="L110" s="1"/>
    </row>
    <row r="111" spans="12:12" ht="15">
      <c r="L111" s="1"/>
    </row>
    <row r="112" spans="12:12" ht="15">
      <c r="L112" s="1"/>
    </row>
    <row r="113" spans="12:12" ht="15">
      <c r="L113" s="1"/>
    </row>
    <row r="114" spans="12:12" ht="15">
      <c r="L114" s="1"/>
    </row>
    <row r="115" spans="12:12" ht="15">
      <c r="L115" s="1"/>
    </row>
    <row r="116" spans="12:12" ht="15">
      <c r="L116" s="1"/>
    </row>
    <row r="117" spans="12:12" ht="15">
      <c r="L117" s="1"/>
    </row>
    <row r="118" spans="12:12" ht="15">
      <c r="L118" s="1"/>
    </row>
    <row r="119" spans="12:12" ht="15">
      <c r="L119" s="1"/>
    </row>
    <row r="120" spans="12:12" ht="15">
      <c r="L120" s="1"/>
    </row>
    <row r="121" spans="12:12" ht="15">
      <c r="L121" s="1"/>
    </row>
    <row r="122" spans="12:12" ht="15">
      <c r="L122" s="1"/>
    </row>
    <row r="123" spans="12:12" ht="15">
      <c r="L123" s="1"/>
    </row>
    <row r="124" spans="12:12" ht="15">
      <c r="L124" s="1"/>
    </row>
    <row r="125" spans="12:12" ht="15">
      <c r="L125" s="1"/>
    </row>
    <row r="126" spans="12:12" ht="15">
      <c r="L126" s="1"/>
    </row>
    <row r="127" spans="12:12" ht="15">
      <c r="L127" s="1"/>
    </row>
    <row r="128" spans="12:12" ht="15">
      <c r="L128" s="1"/>
    </row>
    <row r="129" spans="12:12" ht="15">
      <c r="L129" s="1"/>
    </row>
    <row r="130" spans="12:12" ht="15">
      <c r="L130" s="1"/>
    </row>
    <row r="131" spans="12:12" ht="15">
      <c r="L131" s="1"/>
    </row>
    <row r="132" spans="12:12" ht="15">
      <c r="L132" s="1"/>
    </row>
    <row r="133" spans="12:12" ht="15">
      <c r="L133" s="1"/>
    </row>
    <row r="134" spans="12:12" ht="15">
      <c r="L134" s="1"/>
    </row>
    <row r="135" spans="12:12" ht="15">
      <c r="L135" s="1"/>
    </row>
    <row r="136" spans="12:12" ht="15">
      <c r="L136" s="1"/>
    </row>
    <row r="137" spans="12:12" ht="15">
      <c r="L137" s="1"/>
    </row>
    <row r="138" spans="12:12" ht="15">
      <c r="L138" s="1"/>
    </row>
    <row r="139" spans="12:12" ht="15">
      <c r="L139" s="1"/>
    </row>
    <row r="140" spans="12:12" ht="15">
      <c r="L140" s="1"/>
    </row>
    <row r="141" spans="12:12" ht="15">
      <c r="L141" s="1"/>
    </row>
    <row r="142" spans="12:12" ht="15">
      <c r="L142" s="1"/>
    </row>
    <row r="143" spans="12:12" ht="15">
      <c r="L143" s="1"/>
    </row>
    <row r="144" spans="12:12" ht="15">
      <c r="L144" s="1"/>
    </row>
    <row r="145" spans="12:12" ht="15">
      <c r="L145" s="1"/>
    </row>
    <row r="146" spans="12:12" ht="15">
      <c r="L146" s="1"/>
    </row>
    <row r="147" spans="12:12" ht="15">
      <c r="L147" s="1"/>
    </row>
    <row r="148" spans="12:12" ht="15">
      <c r="L148" s="1"/>
    </row>
    <row r="149" spans="12:12" ht="15">
      <c r="L149" s="1"/>
    </row>
    <row r="150" spans="12:12" ht="15">
      <c r="L150" s="1"/>
    </row>
    <row r="151" spans="12:12" ht="15">
      <c r="L151" s="1"/>
    </row>
    <row r="152" spans="12:12" ht="15">
      <c r="L152" s="1"/>
    </row>
    <row r="153" spans="12:12" ht="15">
      <c r="L153" s="1"/>
    </row>
    <row r="154" spans="12:12" ht="15">
      <c r="L154" s="1"/>
    </row>
    <row r="155" spans="12:12" ht="15">
      <c r="L155" s="1"/>
    </row>
    <row r="156" spans="12:12" ht="15">
      <c r="L156" s="1"/>
    </row>
    <row r="157" spans="12:12" ht="15">
      <c r="L157" s="1"/>
    </row>
    <row r="158" spans="12:12" ht="15">
      <c r="L158" s="1"/>
    </row>
    <row r="159" spans="12:12" ht="15">
      <c r="L159" s="1"/>
    </row>
    <row r="160" spans="12:12" ht="15">
      <c r="L160" s="1"/>
    </row>
    <row r="161" spans="12:12" ht="15">
      <c r="L161" s="1"/>
    </row>
    <row r="162" spans="12:12" ht="15">
      <c r="L162" s="1"/>
    </row>
    <row r="163" spans="12:12" ht="15">
      <c r="L163" s="1"/>
    </row>
    <row r="164" spans="12:12" ht="15">
      <c r="L164" s="1"/>
    </row>
    <row r="165" spans="12:12" ht="15">
      <c r="L165" s="1"/>
    </row>
    <row r="166" spans="12:12" ht="15">
      <c r="L166" s="1"/>
    </row>
    <row r="167" spans="12:12" ht="15">
      <c r="L167" s="1"/>
    </row>
    <row r="168" spans="12:12" ht="15">
      <c r="L168" s="1"/>
    </row>
    <row r="169" spans="12:12" ht="15">
      <c r="L169" s="1"/>
    </row>
    <row r="170" spans="12:12" ht="15">
      <c r="L170" s="1"/>
    </row>
    <row r="171" spans="12:12" ht="15">
      <c r="L171" s="1"/>
    </row>
    <row r="172" spans="12:12" ht="15">
      <c r="L172" s="1"/>
    </row>
    <row r="173" spans="12:12" ht="15">
      <c r="L173" s="1"/>
    </row>
    <row r="174" spans="12:12" ht="15">
      <c r="L174" s="1"/>
    </row>
    <row r="175" spans="12:12" ht="15">
      <c r="L175" s="1"/>
    </row>
    <row r="176" spans="12:12" ht="15">
      <c r="L176" s="1"/>
    </row>
    <row r="177" spans="12:12" ht="15">
      <c r="L177" s="1"/>
    </row>
    <row r="178" spans="12:12" ht="15">
      <c r="L178" s="1"/>
    </row>
    <row r="179" spans="12:12" ht="15">
      <c r="L179" s="1"/>
    </row>
    <row r="180" spans="12:12" ht="15">
      <c r="L180" s="1"/>
    </row>
    <row r="181" spans="12:12" ht="15">
      <c r="L181" s="1"/>
    </row>
    <row r="182" spans="12:12" ht="15">
      <c r="L182" s="1"/>
    </row>
    <row r="183" spans="12:12" ht="15">
      <c r="L183" s="1"/>
    </row>
    <row r="184" spans="12:12" ht="15">
      <c r="L184" s="1"/>
    </row>
    <row r="185" spans="12:12" ht="15">
      <c r="L185" s="1"/>
    </row>
    <row r="186" spans="12:12" ht="15">
      <c r="L186" s="1"/>
    </row>
    <row r="187" spans="12:12" ht="15">
      <c r="L187" s="1"/>
    </row>
    <row r="188" spans="12:12" ht="15">
      <c r="L188" s="1"/>
    </row>
    <row r="189" spans="12:12" ht="15">
      <c r="L189" s="1"/>
    </row>
    <row r="190" spans="12:12" ht="15">
      <c r="L190" s="1"/>
    </row>
    <row r="191" spans="12:12" ht="15">
      <c r="L191" s="1"/>
    </row>
    <row r="192" spans="12:12" ht="15">
      <c r="L192" s="1"/>
    </row>
    <row r="193" spans="12:12" ht="15">
      <c r="L193" s="1"/>
    </row>
    <row r="194" spans="12:12" ht="15">
      <c r="L194" s="1"/>
    </row>
    <row r="195" spans="12:12" ht="15">
      <c r="L195" s="1"/>
    </row>
    <row r="196" spans="12:12" ht="15">
      <c r="L196" s="1"/>
    </row>
    <row r="197" spans="12:12" ht="15">
      <c r="L197" s="1"/>
    </row>
    <row r="198" spans="12:12" ht="15">
      <c r="L198" s="1"/>
    </row>
    <row r="199" spans="12:12" ht="15">
      <c r="L199" s="1"/>
    </row>
    <row r="200" spans="12:12" ht="15">
      <c r="L200" s="1"/>
    </row>
    <row r="201" spans="12:12" ht="15">
      <c r="L201" s="1"/>
    </row>
    <row r="202" spans="12:12" ht="15">
      <c r="L202" s="1"/>
    </row>
    <row r="203" spans="12:12" ht="15">
      <c r="L203" s="1"/>
    </row>
    <row r="204" spans="12:12" ht="15">
      <c r="L204" s="1"/>
    </row>
    <row r="205" spans="12:12" ht="15">
      <c r="L205" s="1"/>
    </row>
    <row r="206" spans="12:12" ht="15">
      <c r="L206" s="1"/>
    </row>
    <row r="207" spans="12:12" ht="15">
      <c r="L207" s="1"/>
    </row>
    <row r="208" spans="12:12" ht="15">
      <c r="L208" s="1"/>
    </row>
    <row r="209" spans="12:12" ht="15">
      <c r="L209" s="1"/>
    </row>
    <row r="210" spans="12:12" ht="15">
      <c r="L210" s="1"/>
    </row>
    <row r="211" spans="12:12" ht="15">
      <c r="L211" s="1"/>
    </row>
    <row r="212" spans="12:12" ht="15">
      <c r="L212" s="1"/>
    </row>
    <row r="213" spans="12:12" ht="15">
      <c r="L213" s="1"/>
    </row>
    <row r="214" spans="12:12" ht="15">
      <c r="L214" s="1"/>
    </row>
    <row r="215" spans="12:12" ht="15">
      <c r="L215" s="1"/>
    </row>
    <row r="216" spans="12:12" ht="15">
      <c r="L216" s="1"/>
    </row>
    <row r="217" spans="12:12" ht="15">
      <c r="L217" s="1"/>
    </row>
    <row r="218" spans="12:12" ht="15">
      <c r="L218" s="1"/>
    </row>
    <row r="219" spans="12:12" ht="15">
      <c r="L219" s="1"/>
    </row>
    <row r="220" spans="12:12" ht="15">
      <c r="L220" s="1"/>
    </row>
    <row r="221" spans="12:12" ht="15">
      <c r="L221" s="1"/>
    </row>
    <row r="222" spans="12:12" ht="15">
      <c r="L222" s="1"/>
    </row>
    <row r="223" spans="12:12" ht="15">
      <c r="L223" s="1"/>
    </row>
    <row r="224" spans="12:12" ht="15">
      <c r="L224" s="1"/>
    </row>
    <row r="225" spans="12:12" ht="15">
      <c r="L225" s="1"/>
    </row>
    <row r="226" spans="12:12" ht="15">
      <c r="L226" s="1"/>
    </row>
    <row r="227" spans="12:12" ht="15">
      <c r="L227" s="1"/>
    </row>
    <row r="228" spans="12:12" ht="15">
      <c r="L228" s="1"/>
    </row>
    <row r="229" spans="12:12" ht="15">
      <c r="L229" s="1"/>
    </row>
    <row r="230" spans="12:12" ht="15">
      <c r="L230" s="1"/>
    </row>
    <row r="231" spans="12:12" ht="15">
      <c r="L231" s="1"/>
    </row>
    <row r="232" spans="12:12" ht="15">
      <c r="L232" s="1"/>
    </row>
    <row r="233" spans="12:12" ht="15">
      <c r="L233" s="1"/>
    </row>
    <row r="234" spans="12:12" ht="15">
      <c r="L234" s="1"/>
    </row>
    <row r="235" spans="12:12" ht="15">
      <c r="L235" s="1"/>
    </row>
    <row r="236" spans="12:12" ht="15">
      <c r="L236" s="1"/>
    </row>
    <row r="237" spans="12:12" ht="15">
      <c r="L237" s="1"/>
    </row>
    <row r="238" spans="12:12" ht="15">
      <c r="L238" s="1"/>
    </row>
    <row r="239" spans="12:12" ht="15">
      <c r="L239" s="1"/>
    </row>
    <row r="240" spans="12:12" ht="15">
      <c r="L240" s="1"/>
    </row>
    <row r="241" spans="12:12" ht="15">
      <c r="L241" s="1"/>
    </row>
    <row r="242" spans="12:12" ht="15">
      <c r="L242" s="1"/>
    </row>
    <row r="243" spans="12:12" ht="15">
      <c r="L243" s="1"/>
    </row>
    <row r="244" spans="12:12" ht="15">
      <c r="L244" s="1"/>
    </row>
    <row r="245" spans="12:12" ht="15">
      <c r="L245" s="1"/>
    </row>
    <row r="246" spans="12:12" ht="15">
      <c r="L246" s="1"/>
    </row>
    <row r="247" spans="12:12" ht="15">
      <c r="L247" s="1"/>
    </row>
    <row r="248" spans="12:12" ht="15">
      <c r="L248" s="1"/>
    </row>
    <row r="249" spans="12:12" ht="15">
      <c r="L249" s="1"/>
    </row>
    <row r="250" spans="12:12" ht="15">
      <c r="L250" s="1"/>
    </row>
    <row r="251" spans="12:12" ht="15">
      <c r="L251" s="1"/>
    </row>
    <row r="252" spans="12:12" ht="15">
      <c r="L252" s="1"/>
    </row>
    <row r="253" spans="12:12" ht="15">
      <c r="L253" s="1"/>
    </row>
    <row r="254" spans="12:12" ht="15">
      <c r="L254" s="1"/>
    </row>
    <row r="255" spans="12:12" ht="15">
      <c r="L255" s="1"/>
    </row>
    <row r="256" spans="12:12" ht="15">
      <c r="L256" s="1"/>
    </row>
    <row r="257" spans="12:12" ht="15">
      <c r="L257" s="1"/>
    </row>
    <row r="258" spans="12:12" ht="15">
      <c r="L258" s="1"/>
    </row>
    <row r="259" spans="12:12" ht="15">
      <c r="L259" s="1"/>
    </row>
    <row r="260" spans="12:12" ht="15">
      <c r="L260" s="1"/>
    </row>
    <row r="261" spans="12:12" ht="15">
      <c r="L261" s="1"/>
    </row>
    <row r="262" spans="12:12" ht="15">
      <c r="L262" s="1"/>
    </row>
    <row r="263" spans="12:12" ht="15">
      <c r="L263" s="1"/>
    </row>
    <row r="264" spans="12:12" ht="15">
      <c r="L264" s="1"/>
    </row>
    <row r="265" spans="12:12" ht="15">
      <c r="L265" s="1"/>
    </row>
    <row r="266" spans="12:12" ht="15">
      <c r="L266" s="1"/>
    </row>
    <row r="267" spans="12:12" ht="15">
      <c r="L267" s="1"/>
    </row>
    <row r="268" spans="12:12" ht="15">
      <c r="L268" s="1"/>
    </row>
    <row r="269" spans="12:12" ht="15">
      <c r="L269" s="1"/>
    </row>
    <row r="270" spans="12:12" ht="15">
      <c r="L270" s="1"/>
    </row>
    <row r="271" spans="12:12" ht="15">
      <c r="L271" s="1"/>
    </row>
    <row r="272" spans="12:12" ht="15">
      <c r="L272" s="1"/>
    </row>
    <row r="273" spans="12:12" ht="15">
      <c r="L273" s="1"/>
    </row>
    <row r="274" spans="12:12" ht="15">
      <c r="L274" s="1"/>
    </row>
    <row r="275" spans="12:12" ht="15">
      <c r="L275" s="1"/>
    </row>
    <row r="276" spans="12:12" ht="15">
      <c r="L276" s="1"/>
    </row>
    <row r="277" spans="12:12" ht="15">
      <c r="L277" s="1"/>
    </row>
    <row r="278" spans="12:12" ht="15">
      <c r="L278" s="1"/>
    </row>
    <row r="279" spans="12:12" ht="15">
      <c r="L279" s="1"/>
    </row>
    <row r="280" spans="12:12" ht="15">
      <c r="L280" s="1"/>
    </row>
    <row r="281" spans="12:12" ht="15">
      <c r="L281" s="1"/>
    </row>
    <row r="282" spans="12:12" ht="15">
      <c r="L282" s="1"/>
    </row>
    <row r="283" spans="12:12" ht="15">
      <c r="L283" s="1"/>
    </row>
    <row r="284" spans="12:12" ht="15">
      <c r="L284" s="1"/>
    </row>
    <row r="285" spans="12:12" ht="15">
      <c r="L285" s="1"/>
    </row>
    <row r="286" spans="12:12" ht="15">
      <c r="L286" s="1"/>
    </row>
    <row r="287" spans="12:12" ht="15">
      <c r="L287" s="1"/>
    </row>
    <row r="288" spans="12:12" ht="15">
      <c r="L288" s="1"/>
    </row>
    <row r="289" spans="12:12" ht="15">
      <c r="L289" s="1"/>
    </row>
    <row r="290" spans="12:12" ht="15">
      <c r="L290" s="1"/>
    </row>
    <row r="291" spans="12:12" ht="15">
      <c r="L291" s="1"/>
    </row>
    <row r="292" spans="12:12" ht="15">
      <c r="L292" s="1"/>
    </row>
    <row r="293" spans="12:12" ht="15">
      <c r="L293" s="1"/>
    </row>
    <row r="294" spans="12:12" ht="15">
      <c r="L294" s="1"/>
    </row>
    <row r="295" spans="12:12" ht="15">
      <c r="L295" s="1"/>
    </row>
    <row r="296" spans="12:12" ht="15">
      <c r="L296" s="1"/>
    </row>
    <row r="297" spans="12:12" ht="15">
      <c r="L297" s="1"/>
    </row>
    <row r="298" spans="12:12" ht="15">
      <c r="L298" s="1"/>
    </row>
    <row r="299" spans="12:12" ht="15">
      <c r="L299" s="1"/>
    </row>
    <row r="300" spans="12:12" ht="15">
      <c r="L300" s="1"/>
    </row>
    <row r="301" spans="12:12" ht="15">
      <c r="L301" s="1"/>
    </row>
    <row r="302" spans="12:12" ht="15">
      <c r="L302" s="1"/>
    </row>
  </sheetData>
  <mergeCells count="8">
    <mergeCell ref="D5:D7"/>
    <mergeCell ref="R5:R7"/>
    <mergeCell ref="T5:T7"/>
    <mergeCell ref="E5:E7"/>
    <mergeCell ref="G5:G7"/>
    <mergeCell ref="P5:P7"/>
    <mergeCell ref="K5:N7"/>
    <mergeCell ref="I5:I7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43" orientation="landscape" r:id="rId1"/>
  <headerFooter alignWithMargins="0">
    <oddHeader>&amp;L&amp;G</oddHeader>
    <oddFooter>&amp;CSoftware AG - Q4 2014 Results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2"/>
  <sheetViews>
    <sheetView workbookViewId="0">
      <selection activeCell="D47" sqref="D47"/>
    </sheetView>
  </sheetViews>
  <sheetFormatPr defaultColWidth="8.88671875" defaultRowHeight="13.2"/>
  <cols>
    <col min="1" max="1" width="3.33203125" style="2" customWidth="1"/>
    <col min="2" max="2" width="82.6640625" style="2" customWidth="1"/>
    <col min="3" max="3" width="15" style="2" customWidth="1"/>
    <col min="4" max="4" width="14.44140625" style="2" customWidth="1"/>
    <col min="5" max="6" width="14" style="2" customWidth="1"/>
    <col min="7" max="7" width="3.109375" style="2" customWidth="1"/>
    <col min="8" max="16384" width="8.88671875" style="2"/>
  </cols>
  <sheetData>
    <row r="1" spans="1:7" ht="21" customHeight="1">
      <c r="A1" s="63"/>
      <c r="B1" s="26"/>
      <c r="C1" s="25"/>
      <c r="D1" s="25"/>
      <c r="E1" s="25"/>
      <c r="F1" s="25"/>
      <c r="G1" s="62"/>
    </row>
    <row r="2" spans="1:7" ht="18.75" customHeight="1">
      <c r="A2" s="63"/>
      <c r="B2" s="62" t="s">
        <v>95</v>
      </c>
      <c r="C2" s="62"/>
      <c r="D2" s="63"/>
      <c r="E2" s="62"/>
      <c r="F2" s="62"/>
      <c r="G2" s="62"/>
    </row>
    <row r="3" spans="1:7" ht="18.75" customHeight="1">
      <c r="A3" s="63"/>
      <c r="B3" s="62" t="s">
        <v>173</v>
      </c>
      <c r="C3" s="62"/>
      <c r="D3" s="63"/>
      <c r="E3" s="62"/>
      <c r="F3" s="62"/>
      <c r="G3" s="62"/>
    </row>
    <row r="4" spans="1:7" ht="18.75" customHeight="1">
      <c r="A4" s="63"/>
      <c r="B4" s="62" t="s">
        <v>65</v>
      </c>
      <c r="C4" s="62"/>
      <c r="D4" s="63"/>
      <c r="E4" s="62"/>
      <c r="F4" s="62"/>
      <c r="G4" s="62"/>
    </row>
    <row r="5" spans="1:7" s="1" customFormat="1" ht="21" customHeight="1">
      <c r="A5" s="63"/>
      <c r="B5" s="41"/>
      <c r="C5" s="41"/>
      <c r="D5" s="41"/>
      <c r="E5" s="41"/>
      <c r="F5" s="41"/>
      <c r="G5" s="62"/>
    </row>
    <row r="6" spans="1:7" s="1" customFormat="1" ht="27" customHeight="1">
      <c r="A6" s="63"/>
      <c r="B6" s="233" t="s">
        <v>90</v>
      </c>
      <c r="C6" s="236" t="s">
        <v>161</v>
      </c>
      <c r="D6" s="236" t="s">
        <v>162</v>
      </c>
      <c r="E6" s="230" t="s">
        <v>158</v>
      </c>
      <c r="F6" s="236" t="s">
        <v>159</v>
      </c>
      <c r="G6" s="62"/>
    </row>
    <row r="7" spans="1:7" s="1" customFormat="1" ht="17.399999999999999">
      <c r="A7" s="63"/>
      <c r="B7" s="234" t="s">
        <v>37</v>
      </c>
      <c r="C7" s="180">
        <f>+'Changes in Equity'!I23+'Changes in Equity'!T23</f>
        <v>110551</v>
      </c>
      <c r="D7" s="180">
        <v>134011</v>
      </c>
      <c r="E7" s="180">
        <v>47427</v>
      </c>
      <c r="F7" s="180">
        <v>46876</v>
      </c>
      <c r="G7" s="62"/>
    </row>
    <row r="8" spans="1:7" s="1" customFormat="1" ht="17.399999999999999">
      <c r="A8" s="63"/>
      <c r="B8" s="235" t="s">
        <v>58</v>
      </c>
      <c r="C8" s="181">
        <f>+'Changes in Equity'!K23</f>
        <v>44812</v>
      </c>
      <c r="D8" s="181">
        <v>-38380</v>
      </c>
      <c r="E8" s="181">
        <v>1888</v>
      </c>
      <c r="F8" s="181">
        <v>-16396</v>
      </c>
      <c r="G8" s="62"/>
    </row>
    <row r="9" spans="1:7" s="1" customFormat="1" ht="17.399999999999999">
      <c r="A9" s="63"/>
      <c r="B9" s="235" t="s">
        <v>126</v>
      </c>
      <c r="C9" s="181">
        <f>+'Changes in Equity'!L23</f>
        <v>690</v>
      </c>
      <c r="D9" s="181">
        <v>1491</v>
      </c>
      <c r="E9" s="181">
        <v>167</v>
      </c>
      <c r="F9" s="181">
        <v>410</v>
      </c>
      <c r="G9" s="62"/>
    </row>
    <row r="10" spans="1:7" s="1" customFormat="1" ht="17.399999999999999">
      <c r="A10" s="63"/>
      <c r="B10" s="235" t="s">
        <v>91</v>
      </c>
      <c r="C10" s="181">
        <f>+'Changes in Equity'!N23</f>
        <v>4406</v>
      </c>
      <c r="D10" s="181">
        <v>-1467</v>
      </c>
      <c r="E10" s="181">
        <v>1294</v>
      </c>
      <c r="F10" s="181">
        <v>-687</v>
      </c>
      <c r="G10" s="62"/>
    </row>
    <row r="11" spans="1:7" s="77" customFormat="1" ht="17.399999999999999">
      <c r="A11" s="63"/>
      <c r="B11" s="234" t="s">
        <v>147</v>
      </c>
      <c r="C11" s="180">
        <f>SUM(C8:C10)</f>
        <v>49908</v>
      </c>
      <c r="D11" s="180">
        <f>SUM(D8:D10)</f>
        <v>-38356</v>
      </c>
      <c r="E11" s="180">
        <f>SUM(E8:E10)</f>
        <v>3349</v>
      </c>
      <c r="F11" s="180">
        <f>SUM(F8:F10)</f>
        <v>-16673</v>
      </c>
      <c r="G11" s="62"/>
    </row>
    <row r="12" spans="1:7" s="1" customFormat="1" ht="17.399999999999999">
      <c r="A12" s="63"/>
      <c r="B12" s="235" t="s">
        <v>125</v>
      </c>
      <c r="C12" s="181">
        <f>+'Changes in Equity'!M23</f>
        <v>-4363</v>
      </c>
      <c r="D12" s="181">
        <v>-1478</v>
      </c>
      <c r="E12" s="181">
        <v>-4284</v>
      </c>
      <c r="F12" s="181">
        <v>-1514</v>
      </c>
      <c r="G12" s="62"/>
    </row>
    <row r="13" spans="1:7" s="77" customFormat="1" ht="17.399999999999999">
      <c r="A13" s="63"/>
      <c r="B13" s="234" t="s">
        <v>148</v>
      </c>
      <c r="C13" s="180">
        <f>SUM(C12)</f>
        <v>-4363</v>
      </c>
      <c r="D13" s="180">
        <f>SUM(D12)</f>
        <v>-1478</v>
      </c>
      <c r="E13" s="180">
        <f>SUM(E12)</f>
        <v>-4284</v>
      </c>
      <c r="F13" s="180">
        <f>SUM(F12)</f>
        <v>-1514</v>
      </c>
      <c r="G13" s="62"/>
    </row>
    <row r="14" spans="1:7" s="1" customFormat="1" ht="17.399999999999999">
      <c r="A14" s="63"/>
      <c r="B14" s="234" t="s">
        <v>82</v>
      </c>
      <c r="C14" s="182">
        <f>+C11+C13</f>
        <v>45545</v>
      </c>
      <c r="D14" s="182">
        <f>+D11+D13</f>
        <v>-39834</v>
      </c>
      <c r="E14" s="182">
        <f>+E11+E13</f>
        <v>-935</v>
      </c>
      <c r="F14" s="182">
        <f>+F11+F13</f>
        <v>-18187</v>
      </c>
      <c r="G14" s="62"/>
    </row>
    <row r="15" spans="1:7" s="1" customFormat="1" ht="17.399999999999999">
      <c r="A15" s="63"/>
      <c r="B15" s="234" t="s">
        <v>83</v>
      </c>
      <c r="C15" s="182">
        <f>+C7+C14</f>
        <v>156096</v>
      </c>
      <c r="D15" s="182">
        <f>+D7+D14</f>
        <v>94177</v>
      </c>
      <c r="E15" s="182">
        <f>+E7+E14</f>
        <v>46492</v>
      </c>
      <c r="F15" s="182">
        <f>+F7+F14</f>
        <v>28689</v>
      </c>
      <c r="G15" s="62"/>
    </row>
    <row r="16" spans="1:7" s="1" customFormat="1" ht="17.399999999999999">
      <c r="A16" s="63"/>
      <c r="B16" s="234"/>
      <c r="C16" s="182"/>
      <c r="D16" s="182"/>
      <c r="E16" s="182"/>
      <c r="F16" s="182"/>
      <c r="G16" s="62"/>
    </row>
    <row r="17" spans="1:7" s="1" customFormat="1" ht="17.399999999999999">
      <c r="A17" s="63"/>
      <c r="B17" s="234" t="s">
        <v>113</v>
      </c>
      <c r="C17" s="182">
        <f>C15-C18</f>
        <v>155903</v>
      </c>
      <c r="D17" s="182">
        <f>D15-D18</f>
        <v>94001</v>
      </c>
      <c r="E17" s="182">
        <f>E15-E18</f>
        <v>46433</v>
      </c>
      <c r="F17" s="182">
        <f>F15-F18</f>
        <v>28617</v>
      </c>
      <c r="G17" s="62"/>
    </row>
    <row r="18" spans="1:7" s="1" customFormat="1" ht="17.399999999999999">
      <c r="A18" s="63"/>
      <c r="B18" s="89" t="s">
        <v>114</v>
      </c>
      <c r="C18" s="182">
        <f>+'Changes in Equity'!T23</f>
        <v>193</v>
      </c>
      <c r="D18" s="182">
        <v>176</v>
      </c>
      <c r="E18" s="182">
        <v>59</v>
      </c>
      <c r="F18" s="182">
        <v>72</v>
      </c>
      <c r="G18" s="62"/>
    </row>
    <row r="19" spans="1:7" s="1" customFormat="1" ht="17.399999999999999">
      <c r="A19" s="63"/>
      <c r="B19" s="63"/>
      <c r="C19" s="63"/>
      <c r="D19" s="63"/>
      <c r="E19" s="63"/>
      <c r="F19" s="63"/>
      <c r="G19" s="62"/>
    </row>
    <row r="22" spans="1:7">
      <c r="G22" s="229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90" orientation="landscape" r:id="rId1"/>
  <headerFooter alignWithMargins="0">
    <oddHeader>&amp;L&amp;G</oddHeader>
    <oddFooter>&amp;CSoftware AG - Q4 2014 Results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037E0F555104F902E5D16CA0A3EF6" ma:contentTypeVersion="9" ma:contentTypeDescription="Create a new document." ma:contentTypeScope="" ma:versionID="44f697550b1eeb297291a88655dfe5e1">
  <xsd:schema xmlns:xsd="http://www.w3.org/2001/XMLSchema" xmlns:xs="http://www.w3.org/2001/XMLSchema" xmlns:p="http://schemas.microsoft.com/office/2006/metadata/properties" xmlns:ns3="79484fb9-75e5-47bb-af24-98016862dfff" xmlns:ns4="b562bb5c-2bcc-446d-a6ab-2c032ef64b30" targetNamespace="http://schemas.microsoft.com/office/2006/metadata/properties" ma:root="true" ma:fieldsID="d56214aee19c5576f1b3a89e04bdb7fe" ns3:_="" ns4:_="">
    <xsd:import namespace="79484fb9-75e5-47bb-af24-98016862dfff"/>
    <xsd:import namespace="b562bb5c-2bcc-446d-a6ab-2c032ef64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4fb9-75e5-47bb-af24-98016862d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bb5c-2bcc-446d-a6ab-2c032ef64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748060-5300-435C-93A9-830520E1F1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4fb9-75e5-47bb-af24-98016862dfff"/>
    <ds:schemaRef ds:uri="b562bb5c-2bcc-446d-a6ab-2c032ef6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3A90E7-9FCB-477A-8579-F331D8F022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23B88-0507-4946-B035-7796DC5187F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Key Figures</vt:lpstr>
      <vt:lpstr>Income Statement</vt:lpstr>
      <vt:lpstr>Balance Sheet </vt:lpstr>
      <vt:lpstr>Statement of Cash Flows</vt:lpstr>
      <vt:lpstr>Segment Report</vt:lpstr>
      <vt:lpstr>Changes in Equity</vt:lpstr>
      <vt:lpstr>Recogn. Income and Expenses</vt:lpstr>
      <vt:lpstr>'Balance Sheet '!Print_Area</vt:lpstr>
      <vt:lpstr>'Changes in Equity'!Print_Area</vt:lpstr>
      <vt:lpstr>'Income Statement'!Print_Area</vt:lpstr>
      <vt:lpstr>'Key Figures'!Print_Area</vt:lpstr>
      <vt:lpstr>'Recogn. Income and Expenses'!Print_Area</vt:lpstr>
      <vt:lpstr>'Segment Report'!Print_Area</vt:lpstr>
      <vt:lpstr>'Statement of Cash Flows'!Print_Area</vt:lpstr>
    </vt:vector>
  </TitlesOfParts>
  <Company>Software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Adolph, Robert</dc:creator>
  <cp:lastModifiedBy>Koesslinger, Lucien</cp:lastModifiedBy>
  <cp:lastPrinted>2015-01-27T13:18:03Z</cp:lastPrinted>
  <dcterms:created xsi:type="dcterms:W3CDTF">2000-07-13T14:26:17Z</dcterms:created>
  <dcterms:modified xsi:type="dcterms:W3CDTF">2021-01-13T10:41:24Z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Q4 2014 Results englisch IFRS.xlsx</vt:lpwstr>
  </property>
  <property fmtid="{D5CDD505-2E9C-101B-9397-08002B2CF9AE}" pid="3" name="ContentTypeId">
    <vt:lpwstr>0x010100FFD037E0F555104F902E5D16CA0A3EF6</vt:lpwstr>
  </property>
</Properties>
</file>