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8"/>
  <workbookPr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4/Q1/"/>
    </mc:Choice>
  </mc:AlternateContent>
  <xr:revisionPtr revIDLastSave="0" documentId="8_{D94435BA-2379-44F1-8FBD-B07B51D6D992}" xr6:coauthVersionLast="46" xr6:coauthVersionMax="46" xr10:uidLastSave="{00000000-0000-0000-0000-000000000000}"/>
  <bookViews>
    <workbookView xWindow="-108" yWindow="-108" windowWidth="23256" windowHeight="12576" tabRatio="719" xr2:uid="{00000000-000D-0000-FFFF-FFFF00000000}"/>
  </bookViews>
  <sheets>
    <sheet name="Key Figures" sheetId="36787" r:id="rId1"/>
    <sheet name="Income Statement" sheetId="36776" r:id="rId2"/>
    <sheet name="Balance Sheet " sheetId="4388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2">'Balance Sheet '!$A$1:$E$62</definedName>
    <definedName name="_xlnm.Print_Area" localSheetId="5">'Changes in Equity'!$A$1:$W$33</definedName>
    <definedName name="_xlnm.Print_Area" localSheetId="1">'Income Statement'!$A$1:$H$32</definedName>
    <definedName name="_xlnm.Print_Area" localSheetId="0">'Key Figures'!$A$1:$K$33</definedName>
    <definedName name="_xlnm.Print_Area" localSheetId="6">'Recogn. Income and Expenses'!$A$1:$E$19</definedName>
    <definedName name="_xlnm.Print_Area" localSheetId="4">'Segment Report'!$A$1:$M$28</definedName>
    <definedName name="_xlnm.Print_Area" localSheetId="3">'Statement of Cash Flows'!$A$1:$E$41</definedName>
    <definedName name="wrn.Feb." localSheetId="2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8" calcMode="manual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6776" l="1"/>
  <c r="K23" i="36783" l="1"/>
  <c r="E16" i="36783"/>
  <c r="G14" i="36783"/>
  <c r="G11" i="36783"/>
  <c r="E9" i="36783"/>
  <c r="I31" i="36787"/>
  <c r="D22" i="36776" l="1"/>
  <c r="D14" i="36776"/>
  <c r="C57" i="4388"/>
  <c r="C59" i="4388" s="1"/>
  <c r="C50" i="4388"/>
  <c r="C41" i="4388"/>
  <c r="C28" i="4388"/>
  <c r="C18" i="4388"/>
  <c r="C30" i="4388" l="1"/>
  <c r="C61" i="4388"/>
  <c r="R30" i="36781" l="1"/>
  <c r="R29" i="36781"/>
  <c r="R28" i="36781"/>
  <c r="R27" i="36781"/>
  <c r="R26" i="36781"/>
  <c r="R25" i="36781"/>
  <c r="R23" i="36781"/>
  <c r="T20" i="36781"/>
  <c r="P20" i="36781"/>
  <c r="N20" i="36781"/>
  <c r="M20" i="36781"/>
  <c r="L20" i="36781"/>
  <c r="K20" i="36781"/>
  <c r="I20" i="36781"/>
  <c r="G20" i="36781"/>
  <c r="E20" i="36781"/>
  <c r="D20" i="36781"/>
  <c r="R18" i="36781"/>
  <c r="R17" i="36781"/>
  <c r="R16" i="36781"/>
  <c r="R15" i="36781"/>
  <c r="R14" i="36781"/>
  <c r="R13" i="36781"/>
  <c r="R12" i="36781"/>
  <c r="R11" i="36781"/>
  <c r="F18" i="36783"/>
  <c r="F8" i="36783"/>
  <c r="F22" i="36776"/>
  <c r="R20" i="36781" l="1"/>
  <c r="J15" i="36783"/>
  <c r="J17" i="36783" s="1"/>
  <c r="J19" i="36783" s="1"/>
  <c r="I15" i="36783"/>
  <c r="I17" i="36783" s="1"/>
  <c r="I19" i="36783" s="1"/>
  <c r="H10" i="36783"/>
  <c r="H13" i="36783" s="1"/>
  <c r="H15" i="36783" s="1"/>
  <c r="H17" i="36783" s="1"/>
  <c r="H19" i="36783" s="1"/>
  <c r="G10" i="36783"/>
  <c r="G13" i="36783" s="1"/>
  <c r="G15" i="36783" s="1"/>
  <c r="G17" i="36783" s="1"/>
  <c r="G19" i="36783" s="1"/>
  <c r="F10" i="36783"/>
  <c r="F13" i="36783" s="1"/>
  <c r="F15" i="36783" s="1"/>
  <c r="F17" i="36783" s="1"/>
  <c r="F19" i="36783" s="1"/>
  <c r="E10" i="36783"/>
  <c r="E13" i="36783" s="1"/>
  <c r="E15" i="36783" s="1"/>
  <c r="E17" i="36783" s="1"/>
  <c r="E19" i="36783" s="1"/>
  <c r="D10" i="36783"/>
  <c r="D13" i="36783" s="1"/>
  <c r="D15" i="36783" s="1"/>
  <c r="D17" i="36783" s="1"/>
  <c r="D19" i="36783" s="1"/>
  <c r="C10" i="36783"/>
  <c r="C13" i="36783" s="1"/>
  <c r="C15" i="36783" s="1"/>
  <c r="C17" i="36783" s="1"/>
  <c r="L18" i="36783"/>
  <c r="K18" i="36783"/>
  <c r="L16" i="36783"/>
  <c r="K16" i="36783"/>
  <c r="L14" i="36783"/>
  <c r="K14" i="36783"/>
  <c r="L12" i="36783"/>
  <c r="K12" i="36783"/>
  <c r="L11" i="36783"/>
  <c r="K11" i="36783"/>
  <c r="L9" i="36783"/>
  <c r="K9" i="36783"/>
  <c r="L8" i="36783"/>
  <c r="L10" i="36783" s="1"/>
  <c r="K8" i="36783"/>
  <c r="K10" i="36783" l="1"/>
  <c r="K13" i="36783" s="1"/>
  <c r="K15" i="36783" s="1"/>
  <c r="K17" i="36783" s="1"/>
  <c r="K19" i="36783" s="1"/>
  <c r="K22" i="36783" s="1"/>
  <c r="K25" i="36783" s="1"/>
  <c r="K27" i="36783" s="1"/>
  <c r="L13" i="36783"/>
  <c r="L15" i="36783" s="1"/>
  <c r="L17" i="36783" s="1"/>
  <c r="L19" i="36783" s="1"/>
  <c r="L22" i="36783" s="1"/>
  <c r="L25" i="36783" s="1"/>
  <c r="L27" i="36783" s="1"/>
  <c r="C19" i="36783"/>
  <c r="D57" i="4388" l="1"/>
  <c r="D59" i="4388" l="1"/>
  <c r="D50" i="4388"/>
  <c r="D41" i="4388"/>
  <c r="D28" i="4388"/>
  <c r="D18" i="4388"/>
  <c r="D30" i="4388" l="1"/>
  <c r="D61" i="4388"/>
  <c r="I7" i="36787"/>
  <c r="G7" i="36787"/>
  <c r="G16" i="36787" s="1"/>
  <c r="G31" i="36787"/>
  <c r="D13" i="36778" l="1"/>
  <c r="C13" i="36778"/>
  <c r="D11" i="36778"/>
  <c r="C11" i="36778"/>
  <c r="C14" i="36778" l="1"/>
  <c r="D14" i="36778"/>
  <c r="C15" i="36778" l="1"/>
  <c r="C17" i="36778" s="1"/>
  <c r="V18" i="36781"/>
  <c r="D36" i="2316"/>
  <c r="D38" i="2316" s="1"/>
  <c r="D33" i="2316"/>
  <c r="C33" i="2316"/>
  <c r="D27" i="2316"/>
  <c r="C27" i="2316"/>
  <c r="D12" i="2316"/>
  <c r="D18" i="2316" s="1"/>
  <c r="D40" i="2316" s="1"/>
  <c r="C12" i="2316"/>
  <c r="C18" i="2316" s="1"/>
  <c r="C40" i="2316" s="1"/>
  <c r="C34" i="2316" l="1"/>
  <c r="C36" i="2316" s="1"/>
  <c r="C38" i="2316" s="1"/>
  <c r="F28" i="36776"/>
  <c r="D15" i="36778" l="1"/>
  <c r="D17" i="36778" s="1"/>
  <c r="G16" i="36776" l="1"/>
  <c r="F10" i="36776" l="1"/>
  <c r="G20" i="36776" l="1"/>
  <c r="G14" i="36776"/>
  <c r="V16" i="36781"/>
  <c r="G28" i="36776"/>
  <c r="F29" i="36776"/>
  <c r="G18" i="36787"/>
  <c r="J21" i="36787"/>
  <c r="J20" i="36787"/>
  <c r="J19" i="36787"/>
  <c r="I18" i="36787"/>
  <c r="J17" i="36787"/>
  <c r="J15" i="36787"/>
  <c r="J14" i="36787"/>
  <c r="J13" i="36787"/>
  <c r="J12" i="36787"/>
  <c r="J9" i="36787"/>
  <c r="J8" i="36787"/>
  <c r="V29" i="36781"/>
  <c r="V30" i="36781"/>
  <c r="V10" i="36781"/>
  <c r="V11" i="36781"/>
  <c r="V13" i="36781"/>
  <c r="V14" i="36781"/>
  <c r="V15" i="36781"/>
  <c r="V17" i="36781"/>
  <c r="I32" i="36781"/>
  <c r="G32" i="36781"/>
  <c r="E32" i="36781"/>
  <c r="D32" i="36781"/>
  <c r="F12" i="36776"/>
  <c r="D29" i="36776"/>
  <c r="D10" i="36776"/>
  <c r="D12" i="36776" s="1"/>
  <c r="D17" i="36776" s="1"/>
  <c r="D21" i="36776" s="1"/>
  <c r="G25" i="36776"/>
  <c r="G22" i="36776"/>
  <c r="G19" i="36776"/>
  <c r="G18" i="36776"/>
  <c r="G15" i="36776"/>
  <c r="G13" i="36776"/>
  <c r="G11" i="36776"/>
  <c r="G9" i="36776"/>
  <c r="G8" i="36776"/>
  <c r="G7" i="36776"/>
  <c r="G6" i="36776"/>
  <c r="K32" i="36781"/>
  <c r="L32" i="36781"/>
  <c r="M32" i="36781"/>
  <c r="N32" i="36781"/>
  <c r="P32" i="36781"/>
  <c r="V23" i="36781"/>
  <c r="V25" i="36781"/>
  <c r="V26" i="36781"/>
  <c r="V27" i="36781"/>
  <c r="V28" i="36781"/>
  <c r="T32" i="36781"/>
  <c r="I16" i="36787" l="1"/>
  <c r="F17" i="36776"/>
  <c r="V20" i="36781"/>
  <c r="G29" i="36776"/>
  <c r="G10" i="36776"/>
  <c r="J7" i="36787"/>
  <c r="V32" i="36781"/>
  <c r="R32" i="36781"/>
  <c r="G12" i="36776"/>
  <c r="F21" i="36776" l="1"/>
  <c r="F23" i="36776" s="1"/>
  <c r="F26" i="36776" s="1"/>
  <c r="G17" i="36776"/>
  <c r="G21" i="36776" l="1"/>
  <c r="D23" i="36776"/>
  <c r="D26" i="36776" s="1"/>
  <c r="G23" i="36776" l="1"/>
</calcChain>
</file>

<file path=xl/sharedStrings.xml><?xml version="1.0" encoding="utf-8"?>
<sst xmlns="http://schemas.openxmlformats.org/spreadsheetml/2006/main" count="248" uniqueCount="173">
  <si>
    <t>KEY FIGURES as of March 31, 2014</t>
  </si>
  <si>
    <t>IFRS, unaudited</t>
  </si>
  <si>
    <t>In € millions (unless otherwise stated)</t>
  </si>
  <si>
    <t>Q1 2014</t>
  </si>
  <si>
    <t>Q1 2013</t>
  </si>
  <si>
    <t>Change
 in %</t>
  </si>
  <si>
    <t>Revenue</t>
  </si>
  <si>
    <t>Product revenue</t>
  </si>
  <si>
    <t>Services</t>
  </si>
  <si>
    <t>Other</t>
  </si>
  <si>
    <t>Business Line</t>
  </si>
  <si>
    <t>Business Process Excellence</t>
  </si>
  <si>
    <t>Enterprise Transaction Systems</t>
  </si>
  <si>
    <t>Consulting</t>
  </si>
  <si>
    <t>EBIT*</t>
  </si>
  <si>
    <t>as % of revenue</t>
  </si>
  <si>
    <t>Net income</t>
  </si>
  <si>
    <t xml:space="preserve">Earnings per share (€, basic) </t>
  </si>
  <si>
    <t>Earnings per share (€, diluted)</t>
  </si>
  <si>
    <t>Free Cash flow</t>
  </si>
  <si>
    <t>Employees (Full time equivalent)</t>
  </si>
  <si>
    <t>of which in Germany</t>
  </si>
  <si>
    <t>R&amp;D</t>
  </si>
  <si>
    <t>Balance sheet</t>
  </si>
  <si>
    <t>March 31, 2014</t>
  </si>
  <si>
    <t>December 31, 2013</t>
  </si>
  <si>
    <t>Total assets</t>
  </si>
  <si>
    <t>Cash and cash equivalents</t>
  </si>
  <si>
    <t>Net debt</t>
  </si>
  <si>
    <t>Shareholders' equity</t>
  </si>
  <si>
    <t>as % of total assets</t>
  </si>
  <si>
    <t>*EBIT: Net income + Income taxes + other taxes + financial expense, net</t>
  </si>
  <si>
    <t>CONSOLIDATED INCOME STATEMENT for the three months ended March 31, 2014</t>
  </si>
  <si>
    <t>€ thousands</t>
  </si>
  <si>
    <t>Change in %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</si>
  <si>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</si>
  <si>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</si>
  <si>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</si>
  <si>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</si>
  <si>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</si>
  <si>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</si>
  <si>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</si>
  <si>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</si>
  <si>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</si>
  <si>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Operating result</t>
  </si>
  <si>
    <t>Other income</t>
  </si>
  <si>
    <t>Other expenses</t>
  </si>
  <si>
    <t>Financial expense, net</t>
  </si>
  <si>
    <t>Profit before income taxes</t>
  </si>
  <si>
    <t>Income taxes</t>
  </si>
  <si>
    <t>Thereof attributable to shareholders of Software AG</t>
  </si>
  <si>
    <t>Thereof attributable to non-controlling interest</t>
  </si>
  <si>
    <t>Earnings per share (EUR, basic)</t>
  </si>
  <si>
    <t>Earnings per share (EUR,  diluted)</t>
  </si>
  <si>
    <t>Weighted average number of shares outstanding (basic)</t>
  </si>
  <si>
    <t>-</t>
  </si>
  <si>
    <t>Weighted average number of shares outstanding (diluted)</t>
  </si>
  <si>
    <t xml:space="preserve"> </t>
  </si>
  <si>
    <t>CONSOLIDATED BALANCE SHEET as of March 31, 2014</t>
  </si>
  <si>
    <t>In € thousands</t>
  </si>
  <si>
    <t>Dec. 31, 2013</t>
  </si>
  <si>
    <t>ASSETS</t>
  </si>
  <si>
    <t>Current assets</t>
  </si>
  <si>
    <t>Assets held for sale</t>
  </si>
  <si>
    <t>Securities</t>
  </si>
  <si>
    <t>Inventories</t>
  </si>
  <si>
    <t>Trade receivables</t>
  </si>
  <si>
    <t>Other receivables and other assets</t>
  </si>
  <si>
    <t>Income tax assets</t>
  </si>
  <si>
    <t>Non-current assets</t>
  </si>
  <si>
    <t>Intangible assets</t>
  </si>
  <si>
    <t>Goodwill</t>
  </si>
  <si>
    <t>Property, plant and equipment</t>
  </si>
  <si>
    <t>Financial assets</t>
  </si>
  <si>
    <t>Deferred taxes</t>
  </si>
  <si>
    <t>EQUITY AND LIABILITIES</t>
  </si>
  <si>
    <t>Current liabilities</t>
  </si>
  <si>
    <t>Liabilities related to assets held for sale</t>
  </si>
  <si>
    <t>Financial liabilities</t>
  </si>
  <si>
    <t>Trade payables</t>
  </si>
  <si>
    <t>Other liabilities</t>
  </si>
  <si>
    <t>Other provisions</t>
  </si>
  <si>
    <t>Tax liabilities</t>
  </si>
  <si>
    <t>Deferred income</t>
  </si>
  <si>
    <t>Non-current liabilities</t>
  </si>
  <si>
    <t>Provisions for pensions</t>
  </si>
  <si>
    <t>Equity</t>
  </si>
  <si>
    <t>Share capital</t>
  </si>
  <si>
    <t>Capital reserve</t>
  </si>
  <si>
    <t>Retained earnings</t>
  </si>
  <si>
    <t>Other reserves</t>
  </si>
  <si>
    <t>Treasury shares</t>
  </si>
  <si>
    <t>Share attributable to shareholders of Software AG</t>
  </si>
  <si>
    <t>Non-controlling interest</t>
  </si>
  <si>
    <t>CONSOLIDATED STATEMENT OF CASH FLOWS for the three months ended March 31, 2014</t>
  </si>
  <si>
    <t xml:space="preserve">In € thousands </t>
  </si>
  <si>
    <t>Net financial expense</t>
  </si>
  <si>
    <t>Amortization/depreciation of non-current assets</t>
  </si>
  <si>
    <t>Other non-cash expense and income</t>
  </si>
  <si>
    <t>Operating cash flow before changes in working capital</t>
  </si>
  <si>
    <t>Changes in inventories, receivables 
and other current assets</t>
  </si>
  <si>
    <t>Changes in payables and other liabilities</t>
  </si>
  <si>
    <t>Income taxes paid / received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</si>
  <si>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</si>
  <si>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</si>
  <si>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</si>
  <si>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</si>
  <si>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</si>
  <si>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Proceeds from the sale of financial assets</t>
  </si>
  <si>
    <t>Purchase of financial assets</t>
  </si>
  <si>
    <t>Cash outflows from current financial assets</t>
  </si>
  <si>
    <t>Purchase of securities</t>
  </si>
  <si>
    <t>Proceeds from the sale of disposal group</t>
  </si>
  <si>
    <t>Payment for acquisitions, net</t>
  </si>
  <si>
    <t>Net cash used in investing activities</t>
  </si>
  <si>
    <t>Proceeds from issue of share capital</t>
  </si>
  <si>
    <t>Purchase of treasury stock (incl. Hedge premiums paid)</t>
  </si>
  <si>
    <t>Dividends paid</t>
  </si>
  <si>
    <t>Additions to financial liabilities</t>
  </si>
  <si>
    <t>Repayments of financial liabilities</t>
  </si>
  <si>
    <t>Net cash provided by/used in financing activities</t>
  </si>
  <si>
    <t>Change in cash and cash equivalents from cash relevant transactions</t>
  </si>
  <si>
    <t>Currency translation adjustment</t>
  </si>
  <si>
    <t>Net change in cash and cash equivalents</t>
  </si>
  <si>
    <t>Cash and cash equivalents at the beginning of the period</t>
  </si>
  <si>
    <t>Cash and cash equivalents at the end of period</t>
  </si>
  <si>
    <t>Free Cash Flow</t>
  </si>
  <si>
    <t>SEGMENT REPORT for the three months ended March 31, 2014</t>
  </si>
  <si>
    <t>ETS</t>
  </si>
  <si>
    <t>BPE</t>
  </si>
  <si>
    <t>Reconciliation</t>
  </si>
  <si>
    <t>TOTAL</t>
  </si>
  <si>
    <t>Cost of sales</t>
  </si>
  <si>
    <t>Sales, Marketing &amp; Distribution expenses</t>
  </si>
  <si>
    <t>Segment contribution</t>
  </si>
  <si>
    <t>Segment result</t>
  </si>
  <si>
    <t>Other income, net</t>
  </si>
  <si>
    <t>Income Taxes</t>
  </si>
  <si>
    <t>CONSOLIDATED STATEMENT OF CHANGES IN EQUITY for the three months ended March 31, 2014</t>
  </si>
  <si>
    <t>in € thousands</t>
  </si>
  <si>
    <t>Attributable to shareholders of Software AG</t>
  </si>
  <si>
    <t>Non-controlling interests</t>
  </si>
  <si>
    <t>Gezeichnetes</t>
  </si>
  <si>
    <t>Kapital</t>
  </si>
  <si>
    <t>Total</t>
  </si>
  <si>
    <t>Common shares (No.)</t>
  </si>
  <si>
    <t>Currency translation differences</t>
  </si>
  <si>
    <t>Fair value measurement of securities and derivatives</t>
  </si>
  <si>
    <t>Actuarial gains/losses from defined benefit plans</t>
  </si>
  <si>
    <t>Currency translation gains/losses from net investments in foreign operations</t>
  </si>
  <si>
    <t>Equity as of January 1, 2013</t>
  </si>
  <si>
    <t xml:space="preserve">Comprehensive income </t>
  </si>
  <si>
    <t>Transactions with equity holders</t>
  </si>
  <si>
    <t>Dividend payment</t>
  </si>
  <si>
    <t>New shares issued</t>
  </si>
  <si>
    <t>Stock options</t>
  </si>
  <si>
    <t>Issue and disposal of treasury stock</t>
  </si>
  <si>
    <t>Purchase of treasury stock</t>
  </si>
  <si>
    <t>Other changes</t>
  </si>
  <si>
    <t>Transactions between shareholders</t>
  </si>
  <si>
    <t>Equity as of March 31, 2013</t>
  </si>
  <si>
    <t>Equity as of January 1, 2014</t>
  </si>
  <si>
    <t>Total comprehensive income</t>
  </si>
  <si>
    <t>Equity as of March 31, 2014</t>
  </si>
  <si>
    <t>STATEMENT OF COMPREHENSIVE INCOME</t>
  </si>
  <si>
    <t>for the three months ended March 31, 2014</t>
  </si>
  <si>
    <t>Net gain/loss on remeasuring financial assets</t>
  </si>
  <si>
    <t>Net loss/gain arising from translating net investments in foreign operations</t>
  </si>
  <si>
    <t>Items that may be reclassified subsequently to profit or loss</t>
  </si>
  <si>
    <t>Net actuarial gain/loss and asset caps on defined benefit plans</t>
  </si>
  <si>
    <t>Items that will not be reclassified to profit or loss subsequently</t>
  </si>
  <si>
    <t>Other comprehensive income</t>
  </si>
  <si>
    <t>Thereof attributable to non-controlling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</si>
</sst>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9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  <xf numFmtId="10" fontId="26" fillId="0" borderId="0" applyFont="0" applyFill="0" applyBorder="0" applyAlignment="0" applyProtection="0"/>
    <xf numFmtId="164" fontId="1" fillId="0" borderId="0">
      <alignment vertical="center"/>
    </xf>
    <xf numFmtId="173" fontId="26" fillId="0" borderId="0" applyFont="0" applyFill="0" applyBorder="0" applyAlignment="0" applyProtection="0"/>
    <xf numFmtId="0" fontId="1" fillId="2" borderId="0"/>
    <xf numFmtId="0" fontId="26" fillId="0" borderId="0"/>
    <xf numFmtId="0" fontId="26" fillId="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6" fillId="2" borderId="0"/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7" fillId="0" borderId="0" xfId="0" applyFont="1"/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9" fontId="2" fillId="5" borderId="0" xfId="0" applyNumberFormat="1" applyFont="1" applyFill="1" applyBorder="1"/>
    <xf numFmtId="166" fontId="4" fillId="5" borderId="2" xfId="0" applyNumberFormat="1" applyFont="1" applyFill="1" applyBorder="1" applyAlignment="1">
      <alignment horizontal="center" vertical="center" wrapText="1"/>
    </xf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9" fontId="4" fillId="5" borderId="15" xfId="0" applyNumberFormat="1" applyFont="1" applyFill="1" applyBorder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9" fontId="2" fillId="5" borderId="9" xfId="0" applyNumberFormat="1" applyFont="1" applyFill="1" applyBorder="1" applyProtection="1">
      <protection locked="0"/>
    </xf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0" fontId="2" fillId="6" borderId="2" xfId="0" applyFont="1" applyFill="1" applyBorder="1" applyAlignment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5" xfId="58" applyNumberFormat="1" applyFont="1" applyFill="1" applyBorder="1" applyAlignment="1">
      <alignment horizontal="centerContinuous" vertical="center"/>
    </xf>
    <xf numFmtId="3" fontId="4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4" fillId="5" borderId="24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4" fillId="5" borderId="33" xfId="0" applyNumberFormat="1" applyFont="1" applyFill="1" applyBorder="1"/>
    <xf numFmtId="3" fontId="4" fillId="5" borderId="6" xfId="58" applyNumberFormat="1" applyFont="1" applyFill="1" applyBorder="1" applyAlignment="1">
      <alignment horizontal="left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4" fontId="4" fillId="5" borderId="13" xfId="54" applyFont="1" applyFill="1" applyBorder="1" applyAlignment="1" applyProtection="1"/>
    <xf numFmtId="3" fontId="4" fillId="5" borderId="0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4" fontId="25" fillId="0" borderId="0" xfId="54" applyFont="1"/>
    <xf numFmtId="4" fontId="25" fillId="0" borderId="0" xfId="54" applyNumberFormat="1" applyFont="1" applyAlignment="1">
      <alignment horizontal="right"/>
    </xf>
    <xf numFmtId="3" fontId="4" fillId="5" borderId="14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9" fontId="2" fillId="5" borderId="42" xfId="0" applyNumberFormat="1" applyFont="1" applyFill="1" applyBorder="1"/>
    <xf numFmtId="0" fontId="23" fillId="5" borderId="10" xfId="0" applyFont="1" applyFill="1" applyBorder="1"/>
    <xf numFmtId="0" fontId="2" fillId="5" borderId="6" xfId="0" applyFont="1" applyFill="1" applyBorder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0" fontId="2" fillId="5" borderId="15" xfId="0" applyFont="1" applyFill="1" applyBorder="1" applyAlignment="1">
      <alignment wrapText="1"/>
    </xf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167" fontId="2" fillId="5" borderId="10" xfId="0" applyNumberFormat="1" applyFont="1" applyFill="1" applyBorder="1" applyAlignment="1"/>
    <xf numFmtId="0" fontId="13" fillId="5" borderId="0" xfId="0" applyFont="1" applyFill="1" applyAlignment="1"/>
    <xf numFmtId="3" fontId="4" fillId="5" borderId="0" xfId="54" applyNumberFormat="1" applyFont="1" applyFill="1" applyBorder="1" applyAlignment="1">
      <alignment horizontal="right"/>
    </xf>
    <xf numFmtId="0" fontId="4" fillId="6" borderId="0" xfId="0" applyFont="1" applyFill="1" applyBorder="1" applyAlignment="1"/>
    <xf numFmtId="3" fontId="4" fillId="5" borderId="13" xfId="54" applyNumberFormat="1" applyFont="1" applyFill="1" applyBorder="1" applyAlignment="1">
      <alignment horizontal="right"/>
    </xf>
    <xf numFmtId="0" fontId="1" fillId="0" borderId="0" xfId="0" applyFont="1"/>
    <xf numFmtId="3" fontId="2" fillId="0" borderId="0" xfId="0" applyNumberFormat="1" applyFont="1"/>
    <xf numFmtId="0" fontId="4" fillId="5" borderId="2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27" fillId="0" borderId="0" xfId="98"/>
    <xf numFmtId="175" fontId="4" fillId="5" borderId="13" xfId="54" applyNumberFormat="1" applyFont="1" applyFill="1" applyBorder="1" applyAlignment="1">
      <alignment horizontal="right"/>
    </xf>
    <xf numFmtId="49" fontId="4" fillId="5" borderId="2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/>
    <xf numFmtId="0" fontId="22" fillId="5" borderId="0" xfId="0" applyFont="1" applyFill="1" applyAlignment="1">
      <alignment vertical="center"/>
    </xf>
    <xf numFmtId="0" fontId="1" fillId="5" borderId="0" xfId="0" applyFont="1" applyFill="1"/>
    <xf numFmtId="167" fontId="2" fillId="5" borderId="11" xfId="0" applyNumberFormat="1" applyFont="1" applyFill="1" applyBorder="1"/>
    <xf numFmtId="167" fontId="2" fillId="5" borderId="14" xfId="0" applyNumberFormat="1" applyFont="1" applyFill="1" applyBorder="1"/>
    <xf numFmtId="167" fontId="4" fillId="5" borderId="0" xfId="0" applyNumberFormat="1" applyFont="1" applyFill="1" applyBorder="1"/>
    <xf numFmtId="0" fontId="2" fillId="5" borderId="17" xfId="0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3" fontId="2" fillId="5" borderId="11" xfId="0" applyNumberFormat="1" applyFont="1" applyFill="1" applyBorder="1" applyProtection="1">
      <protection locked="0"/>
    </xf>
    <xf numFmtId="3" fontId="2" fillId="5" borderId="14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3" fontId="2" fillId="5" borderId="17" xfId="0" applyNumberFormat="1" applyFont="1" applyFill="1" applyBorder="1"/>
    <xf numFmtId="3" fontId="2" fillId="5" borderId="2" xfId="0" applyNumberFormat="1" applyFont="1" applyFill="1" applyBorder="1"/>
    <xf numFmtId="3" fontId="2" fillId="5" borderId="0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2" fillId="5" borderId="13" xfId="0" applyNumberFormat="1" applyFont="1" applyFill="1" applyBorder="1"/>
    <xf numFmtId="3" fontId="2" fillId="5" borderId="18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49" fontId="4" fillId="5" borderId="12" xfId="58" applyNumberFormat="1" applyFont="1" applyFill="1" applyBorder="1" applyAlignment="1">
      <alignment horizontal="center" vertical="center"/>
    </xf>
    <xf numFmtId="49" fontId="4" fillId="5" borderId="5" xfId="58" applyNumberFormat="1" applyFont="1" applyFill="1" applyBorder="1" applyAlignment="1">
      <alignment horizontal="center" vertical="center"/>
    </xf>
    <xf numFmtId="3" fontId="2" fillId="5" borderId="9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/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165" fontId="4" fillId="5" borderId="41" xfId="0" applyNumberFormat="1" applyFont="1" applyFill="1" applyBorder="1"/>
    <xf numFmtId="167" fontId="2" fillId="5" borderId="41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167" fontId="2" fillId="5" borderId="45" xfId="0" applyNumberFormat="1" applyFont="1" applyFill="1" applyBorder="1"/>
    <xf numFmtId="165" fontId="2" fillId="5" borderId="17" xfId="0" applyNumberFormat="1" applyFont="1" applyFill="1" applyBorder="1"/>
    <xf numFmtId="3" fontId="2" fillId="5" borderId="15" xfId="0" applyNumberFormat="1" applyFont="1" applyFill="1" applyBorder="1"/>
    <xf numFmtId="3" fontId="2" fillId="5" borderId="17" xfId="0" applyNumberFormat="1" applyFont="1" applyFill="1" applyBorder="1" applyProtection="1">
      <protection locked="0"/>
    </xf>
    <xf numFmtId="0" fontId="2" fillId="5" borderId="16" xfId="0" applyFont="1" applyFill="1" applyBorder="1" applyAlignme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2" fillId="5" borderId="40" xfId="0" applyFont="1" applyFill="1" applyBorder="1" applyAlignment="1"/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166" fontId="1" fillId="5" borderId="0" xfId="0" applyNumberFormat="1" applyFont="1" applyFill="1"/>
    <xf numFmtId="4" fontId="1" fillId="0" borderId="0" xfId="54" applyFont="1"/>
    <xf numFmtId="4" fontId="1" fillId="0" borderId="0" xfId="54" applyNumberFormat="1" applyFont="1" applyAlignment="1">
      <alignment horizontal="right"/>
    </xf>
    <xf numFmtId="3" fontId="1" fillId="0" borderId="0" xfId="0" applyNumberFormat="1" applyFo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</cellXfs>
  <cellStyles count="99">
    <cellStyle name="_Column1" xfId="1" xr:uid="{00000000-0005-0000-0000-000000000000}"/>
    <cellStyle name="_Column1 2" xfId="97" xr:uid="{00000000-0005-0000-0000-000001000000}"/>
    <cellStyle name="_Column1_TARGET2" xfId="2" xr:uid="{00000000-0005-0000-0000-000002000000}"/>
    <cellStyle name="_Column1_TARGET2 2" xfId="96" xr:uid="{00000000-0005-0000-0000-000003000000}"/>
    <cellStyle name="_Column2" xfId="3" xr:uid="{00000000-0005-0000-0000-000004000000}"/>
    <cellStyle name="_Column2_TARGET2" xfId="4" xr:uid="{00000000-0005-0000-0000-000005000000}"/>
    <cellStyle name="_Column3" xfId="5" xr:uid="{00000000-0005-0000-0000-000006000000}"/>
    <cellStyle name="_Column3_TARGET2" xfId="6" xr:uid="{00000000-0005-0000-0000-000007000000}"/>
    <cellStyle name="_Column4" xfId="7" xr:uid="{00000000-0005-0000-0000-000008000000}"/>
    <cellStyle name="_Column4_TARGET2" xfId="8" xr:uid="{00000000-0005-0000-0000-000009000000}"/>
    <cellStyle name="_Column5" xfId="9" xr:uid="{00000000-0005-0000-0000-00000A000000}"/>
    <cellStyle name="_Column5_TARGET2" xfId="10" xr:uid="{00000000-0005-0000-0000-00000B000000}"/>
    <cellStyle name="_Column6" xfId="11" xr:uid="{00000000-0005-0000-0000-00000C000000}"/>
    <cellStyle name="_Column6_TARGET2" xfId="12" xr:uid="{00000000-0005-0000-0000-00000D000000}"/>
    <cellStyle name="_Column7" xfId="13" xr:uid="{00000000-0005-0000-0000-00000E000000}"/>
    <cellStyle name="_Column7_TARGET2" xfId="14" xr:uid="{00000000-0005-0000-0000-00000F000000}"/>
    <cellStyle name="_Data" xfId="15" xr:uid="{00000000-0005-0000-0000-000010000000}"/>
    <cellStyle name="_Data_TARGET2" xfId="16" xr:uid="{00000000-0005-0000-0000-000011000000}"/>
    <cellStyle name="_Data_TARGET2 2" xfId="75" xr:uid="{00000000-0005-0000-0000-000012000000}"/>
    <cellStyle name="_Header" xfId="17" xr:uid="{00000000-0005-0000-0000-000013000000}"/>
    <cellStyle name="_Header_TARGET2" xfId="18" xr:uid="{00000000-0005-0000-0000-000014000000}"/>
    <cellStyle name="_Row1" xfId="19" xr:uid="{00000000-0005-0000-0000-000015000000}"/>
    <cellStyle name="_Row1 2" xfId="79" xr:uid="{00000000-0005-0000-0000-000016000000}"/>
    <cellStyle name="_Row1_TARGET2" xfId="20" xr:uid="{00000000-0005-0000-0000-000017000000}"/>
    <cellStyle name="_Row1_TARGET2 2" xfId="78" xr:uid="{00000000-0005-0000-0000-000018000000}"/>
    <cellStyle name="_Row2" xfId="21" xr:uid="{00000000-0005-0000-0000-000019000000}"/>
    <cellStyle name="_Row2_TARGET2" xfId="22" xr:uid="{00000000-0005-0000-0000-00001A000000}"/>
    <cellStyle name="_Row3" xfId="23" xr:uid="{00000000-0005-0000-0000-00001B000000}"/>
    <cellStyle name="_Row4" xfId="24" xr:uid="{00000000-0005-0000-0000-00001C000000}"/>
    <cellStyle name="_Row4 2" xfId="77" xr:uid="{00000000-0005-0000-0000-00001D000000}"/>
    <cellStyle name="_Row5" xfId="25" xr:uid="{00000000-0005-0000-0000-00001E000000}"/>
    <cellStyle name="_Row6" xfId="26" xr:uid="{00000000-0005-0000-0000-00001F000000}"/>
    <cellStyle name="_Row7" xfId="27" xr:uid="{00000000-0005-0000-0000-000020000000}"/>
    <cellStyle name="Comma  - Style1" xfId="28" xr:uid="{00000000-0005-0000-0000-000021000000}"/>
    <cellStyle name="Comma  - Style2" xfId="29" xr:uid="{00000000-0005-0000-0000-000022000000}"/>
    <cellStyle name="Comma  - Style3" xfId="30" xr:uid="{00000000-0005-0000-0000-000023000000}"/>
    <cellStyle name="Comma  - Style4" xfId="31" xr:uid="{00000000-0005-0000-0000-000024000000}"/>
    <cellStyle name="Comma  - Style5" xfId="32" xr:uid="{00000000-0005-0000-0000-000025000000}"/>
    <cellStyle name="Comma  - Style6" xfId="33" xr:uid="{00000000-0005-0000-0000-000026000000}"/>
    <cellStyle name="Comma  - Style7" xfId="34" xr:uid="{00000000-0005-0000-0000-000027000000}"/>
    <cellStyle name="Comma  - Style8" xfId="35" xr:uid="{00000000-0005-0000-0000-000028000000}"/>
    <cellStyle name="Datum" xfId="36" xr:uid="{00000000-0005-0000-0000-000029000000}"/>
    <cellStyle name="Euro" xfId="37" xr:uid="{00000000-0005-0000-0000-00002A000000}"/>
    <cellStyle name="Euro 2" xfId="76" xr:uid="{00000000-0005-0000-0000-00002B000000}"/>
    <cellStyle name="Grey" xfId="38" xr:uid="{00000000-0005-0000-0000-00002C000000}"/>
    <cellStyle name="Hyperlink" xfId="98" builtinId="8"/>
    <cellStyle name="Input [yellow]" xfId="39" xr:uid="{00000000-0005-0000-0000-00002E000000}"/>
    <cellStyle name="Milliers [0]_laroux" xfId="40" xr:uid="{00000000-0005-0000-0000-00002F000000}"/>
    <cellStyle name="Milliers_laroux" xfId="41" xr:uid="{00000000-0005-0000-0000-000030000000}"/>
    <cellStyle name="MioS-Format" xfId="42" xr:uid="{00000000-0005-0000-0000-000031000000}"/>
    <cellStyle name="Monétaire [0]_laroux" xfId="43" xr:uid="{00000000-0005-0000-0000-000032000000}"/>
    <cellStyle name="Monétaire_laroux" xfId="44" xr:uid="{00000000-0005-0000-0000-000033000000}"/>
    <cellStyle name="Normal" xfId="0" builtinId="0"/>
    <cellStyle name="Normal - Formatvorlage1" xfId="45" xr:uid="{00000000-0005-0000-0000-000034000000}"/>
    <cellStyle name="Normal - Formatvorlage1 2" xfId="80" xr:uid="{00000000-0005-0000-0000-000035000000}"/>
    <cellStyle name="Normal - Formatvorlage2" xfId="46" xr:uid="{00000000-0005-0000-0000-000036000000}"/>
    <cellStyle name="Normal - Formatvorlage2 2" xfId="81" xr:uid="{00000000-0005-0000-0000-000037000000}"/>
    <cellStyle name="Normal - Formatvorlage3" xfId="47" xr:uid="{00000000-0005-0000-0000-000038000000}"/>
    <cellStyle name="Normal - Formatvorlage3 2" xfId="82" xr:uid="{00000000-0005-0000-0000-000039000000}"/>
    <cellStyle name="Normal - Formatvorlage4" xfId="48" xr:uid="{00000000-0005-0000-0000-00003A000000}"/>
    <cellStyle name="Normal - Formatvorlage4 2" xfId="83" xr:uid="{00000000-0005-0000-0000-00003B000000}"/>
    <cellStyle name="Normal - Formatvorlage5" xfId="49" xr:uid="{00000000-0005-0000-0000-00003C000000}"/>
    <cellStyle name="Normal - Formatvorlage5 2" xfId="84" xr:uid="{00000000-0005-0000-0000-00003D000000}"/>
    <cellStyle name="Normal - Formatvorlage6" xfId="50" xr:uid="{00000000-0005-0000-0000-00003E000000}"/>
    <cellStyle name="Normal - Formatvorlage6 2" xfId="85" xr:uid="{00000000-0005-0000-0000-00003F000000}"/>
    <cellStyle name="Normal - Formatvorlage7" xfId="51" xr:uid="{00000000-0005-0000-0000-000040000000}"/>
    <cellStyle name="Normal - Formatvorlage7 2" xfId="86" xr:uid="{00000000-0005-0000-0000-000041000000}"/>
    <cellStyle name="Normal - Formatvorlage8" xfId="52" xr:uid="{00000000-0005-0000-0000-000042000000}"/>
    <cellStyle name="Normal - Formatvorlage8 2" xfId="87" xr:uid="{00000000-0005-0000-0000-000043000000}"/>
    <cellStyle name="Normal - Style1" xfId="53" xr:uid="{00000000-0005-0000-0000-000044000000}"/>
    <cellStyle name="Normal_Bil98koE" xfId="54" xr:uid="{00000000-0005-0000-0000-000045000000}"/>
    <cellStyle name="Percent [2]" xfId="55" xr:uid="{00000000-0005-0000-0000-000046000000}"/>
    <cellStyle name="Percent [2] 2" xfId="74" xr:uid="{00000000-0005-0000-0000-000047000000}"/>
    <cellStyle name="S-Format" xfId="56" xr:uid="{00000000-0005-0000-0000-000048000000}"/>
    <cellStyle name="Standard_Tabelle1_1" xfId="57" xr:uid="{00000000-0005-0000-0000-00004A000000}"/>
    <cellStyle name="Standard_XX_GROUP_DEV_LASTFC_B_PY_NOV" xfId="58" xr:uid="{00000000-0005-0000-0000-00004B000000}"/>
    <cellStyle name="STYL0 - Formatvorlage1" xfId="59" xr:uid="{00000000-0005-0000-0000-00004C000000}"/>
    <cellStyle name="STYL0 - Formatvorlage1 2" xfId="88" xr:uid="{00000000-0005-0000-0000-00004D000000}"/>
    <cellStyle name="STYL1 - Formatvorlage2" xfId="60" xr:uid="{00000000-0005-0000-0000-00004E000000}"/>
    <cellStyle name="STYL1 - Formatvorlage2 2" xfId="89" xr:uid="{00000000-0005-0000-0000-00004F000000}"/>
    <cellStyle name="STYL2 - Formatvorlage3" xfId="61" xr:uid="{00000000-0005-0000-0000-000050000000}"/>
    <cellStyle name="STYL2 - Formatvorlage3 2" xfId="90" xr:uid="{00000000-0005-0000-0000-000051000000}"/>
    <cellStyle name="STYL3 - Formatvorlage4" xfId="62" xr:uid="{00000000-0005-0000-0000-000052000000}"/>
    <cellStyle name="STYL3 - Formatvorlage4 2" xfId="91" xr:uid="{00000000-0005-0000-0000-000053000000}"/>
    <cellStyle name="STYL4 - Formatvorlage5" xfId="63" xr:uid="{00000000-0005-0000-0000-000054000000}"/>
    <cellStyle name="STYL4 - Formatvorlage5 2" xfId="92" xr:uid="{00000000-0005-0000-0000-000055000000}"/>
    <cellStyle name="STYL5 - Formatvorlage6" xfId="64" xr:uid="{00000000-0005-0000-0000-000056000000}"/>
    <cellStyle name="STYL5 - Formatvorlage6 2" xfId="93" xr:uid="{00000000-0005-0000-0000-000057000000}"/>
    <cellStyle name="STYL6 - Formatvorlage7" xfId="65" xr:uid="{00000000-0005-0000-0000-000058000000}"/>
    <cellStyle name="STYL6 - Formatvorlage7 2" xfId="94" xr:uid="{00000000-0005-0000-0000-000059000000}"/>
    <cellStyle name="STYL7 - Formatvorlage8" xfId="66" xr:uid="{00000000-0005-0000-0000-00005A000000}"/>
    <cellStyle name="STYL7 - Formatvorlage8 2" xfId="95" xr:uid="{00000000-0005-0000-0000-00005B000000}"/>
    <cellStyle name="TabSumme1" xfId="67" xr:uid="{00000000-0005-0000-0000-00005C000000}"/>
    <cellStyle name="TabSumme2" xfId="68" xr:uid="{00000000-0005-0000-0000-00005D000000}"/>
    <cellStyle name="TabÜberschr1" xfId="69" xr:uid="{00000000-0005-0000-0000-00005E000000}"/>
    <cellStyle name="TabÜberschr2" xfId="70" xr:uid="{00000000-0005-0000-0000-00005F000000}"/>
    <cellStyle name="TS-Format" xfId="71" xr:uid="{00000000-0005-0000-0000-000060000000}"/>
    <cellStyle name="Zahl" xfId="72" xr:uid="{00000000-0005-0000-0000-000061000000}"/>
    <cellStyle name="Zahl1" xfId="73" xr:uid="{00000000-0005-0000-0000-00006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Normal="100" workbookViewId="0">
      <selection activeCell="B5" sqref="B5"/>
    </sheetView>
  </sheetViews>
  <sheetFormatPr defaultColWidth="11.42578125" defaultRowHeight="13.15"/>
  <cols>
    <col min="1" max="1" width="4.28515625" style="2" customWidth="1"/>
    <col min="2" max="4" width="11.42578125" style="2"/>
    <col min="5" max="5" width="46.140625" style="2" customWidth="1"/>
    <col min="6" max="8" width="11.42578125" style="2"/>
    <col min="9" max="9" width="12.140625" style="2" customWidth="1"/>
    <col min="10" max="10" width="11.42578125" style="2"/>
    <col min="11" max="11" width="4.7109375" style="2" customWidth="1"/>
    <col min="12" max="16384" width="11.42578125" style="2"/>
  </cols>
  <sheetData>
    <row r="1" spans="1:11" ht="17.45">
      <c r="A1" s="174"/>
      <c r="B1" s="175"/>
      <c r="C1" s="174"/>
      <c r="D1" s="174"/>
      <c r="E1" s="174"/>
      <c r="F1" s="174"/>
      <c r="G1" s="176"/>
      <c r="H1" s="176"/>
      <c r="I1" s="21"/>
      <c r="J1" s="230"/>
      <c r="K1" s="230"/>
    </row>
    <row r="2" spans="1:11" ht="17.45">
      <c r="A2" s="174"/>
      <c r="B2" s="175"/>
      <c r="C2" s="174"/>
      <c r="D2" s="174"/>
      <c r="E2" s="174"/>
      <c r="F2" s="174"/>
      <c r="G2" s="176"/>
      <c r="H2" s="176"/>
      <c r="I2" s="21"/>
      <c r="J2" s="230"/>
      <c r="K2" s="230"/>
    </row>
    <row r="3" spans="1:11" ht="17.45">
      <c r="A3" s="174"/>
      <c r="B3" s="175" t="s">
        <v>0</v>
      </c>
      <c r="C3" s="174"/>
      <c r="D3" s="174"/>
      <c r="E3" s="174"/>
      <c r="F3" s="174"/>
      <c r="G3" s="176"/>
      <c r="H3" s="176"/>
      <c r="I3" s="21"/>
      <c r="J3" s="230"/>
      <c r="K3" s="230"/>
    </row>
    <row r="4" spans="1:11" ht="17.45">
      <c r="A4" s="174"/>
      <c r="B4" s="175" t="s">
        <v>1</v>
      </c>
      <c r="C4" s="175"/>
      <c r="D4" s="175"/>
      <c r="E4" s="175"/>
      <c r="F4" s="175"/>
      <c r="G4" s="175"/>
      <c r="H4" s="175"/>
      <c r="I4" s="175"/>
      <c r="J4" s="175"/>
      <c r="K4" s="230"/>
    </row>
    <row r="5" spans="1:11" ht="17.4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230"/>
    </row>
    <row r="6" spans="1:11" ht="31.5" customHeight="1">
      <c r="A6" s="174"/>
      <c r="B6" s="249" t="s">
        <v>2</v>
      </c>
      <c r="C6" s="243"/>
      <c r="D6" s="243"/>
      <c r="E6" s="244"/>
      <c r="F6" s="245" t="s">
        <v>3</v>
      </c>
      <c r="G6" s="246"/>
      <c r="H6" s="245" t="s">
        <v>4</v>
      </c>
      <c r="I6" s="246"/>
      <c r="J6" s="22" t="s">
        <v>5</v>
      </c>
      <c r="K6" s="230"/>
    </row>
    <row r="7" spans="1:11" ht="15.6">
      <c r="A7" s="174"/>
      <c r="B7" s="247" t="s">
        <v>6</v>
      </c>
      <c r="C7" s="248"/>
      <c r="D7" s="248"/>
      <c r="E7" s="248"/>
      <c r="F7" s="223"/>
      <c r="G7" s="23">
        <f>SUM(G8:G10)</f>
        <v>208.9</v>
      </c>
      <c r="H7" s="223"/>
      <c r="I7" s="23">
        <f>SUM(I8:I10)</f>
        <v>224.9</v>
      </c>
      <c r="J7" s="141">
        <f>(G7-I7)/I7</f>
        <v>-7.0000000000000007E-2</v>
      </c>
      <c r="K7" s="230"/>
    </row>
    <row r="8" spans="1:11" ht="15">
      <c r="A8" s="174"/>
      <c r="B8" s="25"/>
      <c r="C8" s="26" t="s">
        <v>7</v>
      </c>
      <c r="D8" s="26"/>
      <c r="E8" s="26"/>
      <c r="F8" s="27"/>
      <c r="G8" s="177">
        <v>147.4</v>
      </c>
      <c r="H8" s="27"/>
      <c r="I8" s="177">
        <v>157.1</v>
      </c>
      <c r="J8" s="146">
        <f>(G8-I8)/I8</f>
        <v>-0.06</v>
      </c>
      <c r="K8" s="230"/>
    </row>
    <row r="9" spans="1:11" ht="15">
      <c r="A9" s="174"/>
      <c r="B9" s="27"/>
      <c r="C9" s="28" t="s">
        <v>8</v>
      </c>
      <c r="D9" s="26"/>
      <c r="E9" s="28"/>
      <c r="F9" s="25"/>
      <c r="G9" s="177">
        <v>61.3</v>
      </c>
      <c r="H9" s="25"/>
      <c r="I9" s="177">
        <v>67.5</v>
      </c>
      <c r="J9" s="141">
        <f>(G9-I9)/I9</f>
        <v>-0.09</v>
      </c>
      <c r="K9" s="230"/>
    </row>
    <row r="10" spans="1:11" ht="15">
      <c r="A10" s="174"/>
      <c r="B10" s="27"/>
      <c r="C10" s="28" t="s">
        <v>9</v>
      </c>
      <c r="D10" s="26"/>
      <c r="E10" s="28"/>
      <c r="F10" s="30"/>
      <c r="G10" s="178">
        <v>0.2</v>
      </c>
      <c r="H10" s="30"/>
      <c r="I10" s="178">
        <v>0.3</v>
      </c>
      <c r="J10" s="142"/>
      <c r="K10" s="230"/>
    </row>
    <row r="11" spans="1:11" ht="15.6">
      <c r="A11" s="174"/>
      <c r="B11" s="139" t="s">
        <v>10</v>
      </c>
      <c r="C11" s="26"/>
      <c r="D11" s="26"/>
      <c r="E11" s="26"/>
      <c r="F11" s="140"/>
      <c r="G11" s="23"/>
      <c r="H11" s="140"/>
      <c r="I11" s="23"/>
      <c r="J11" s="143"/>
      <c r="K11" s="230"/>
    </row>
    <row r="12" spans="1:11" ht="15">
      <c r="A12" s="174"/>
      <c r="B12" s="25"/>
      <c r="C12" s="26" t="s">
        <v>11</v>
      </c>
      <c r="D12" s="26"/>
      <c r="E12" s="26"/>
      <c r="F12" s="25"/>
      <c r="G12" s="177">
        <v>95.3</v>
      </c>
      <c r="H12" s="25"/>
      <c r="I12" s="177">
        <v>90.3</v>
      </c>
      <c r="J12" s="141">
        <f>(G12-I12)/I12</f>
        <v>0.06</v>
      </c>
      <c r="K12" s="230"/>
    </row>
    <row r="13" spans="1:11" ht="15">
      <c r="A13" s="174"/>
      <c r="B13" s="25"/>
      <c r="C13" s="26" t="s">
        <v>12</v>
      </c>
      <c r="D13" s="26"/>
      <c r="E13" s="26"/>
      <c r="F13" s="25"/>
      <c r="G13" s="177">
        <v>51.1</v>
      </c>
      <c r="H13" s="25"/>
      <c r="I13" s="177">
        <v>64.5</v>
      </c>
      <c r="J13" s="146">
        <f>(G13-I13)/I13</f>
        <v>-0.21</v>
      </c>
      <c r="K13" s="230"/>
    </row>
    <row r="14" spans="1:11" ht="15.6" thickBot="1">
      <c r="A14" s="174"/>
      <c r="B14" s="128"/>
      <c r="C14" s="129" t="s">
        <v>13</v>
      </c>
      <c r="D14" s="26"/>
      <c r="E14" s="26"/>
      <c r="F14" s="128"/>
      <c r="G14" s="218">
        <v>62.5</v>
      </c>
      <c r="H14" s="128"/>
      <c r="I14" s="218">
        <v>70.099999999999994</v>
      </c>
      <c r="J14" s="147">
        <f>(G14-I14)/I14</f>
        <v>-0.11</v>
      </c>
      <c r="K14" s="230"/>
    </row>
    <row r="15" spans="1:11" ht="15.6">
      <c r="A15" s="174"/>
      <c r="B15" s="130" t="s">
        <v>14</v>
      </c>
      <c r="C15" s="131"/>
      <c r="D15" s="131"/>
      <c r="E15" s="132"/>
      <c r="F15" s="148"/>
      <c r="G15" s="149">
        <v>30.5</v>
      </c>
      <c r="H15" s="130"/>
      <c r="I15" s="215">
        <v>41.6</v>
      </c>
      <c r="J15" s="133">
        <f>(G15-I15)/I15</f>
        <v>-0.27</v>
      </c>
      <c r="K15" s="230"/>
    </row>
    <row r="16" spans="1:11" ht="15">
      <c r="A16" s="174"/>
      <c r="B16" s="30"/>
      <c r="C16" s="31" t="s">
        <v>15</v>
      </c>
      <c r="D16" s="31"/>
      <c r="E16" s="32"/>
      <c r="F16" s="30"/>
      <c r="G16" s="34">
        <f>+G15/G7</f>
        <v>0.14599999999999999</v>
      </c>
      <c r="H16" s="30"/>
      <c r="I16" s="34">
        <f>+I15/I7</f>
        <v>0.185</v>
      </c>
      <c r="J16" s="35"/>
      <c r="K16" s="230"/>
    </row>
    <row r="17" spans="1:11" ht="15.6">
      <c r="A17" s="174"/>
      <c r="B17" s="36" t="s">
        <v>16</v>
      </c>
      <c r="C17" s="37"/>
      <c r="D17" s="37"/>
      <c r="E17" s="38"/>
      <c r="F17" s="36"/>
      <c r="G17" s="179">
        <v>18.600000000000001</v>
      </c>
      <c r="H17" s="36"/>
      <c r="I17" s="179">
        <v>27.2</v>
      </c>
      <c r="J17" s="39">
        <f>(G17-I17)/I17</f>
        <v>-0.32</v>
      </c>
      <c r="K17" s="230"/>
    </row>
    <row r="18" spans="1:11" ht="15">
      <c r="A18" s="174"/>
      <c r="B18" s="30"/>
      <c r="C18" s="31" t="s">
        <v>15</v>
      </c>
      <c r="D18" s="31"/>
      <c r="E18" s="32"/>
      <c r="F18" s="30"/>
      <c r="G18" s="34">
        <f>G17/G7</f>
        <v>8.8999999999999996E-2</v>
      </c>
      <c r="H18" s="30"/>
      <c r="I18" s="34">
        <f>I17/I7</f>
        <v>0.121</v>
      </c>
      <c r="J18" s="33"/>
      <c r="K18" s="230"/>
    </row>
    <row r="19" spans="1:11" ht="15">
      <c r="A19" s="174"/>
      <c r="B19" s="30" t="s">
        <v>17</v>
      </c>
      <c r="C19" s="31"/>
      <c r="D19" s="31"/>
      <c r="E19" s="32"/>
      <c r="F19" s="222"/>
      <c r="G19" s="40">
        <v>0.23</v>
      </c>
      <c r="H19" s="222"/>
      <c r="I19" s="40">
        <v>0.32</v>
      </c>
      <c r="J19" s="41">
        <f>(G19-I19)/I19</f>
        <v>-0.28000000000000003</v>
      </c>
      <c r="K19" s="230"/>
    </row>
    <row r="20" spans="1:11" ht="15">
      <c r="A20" s="174"/>
      <c r="B20" s="242" t="s">
        <v>18</v>
      </c>
      <c r="C20" s="243"/>
      <c r="D20" s="243"/>
      <c r="E20" s="244"/>
      <c r="F20" s="222"/>
      <c r="G20" s="40">
        <v>0.23</v>
      </c>
      <c r="H20" s="222"/>
      <c r="I20" s="40">
        <v>0.32</v>
      </c>
      <c r="J20" s="41">
        <f>(G20-I20)/I20</f>
        <v>-0.28000000000000003</v>
      </c>
      <c r="K20" s="230"/>
    </row>
    <row r="21" spans="1:11" ht="15.6" thickBot="1">
      <c r="A21" s="174"/>
      <c r="B21" s="134" t="s">
        <v>19</v>
      </c>
      <c r="C21" s="135"/>
      <c r="D21" s="135"/>
      <c r="E21" s="136"/>
      <c r="F21" s="134"/>
      <c r="G21" s="144">
        <v>47.8</v>
      </c>
      <c r="H21" s="145"/>
      <c r="I21" s="144">
        <v>62.7</v>
      </c>
      <c r="J21" s="137">
        <f>(G21-I21)/I21</f>
        <v>-0.24</v>
      </c>
      <c r="K21" s="230"/>
    </row>
    <row r="22" spans="1:11" ht="15">
      <c r="A22" s="174"/>
      <c r="B22" s="234" t="s">
        <v>20</v>
      </c>
      <c r="C22" s="235"/>
      <c r="D22" s="235"/>
      <c r="E22" s="235"/>
      <c r="F22" s="223"/>
      <c r="G22" s="217">
        <v>5108</v>
      </c>
      <c r="H22" s="223"/>
      <c r="I22" s="217">
        <v>5300</v>
      </c>
      <c r="J22" s="42"/>
      <c r="K22" s="230"/>
    </row>
    <row r="23" spans="1:11" ht="15">
      <c r="A23" s="174"/>
      <c r="B23" s="27"/>
      <c r="C23" s="26" t="s">
        <v>21</v>
      </c>
      <c r="D23" s="26"/>
      <c r="E23" s="26"/>
      <c r="F23" s="27"/>
      <c r="G23" s="181">
        <v>1663</v>
      </c>
      <c r="H23" s="28"/>
      <c r="I23" s="181">
        <v>1727</v>
      </c>
      <c r="J23" s="24"/>
      <c r="K23" s="230"/>
    </row>
    <row r="24" spans="1:11" ht="15">
      <c r="A24" s="174"/>
      <c r="B24" s="30"/>
      <c r="C24" s="31" t="s">
        <v>22</v>
      </c>
      <c r="D24" s="31"/>
      <c r="E24" s="31"/>
      <c r="F24" s="30"/>
      <c r="G24" s="182">
        <v>995</v>
      </c>
      <c r="H24" s="31"/>
      <c r="I24" s="182">
        <v>901</v>
      </c>
      <c r="J24" s="33"/>
      <c r="K24" s="230"/>
    </row>
    <row r="25" spans="1:11" ht="15">
      <c r="A25" s="174"/>
      <c r="B25" s="223"/>
      <c r="C25" s="224"/>
      <c r="D25" s="224"/>
      <c r="E25" s="225"/>
      <c r="F25" s="223"/>
      <c r="G25" s="150"/>
      <c r="H25" s="223"/>
      <c r="I25" s="150"/>
      <c r="J25" s="42"/>
      <c r="K25" s="230"/>
    </row>
    <row r="26" spans="1:11" ht="16.149999999999999" thickBot="1">
      <c r="A26" s="174"/>
      <c r="B26" s="151" t="s">
        <v>23</v>
      </c>
      <c r="C26" s="152"/>
      <c r="D26" s="152"/>
      <c r="E26" s="153"/>
      <c r="F26" s="237" t="s">
        <v>24</v>
      </c>
      <c r="G26" s="238"/>
      <c r="H26" s="237" t="s">
        <v>25</v>
      </c>
      <c r="I26" s="238"/>
      <c r="J26" s="154"/>
      <c r="K26" s="230"/>
    </row>
    <row r="27" spans="1:11" ht="15">
      <c r="A27" s="174"/>
      <c r="B27" s="239" t="s">
        <v>26</v>
      </c>
      <c r="C27" s="240"/>
      <c r="D27" s="240"/>
      <c r="E27" s="241"/>
      <c r="F27" s="226"/>
      <c r="G27" s="216">
        <v>1935.9</v>
      </c>
      <c r="H27" s="226"/>
      <c r="I27" s="216">
        <v>1996.9</v>
      </c>
      <c r="J27" s="138"/>
      <c r="K27" s="230"/>
    </row>
    <row r="28" spans="1:11" ht="15">
      <c r="A28" s="174"/>
      <c r="B28" s="242" t="s">
        <v>27</v>
      </c>
      <c r="C28" s="243"/>
      <c r="D28" s="243"/>
      <c r="E28" s="244"/>
      <c r="F28" s="222"/>
      <c r="G28" s="219">
        <v>421.4</v>
      </c>
      <c r="H28" s="222"/>
      <c r="I28" s="219">
        <v>450</v>
      </c>
      <c r="J28" s="41"/>
      <c r="K28" s="230"/>
    </row>
    <row r="29" spans="1:11" ht="15">
      <c r="A29" s="174"/>
      <c r="B29" s="223" t="s">
        <v>28</v>
      </c>
      <c r="C29" s="224"/>
      <c r="D29" s="224"/>
      <c r="E29" s="225"/>
      <c r="F29" s="222"/>
      <c r="G29" s="180">
        <v>191.5</v>
      </c>
      <c r="H29" s="222"/>
      <c r="I29" s="180">
        <v>163.4</v>
      </c>
      <c r="J29" s="41"/>
      <c r="K29" s="230"/>
    </row>
    <row r="30" spans="1:11" ht="15">
      <c r="A30" s="174"/>
      <c r="B30" s="234" t="s">
        <v>29</v>
      </c>
      <c r="C30" s="235"/>
      <c r="D30" s="235"/>
      <c r="E30" s="236"/>
      <c r="F30" s="27"/>
      <c r="G30" s="177">
        <v>916.6</v>
      </c>
      <c r="H30" s="159"/>
      <c r="I30" s="177">
        <v>965.6</v>
      </c>
      <c r="J30" s="42"/>
      <c r="K30" s="230"/>
    </row>
    <row r="31" spans="1:11" ht="15">
      <c r="A31" s="174"/>
      <c r="B31" s="30"/>
      <c r="C31" s="31" t="s">
        <v>30</v>
      </c>
      <c r="D31" s="31"/>
      <c r="E31" s="32"/>
      <c r="F31" s="30"/>
      <c r="G31" s="43">
        <f>G30/G27</f>
        <v>0.47</v>
      </c>
      <c r="H31" s="30"/>
      <c r="I31" s="43">
        <f>I30/I27</f>
        <v>0.48</v>
      </c>
      <c r="J31" s="33"/>
      <c r="K31" s="230"/>
    </row>
    <row r="32" spans="1:1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230"/>
    </row>
    <row r="33" spans="1:11" ht="13.9">
      <c r="A33" s="174"/>
      <c r="B33" s="160" t="s">
        <v>31</v>
      </c>
      <c r="C33" s="174"/>
      <c r="D33" s="174"/>
      <c r="E33" s="174"/>
      <c r="F33" s="174"/>
      <c r="G33" s="174"/>
      <c r="H33" s="174"/>
      <c r="I33" s="174"/>
      <c r="J33" s="174"/>
      <c r="K33" s="230"/>
    </row>
    <row r="36" spans="1:11">
      <c r="A36" s="164"/>
      <c r="B36" s="164"/>
      <c r="C36" s="164"/>
      <c r="D36" s="164"/>
      <c r="E36" s="164"/>
      <c r="F36" s="171"/>
      <c r="G36" s="164"/>
      <c r="H36" s="164"/>
      <c r="I36" s="164"/>
      <c r="J36" s="164"/>
      <c r="K36" s="164"/>
    </row>
  </sheetData>
  <mergeCells count="11">
    <mergeCell ref="F6:G6"/>
    <mergeCell ref="H6:I6"/>
    <mergeCell ref="B7:E7"/>
    <mergeCell ref="B20:E20"/>
    <mergeCell ref="B22:E22"/>
    <mergeCell ref="B6:E6"/>
    <mergeCell ref="B30:E30"/>
    <mergeCell ref="F26:G26"/>
    <mergeCell ref="H26:I26"/>
    <mergeCell ref="B27:E27"/>
    <mergeCell ref="B28:E28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83" orientation="landscape" r:id="rId1"/>
  <headerFooter alignWithMargins="0">
    <oddHeader>&amp;L&amp;G</oddHeader>
    <oddFooter>&amp;CSoftware AG - Q1 2014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workbookViewId="0">
      <selection activeCell="B4" sqref="B4"/>
    </sheetView>
  </sheetViews>
  <sheetFormatPr defaultColWidth="11.42578125" defaultRowHeight="13.15"/>
  <cols>
    <col min="1" max="1" width="5.42578125" style="2" customWidth="1"/>
    <col min="2" max="2" width="68.28515625" style="2" customWidth="1"/>
    <col min="3" max="3" width="10" style="2" customWidth="1"/>
    <col min="4" max="4" width="14.7109375" style="2" customWidth="1"/>
    <col min="5" max="5" width="10.5703125" style="2" customWidth="1"/>
    <col min="6" max="6" width="16.7109375" style="2" customWidth="1"/>
    <col min="7" max="7" width="17.7109375" style="2" customWidth="1"/>
    <col min="8" max="8" width="4.140625" style="2" customWidth="1"/>
    <col min="9" max="16384" width="11.42578125" style="2"/>
  </cols>
  <sheetData>
    <row r="1" spans="1:8" ht="21" customHeight="1">
      <c r="A1" s="175"/>
      <c r="B1" s="175"/>
      <c r="C1" s="174"/>
      <c r="D1" s="174"/>
      <c r="E1" s="176"/>
      <c r="F1" s="176"/>
      <c r="G1" s="21"/>
      <c r="H1" s="21"/>
    </row>
    <row r="2" spans="1:8" ht="18.75" customHeight="1">
      <c r="A2" s="175"/>
      <c r="B2" s="183" t="s">
        <v>32</v>
      </c>
      <c r="C2" s="183"/>
      <c r="D2" s="184"/>
      <c r="E2" s="184"/>
      <c r="F2" s="176"/>
      <c r="G2" s="176"/>
      <c r="H2" s="21"/>
    </row>
    <row r="3" spans="1:8" ht="18.75" customHeight="1">
      <c r="A3" s="175"/>
      <c r="B3" s="183" t="s">
        <v>1</v>
      </c>
      <c r="C3" s="183"/>
      <c r="D3" s="184"/>
      <c r="E3" s="184"/>
      <c r="F3" s="176"/>
      <c r="G3" s="176"/>
      <c r="H3" s="21"/>
    </row>
    <row r="4" spans="1:8" ht="18.75" customHeight="1">
      <c r="A4" s="175"/>
      <c r="B4" s="183"/>
      <c r="C4" s="183"/>
      <c r="D4" s="184"/>
      <c r="E4" s="184"/>
      <c r="F4" s="176"/>
      <c r="G4" s="176"/>
      <c r="H4" s="21"/>
    </row>
    <row r="5" spans="1:8" s="1" customFormat="1" ht="15.75" customHeight="1">
      <c r="A5" s="175"/>
      <c r="B5" s="44" t="s">
        <v>33</v>
      </c>
      <c r="C5" s="245" t="s">
        <v>3</v>
      </c>
      <c r="D5" s="250"/>
      <c r="E5" s="245" t="s">
        <v>4</v>
      </c>
      <c r="F5" s="251"/>
      <c r="G5" s="45" t="s">
        <v>34</v>
      </c>
      <c r="H5" s="21"/>
    </row>
    <row r="6" spans="1:8" s="1" customFormat="1" ht="15.75" customHeight="1">
      <c r="A6" s="175"/>
      <c r="B6" s="46" t="s">
        <v>35</v>
      </c>
      <c r="C6" s="29"/>
      <c r="D6" s="185">
        <v>57104</v>
      </c>
      <c r="E6" s="29"/>
      <c r="F6" s="185">
        <v>63581</v>
      </c>
      <c r="G6" s="47">
        <f>(D6-F6)/F6</f>
        <v>-0.1</v>
      </c>
      <c r="H6" s="21"/>
    </row>
    <row r="7" spans="1:8" s="1" customFormat="1" ht="15.75" customHeight="1">
      <c r="A7" s="175"/>
      <c r="B7" s="46" t="s">
        <v>36</v>
      </c>
      <c r="C7" s="29"/>
      <c r="D7" s="185">
        <v>90304</v>
      </c>
      <c r="E7" s="29"/>
      <c r="F7" s="185">
        <v>93502</v>
      </c>
      <c r="G7" s="47">
        <f>(D7-F7)/F7</f>
        <v>-0.03</v>
      </c>
      <c r="H7" s="21"/>
    </row>
    <row r="8" spans="1:8" s="1" customFormat="1" ht="15.75" customHeight="1">
      <c r="A8" s="175"/>
      <c r="B8" s="48" t="s">
        <v>8</v>
      </c>
      <c r="C8" s="49"/>
      <c r="D8" s="185">
        <v>61293</v>
      </c>
      <c r="E8" s="49"/>
      <c r="F8" s="185">
        <v>67507</v>
      </c>
      <c r="G8" s="47">
        <f>(D8-F8)/F8</f>
        <v>-0.09</v>
      </c>
      <c r="H8" s="21"/>
    </row>
    <row r="9" spans="1:8" s="1" customFormat="1" ht="15.75" customHeight="1">
      <c r="A9" s="175"/>
      <c r="B9" s="50" t="s">
        <v>9</v>
      </c>
      <c r="C9" s="51"/>
      <c r="D9" s="186">
        <v>185</v>
      </c>
      <c r="E9" s="51"/>
      <c r="F9" s="186">
        <v>320</v>
      </c>
      <c r="G9" s="52">
        <f>(D9-F9)/F9</f>
        <v>-0.42</v>
      </c>
      <c r="H9" s="21"/>
    </row>
    <row r="10" spans="1:8" s="55" customFormat="1" ht="15.75" customHeight="1">
      <c r="A10" s="175"/>
      <c r="B10" s="44" t="s">
        <v>37</v>
      </c>
      <c r="C10" s="51"/>
      <c r="D10" s="53">
        <f>SUM(D6:D9)</f>
        <v>208886</v>
      </c>
      <c r="E10" s="51"/>
      <c r="F10" s="53">
        <f>SUM(F6:F9)</f>
        <v>224910</v>
      </c>
      <c r="G10" s="54">
        <f>(D10-F10)/F10</f>
        <v>-7.0000000000000007E-2</v>
      </c>
      <c r="H10" s="21"/>
    </row>
    <row r="11" spans="1:8" s="1" customFormat="1" ht="15.75" customHeight="1">
      <c r="A11" s="175"/>
      <c r="B11" s="56" t="s">
        <v>38</v>
      </c>
      <c r="C11" s="57"/>
      <c r="D11" s="221">
        <v>-68025</v>
      </c>
      <c r="E11" s="57"/>
      <c r="F11" s="221">
        <v>-75775</v>
      </c>
      <c r="G11" s="58">
        <f t="shared" ref="G11:G23" si="0">(D11-F11)/F11</f>
        <v>-0.1</v>
      </c>
      <c r="H11" s="21"/>
    </row>
    <row r="12" spans="1:8" s="55" customFormat="1" ht="15.75" customHeight="1">
      <c r="A12" s="175"/>
      <c r="B12" s="44" t="s">
        <v>39</v>
      </c>
      <c r="C12" s="57"/>
      <c r="D12" s="59">
        <f>D10+D11</f>
        <v>140861</v>
      </c>
      <c r="E12" s="57"/>
      <c r="F12" s="59">
        <f>F10+F11</f>
        <v>149135</v>
      </c>
      <c r="G12" s="54">
        <f t="shared" si="0"/>
        <v>-0.06</v>
      </c>
      <c r="H12" s="21"/>
    </row>
    <row r="13" spans="1:8" s="1" customFormat="1" ht="15.75" customHeight="1">
      <c r="A13" s="175"/>
      <c r="B13" s="56" t="s">
        <v>40</v>
      </c>
      <c r="C13" s="49"/>
      <c r="D13" s="185">
        <v>-27152</v>
      </c>
      <c r="E13" s="49"/>
      <c r="F13" s="185">
        <v>-26220</v>
      </c>
      <c r="G13" s="52">
        <f t="shared" si="0"/>
        <v>0.04</v>
      </c>
      <c r="H13" s="21"/>
    </row>
    <row r="14" spans="1:8" s="1" customFormat="1" ht="15.75" customHeight="1">
      <c r="A14" s="175"/>
      <c r="B14" s="56" t="s">
        <v>41</v>
      </c>
      <c r="C14" s="57"/>
      <c r="D14" s="221">
        <f>-52562-7204-9656</f>
        <v>-69422</v>
      </c>
      <c r="E14" s="57"/>
      <c r="F14" s="221">
        <v>-72811</v>
      </c>
      <c r="G14" s="58">
        <f t="shared" si="0"/>
        <v>-0.05</v>
      </c>
      <c r="H14" s="21"/>
    </row>
    <row r="15" spans="1:8" s="1" customFormat="1" ht="15.75" customHeight="1">
      <c r="A15" s="175"/>
      <c r="B15" s="56" t="s">
        <v>42</v>
      </c>
      <c r="C15" s="57"/>
      <c r="D15" s="221">
        <v>-19088</v>
      </c>
      <c r="E15" s="57"/>
      <c r="F15" s="221">
        <v>-17845</v>
      </c>
      <c r="G15" s="58">
        <f t="shared" si="0"/>
        <v>7.0000000000000007E-2</v>
      </c>
      <c r="H15" s="21"/>
    </row>
    <row r="16" spans="1:8" s="1" customFormat="1" ht="15.75" customHeight="1">
      <c r="A16" s="175"/>
      <c r="B16" s="56" t="s">
        <v>43</v>
      </c>
      <c r="C16" s="57"/>
      <c r="D16" s="221">
        <v>-1638</v>
      </c>
      <c r="E16" s="57"/>
      <c r="F16" s="221">
        <v>-1819</v>
      </c>
      <c r="G16" s="58">
        <f t="shared" ref="G16" si="1">(D16-F16)/F16</f>
        <v>-0.1</v>
      </c>
      <c r="H16" s="21"/>
    </row>
    <row r="17" spans="1:10" s="55" customFormat="1" ht="15.75" customHeight="1">
      <c r="A17" s="175"/>
      <c r="B17" s="44" t="s">
        <v>44</v>
      </c>
      <c r="C17" s="57"/>
      <c r="D17" s="187">
        <f>SUM(D12:D16)</f>
        <v>23561</v>
      </c>
      <c r="E17" s="57"/>
      <c r="F17" s="187">
        <f>SUM(F12:F16)</f>
        <v>30440</v>
      </c>
      <c r="G17" s="54">
        <f t="shared" si="0"/>
        <v>-0.23</v>
      </c>
      <c r="H17" s="21"/>
    </row>
    <row r="18" spans="1:10" s="1" customFormat="1" ht="15.75" customHeight="1">
      <c r="A18" s="175"/>
      <c r="B18" s="60" t="s">
        <v>45</v>
      </c>
      <c r="C18" s="57"/>
      <c r="D18" s="188">
        <v>11741</v>
      </c>
      <c r="E18" s="57"/>
      <c r="F18" s="188">
        <v>16144</v>
      </c>
      <c r="G18" s="61">
        <f t="shared" si="0"/>
        <v>-0.27</v>
      </c>
      <c r="H18" s="21"/>
    </row>
    <row r="19" spans="1:10" s="1" customFormat="1" ht="15.75" customHeight="1">
      <c r="A19" s="175"/>
      <c r="B19" s="62" t="s">
        <v>46</v>
      </c>
      <c r="C19" s="57"/>
      <c r="D19" s="188">
        <v>-6461</v>
      </c>
      <c r="E19" s="57"/>
      <c r="F19" s="188">
        <v>-6775</v>
      </c>
      <c r="G19" s="61">
        <f t="shared" si="0"/>
        <v>-0.05</v>
      </c>
      <c r="H19" s="21"/>
    </row>
    <row r="20" spans="1:10" s="55" customFormat="1" ht="15.75" customHeight="1">
      <c r="A20" s="175"/>
      <c r="B20" s="60" t="s">
        <v>47</v>
      </c>
      <c r="C20" s="57"/>
      <c r="D20" s="188">
        <v>-2847</v>
      </c>
      <c r="E20" s="57"/>
      <c r="F20" s="188">
        <v>-1330</v>
      </c>
      <c r="G20" s="58">
        <f t="shared" si="0"/>
        <v>1.1399999999999999</v>
      </c>
      <c r="H20" s="21"/>
    </row>
    <row r="21" spans="1:10" s="55" customFormat="1" ht="15.75" customHeight="1">
      <c r="A21" s="175"/>
      <c r="B21" s="64" t="s">
        <v>48</v>
      </c>
      <c r="C21" s="57"/>
      <c r="D21" s="187">
        <f>SUM(D17:D20)</f>
        <v>25994</v>
      </c>
      <c r="E21" s="57"/>
      <c r="F21" s="187">
        <f>SUM(F17:F20)</f>
        <v>38479</v>
      </c>
      <c r="G21" s="54">
        <f t="shared" si="0"/>
        <v>-0.32</v>
      </c>
      <c r="H21" s="21"/>
      <c r="J21" s="170"/>
    </row>
    <row r="22" spans="1:10" s="55" customFormat="1" ht="15.75" customHeight="1">
      <c r="A22" s="175"/>
      <c r="B22" s="60" t="s">
        <v>49</v>
      </c>
      <c r="C22" s="57"/>
      <c r="D22" s="188">
        <f>-6848-579</f>
        <v>-7427</v>
      </c>
      <c r="E22" s="57"/>
      <c r="F22" s="188">
        <f>-10020-1246</f>
        <v>-11266</v>
      </c>
      <c r="G22" s="61">
        <f t="shared" si="0"/>
        <v>-0.34</v>
      </c>
      <c r="H22" s="21"/>
    </row>
    <row r="23" spans="1:10" s="55" customFormat="1" ht="15.75" customHeight="1">
      <c r="A23" s="175"/>
      <c r="B23" s="64" t="s">
        <v>16</v>
      </c>
      <c r="C23" s="57"/>
      <c r="D23" s="187">
        <f>SUM(D21:D22)</f>
        <v>18567</v>
      </c>
      <c r="E23" s="57"/>
      <c r="F23" s="187">
        <f>SUM(F21:F22)</f>
        <v>27213</v>
      </c>
      <c r="G23" s="54">
        <f t="shared" si="0"/>
        <v>-0.32</v>
      </c>
      <c r="H23" s="21"/>
    </row>
    <row r="24" spans="1:10" s="55" customFormat="1" ht="15.75" customHeight="1">
      <c r="A24" s="175"/>
      <c r="B24" s="64"/>
      <c r="C24" s="57"/>
      <c r="D24" s="187"/>
      <c r="E24" s="57"/>
      <c r="F24" s="187"/>
      <c r="G24" s="54"/>
      <c r="H24" s="21"/>
    </row>
    <row r="25" spans="1:10" s="55" customFormat="1" ht="15.75" customHeight="1">
      <c r="A25" s="175"/>
      <c r="B25" s="64" t="s">
        <v>50</v>
      </c>
      <c r="C25" s="57"/>
      <c r="D25" s="187">
        <v>18558</v>
      </c>
      <c r="E25" s="57"/>
      <c r="F25" s="187">
        <v>27198</v>
      </c>
      <c r="G25" s="54">
        <f>(D25-F25)/F25</f>
        <v>-0.32</v>
      </c>
      <c r="H25" s="21"/>
    </row>
    <row r="26" spans="1:10" s="55" customFormat="1" ht="15.75" customHeight="1">
      <c r="A26" s="175"/>
      <c r="B26" s="64" t="s">
        <v>51</v>
      </c>
      <c r="C26" s="57"/>
      <c r="D26" s="187">
        <f>+D23-D25</f>
        <v>9</v>
      </c>
      <c r="E26" s="57"/>
      <c r="F26" s="187">
        <f>+F23-F25</f>
        <v>15</v>
      </c>
      <c r="G26" s="54"/>
      <c r="H26" s="21"/>
    </row>
    <row r="27" spans="1:10" s="1" customFormat="1" ht="15.75" customHeight="1">
      <c r="A27" s="175"/>
      <c r="B27" s="64"/>
      <c r="C27" s="65"/>
      <c r="D27" s="59"/>
      <c r="E27" s="65"/>
      <c r="F27" s="59"/>
      <c r="G27" s="61"/>
      <c r="H27" s="21"/>
    </row>
    <row r="28" spans="1:10" s="1" customFormat="1" ht="15.75" customHeight="1">
      <c r="A28" s="175"/>
      <c r="B28" s="60" t="s">
        <v>52</v>
      </c>
      <c r="C28" s="57"/>
      <c r="D28" s="66">
        <f>D25/D30*1000</f>
        <v>0.23</v>
      </c>
      <c r="E28" s="57"/>
      <c r="F28" s="66">
        <f>F25/F30*1000</f>
        <v>0.32</v>
      </c>
      <c r="G28" s="58">
        <f>(D28-F28)/F28</f>
        <v>-0.28000000000000003</v>
      </c>
      <c r="H28" s="21"/>
    </row>
    <row r="29" spans="1:10" s="1" customFormat="1" ht="15.75" customHeight="1">
      <c r="A29" s="175"/>
      <c r="B29" s="60" t="s">
        <v>53</v>
      </c>
      <c r="C29" s="57"/>
      <c r="D29" s="66">
        <f>D25/D31*1000</f>
        <v>0.23</v>
      </c>
      <c r="E29" s="57"/>
      <c r="F29" s="66">
        <f>F25/F31*1000</f>
        <v>0.32</v>
      </c>
      <c r="G29" s="58">
        <f>(D29-F29)/F29</f>
        <v>-0.28000000000000003</v>
      </c>
      <c r="H29" s="21"/>
    </row>
    <row r="30" spans="1:10" s="1" customFormat="1" ht="15.75" customHeight="1">
      <c r="A30" s="175"/>
      <c r="B30" s="60" t="s">
        <v>54</v>
      </c>
      <c r="C30" s="57"/>
      <c r="D30" s="221">
        <v>80186767</v>
      </c>
      <c r="E30" s="57"/>
      <c r="F30" s="221">
        <v>85794069</v>
      </c>
      <c r="G30" s="61" t="s">
        <v>55</v>
      </c>
      <c r="H30" s="21"/>
    </row>
    <row r="31" spans="1:10" s="1" customFormat="1" ht="15.75" customHeight="1">
      <c r="A31" s="175"/>
      <c r="B31" s="60" t="s">
        <v>56</v>
      </c>
      <c r="C31" s="57"/>
      <c r="D31" s="221">
        <v>80377053</v>
      </c>
      <c r="E31" s="57"/>
      <c r="F31" s="221">
        <v>86196214</v>
      </c>
      <c r="G31" s="61" t="s">
        <v>55</v>
      </c>
      <c r="H31" s="21"/>
    </row>
    <row r="32" spans="1:10" s="1" customFormat="1" ht="17.45">
      <c r="A32" s="175"/>
      <c r="B32" s="175"/>
      <c r="C32" s="175"/>
      <c r="D32" s="175"/>
      <c r="E32" s="175"/>
      <c r="F32" s="175"/>
      <c r="G32" s="175"/>
      <c r="H32" s="21"/>
    </row>
    <row r="33" spans="4:6" s="1" customFormat="1" ht="15"/>
    <row r="34" spans="4:6" s="1" customFormat="1" ht="15">
      <c r="D34" s="165"/>
      <c r="F34" s="1" t="s">
        <v>57</v>
      </c>
    </row>
    <row r="35" spans="4:6" s="1" customFormat="1" ht="15"/>
    <row r="36" spans="4:6" s="1" customFormat="1" ht="15"/>
    <row r="37" spans="4:6" s="1" customFormat="1" ht="15"/>
    <row r="38" spans="4:6" s="1" customFormat="1" ht="15"/>
    <row r="39" spans="4:6" s="1" customFormat="1" ht="15"/>
    <row r="40" spans="4:6" s="1" customFormat="1" ht="15"/>
    <row r="41" spans="4:6" s="1" customFormat="1" ht="15"/>
    <row r="42" spans="4:6" s="1" customFormat="1" ht="15"/>
    <row r="43" spans="4:6" s="1" customFormat="1" ht="15"/>
    <row r="44" spans="4:6" s="1" customFormat="1" ht="15"/>
    <row r="45" spans="4:6" s="1" customFormat="1" ht="15"/>
  </sheetData>
  <mergeCells count="2">
    <mergeCell ref="C5:D5"/>
    <mergeCell ref="E5:F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84" orientation="landscape" r:id="rId1"/>
  <headerFooter alignWithMargins="0">
    <oddHeader>&amp;L&amp;G</oddHeader>
    <oddFooter>&amp;CSoftware AG - Q1 2014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6"/>
  <sheetViews>
    <sheetView zoomScaleNormal="100" workbookViewId="0">
      <selection activeCell="B4" sqref="B4"/>
    </sheetView>
  </sheetViews>
  <sheetFormatPr defaultColWidth="11.42578125" defaultRowHeight="13.15"/>
  <cols>
    <col min="1" max="1" width="6" style="2" customWidth="1"/>
    <col min="2" max="2" width="58.140625" style="123" customWidth="1"/>
    <col min="3" max="4" width="23.140625" style="124" customWidth="1"/>
    <col min="5" max="5" width="3.85546875" style="2" customWidth="1"/>
    <col min="6" max="16384" width="11.42578125" style="2"/>
  </cols>
  <sheetData>
    <row r="1" spans="1:7" ht="21" customHeight="1">
      <c r="A1" s="175"/>
      <c r="B1" s="175"/>
      <c r="C1" s="174"/>
      <c r="D1" s="174"/>
      <c r="E1" s="174"/>
      <c r="F1" s="164"/>
      <c r="G1" s="164"/>
    </row>
    <row r="2" spans="1:7" ht="18.75" customHeight="1">
      <c r="A2" s="175"/>
      <c r="B2" s="175" t="s">
        <v>58</v>
      </c>
      <c r="C2" s="183"/>
      <c r="D2" s="183"/>
      <c r="E2" s="174"/>
      <c r="F2" s="164"/>
      <c r="G2" s="164"/>
    </row>
    <row r="3" spans="1:7" ht="18.75" customHeight="1">
      <c r="A3" s="175"/>
      <c r="B3" s="175" t="s">
        <v>1</v>
      </c>
      <c r="C3" s="183"/>
      <c r="D3" s="183"/>
      <c r="E3" s="174"/>
      <c r="F3" s="164"/>
      <c r="G3" s="164"/>
    </row>
    <row r="4" spans="1:7" ht="21" customHeight="1">
      <c r="A4" s="175"/>
      <c r="B4" s="183"/>
      <c r="C4" s="183"/>
      <c r="D4" s="183"/>
      <c r="E4" s="174"/>
      <c r="F4" s="164"/>
      <c r="G4" s="164"/>
    </row>
    <row r="5" spans="1:7" s="1" customFormat="1" ht="15.75" customHeight="1">
      <c r="A5" s="175"/>
      <c r="B5" s="118" t="s">
        <v>59</v>
      </c>
      <c r="C5" s="172" t="s">
        <v>24</v>
      </c>
      <c r="D5" s="172" t="s">
        <v>60</v>
      </c>
      <c r="E5" s="174"/>
    </row>
    <row r="6" spans="1:7" s="1" customFormat="1" ht="15.75" customHeight="1">
      <c r="A6" s="175"/>
      <c r="B6" s="3"/>
      <c r="C6" s="4"/>
      <c r="D6" s="4"/>
      <c r="E6" s="174"/>
    </row>
    <row r="7" spans="1:7" s="1" customFormat="1" ht="15.75" customHeight="1">
      <c r="A7" s="175"/>
      <c r="B7" s="3"/>
      <c r="C7" s="4"/>
      <c r="D7" s="4"/>
      <c r="E7" s="174"/>
    </row>
    <row r="8" spans="1:7" s="1" customFormat="1" ht="15.75" customHeight="1">
      <c r="A8" s="175"/>
      <c r="B8" s="5" t="s">
        <v>61</v>
      </c>
      <c r="C8" s="6"/>
      <c r="D8" s="6"/>
      <c r="E8" s="174"/>
    </row>
    <row r="9" spans="1:7" s="1" customFormat="1" ht="15.75" customHeight="1">
      <c r="A9" s="175"/>
      <c r="B9" s="3"/>
      <c r="C9" s="6"/>
      <c r="D9" s="6"/>
      <c r="E9" s="174"/>
    </row>
    <row r="10" spans="1:7" s="1" customFormat="1" ht="15.75" customHeight="1">
      <c r="A10" s="175"/>
      <c r="B10" s="7" t="s">
        <v>62</v>
      </c>
      <c r="C10" s="8"/>
      <c r="D10" s="8"/>
      <c r="E10" s="174"/>
    </row>
    <row r="11" spans="1:7" s="1" customFormat="1" ht="15.75" customHeight="1">
      <c r="A11" s="175"/>
      <c r="B11" s="9" t="s">
        <v>63</v>
      </c>
      <c r="C11" s="206">
        <v>31330</v>
      </c>
      <c r="D11" s="206">
        <v>0</v>
      </c>
      <c r="E11" s="174"/>
    </row>
    <row r="12" spans="1:7" s="1" customFormat="1" ht="15.75" customHeight="1">
      <c r="A12" s="175"/>
      <c r="B12" s="9" t="s">
        <v>27</v>
      </c>
      <c r="C12" s="206">
        <v>421416</v>
      </c>
      <c r="D12" s="206">
        <v>449984</v>
      </c>
      <c r="E12" s="174"/>
      <c r="F12" s="165"/>
      <c r="G12" s="165"/>
    </row>
    <row r="13" spans="1:7" s="1" customFormat="1" ht="15.75" customHeight="1">
      <c r="A13" s="175"/>
      <c r="B13" s="9" t="s">
        <v>64</v>
      </c>
      <c r="C13" s="206">
        <v>59327</v>
      </c>
      <c r="D13" s="206">
        <v>56514</v>
      </c>
      <c r="E13" s="174"/>
    </row>
    <row r="14" spans="1:7" s="1" customFormat="1" ht="15.75" customHeight="1">
      <c r="A14" s="175"/>
      <c r="B14" s="9" t="s">
        <v>65</v>
      </c>
      <c r="C14" s="207">
        <v>96</v>
      </c>
      <c r="D14" s="207">
        <v>109</v>
      </c>
      <c r="E14" s="174"/>
    </row>
    <row r="15" spans="1:7" s="1" customFormat="1" ht="15.75" customHeight="1">
      <c r="A15" s="175"/>
      <c r="B15" s="9" t="s">
        <v>66</v>
      </c>
      <c r="C15" s="208">
        <v>206229</v>
      </c>
      <c r="D15" s="208">
        <v>226739</v>
      </c>
      <c r="E15" s="174"/>
    </row>
    <row r="16" spans="1:7" s="1" customFormat="1" ht="15.75" customHeight="1">
      <c r="A16" s="175"/>
      <c r="B16" s="9" t="s">
        <v>67</v>
      </c>
      <c r="C16" s="206">
        <v>32125</v>
      </c>
      <c r="D16" s="206">
        <v>25881</v>
      </c>
      <c r="E16" s="174"/>
    </row>
    <row r="17" spans="1:5" s="1" customFormat="1" ht="15.75" customHeight="1">
      <c r="A17" s="175"/>
      <c r="B17" s="9" t="s">
        <v>68</v>
      </c>
      <c r="C17" s="209">
        <v>9740</v>
      </c>
      <c r="D17" s="209">
        <v>10291</v>
      </c>
      <c r="E17" s="174"/>
    </row>
    <row r="18" spans="1:5" s="1" customFormat="1" ht="15.75" customHeight="1">
      <c r="A18" s="175"/>
      <c r="B18" s="9"/>
      <c r="C18" s="119">
        <f>SUM(C11:C17)</f>
        <v>760263</v>
      </c>
      <c r="D18" s="119">
        <f>SUM(D11:D17)</f>
        <v>769518</v>
      </c>
      <c r="E18" s="174"/>
    </row>
    <row r="19" spans="1:5" s="1" customFormat="1" ht="15.75" customHeight="1">
      <c r="A19" s="175"/>
      <c r="B19" s="7" t="s">
        <v>69</v>
      </c>
      <c r="C19" s="208"/>
      <c r="D19" s="208"/>
      <c r="E19" s="174"/>
    </row>
    <row r="20" spans="1:5" s="1" customFormat="1" ht="15.75" customHeight="1">
      <c r="A20" s="175"/>
      <c r="B20" s="9" t="s">
        <v>70</v>
      </c>
      <c r="C20" s="208">
        <v>191662</v>
      </c>
      <c r="D20" s="208">
        <v>211771</v>
      </c>
      <c r="E20" s="174"/>
    </row>
    <row r="21" spans="1:5" s="1" customFormat="1" ht="15.75" customHeight="1">
      <c r="A21" s="175"/>
      <c r="B21" s="9" t="s">
        <v>71</v>
      </c>
      <c r="C21" s="206">
        <v>820656</v>
      </c>
      <c r="D21" s="206">
        <v>829173</v>
      </c>
      <c r="E21" s="174"/>
    </row>
    <row r="22" spans="1:5" s="1" customFormat="1" ht="15.75" customHeight="1">
      <c r="A22" s="175"/>
      <c r="B22" s="9" t="s">
        <v>72</v>
      </c>
      <c r="C22" s="210">
        <v>62188</v>
      </c>
      <c r="D22" s="210">
        <v>64460</v>
      </c>
      <c r="E22" s="174"/>
    </row>
    <row r="23" spans="1:5" s="1" customFormat="1" ht="15.75" customHeight="1">
      <c r="A23" s="175"/>
      <c r="B23" s="9" t="s">
        <v>73</v>
      </c>
      <c r="C23" s="206">
        <v>4374</v>
      </c>
      <c r="D23" s="206">
        <v>4519</v>
      </c>
      <c r="E23" s="174"/>
    </row>
    <row r="24" spans="1:5" s="1" customFormat="1" ht="15.75" customHeight="1">
      <c r="A24" s="175"/>
      <c r="B24" s="9" t="s">
        <v>66</v>
      </c>
      <c r="C24" s="210">
        <v>75677</v>
      </c>
      <c r="D24" s="210">
        <v>96418</v>
      </c>
      <c r="E24" s="174"/>
    </row>
    <row r="25" spans="1:5" s="1" customFormat="1" ht="15.75" customHeight="1">
      <c r="A25" s="175"/>
      <c r="B25" s="9" t="s">
        <v>67</v>
      </c>
      <c r="C25" s="210">
        <v>1998</v>
      </c>
      <c r="D25" s="210">
        <v>2030</v>
      </c>
      <c r="E25" s="174"/>
    </row>
    <row r="26" spans="1:5" s="1" customFormat="1" ht="15.75" customHeight="1">
      <c r="A26" s="175"/>
      <c r="B26" s="9" t="s">
        <v>68</v>
      </c>
      <c r="C26" s="210">
        <v>2872</v>
      </c>
      <c r="D26" s="210">
        <v>2711</v>
      </c>
      <c r="E26" s="174"/>
    </row>
    <row r="27" spans="1:5" s="1" customFormat="1" ht="15.75" customHeight="1">
      <c r="A27" s="175"/>
      <c r="B27" s="9" t="s">
        <v>74</v>
      </c>
      <c r="C27" s="209">
        <v>16162</v>
      </c>
      <c r="D27" s="209">
        <v>16253</v>
      </c>
      <c r="E27" s="174"/>
    </row>
    <row r="28" spans="1:5" s="1" customFormat="1" ht="15.75" customHeight="1">
      <c r="A28" s="175"/>
      <c r="B28" s="10"/>
      <c r="C28" s="120">
        <f>SUM(C20:C27)</f>
        <v>1175589</v>
      </c>
      <c r="D28" s="120">
        <f>SUM(D20:D27)</f>
        <v>1227335</v>
      </c>
      <c r="E28" s="174"/>
    </row>
    <row r="29" spans="1:5" s="1" customFormat="1" ht="15.75" customHeight="1">
      <c r="A29" s="175"/>
      <c r="B29" s="10"/>
      <c r="C29" s="210"/>
      <c r="D29" s="210"/>
      <c r="E29" s="174"/>
    </row>
    <row r="30" spans="1:5" s="1" customFormat="1" ht="15.75" customHeight="1" thickBot="1">
      <c r="A30" s="175"/>
      <c r="B30" s="10"/>
      <c r="C30" s="121">
        <f>+C18+C28</f>
        <v>1935852</v>
      </c>
      <c r="D30" s="121">
        <f>D18+D28</f>
        <v>1996853</v>
      </c>
      <c r="E30" s="174"/>
    </row>
    <row r="31" spans="1:5" s="1" customFormat="1" ht="15.75" customHeight="1" thickTop="1">
      <c r="A31" s="175"/>
      <c r="B31" s="5" t="s">
        <v>75</v>
      </c>
      <c r="C31" s="122"/>
      <c r="D31" s="122"/>
      <c r="E31" s="174"/>
    </row>
    <row r="32" spans="1:5" s="1" customFormat="1" ht="15.75" customHeight="1">
      <c r="A32" s="175"/>
      <c r="B32" s="10"/>
      <c r="C32" s="122"/>
      <c r="D32" s="122"/>
      <c r="E32" s="174"/>
    </row>
    <row r="33" spans="1:5" s="1" customFormat="1" ht="15.75" customHeight="1">
      <c r="A33" s="175"/>
      <c r="B33" s="11" t="s">
        <v>76</v>
      </c>
      <c r="C33" s="211"/>
      <c r="D33" s="211"/>
      <c r="E33" s="174"/>
    </row>
    <row r="34" spans="1:5" s="1" customFormat="1" ht="15.75" customHeight="1">
      <c r="A34" s="175"/>
      <c r="B34" s="10" t="s">
        <v>77</v>
      </c>
      <c r="C34" s="211">
        <v>13503</v>
      </c>
      <c r="D34" s="211">
        <v>0</v>
      </c>
      <c r="E34" s="174"/>
    </row>
    <row r="35" spans="1:5" s="1" customFormat="1" ht="15.75" customHeight="1">
      <c r="A35" s="175"/>
      <c r="B35" s="10" t="s">
        <v>78</v>
      </c>
      <c r="C35" s="211">
        <v>203042</v>
      </c>
      <c r="D35" s="211">
        <v>202888</v>
      </c>
      <c r="E35" s="174"/>
    </row>
    <row r="36" spans="1:5" s="1" customFormat="1" ht="15.75" customHeight="1">
      <c r="A36" s="175"/>
      <c r="B36" s="9" t="s">
        <v>79</v>
      </c>
      <c r="C36" s="210">
        <v>30392</v>
      </c>
      <c r="D36" s="210">
        <v>36140</v>
      </c>
      <c r="E36" s="174"/>
    </row>
    <row r="37" spans="1:5" s="1" customFormat="1" ht="15.75" customHeight="1">
      <c r="A37" s="175"/>
      <c r="B37" s="10" t="s">
        <v>80</v>
      </c>
      <c r="C37" s="210">
        <v>66796</v>
      </c>
      <c r="D37" s="210">
        <v>66289</v>
      </c>
      <c r="E37" s="174"/>
    </row>
    <row r="38" spans="1:5" s="1" customFormat="1" ht="15.75" customHeight="1">
      <c r="A38" s="175"/>
      <c r="B38" s="10" t="s">
        <v>81</v>
      </c>
      <c r="C38" s="211">
        <v>42193</v>
      </c>
      <c r="D38" s="211">
        <v>83598</v>
      </c>
      <c r="E38" s="174"/>
    </row>
    <row r="39" spans="1:5" s="1" customFormat="1" ht="15.75" customHeight="1">
      <c r="A39" s="175"/>
      <c r="B39" s="10" t="s">
        <v>82</v>
      </c>
      <c r="C39" s="210">
        <v>30506</v>
      </c>
      <c r="D39" s="210">
        <v>38477</v>
      </c>
      <c r="E39" s="174"/>
    </row>
    <row r="40" spans="1:5" s="1" customFormat="1" ht="15.75" customHeight="1">
      <c r="A40" s="175"/>
      <c r="B40" s="10" t="s">
        <v>83</v>
      </c>
      <c r="C40" s="212">
        <v>136387</v>
      </c>
      <c r="D40" s="212">
        <v>105664</v>
      </c>
      <c r="E40" s="174"/>
    </row>
    <row r="41" spans="1:5" s="1" customFormat="1" ht="15.75" customHeight="1">
      <c r="A41" s="175"/>
      <c r="B41" s="10"/>
      <c r="C41" s="122">
        <f t="shared" ref="C41" si="0">SUM(C34:C40)</f>
        <v>522819</v>
      </c>
      <c r="D41" s="122">
        <f>SUM(D34:D40)</f>
        <v>533056</v>
      </c>
      <c r="E41" s="174"/>
    </row>
    <row r="42" spans="1:5" s="1" customFormat="1" ht="15.75" customHeight="1">
      <c r="A42" s="175"/>
      <c r="B42" s="11" t="s">
        <v>84</v>
      </c>
      <c r="C42" s="122"/>
      <c r="D42" s="122"/>
      <c r="E42" s="174"/>
    </row>
    <row r="43" spans="1:5" s="1" customFormat="1" ht="15.75" customHeight="1">
      <c r="A43" s="175"/>
      <c r="B43" s="10" t="s">
        <v>78</v>
      </c>
      <c r="C43" s="211">
        <v>409906</v>
      </c>
      <c r="D43" s="211">
        <v>410486</v>
      </c>
      <c r="E43" s="174"/>
    </row>
    <row r="44" spans="1:5" s="1" customFormat="1" ht="15.75" customHeight="1">
      <c r="A44" s="175"/>
      <c r="B44" s="9" t="s">
        <v>79</v>
      </c>
      <c r="C44" s="211">
        <v>2</v>
      </c>
      <c r="D44" s="211">
        <v>0</v>
      </c>
      <c r="E44" s="174"/>
    </row>
    <row r="45" spans="1:5" s="1" customFormat="1" ht="15.75" customHeight="1">
      <c r="A45" s="175"/>
      <c r="B45" s="10" t="s">
        <v>80</v>
      </c>
      <c r="C45" s="211">
        <v>3141</v>
      </c>
      <c r="D45" s="211">
        <v>4775</v>
      </c>
      <c r="E45" s="174"/>
    </row>
    <row r="46" spans="1:5" s="1" customFormat="1" ht="15.75" customHeight="1">
      <c r="A46" s="175"/>
      <c r="B46" s="10" t="s">
        <v>85</v>
      </c>
      <c r="C46" s="211">
        <v>49637</v>
      </c>
      <c r="D46" s="211">
        <v>50707</v>
      </c>
      <c r="E46" s="174"/>
    </row>
    <row r="47" spans="1:5" s="1" customFormat="1" ht="15.75" customHeight="1">
      <c r="A47" s="175"/>
      <c r="B47" s="10" t="s">
        <v>81</v>
      </c>
      <c r="C47" s="211">
        <v>8861</v>
      </c>
      <c r="D47" s="211">
        <v>7291</v>
      </c>
      <c r="E47" s="174"/>
    </row>
    <row r="48" spans="1:5" s="1" customFormat="1" ht="15.75" customHeight="1">
      <c r="A48" s="175"/>
      <c r="B48" s="10" t="s">
        <v>74</v>
      </c>
      <c r="C48" s="211">
        <v>23074</v>
      </c>
      <c r="D48" s="211">
        <v>22577</v>
      </c>
      <c r="E48" s="174"/>
    </row>
    <row r="49" spans="1:5" s="1" customFormat="1" ht="15.75" customHeight="1">
      <c r="A49" s="175"/>
      <c r="B49" s="10" t="s">
        <v>83</v>
      </c>
      <c r="C49" s="212">
        <v>1769</v>
      </c>
      <c r="D49" s="212">
        <v>2366</v>
      </c>
      <c r="E49" s="174"/>
    </row>
    <row r="50" spans="1:5" s="1" customFormat="1" ht="15.75" customHeight="1">
      <c r="A50" s="175"/>
      <c r="B50" s="10"/>
      <c r="C50" s="122">
        <f t="shared" ref="C50" si="1">SUM(C43:C49)</f>
        <v>496390</v>
      </c>
      <c r="D50" s="122">
        <f>SUM(D43:D49)</f>
        <v>498202</v>
      </c>
      <c r="E50" s="174"/>
    </row>
    <row r="51" spans="1:5" s="1" customFormat="1" ht="15.75" customHeight="1">
      <c r="A51" s="175"/>
      <c r="B51" s="7" t="s">
        <v>86</v>
      </c>
      <c r="C51" s="208"/>
      <c r="D51" s="208"/>
      <c r="E51" s="174"/>
    </row>
    <row r="52" spans="1:5" s="1" customFormat="1" ht="15.75" customHeight="1">
      <c r="A52" s="175"/>
      <c r="B52" s="9" t="s">
        <v>87</v>
      </c>
      <c r="C52" s="207">
        <v>86944</v>
      </c>
      <c r="D52" s="207">
        <v>86944</v>
      </c>
      <c r="E52" s="174"/>
    </row>
    <row r="53" spans="1:5" s="1" customFormat="1" ht="15.75" customHeight="1">
      <c r="A53" s="175"/>
      <c r="B53" s="9" t="s">
        <v>88</v>
      </c>
      <c r="C53" s="207">
        <v>46559</v>
      </c>
      <c r="D53" s="207">
        <v>46144</v>
      </c>
      <c r="E53" s="174"/>
    </row>
    <row r="54" spans="1:5" s="1" customFormat="1" ht="15.75" customHeight="1">
      <c r="A54" s="175"/>
      <c r="B54" s="9" t="s">
        <v>89</v>
      </c>
      <c r="C54" s="207">
        <v>1105886</v>
      </c>
      <c r="D54" s="207">
        <v>1087328</v>
      </c>
      <c r="E54" s="174"/>
    </row>
    <row r="55" spans="1:5" s="1" customFormat="1" ht="15.75" customHeight="1">
      <c r="A55" s="175"/>
      <c r="B55" s="10" t="s">
        <v>90</v>
      </c>
      <c r="C55" s="213">
        <v>-97432</v>
      </c>
      <c r="D55" s="213">
        <v>-100080</v>
      </c>
      <c r="E55" s="174"/>
    </row>
    <row r="56" spans="1:5" s="1" customFormat="1" ht="15.75" customHeight="1">
      <c r="A56" s="175"/>
      <c r="B56" s="10" t="s">
        <v>91</v>
      </c>
      <c r="C56" s="214">
        <v>-226116</v>
      </c>
      <c r="D56" s="214">
        <v>-155534</v>
      </c>
      <c r="E56" s="174"/>
    </row>
    <row r="57" spans="1:5" s="1" customFormat="1" ht="15.75" customHeight="1">
      <c r="A57" s="175"/>
      <c r="B57" s="162" t="s">
        <v>92</v>
      </c>
      <c r="C57" s="161">
        <f>SUM(C52:C56)</f>
        <v>915841</v>
      </c>
      <c r="D57" s="161">
        <f>SUM(D52:D56)</f>
        <v>964802</v>
      </c>
      <c r="E57" s="174"/>
    </row>
    <row r="58" spans="1:5" s="1" customFormat="1" ht="15.75" customHeight="1">
      <c r="A58" s="175"/>
      <c r="B58" s="11" t="s">
        <v>93</v>
      </c>
      <c r="C58" s="163">
        <v>802</v>
      </c>
      <c r="D58" s="163">
        <v>793</v>
      </c>
      <c r="E58" s="174"/>
    </row>
    <row r="59" spans="1:5" s="1" customFormat="1" ht="15.75" customHeight="1">
      <c r="A59" s="175"/>
      <c r="B59" s="10"/>
      <c r="C59" s="120">
        <f>SUM(C57:C58)</f>
        <v>916643</v>
      </c>
      <c r="D59" s="120">
        <f>SUM(D57:D58)</f>
        <v>965595</v>
      </c>
      <c r="E59" s="174"/>
    </row>
    <row r="60" spans="1:5" s="1" customFormat="1" ht="15.75" customHeight="1">
      <c r="A60" s="175"/>
      <c r="B60" s="10"/>
      <c r="C60" s="210"/>
      <c r="D60" s="210"/>
      <c r="E60" s="174"/>
    </row>
    <row r="61" spans="1:5" s="1" customFormat="1" ht="15.75" customHeight="1" thickBot="1">
      <c r="A61" s="175"/>
      <c r="B61" s="10"/>
      <c r="C61" s="121">
        <f t="shared" ref="C61" si="2">+C41+C50+C59</f>
        <v>1935852</v>
      </c>
      <c r="D61" s="121">
        <f>D41+D50+D59</f>
        <v>1996853</v>
      </c>
      <c r="E61" s="174"/>
    </row>
    <row r="62" spans="1:5" s="1" customFormat="1" ht="18" thickTop="1">
      <c r="A62" s="175"/>
      <c r="B62" s="174"/>
      <c r="C62" s="174"/>
      <c r="D62" s="174"/>
      <c r="E62" s="174"/>
    </row>
    <row r="63" spans="1:5">
      <c r="A63" s="164"/>
      <c r="B63" s="231"/>
      <c r="C63" s="232"/>
      <c r="D63" s="232"/>
      <c r="E63" s="164"/>
    </row>
    <row r="64" spans="1:5">
      <c r="A64" s="164"/>
      <c r="B64" s="231"/>
      <c r="C64" s="232"/>
      <c r="D64" s="232"/>
      <c r="E64" s="164"/>
    </row>
    <row r="65" spans="2:4">
      <c r="B65" s="231"/>
      <c r="C65" s="232"/>
      <c r="D65" s="232"/>
    </row>
    <row r="66" spans="2:4">
      <c r="B66" s="231"/>
      <c r="C66" s="232"/>
      <c r="D66" s="232"/>
    </row>
    <row r="67" spans="2:4">
      <c r="B67" s="231"/>
      <c r="C67" s="232"/>
      <c r="D67" s="232"/>
    </row>
    <row r="68" spans="2:4">
      <c r="B68" s="231"/>
      <c r="C68" s="232"/>
      <c r="D68" s="232"/>
    </row>
    <row r="69" spans="2:4">
      <c r="B69" s="231"/>
      <c r="C69" s="232"/>
      <c r="D69" s="232"/>
    </row>
    <row r="70" spans="2:4">
      <c r="B70" s="231"/>
      <c r="C70" s="232"/>
      <c r="D70" s="232"/>
    </row>
    <row r="71" spans="2:4">
      <c r="B71" s="231"/>
      <c r="C71" s="232"/>
      <c r="D71" s="232"/>
    </row>
    <row r="72" spans="2:4">
      <c r="B72" s="231"/>
      <c r="C72" s="232"/>
      <c r="D72" s="232"/>
    </row>
    <row r="73" spans="2:4">
      <c r="B73" s="231"/>
      <c r="C73" s="232"/>
      <c r="D73" s="232"/>
    </row>
    <row r="74" spans="2:4">
      <c r="B74" s="231"/>
      <c r="C74" s="232"/>
      <c r="D74" s="232"/>
    </row>
    <row r="75" spans="2:4">
      <c r="B75" s="231"/>
      <c r="C75" s="232"/>
      <c r="D75" s="232"/>
    </row>
    <row r="76" spans="2:4">
      <c r="B76" s="231"/>
      <c r="C76" s="232"/>
      <c r="D76" s="232"/>
    </row>
    <row r="77" spans="2:4">
      <c r="B77" s="231"/>
      <c r="C77" s="232"/>
      <c r="D77" s="232"/>
    </row>
    <row r="78" spans="2:4">
      <c r="B78" s="231"/>
      <c r="C78" s="232"/>
      <c r="D78" s="232"/>
    </row>
    <row r="79" spans="2:4">
      <c r="B79" s="231"/>
      <c r="C79" s="232"/>
      <c r="D79" s="232"/>
    </row>
    <row r="80" spans="2:4">
      <c r="B80" s="231"/>
      <c r="C80" s="232"/>
      <c r="D80" s="232"/>
    </row>
    <row r="81" spans="2:4">
      <c r="B81" s="231"/>
      <c r="C81" s="232"/>
      <c r="D81" s="232"/>
    </row>
    <row r="82" spans="2:4">
      <c r="B82" s="231"/>
      <c r="C82" s="232"/>
      <c r="D82" s="232"/>
    </row>
    <row r="83" spans="2:4">
      <c r="B83" s="231"/>
      <c r="C83" s="232"/>
      <c r="D83" s="232"/>
    </row>
    <row r="84" spans="2:4">
      <c r="B84" s="231"/>
      <c r="C84" s="232"/>
      <c r="D84" s="232"/>
    </row>
    <row r="85" spans="2:4">
      <c r="B85" s="231"/>
      <c r="C85" s="232"/>
      <c r="D85" s="232"/>
    </row>
    <row r="86" spans="2:4">
      <c r="B86" s="231"/>
      <c r="C86" s="232"/>
      <c r="D86" s="232"/>
    </row>
    <row r="87" spans="2:4">
      <c r="B87" s="231"/>
      <c r="C87" s="232"/>
      <c r="D87" s="232"/>
    </row>
    <row r="88" spans="2:4">
      <c r="B88" s="231"/>
      <c r="C88" s="232"/>
      <c r="D88" s="232"/>
    </row>
    <row r="89" spans="2:4">
      <c r="B89" s="231"/>
      <c r="C89" s="232"/>
      <c r="D89" s="232"/>
    </row>
    <row r="90" spans="2:4">
      <c r="B90" s="231"/>
      <c r="C90" s="232"/>
      <c r="D90" s="232"/>
    </row>
    <row r="91" spans="2:4">
      <c r="B91" s="231"/>
      <c r="C91" s="232"/>
      <c r="D91" s="232"/>
    </row>
    <row r="92" spans="2:4">
      <c r="B92" s="231"/>
      <c r="C92" s="232"/>
      <c r="D92" s="232"/>
    </row>
    <row r="93" spans="2:4">
      <c r="B93" s="231"/>
      <c r="C93" s="232"/>
      <c r="D93" s="232"/>
    </row>
    <row r="94" spans="2:4">
      <c r="B94" s="231"/>
      <c r="C94" s="232"/>
      <c r="D94" s="232"/>
    </row>
    <row r="95" spans="2:4">
      <c r="B95" s="231"/>
      <c r="C95" s="232"/>
      <c r="D95" s="232"/>
    </row>
    <row r="96" spans="2:4">
      <c r="B96" s="231"/>
      <c r="C96" s="232"/>
      <c r="D96" s="232"/>
    </row>
    <row r="97" spans="2:4">
      <c r="B97" s="231"/>
      <c r="C97" s="232"/>
      <c r="D97" s="232"/>
    </row>
    <row r="98" spans="2:4">
      <c r="B98" s="231"/>
      <c r="C98" s="232"/>
      <c r="D98" s="232"/>
    </row>
    <row r="99" spans="2:4">
      <c r="B99" s="231"/>
      <c r="C99" s="232"/>
      <c r="D99" s="232"/>
    </row>
    <row r="100" spans="2:4">
      <c r="B100" s="231"/>
      <c r="C100" s="232"/>
      <c r="D100" s="232"/>
    </row>
    <row r="101" spans="2:4">
      <c r="B101" s="231"/>
      <c r="C101" s="232"/>
      <c r="D101" s="232"/>
    </row>
    <row r="102" spans="2:4">
      <c r="B102" s="231"/>
      <c r="C102" s="232"/>
      <c r="D102" s="232"/>
    </row>
    <row r="103" spans="2:4">
      <c r="B103" s="231"/>
      <c r="C103" s="232"/>
      <c r="D103" s="232"/>
    </row>
    <row r="104" spans="2:4">
      <c r="B104" s="231"/>
      <c r="C104" s="232"/>
      <c r="D104" s="232"/>
    </row>
    <row r="105" spans="2:4">
      <c r="B105" s="231"/>
      <c r="C105" s="232"/>
      <c r="D105" s="232"/>
    </row>
    <row r="106" spans="2:4">
      <c r="B106" s="231"/>
      <c r="C106" s="232"/>
      <c r="D106" s="232"/>
    </row>
    <row r="107" spans="2:4">
      <c r="B107" s="231"/>
      <c r="C107" s="232"/>
      <c r="D107" s="232"/>
    </row>
    <row r="108" spans="2:4">
      <c r="B108" s="231"/>
      <c r="C108" s="232"/>
      <c r="D108" s="232"/>
    </row>
    <row r="109" spans="2:4">
      <c r="B109" s="231"/>
      <c r="C109" s="232"/>
      <c r="D109" s="232"/>
    </row>
    <row r="110" spans="2:4">
      <c r="B110" s="231"/>
      <c r="C110" s="232"/>
      <c r="D110" s="232"/>
    </row>
    <row r="111" spans="2:4">
      <c r="B111" s="231"/>
      <c r="C111" s="232"/>
      <c r="D111" s="232"/>
    </row>
    <row r="112" spans="2:4">
      <c r="B112" s="231"/>
      <c r="C112" s="232"/>
      <c r="D112" s="232"/>
    </row>
    <row r="113" spans="2:4">
      <c r="B113" s="231"/>
      <c r="C113" s="232"/>
      <c r="D113" s="232"/>
    </row>
    <row r="114" spans="2:4">
      <c r="B114" s="231"/>
      <c r="C114" s="232"/>
      <c r="D114" s="232"/>
    </row>
    <row r="115" spans="2:4">
      <c r="B115" s="231"/>
      <c r="C115" s="232"/>
      <c r="D115" s="232"/>
    </row>
    <row r="116" spans="2:4">
      <c r="B116" s="231"/>
      <c r="C116" s="232"/>
      <c r="D116" s="23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9" orientation="portrait" r:id="rId1"/>
  <headerFooter alignWithMargins="0">
    <oddHeader>&amp;L&amp;G</oddHeader>
    <oddFooter>&amp;CSoftware AG - Q1 2014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1"/>
  <sheetViews>
    <sheetView zoomScale="75" zoomScaleNormal="75" workbookViewId="0">
      <selection activeCell="B3" sqref="B3"/>
    </sheetView>
  </sheetViews>
  <sheetFormatPr defaultColWidth="8.85546875" defaultRowHeight="13.15"/>
  <cols>
    <col min="1" max="1" width="5.28515625" style="2" customWidth="1"/>
    <col min="2" max="2" width="78" style="2" customWidth="1"/>
    <col min="3" max="3" width="20.7109375" style="2" customWidth="1"/>
    <col min="4" max="4" width="24.5703125" style="2" customWidth="1"/>
    <col min="5" max="5" width="4.7109375" style="2" customWidth="1"/>
    <col min="6" max="16384" width="8.85546875" style="2"/>
  </cols>
  <sheetData>
    <row r="1" spans="1:5" ht="21" customHeight="1">
      <c r="A1" s="174"/>
      <c r="B1" s="175"/>
      <c r="C1" s="174"/>
      <c r="D1" s="174"/>
      <c r="E1" s="183"/>
    </row>
    <row r="2" spans="1:5" ht="18.75" customHeight="1">
      <c r="A2" s="174"/>
      <c r="B2" s="183" t="s">
        <v>94</v>
      </c>
      <c r="C2" s="183"/>
      <c r="D2" s="183"/>
      <c r="E2" s="183"/>
    </row>
    <row r="3" spans="1:5" ht="18.75" customHeight="1">
      <c r="A3" s="174"/>
      <c r="B3" s="183"/>
      <c r="C3" s="183"/>
      <c r="D3" s="183"/>
      <c r="E3" s="183"/>
    </row>
    <row r="4" spans="1:5" ht="18.75" customHeight="1">
      <c r="A4" s="174"/>
      <c r="B4" s="183" t="s">
        <v>1</v>
      </c>
      <c r="C4" s="183"/>
      <c r="D4" s="183"/>
      <c r="E4" s="183"/>
    </row>
    <row r="5" spans="1:5" s="1" customFormat="1" ht="21" customHeight="1">
      <c r="A5" s="174"/>
      <c r="B5" s="29"/>
      <c r="C5" s="29"/>
      <c r="D5" s="29"/>
      <c r="E5" s="183"/>
    </row>
    <row r="6" spans="1:5" s="117" customFormat="1" ht="17.45">
      <c r="A6" s="174"/>
      <c r="B6" s="12" t="s">
        <v>95</v>
      </c>
      <c r="C6" s="173" t="s">
        <v>3</v>
      </c>
      <c r="D6" s="173" t="s">
        <v>4</v>
      </c>
      <c r="E6" s="183"/>
    </row>
    <row r="7" spans="1:5" ht="17.45">
      <c r="A7" s="174"/>
      <c r="B7" s="13" t="s">
        <v>16</v>
      </c>
      <c r="C7" s="189">
        <v>18567</v>
      </c>
      <c r="D7" s="189">
        <v>27213</v>
      </c>
      <c r="E7" s="183"/>
    </row>
    <row r="8" spans="1:5" ht="17.45">
      <c r="A8" s="174"/>
      <c r="B8" s="13" t="s">
        <v>49</v>
      </c>
      <c r="C8" s="189">
        <v>7427</v>
      </c>
      <c r="D8" s="189">
        <v>11266</v>
      </c>
      <c r="E8" s="183"/>
    </row>
    <row r="9" spans="1:5" ht="17.45">
      <c r="A9" s="174"/>
      <c r="B9" s="13" t="s">
        <v>96</v>
      </c>
      <c r="C9" s="189">
        <v>2847</v>
      </c>
      <c r="D9" s="189">
        <v>1330</v>
      </c>
      <c r="E9" s="183"/>
    </row>
    <row r="10" spans="1:5" ht="17.45">
      <c r="A10" s="174"/>
      <c r="B10" s="13" t="s">
        <v>97</v>
      </c>
      <c r="C10" s="189">
        <v>14009</v>
      </c>
      <c r="D10" s="189">
        <v>12699</v>
      </c>
      <c r="E10" s="183"/>
    </row>
    <row r="11" spans="1:5" ht="18" thickBot="1">
      <c r="A11" s="174"/>
      <c r="B11" s="14" t="s">
        <v>98</v>
      </c>
      <c r="C11" s="205">
        <v>799</v>
      </c>
      <c r="D11" s="205">
        <v>-4106</v>
      </c>
      <c r="E11" s="183"/>
    </row>
    <row r="12" spans="1:5" ht="17.45">
      <c r="A12" s="174"/>
      <c r="B12" s="15" t="s">
        <v>99</v>
      </c>
      <c r="C12" s="17">
        <f>SUM(C7:C11)</f>
        <v>43649</v>
      </c>
      <c r="D12" s="17">
        <f>SUM(D7:D11)</f>
        <v>48402</v>
      </c>
      <c r="E12" s="183"/>
    </row>
    <row r="13" spans="1:5" ht="30.6">
      <c r="A13" s="174"/>
      <c r="B13" s="13" t="s">
        <v>100</v>
      </c>
      <c r="C13" s="189">
        <v>24380</v>
      </c>
      <c r="D13" s="189">
        <v>26081</v>
      </c>
      <c r="E13" s="183"/>
    </row>
    <row r="14" spans="1:5" ht="17.45">
      <c r="A14" s="174"/>
      <c r="B14" s="13" t="s">
        <v>101</v>
      </c>
      <c r="C14" s="189">
        <v>-2128</v>
      </c>
      <c r="D14" s="189">
        <v>3792</v>
      </c>
      <c r="E14" s="183"/>
    </row>
    <row r="15" spans="1:5" ht="17.45">
      <c r="A15" s="174"/>
      <c r="B15" s="13" t="s">
        <v>102</v>
      </c>
      <c r="C15" s="189">
        <v>-14422</v>
      </c>
      <c r="D15" s="189">
        <v>-13646</v>
      </c>
      <c r="E15" s="183"/>
    </row>
    <row r="16" spans="1:5" ht="17.45">
      <c r="A16" s="174"/>
      <c r="B16" s="13" t="s">
        <v>103</v>
      </c>
      <c r="C16" s="189">
        <v>-3545</v>
      </c>
      <c r="D16" s="189">
        <v>-1354</v>
      </c>
      <c r="E16" s="183"/>
    </row>
    <row r="17" spans="1:5" ht="18" thickBot="1">
      <c r="A17" s="174"/>
      <c r="B17" s="14" t="s">
        <v>104</v>
      </c>
      <c r="C17" s="205">
        <v>2147</v>
      </c>
      <c r="D17" s="205">
        <v>2177</v>
      </c>
      <c r="E17" s="183"/>
    </row>
    <row r="18" spans="1:5" ht="17.45">
      <c r="A18" s="174"/>
      <c r="B18" s="15" t="s">
        <v>105</v>
      </c>
      <c r="C18" s="17">
        <f>SUM(C12:C17)</f>
        <v>50081</v>
      </c>
      <c r="D18" s="17">
        <f>D12+SUM(D13:D17)</f>
        <v>65452</v>
      </c>
      <c r="E18" s="183"/>
    </row>
    <row r="19" spans="1:5" ht="17.45">
      <c r="A19" s="174"/>
      <c r="B19" s="13" t="s">
        <v>106</v>
      </c>
      <c r="C19" s="189">
        <v>966</v>
      </c>
      <c r="D19" s="189">
        <v>62</v>
      </c>
      <c r="E19" s="183"/>
    </row>
    <row r="20" spans="1:5" ht="17.45">
      <c r="A20" s="174"/>
      <c r="B20" s="13" t="s">
        <v>107</v>
      </c>
      <c r="C20" s="189">
        <v>-3314</v>
      </c>
      <c r="D20" s="189">
        <v>-3120</v>
      </c>
      <c r="E20" s="183"/>
    </row>
    <row r="21" spans="1:5" ht="17.45">
      <c r="A21" s="174"/>
      <c r="B21" s="13" t="s">
        <v>108</v>
      </c>
      <c r="C21" s="189">
        <v>106</v>
      </c>
      <c r="D21" s="189">
        <v>424</v>
      </c>
      <c r="E21" s="183"/>
    </row>
    <row r="22" spans="1:5" ht="17.45">
      <c r="A22" s="174"/>
      <c r="B22" s="13" t="s">
        <v>109</v>
      </c>
      <c r="C22" s="189">
        <v>-14</v>
      </c>
      <c r="D22" s="189">
        <v>-73</v>
      </c>
      <c r="E22" s="183"/>
    </row>
    <row r="23" spans="1:5" ht="17.45">
      <c r="A23" s="174"/>
      <c r="B23" s="155" t="s">
        <v>110</v>
      </c>
      <c r="C23" s="220">
        <v>0</v>
      </c>
      <c r="D23" s="220">
        <v>0</v>
      </c>
      <c r="E23" s="183"/>
    </row>
    <row r="24" spans="1:5" ht="17.45">
      <c r="A24" s="174"/>
      <c r="B24" s="155" t="s">
        <v>111</v>
      </c>
      <c r="C24" s="220">
        <v>-2813</v>
      </c>
      <c r="D24" s="220">
        <v>0</v>
      </c>
      <c r="E24" s="183"/>
    </row>
    <row r="25" spans="1:5" ht="17.45">
      <c r="A25" s="174"/>
      <c r="B25" s="155" t="s">
        <v>112</v>
      </c>
      <c r="C25" s="220">
        <v>0</v>
      </c>
      <c r="D25" s="220">
        <v>6443</v>
      </c>
      <c r="E25" s="183"/>
    </row>
    <row r="26" spans="1:5" ht="18" thickBot="1">
      <c r="A26" s="174"/>
      <c r="B26" s="14" t="s">
        <v>113</v>
      </c>
      <c r="C26" s="205">
        <v>-1000</v>
      </c>
      <c r="D26" s="205">
        <v>-104</v>
      </c>
      <c r="E26" s="183"/>
    </row>
    <row r="27" spans="1:5" ht="17.45">
      <c r="A27" s="174"/>
      <c r="B27" s="15" t="s">
        <v>114</v>
      </c>
      <c r="C27" s="17">
        <f>SUM(C19:C26)</f>
        <v>-6069</v>
      </c>
      <c r="D27" s="17">
        <f>SUM(D19:D26)</f>
        <v>3632</v>
      </c>
      <c r="E27" s="183"/>
    </row>
    <row r="28" spans="1:5" ht="17.45">
      <c r="A28" s="174"/>
      <c r="B28" s="16" t="s">
        <v>115</v>
      </c>
      <c r="C28" s="189">
        <v>0</v>
      </c>
      <c r="D28" s="189">
        <v>0</v>
      </c>
      <c r="E28" s="183"/>
    </row>
    <row r="29" spans="1:5" ht="17.45">
      <c r="A29" s="174"/>
      <c r="B29" s="16" t="s">
        <v>116</v>
      </c>
      <c r="C29" s="189">
        <v>-70582</v>
      </c>
      <c r="D29" s="189">
        <v>-65531</v>
      </c>
      <c r="E29" s="183"/>
    </row>
    <row r="30" spans="1:5" ht="17.45">
      <c r="A30" s="174"/>
      <c r="B30" s="16" t="s">
        <v>117</v>
      </c>
      <c r="C30" s="189">
        <v>0</v>
      </c>
      <c r="D30" s="189">
        <v>0</v>
      </c>
      <c r="E30" s="183"/>
    </row>
    <row r="31" spans="1:5" ht="17.45">
      <c r="A31" s="174"/>
      <c r="B31" s="16" t="s">
        <v>118</v>
      </c>
      <c r="C31" s="189">
        <v>0</v>
      </c>
      <c r="D31" s="189">
        <v>100000</v>
      </c>
      <c r="E31" s="183"/>
    </row>
    <row r="32" spans="1:5" ht="18" thickBot="1">
      <c r="A32" s="174"/>
      <c r="B32" s="14" t="s">
        <v>119</v>
      </c>
      <c r="C32" s="205">
        <v>-1916</v>
      </c>
      <c r="D32" s="205">
        <v>-1859</v>
      </c>
      <c r="E32" s="183"/>
    </row>
    <row r="33" spans="1:5" ht="17.45">
      <c r="A33" s="174"/>
      <c r="B33" s="18" t="s">
        <v>120</v>
      </c>
      <c r="C33" s="17">
        <f>SUM(C28:C32)</f>
        <v>-72498</v>
      </c>
      <c r="D33" s="17">
        <f>SUM(D28:D32)</f>
        <v>32610</v>
      </c>
      <c r="E33" s="183"/>
    </row>
    <row r="34" spans="1:5" ht="17.45">
      <c r="A34" s="174"/>
      <c r="B34" s="16" t="s">
        <v>121</v>
      </c>
      <c r="C34" s="189">
        <f>+C18+C27+C33</f>
        <v>-28486</v>
      </c>
      <c r="D34" s="189">
        <v>101694</v>
      </c>
      <c r="E34" s="183"/>
    </row>
    <row r="35" spans="1:5" ht="18" thickBot="1">
      <c r="A35" s="174"/>
      <c r="B35" s="20" t="s">
        <v>122</v>
      </c>
      <c r="C35" s="205">
        <v>-82</v>
      </c>
      <c r="D35" s="205">
        <v>5470</v>
      </c>
      <c r="E35" s="183"/>
    </row>
    <row r="36" spans="1:5" ht="17.45">
      <c r="A36" s="174"/>
      <c r="B36" s="19" t="s">
        <v>123</v>
      </c>
      <c r="C36" s="17">
        <f>SUM(C34:C35)</f>
        <v>-28568</v>
      </c>
      <c r="D36" s="17">
        <f>SUM(D34:D35)</f>
        <v>107164</v>
      </c>
      <c r="E36" s="183"/>
    </row>
    <row r="37" spans="1:5" ht="18" thickBot="1">
      <c r="A37" s="174"/>
      <c r="B37" s="20" t="s">
        <v>124</v>
      </c>
      <c r="C37" s="205">
        <v>449984</v>
      </c>
      <c r="D37" s="205">
        <v>315637</v>
      </c>
      <c r="E37" s="183"/>
    </row>
    <row r="38" spans="1:5" ht="17.45">
      <c r="A38" s="174"/>
      <c r="B38" s="19" t="s">
        <v>125</v>
      </c>
      <c r="C38" s="17">
        <f>SUM(C36:C37)</f>
        <v>421416</v>
      </c>
      <c r="D38" s="17">
        <f>SUM(D36:D37)</f>
        <v>422801</v>
      </c>
      <c r="E38" s="183"/>
    </row>
    <row r="39" spans="1:5" ht="17.45">
      <c r="A39" s="174"/>
      <c r="B39" s="16"/>
      <c r="C39" s="189"/>
      <c r="D39" s="189"/>
      <c r="E39" s="183"/>
    </row>
    <row r="40" spans="1:5" s="158" customFormat="1" ht="17.45">
      <c r="A40" s="156"/>
      <c r="B40" s="63" t="s">
        <v>126</v>
      </c>
      <c r="C40" s="157">
        <f>SUM(C18:C23)</f>
        <v>47825</v>
      </c>
      <c r="D40" s="157">
        <f>SUM(D18:D23)</f>
        <v>62745</v>
      </c>
      <c r="E40" s="183"/>
    </row>
    <row r="41" spans="1:5" ht="17.45">
      <c r="A41" s="183"/>
      <c r="B41" s="183"/>
      <c r="C41" s="183"/>
      <c r="D41" s="183"/>
      <c r="E41" s="18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5" orientation="portrait" r:id="rId1"/>
  <headerFooter alignWithMargins="0">
    <oddHeader>&amp;L&amp;G</oddHeader>
    <oddFooter>&amp;CSoftware AG - Q1 2014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8"/>
  <sheetViews>
    <sheetView zoomScaleNormal="100" zoomScaleSheetLayoutView="75" workbookViewId="0">
      <selection activeCell="B3" sqref="B3"/>
    </sheetView>
  </sheetViews>
  <sheetFormatPr defaultColWidth="11.42578125" defaultRowHeight="13.15"/>
  <cols>
    <col min="1" max="1" width="1.7109375" style="2" customWidth="1"/>
    <col min="2" max="2" width="54.7109375" style="115" customWidth="1"/>
    <col min="3" max="3" width="16.5703125" style="116" customWidth="1"/>
    <col min="4" max="8" width="16.5703125" style="116" bestFit="1" customWidth="1"/>
    <col min="9" max="11" width="16.5703125" style="2" bestFit="1" customWidth="1"/>
    <col min="12" max="12" width="17" style="2" customWidth="1"/>
    <col min="13" max="13" width="2.85546875" style="2" customWidth="1"/>
    <col min="14" max="16384" width="11.42578125" style="2"/>
  </cols>
  <sheetData>
    <row r="1" spans="1:13" ht="17.45">
      <c r="A1" s="183"/>
      <c r="B1" s="174"/>
      <c r="C1" s="174"/>
      <c r="D1" s="174"/>
      <c r="E1" s="174"/>
      <c r="F1" s="174"/>
      <c r="G1" s="174"/>
      <c r="H1" s="174"/>
      <c r="I1" s="183"/>
      <c r="J1" s="183"/>
      <c r="K1" s="183"/>
      <c r="L1" s="183"/>
      <c r="M1" s="183"/>
    </row>
    <row r="2" spans="1:13" ht="17.45">
      <c r="A2" s="183"/>
      <c r="B2" s="183" t="s">
        <v>127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45">
      <c r="A3" s="183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7.45">
      <c r="A4" s="183"/>
      <c r="B4" s="92" t="s">
        <v>59</v>
      </c>
      <c r="C4" s="197" t="s">
        <v>128</v>
      </c>
      <c r="D4" s="198"/>
      <c r="E4" s="197" t="s">
        <v>129</v>
      </c>
      <c r="F4" s="93"/>
      <c r="G4" s="197" t="s">
        <v>13</v>
      </c>
      <c r="H4" s="93"/>
      <c r="I4" s="197" t="s">
        <v>130</v>
      </c>
      <c r="J4" s="93"/>
      <c r="K4" s="197" t="s">
        <v>131</v>
      </c>
      <c r="L4" s="198"/>
      <c r="M4" s="183"/>
    </row>
    <row r="5" spans="1:13" ht="17.45">
      <c r="A5" s="183"/>
      <c r="B5" s="94" t="s">
        <v>57</v>
      </c>
      <c r="C5" s="199"/>
      <c r="D5" s="95"/>
      <c r="E5" s="199"/>
      <c r="F5" s="95"/>
      <c r="G5" s="199"/>
      <c r="H5" s="95"/>
      <c r="I5" s="199"/>
      <c r="J5" s="95"/>
      <c r="K5" s="199"/>
      <c r="L5" s="200"/>
      <c r="M5" s="183"/>
    </row>
    <row r="6" spans="1:13" ht="17.45">
      <c r="A6" s="183"/>
      <c r="B6" s="96"/>
      <c r="C6" s="201" t="s">
        <v>3</v>
      </c>
      <c r="D6" s="201" t="s">
        <v>4</v>
      </c>
      <c r="E6" s="201" t="s">
        <v>3</v>
      </c>
      <c r="F6" s="201" t="s">
        <v>4</v>
      </c>
      <c r="G6" s="201" t="s">
        <v>3</v>
      </c>
      <c r="H6" s="201" t="s">
        <v>4</v>
      </c>
      <c r="I6" s="201" t="s">
        <v>3</v>
      </c>
      <c r="J6" s="201" t="s">
        <v>4</v>
      </c>
      <c r="K6" s="201" t="s">
        <v>3</v>
      </c>
      <c r="L6" s="202" t="s">
        <v>4</v>
      </c>
      <c r="M6" s="183"/>
    </row>
    <row r="7" spans="1:13" ht="17.45">
      <c r="A7" s="183"/>
      <c r="B7" s="97"/>
      <c r="C7" s="67"/>
      <c r="D7" s="67"/>
      <c r="E7" s="67"/>
      <c r="F7" s="67"/>
      <c r="G7" s="67"/>
      <c r="H7" s="67"/>
      <c r="I7" s="67"/>
      <c r="J7" s="67"/>
      <c r="K7" s="67"/>
      <c r="L7" s="200"/>
      <c r="M7" s="183"/>
    </row>
    <row r="8" spans="1:13" ht="17.45">
      <c r="A8" s="183"/>
      <c r="B8" s="98" t="s">
        <v>35</v>
      </c>
      <c r="C8" s="203">
        <v>13300</v>
      </c>
      <c r="D8" s="203">
        <v>21069</v>
      </c>
      <c r="E8" s="203">
        <v>43718</v>
      </c>
      <c r="F8" s="203">
        <f>41918+1</f>
        <v>41919</v>
      </c>
      <c r="G8" s="203">
        <v>86</v>
      </c>
      <c r="H8" s="203">
        <v>593</v>
      </c>
      <c r="I8" s="203"/>
      <c r="J8" s="203"/>
      <c r="K8" s="203">
        <f>+C8+E8+G8+I8</f>
        <v>57104</v>
      </c>
      <c r="L8" s="203">
        <f>+D8+F8+H8+J8</f>
        <v>63581</v>
      </c>
      <c r="M8" s="183"/>
    </row>
    <row r="9" spans="1:13" ht="17.45">
      <c r="A9" s="183"/>
      <c r="B9" s="98" t="s">
        <v>36</v>
      </c>
      <c r="C9" s="203">
        <v>37649</v>
      </c>
      <c r="D9" s="203">
        <v>43207</v>
      </c>
      <c r="E9" s="203">
        <f>51561+1</f>
        <v>51562</v>
      </c>
      <c r="F9" s="203">
        <v>48426</v>
      </c>
      <c r="G9" s="203">
        <v>1093</v>
      </c>
      <c r="H9" s="203">
        <v>1869</v>
      </c>
      <c r="I9" s="203"/>
      <c r="J9" s="203"/>
      <c r="K9" s="203">
        <f>+C9+E9+G9+I9</f>
        <v>90304</v>
      </c>
      <c r="L9" s="203">
        <f>+D9+F9+H9+J9</f>
        <v>93502</v>
      </c>
      <c r="M9" s="183"/>
    </row>
    <row r="10" spans="1:13" ht="17.45">
      <c r="A10" s="183"/>
      <c r="B10" s="99" t="s">
        <v>7</v>
      </c>
      <c r="C10" s="100">
        <f t="shared" ref="C10:L10" si="0">SUM(C8:C9)</f>
        <v>50949</v>
      </c>
      <c r="D10" s="100">
        <f t="shared" si="0"/>
        <v>64276</v>
      </c>
      <c r="E10" s="100">
        <f t="shared" si="0"/>
        <v>95280</v>
      </c>
      <c r="F10" s="100">
        <f>SUM(F8:F9)</f>
        <v>90345</v>
      </c>
      <c r="G10" s="100">
        <f t="shared" si="0"/>
        <v>1179</v>
      </c>
      <c r="H10" s="100">
        <f t="shared" si="0"/>
        <v>2462</v>
      </c>
      <c r="I10" s="100"/>
      <c r="J10" s="100"/>
      <c r="K10" s="100">
        <f t="shared" si="0"/>
        <v>147408</v>
      </c>
      <c r="L10" s="100">
        <f t="shared" si="0"/>
        <v>157083</v>
      </c>
      <c r="M10" s="183"/>
    </row>
    <row r="11" spans="1:13" ht="17.45">
      <c r="A11" s="183"/>
      <c r="B11" s="98" t="s">
        <v>8</v>
      </c>
      <c r="C11" s="203">
        <v>0</v>
      </c>
      <c r="D11" s="203">
        <v>0</v>
      </c>
      <c r="E11" s="203">
        <v>0</v>
      </c>
      <c r="F11" s="203">
        <v>0</v>
      </c>
      <c r="G11" s="203">
        <f>61292+1</f>
        <v>61293</v>
      </c>
      <c r="H11" s="203">
        <v>67507</v>
      </c>
      <c r="I11" s="203"/>
      <c r="J11" s="203"/>
      <c r="K11" s="203">
        <f>+C11+E11+G11+I11</f>
        <v>61293</v>
      </c>
      <c r="L11" s="203">
        <f>+D11+F11+H11+J11</f>
        <v>67507</v>
      </c>
      <c r="M11" s="183"/>
    </row>
    <row r="12" spans="1:13" ht="17.45">
      <c r="A12" s="183"/>
      <c r="B12" s="101" t="s">
        <v>9</v>
      </c>
      <c r="C12" s="204">
        <v>182</v>
      </c>
      <c r="D12" s="204">
        <v>204</v>
      </c>
      <c r="E12" s="204">
        <v>0</v>
      </c>
      <c r="F12" s="204">
        <v>0</v>
      </c>
      <c r="G12" s="204">
        <v>3</v>
      </c>
      <c r="H12" s="204">
        <v>116</v>
      </c>
      <c r="I12" s="204"/>
      <c r="J12" s="204"/>
      <c r="K12" s="204">
        <f>+C12+E12+G12+I12</f>
        <v>185</v>
      </c>
      <c r="L12" s="204">
        <f>+D12+F12+H12+J12</f>
        <v>320</v>
      </c>
      <c r="M12" s="183"/>
    </row>
    <row r="13" spans="1:13" ht="17.45">
      <c r="A13" s="183"/>
      <c r="B13" s="94" t="s">
        <v>37</v>
      </c>
      <c r="C13" s="102">
        <f t="shared" ref="C13:L13" si="1">SUM(C10:C12)</f>
        <v>51131</v>
      </c>
      <c r="D13" s="102">
        <f t="shared" si="1"/>
        <v>64480</v>
      </c>
      <c r="E13" s="102">
        <f t="shared" si="1"/>
        <v>95280</v>
      </c>
      <c r="F13" s="102">
        <f t="shared" si="1"/>
        <v>90345</v>
      </c>
      <c r="G13" s="102">
        <f t="shared" si="1"/>
        <v>62475</v>
      </c>
      <c r="H13" s="102">
        <f t="shared" si="1"/>
        <v>70085</v>
      </c>
      <c r="I13" s="102"/>
      <c r="J13" s="102"/>
      <c r="K13" s="102">
        <f>SUM(K10:K12)</f>
        <v>208886</v>
      </c>
      <c r="L13" s="102">
        <f t="shared" si="1"/>
        <v>224910</v>
      </c>
      <c r="M13" s="183"/>
    </row>
    <row r="14" spans="1:13" ht="17.45">
      <c r="A14" s="183"/>
      <c r="B14" s="101" t="s">
        <v>132</v>
      </c>
      <c r="C14" s="204">
        <v>-3355</v>
      </c>
      <c r="D14" s="204">
        <v>-3764</v>
      </c>
      <c r="E14" s="204">
        <v>-5709</v>
      </c>
      <c r="F14" s="204">
        <v>-5831</v>
      </c>
      <c r="G14" s="204">
        <f>-51904-1</f>
        <v>-51905</v>
      </c>
      <c r="H14" s="204">
        <v>-60211</v>
      </c>
      <c r="I14" s="204">
        <v>-7056</v>
      </c>
      <c r="J14" s="204">
        <v>-5969</v>
      </c>
      <c r="K14" s="204">
        <f>+C14+E14+G14+I14</f>
        <v>-68025</v>
      </c>
      <c r="L14" s="204">
        <f>+D14+F14+H14+J14</f>
        <v>-75775</v>
      </c>
      <c r="M14" s="183"/>
    </row>
    <row r="15" spans="1:13" ht="17.45">
      <c r="A15" s="183"/>
      <c r="B15" s="94" t="s">
        <v>39</v>
      </c>
      <c r="C15" s="102">
        <f t="shared" ref="C15:L15" si="2">SUM(C13:C14)</f>
        <v>47776</v>
      </c>
      <c r="D15" s="102">
        <f t="shared" si="2"/>
        <v>60716</v>
      </c>
      <c r="E15" s="102">
        <f t="shared" si="2"/>
        <v>89571</v>
      </c>
      <c r="F15" s="102">
        <f t="shared" si="2"/>
        <v>84514</v>
      </c>
      <c r="G15" s="102">
        <f t="shared" si="2"/>
        <v>10570</v>
      </c>
      <c r="H15" s="102">
        <f t="shared" si="2"/>
        <v>9874</v>
      </c>
      <c r="I15" s="102">
        <f t="shared" si="2"/>
        <v>-7056</v>
      </c>
      <c r="J15" s="102">
        <f>SUM(J13:J14)</f>
        <v>-5969</v>
      </c>
      <c r="K15" s="102">
        <f>SUM(K13:K14)</f>
        <v>140861</v>
      </c>
      <c r="L15" s="102">
        <f t="shared" si="2"/>
        <v>149135</v>
      </c>
      <c r="M15" s="183"/>
    </row>
    <row r="16" spans="1:13" ht="17.45">
      <c r="A16" s="183"/>
      <c r="B16" s="101" t="s">
        <v>133</v>
      </c>
      <c r="C16" s="204">
        <v>-9089</v>
      </c>
      <c r="D16" s="204">
        <v>-13804</v>
      </c>
      <c r="E16" s="204">
        <f>-49068+1</f>
        <v>-49067</v>
      </c>
      <c r="F16" s="204">
        <v>-46007</v>
      </c>
      <c r="G16" s="204">
        <v>-7254</v>
      </c>
      <c r="H16" s="204">
        <v>-9596</v>
      </c>
      <c r="I16" s="204">
        <v>-4012</v>
      </c>
      <c r="J16" s="204">
        <v>-3404</v>
      </c>
      <c r="K16" s="204">
        <f>+C16+E16+G16+I16</f>
        <v>-69422</v>
      </c>
      <c r="L16" s="204">
        <f>+D16+F16+H16+J16</f>
        <v>-72811</v>
      </c>
      <c r="M16" s="183"/>
    </row>
    <row r="17" spans="1:13" ht="17.45">
      <c r="A17" s="183"/>
      <c r="B17" s="103" t="s">
        <v>134</v>
      </c>
      <c r="C17" s="104">
        <f t="shared" ref="C17:L17" si="3">SUM(C15:C16)</f>
        <v>38687</v>
      </c>
      <c r="D17" s="104">
        <f t="shared" si="3"/>
        <v>46912</v>
      </c>
      <c r="E17" s="104">
        <f t="shared" si="3"/>
        <v>40504</v>
      </c>
      <c r="F17" s="104">
        <f t="shared" si="3"/>
        <v>38507</v>
      </c>
      <c r="G17" s="104">
        <f t="shared" si="3"/>
        <v>3316</v>
      </c>
      <c r="H17" s="104">
        <f t="shared" si="3"/>
        <v>278</v>
      </c>
      <c r="I17" s="104">
        <f t="shared" si="3"/>
        <v>-11068</v>
      </c>
      <c r="J17" s="104">
        <f>SUM(J15:J16)</f>
        <v>-9373</v>
      </c>
      <c r="K17" s="100">
        <f t="shared" si="3"/>
        <v>71439</v>
      </c>
      <c r="L17" s="100">
        <f t="shared" si="3"/>
        <v>76324</v>
      </c>
      <c r="M17" s="183"/>
    </row>
    <row r="18" spans="1:13" ht="17.45">
      <c r="A18" s="183"/>
      <c r="B18" s="105" t="s">
        <v>40</v>
      </c>
      <c r="C18" s="204">
        <v>-6208</v>
      </c>
      <c r="D18" s="204">
        <v>-6477</v>
      </c>
      <c r="E18" s="204">
        <v>-20944</v>
      </c>
      <c r="F18" s="204">
        <f>-19744+1</f>
        <v>-19743</v>
      </c>
      <c r="G18" s="204">
        <v>0</v>
      </c>
      <c r="H18" s="204">
        <v>0</v>
      </c>
      <c r="I18" s="204">
        <v>0</v>
      </c>
      <c r="J18" s="204">
        <v>0</v>
      </c>
      <c r="K18" s="204">
        <f>+C18+E18+G18+I18</f>
        <v>-27152</v>
      </c>
      <c r="L18" s="204">
        <f>+D18+F18+H18+J18</f>
        <v>-26220</v>
      </c>
      <c r="M18" s="183"/>
    </row>
    <row r="19" spans="1:13" ht="17.45">
      <c r="A19" s="183"/>
      <c r="B19" s="103" t="s">
        <v>135</v>
      </c>
      <c r="C19" s="104">
        <f t="shared" ref="C19:L19" si="4">SUM(C17:C18)</f>
        <v>32479</v>
      </c>
      <c r="D19" s="104">
        <f t="shared" si="4"/>
        <v>40435</v>
      </c>
      <c r="E19" s="104">
        <f t="shared" si="4"/>
        <v>19560</v>
      </c>
      <c r="F19" s="104">
        <f t="shared" si="4"/>
        <v>18764</v>
      </c>
      <c r="G19" s="104">
        <f t="shared" si="4"/>
        <v>3316</v>
      </c>
      <c r="H19" s="104">
        <f t="shared" si="4"/>
        <v>278</v>
      </c>
      <c r="I19" s="104">
        <f t="shared" si="4"/>
        <v>-11068</v>
      </c>
      <c r="J19" s="104">
        <f t="shared" si="4"/>
        <v>-9373</v>
      </c>
      <c r="K19" s="104">
        <f t="shared" si="4"/>
        <v>44287</v>
      </c>
      <c r="L19" s="104">
        <f t="shared" si="4"/>
        <v>50104</v>
      </c>
      <c r="M19" s="183"/>
    </row>
    <row r="20" spans="1:13" ht="17.45">
      <c r="A20" s="183"/>
      <c r="B20" s="105" t="s">
        <v>42</v>
      </c>
      <c r="C20" s="106"/>
      <c r="D20" s="106"/>
      <c r="E20" s="106"/>
      <c r="F20" s="106"/>
      <c r="G20" s="106"/>
      <c r="H20" s="106"/>
      <c r="I20" s="106"/>
      <c r="J20" s="106"/>
      <c r="K20" s="203">
        <v>-19088</v>
      </c>
      <c r="L20" s="203">
        <v>-17845</v>
      </c>
      <c r="M20" s="183"/>
    </row>
    <row r="21" spans="1:13" ht="17.45">
      <c r="A21" s="183"/>
      <c r="B21" s="107" t="s">
        <v>43</v>
      </c>
      <c r="C21" s="106"/>
      <c r="D21" s="106"/>
      <c r="E21" s="106"/>
      <c r="F21" s="106"/>
      <c r="G21" s="106"/>
      <c r="H21" s="106"/>
      <c r="I21" s="106"/>
      <c r="J21" s="106"/>
      <c r="K21" s="204">
        <v>-1638</v>
      </c>
      <c r="L21" s="204">
        <v>-1819</v>
      </c>
      <c r="M21" s="183"/>
    </row>
    <row r="22" spans="1:13" ht="17.45">
      <c r="A22" s="183"/>
      <c r="B22" s="94" t="s">
        <v>44</v>
      </c>
      <c r="C22" s="108"/>
      <c r="D22" s="109"/>
      <c r="E22" s="109"/>
      <c r="F22" s="109"/>
      <c r="G22" s="109"/>
      <c r="H22" s="109"/>
      <c r="I22" s="109"/>
      <c r="J22" s="109"/>
      <c r="K22" s="102">
        <f>SUM(K19:K21)</f>
        <v>23561</v>
      </c>
      <c r="L22" s="102">
        <f>SUM(L19:L21)</f>
        <v>30440</v>
      </c>
      <c r="M22" s="183"/>
    </row>
    <row r="23" spans="1:13" ht="17.45">
      <c r="A23" s="183"/>
      <c r="B23" s="105" t="s">
        <v>136</v>
      </c>
      <c r="C23" s="106"/>
      <c r="D23" s="106"/>
      <c r="E23" s="106"/>
      <c r="F23" s="106"/>
      <c r="G23" s="106"/>
      <c r="H23" s="106"/>
      <c r="I23" s="106"/>
      <c r="J23" s="106"/>
      <c r="K23" s="203">
        <f>7141-1861</f>
        <v>5280</v>
      </c>
      <c r="L23" s="203">
        <v>9369</v>
      </c>
      <c r="M23" s="183"/>
    </row>
    <row r="24" spans="1:13" ht="17.45">
      <c r="A24" s="183"/>
      <c r="B24" s="101" t="s">
        <v>47</v>
      </c>
      <c r="C24" s="108"/>
      <c r="D24" s="109"/>
      <c r="E24" s="109"/>
      <c r="F24" s="109"/>
      <c r="G24" s="109"/>
      <c r="H24" s="109"/>
      <c r="I24" s="109"/>
      <c r="J24" s="109"/>
      <c r="K24" s="204">
        <v>-2847</v>
      </c>
      <c r="L24" s="204">
        <v>-1330</v>
      </c>
      <c r="M24" s="183"/>
    </row>
    <row r="25" spans="1:13" ht="17.45">
      <c r="A25" s="183"/>
      <c r="B25" s="94" t="s">
        <v>48</v>
      </c>
      <c r="C25" s="108"/>
      <c r="D25" s="109"/>
      <c r="E25" s="109"/>
      <c r="F25" s="109"/>
      <c r="G25" s="109"/>
      <c r="H25" s="109"/>
      <c r="I25" s="109"/>
      <c r="J25" s="109"/>
      <c r="K25" s="102">
        <f>SUM(K22:K24)</f>
        <v>25994</v>
      </c>
      <c r="L25" s="102">
        <f>SUM(L22:L24)</f>
        <v>38479</v>
      </c>
      <c r="M25" s="183"/>
    </row>
    <row r="26" spans="1:13" ht="17.45">
      <c r="A26" s="183"/>
      <c r="B26" s="101" t="s">
        <v>137</v>
      </c>
      <c r="C26" s="108"/>
      <c r="D26" s="109"/>
      <c r="E26" s="109"/>
      <c r="F26" s="109"/>
      <c r="G26" s="109"/>
      <c r="H26" s="109"/>
      <c r="I26" s="109"/>
      <c r="J26" s="109"/>
      <c r="K26" s="203">
        <v>-7427</v>
      </c>
      <c r="L26" s="203">
        <v>-11266</v>
      </c>
      <c r="M26" s="183"/>
    </row>
    <row r="27" spans="1:13" ht="18" thickBot="1">
      <c r="A27" s="183"/>
      <c r="B27" s="110" t="s">
        <v>16</v>
      </c>
      <c r="C27" s="111"/>
      <c r="D27" s="112"/>
      <c r="E27" s="112"/>
      <c r="F27" s="112"/>
      <c r="G27" s="112"/>
      <c r="H27" s="112"/>
      <c r="I27" s="112"/>
      <c r="J27" s="113"/>
      <c r="K27" s="114">
        <f>SUM(K25:K26)</f>
        <v>18567</v>
      </c>
      <c r="L27" s="114">
        <f>SUM(L25:L26)</f>
        <v>27213</v>
      </c>
      <c r="M27" s="183"/>
    </row>
    <row r="28" spans="1:13" ht="18" thickTop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8" orientation="landscape" r:id="rId1"/>
  <headerFooter alignWithMargins="0">
    <oddHeader>&amp;L&amp;G</oddHeader>
    <oddFooter>&amp;CSoftware AG - Q1 2014 Results</oddFooter>
  </headerFooter>
  <rowBreaks count="1" manualBreakCount="1">
    <brk id="2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74"/>
  <sheetViews>
    <sheetView zoomScale="75" workbookViewId="0">
      <selection activeCell="B4" sqref="B4"/>
    </sheetView>
  </sheetViews>
  <sheetFormatPr defaultColWidth="8.85546875" defaultRowHeight="13.15"/>
  <cols>
    <col min="1" max="1" width="4.7109375" style="2" customWidth="1"/>
    <col min="2" max="2" width="6.140625" style="2" customWidth="1"/>
    <col min="3" max="3" width="61" style="2" customWidth="1"/>
    <col min="4" max="4" width="14.7109375" style="2" customWidth="1"/>
    <col min="5" max="5" width="15.42578125" style="2" customWidth="1"/>
    <col min="6" max="6" width="2.7109375" style="2" customWidth="1"/>
    <col min="7" max="7" width="11.7109375" style="2" customWidth="1"/>
    <col min="8" max="8" width="2.7109375" style="2" customWidth="1"/>
    <col min="9" max="9" width="11.42578125" style="2" customWidth="1"/>
    <col min="10" max="10" width="2.7109375" style="2" customWidth="1"/>
    <col min="11" max="11" width="23.85546875" style="2" customWidth="1"/>
    <col min="12" max="12" width="19.7109375" style="2" customWidth="1"/>
    <col min="13" max="13" width="22.5703125" style="2" customWidth="1"/>
    <col min="14" max="14" width="28.42578125" style="2" customWidth="1"/>
    <col min="15" max="15" width="2.7109375" style="2" customWidth="1"/>
    <col min="16" max="16" width="10.85546875" style="2" customWidth="1"/>
    <col min="17" max="17" width="2.7109375" style="2" customWidth="1"/>
    <col min="18" max="18" width="21.28515625" style="2" customWidth="1"/>
    <col min="19" max="19" width="2.7109375" style="2" customWidth="1"/>
    <col min="20" max="20" width="16.42578125" style="2" customWidth="1"/>
    <col min="21" max="21" width="2.5703125" style="2" customWidth="1"/>
    <col min="22" max="22" width="11.7109375" style="2" customWidth="1"/>
    <col min="23" max="23" width="3.5703125" style="2" customWidth="1"/>
    <col min="24" max="16384" width="8.85546875" style="2"/>
  </cols>
  <sheetData>
    <row r="1" spans="1:23" ht="23.25" customHeight="1">
      <c r="A1" s="183"/>
      <c r="B1" s="68"/>
      <c r="C1" s="68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68"/>
      <c r="W1" s="176"/>
    </row>
    <row r="2" spans="1:23" ht="21" customHeight="1">
      <c r="A2" s="183"/>
      <c r="B2" s="183" t="s">
        <v>138</v>
      </c>
      <c r="C2" s="183"/>
      <c r="D2" s="183"/>
      <c r="E2" s="183"/>
      <c r="F2" s="183"/>
      <c r="G2" s="183"/>
      <c r="H2" s="183"/>
      <c r="I2" s="184"/>
      <c r="J2" s="184"/>
      <c r="K2" s="184"/>
      <c r="L2" s="184"/>
      <c r="M2" s="184"/>
      <c r="N2" s="184"/>
      <c r="O2" s="184"/>
      <c r="P2" s="184"/>
      <c r="Q2" s="184"/>
      <c r="R2" s="176"/>
      <c r="S2" s="184"/>
      <c r="T2" s="176"/>
      <c r="U2" s="176"/>
      <c r="V2" s="176"/>
      <c r="W2" s="176"/>
    </row>
    <row r="3" spans="1:23" ht="18.75" customHeight="1">
      <c r="A3" s="183"/>
      <c r="B3" s="183" t="s">
        <v>1</v>
      </c>
      <c r="C3" s="183"/>
      <c r="D3" s="183"/>
      <c r="E3" s="183"/>
      <c r="F3" s="183"/>
      <c r="G3" s="183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76"/>
      <c r="S3" s="184"/>
      <c r="T3" s="176"/>
      <c r="U3" s="176"/>
      <c r="V3" s="176"/>
      <c r="W3" s="176"/>
    </row>
    <row r="4" spans="1:23" ht="21" customHeight="1" thickBot="1">
      <c r="A4" s="183"/>
      <c r="B4" s="175"/>
      <c r="C4" s="175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21"/>
      <c r="S4" s="174"/>
      <c r="T4" s="21"/>
      <c r="U4" s="21"/>
      <c r="V4" s="21"/>
      <c r="W4" s="176"/>
    </row>
    <row r="5" spans="1:23" s="1" customFormat="1" ht="16.5" customHeight="1">
      <c r="A5" s="183"/>
      <c r="B5" s="69" t="s">
        <v>139</v>
      </c>
      <c r="C5" s="70"/>
      <c r="D5" s="252"/>
      <c r="E5" s="252" t="s">
        <v>87</v>
      </c>
      <c r="F5" s="227"/>
      <c r="G5" s="252" t="s">
        <v>88</v>
      </c>
      <c r="H5" s="227"/>
      <c r="I5" s="252" t="s">
        <v>89</v>
      </c>
      <c r="J5" s="227"/>
      <c r="K5" s="252" t="s">
        <v>90</v>
      </c>
      <c r="L5" s="252"/>
      <c r="M5" s="252"/>
      <c r="N5" s="252"/>
      <c r="O5" s="227"/>
      <c r="P5" s="252" t="s">
        <v>91</v>
      </c>
      <c r="Q5" s="227"/>
      <c r="R5" s="252" t="s">
        <v>140</v>
      </c>
      <c r="S5" s="227"/>
      <c r="T5" s="252" t="s">
        <v>141</v>
      </c>
      <c r="U5" s="227"/>
      <c r="V5" s="71"/>
      <c r="W5" s="176"/>
    </row>
    <row r="6" spans="1:23" s="1" customFormat="1" ht="15.75" customHeight="1">
      <c r="A6" s="183"/>
      <c r="B6" s="72"/>
      <c r="C6" s="73"/>
      <c r="D6" s="253"/>
      <c r="E6" s="253" t="s">
        <v>142</v>
      </c>
      <c r="F6" s="228"/>
      <c r="G6" s="253"/>
      <c r="H6" s="228"/>
      <c r="I6" s="253"/>
      <c r="J6" s="228"/>
      <c r="K6" s="253"/>
      <c r="L6" s="253"/>
      <c r="M6" s="253"/>
      <c r="N6" s="253"/>
      <c r="O6" s="228"/>
      <c r="P6" s="253"/>
      <c r="Q6" s="228"/>
      <c r="R6" s="253"/>
      <c r="S6" s="228"/>
      <c r="T6" s="253"/>
      <c r="U6" s="228"/>
      <c r="V6" s="74"/>
      <c r="W6" s="176"/>
    </row>
    <row r="7" spans="1:23" s="1" customFormat="1" ht="40.5" customHeight="1">
      <c r="A7" s="183"/>
      <c r="B7" s="75"/>
      <c r="C7" s="76"/>
      <c r="D7" s="254"/>
      <c r="E7" s="254" t="s">
        <v>143</v>
      </c>
      <c r="F7" s="228"/>
      <c r="G7" s="254"/>
      <c r="H7" s="228"/>
      <c r="I7" s="254"/>
      <c r="J7" s="228"/>
      <c r="K7" s="254"/>
      <c r="L7" s="254"/>
      <c r="M7" s="254"/>
      <c r="N7" s="254"/>
      <c r="O7" s="228"/>
      <c r="P7" s="254"/>
      <c r="Q7" s="228"/>
      <c r="R7" s="254"/>
      <c r="S7" s="228"/>
      <c r="T7" s="254"/>
      <c r="U7" s="228"/>
      <c r="V7" s="77" t="s">
        <v>144</v>
      </c>
      <c r="W7" s="176"/>
    </row>
    <row r="8" spans="1:23" s="1" customFormat="1" ht="60.6">
      <c r="A8" s="183"/>
      <c r="B8" s="78"/>
      <c r="C8" s="76"/>
      <c r="D8" s="229" t="s">
        <v>145</v>
      </c>
      <c r="E8" s="79"/>
      <c r="F8" s="79"/>
      <c r="G8" s="79"/>
      <c r="H8" s="228"/>
      <c r="I8" s="79"/>
      <c r="J8" s="228"/>
      <c r="K8" s="229" t="s">
        <v>146</v>
      </c>
      <c r="L8" s="229" t="s">
        <v>147</v>
      </c>
      <c r="M8" s="229" t="s">
        <v>148</v>
      </c>
      <c r="N8" s="229" t="s">
        <v>149</v>
      </c>
      <c r="O8" s="228"/>
      <c r="P8" s="79"/>
      <c r="Q8" s="228"/>
      <c r="R8" s="79"/>
      <c r="S8" s="228"/>
      <c r="T8" s="79"/>
      <c r="U8" s="79"/>
      <c r="V8" s="80"/>
      <c r="W8" s="176"/>
    </row>
    <row r="9" spans="1:23" s="1" customFormat="1" ht="18" thickBot="1">
      <c r="A9" s="183"/>
      <c r="B9" s="78"/>
      <c r="C9" s="76"/>
      <c r="D9" s="228"/>
      <c r="E9" s="79"/>
      <c r="F9" s="79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79"/>
      <c r="S9" s="228"/>
      <c r="T9" s="79"/>
      <c r="U9" s="79"/>
      <c r="V9" s="80"/>
      <c r="W9" s="176"/>
    </row>
    <row r="10" spans="1:23" s="1" customFormat="1" ht="17.45">
      <c r="A10" s="183"/>
      <c r="B10" s="81" t="s">
        <v>150</v>
      </c>
      <c r="C10" s="82"/>
      <c r="D10" s="191">
        <v>86875068</v>
      </c>
      <c r="E10" s="191">
        <v>86917</v>
      </c>
      <c r="F10" s="192"/>
      <c r="G10" s="191">
        <v>42124</v>
      </c>
      <c r="H10" s="192"/>
      <c r="I10" s="191">
        <v>991651</v>
      </c>
      <c r="J10" s="192"/>
      <c r="K10" s="191">
        <v>-38731</v>
      </c>
      <c r="L10" s="191">
        <v>-3546</v>
      </c>
      <c r="M10" s="191">
        <v>-21467</v>
      </c>
      <c r="N10" s="191">
        <v>3498</v>
      </c>
      <c r="O10" s="192"/>
      <c r="P10" s="191">
        <v>-1157</v>
      </c>
      <c r="Q10" s="192"/>
      <c r="R10" s="191">
        <v>1059289</v>
      </c>
      <c r="S10" s="192"/>
      <c r="T10" s="191">
        <v>777</v>
      </c>
      <c r="U10" s="192"/>
      <c r="V10" s="83">
        <f t="shared" ref="V10:V17" si="0">SUM(R10:T10)</f>
        <v>1060066</v>
      </c>
      <c r="W10" s="176"/>
    </row>
    <row r="11" spans="1:23" s="1" customFormat="1" ht="17.45">
      <c r="A11" s="183"/>
      <c r="B11" s="84" t="s">
        <v>151</v>
      </c>
      <c r="C11" s="85"/>
      <c r="D11" s="193"/>
      <c r="E11" s="193"/>
      <c r="F11" s="190"/>
      <c r="G11" s="193"/>
      <c r="H11" s="190"/>
      <c r="I11" s="193">
        <v>27198</v>
      </c>
      <c r="J11" s="193"/>
      <c r="K11" s="193">
        <v>20424</v>
      </c>
      <c r="L11" s="193">
        <v>1536</v>
      </c>
      <c r="M11" s="193">
        <v>15</v>
      </c>
      <c r="N11" s="193">
        <v>1029</v>
      </c>
      <c r="O11" s="190"/>
      <c r="P11" s="193"/>
      <c r="Q11" s="193"/>
      <c r="R11" s="193">
        <f>SUM(E11:P11)</f>
        <v>50202</v>
      </c>
      <c r="S11" s="190"/>
      <c r="T11" s="193">
        <v>15</v>
      </c>
      <c r="U11" s="190"/>
      <c r="V11" s="86">
        <f t="shared" si="0"/>
        <v>50217</v>
      </c>
      <c r="W11" s="176"/>
    </row>
    <row r="12" spans="1:23" s="1" customFormat="1" ht="17.45">
      <c r="A12" s="183"/>
      <c r="B12" s="84" t="s">
        <v>152</v>
      </c>
      <c r="C12" s="85"/>
      <c r="D12" s="193"/>
      <c r="E12" s="193"/>
      <c r="F12" s="190"/>
      <c r="G12" s="193"/>
      <c r="H12" s="190"/>
      <c r="I12" s="193"/>
      <c r="J12" s="190"/>
      <c r="K12" s="193"/>
      <c r="L12" s="193"/>
      <c r="M12" s="193"/>
      <c r="N12" s="193"/>
      <c r="O12" s="190"/>
      <c r="P12" s="193"/>
      <c r="Q12" s="190"/>
      <c r="R12" s="193">
        <f t="shared" ref="R12:R18" si="1">SUM(E12:P12)</f>
        <v>0</v>
      </c>
      <c r="S12" s="190"/>
      <c r="T12" s="193"/>
      <c r="U12" s="190"/>
      <c r="V12" s="86"/>
      <c r="W12" s="176"/>
    </row>
    <row r="13" spans="1:23" s="1" customFormat="1" ht="17.45">
      <c r="A13" s="183"/>
      <c r="B13" s="84"/>
      <c r="C13" s="193" t="s">
        <v>153</v>
      </c>
      <c r="D13" s="193"/>
      <c r="E13" s="193"/>
      <c r="F13" s="190"/>
      <c r="G13" s="193"/>
      <c r="H13" s="190"/>
      <c r="I13" s="193"/>
      <c r="J13" s="190"/>
      <c r="K13" s="193"/>
      <c r="L13" s="193"/>
      <c r="M13" s="193"/>
      <c r="N13" s="193"/>
      <c r="O13" s="190"/>
      <c r="P13" s="193"/>
      <c r="Q13" s="190"/>
      <c r="R13" s="193">
        <f t="shared" si="1"/>
        <v>0</v>
      </c>
      <c r="S13" s="190"/>
      <c r="T13" s="193"/>
      <c r="U13" s="190"/>
      <c r="V13" s="86">
        <f>SUM(R13:T13)</f>
        <v>0</v>
      </c>
      <c r="W13" s="176"/>
    </row>
    <row r="14" spans="1:23" s="1" customFormat="1" ht="17.45">
      <c r="A14" s="183"/>
      <c r="B14" s="84"/>
      <c r="C14" s="194" t="s">
        <v>154</v>
      </c>
      <c r="D14" s="194"/>
      <c r="E14" s="194"/>
      <c r="F14" s="190"/>
      <c r="G14" s="194"/>
      <c r="H14" s="190"/>
      <c r="I14" s="193"/>
      <c r="J14" s="190"/>
      <c r="K14" s="193"/>
      <c r="L14" s="193"/>
      <c r="M14" s="193"/>
      <c r="N14" s="193"/>
      <c r="O14" s="190"/>
      <c r="P14" s="193"/>
      <c r="Q14" s="190"/>
      <c r="R14" s="193">
        <f t="shared" si="1"/>
        <v>0</v>
      </c>
      <c r="S14" s="190"/>
      <c r="T14" s="193"/>
      <c r="U14" s="190"/>
      <c r="V14" s="86">
        <f t="shared" si="0"/>
        <v>0</v>
      </c>
      <c r="W14" s="176"/>
    </row>
    <row r="15" spans="1:23" s="1" customFormat="1" ht="17.45">
      <c r="A15" s="183"/>
      <c r="B15" s="84"/>
      <c r="C15" s="194" t="s">
        <v>155</v>
      </c>
      <c r="D15" s="194"/>
      <c r="E15" s="194"/>
      <c r="F15" s="190"/>
      <c r="G15" s="194">
        <v>1342</v>
      </c>
      <c r="H15" s="190"/>
      <c r="I15" s="193"/>
      <c r="J15" s="190"/>
      <c r="K15" s="193"/>
      <c r="L15" s="193"/>
      <c r="M15" s="193"/>
      <c r="N15" s="193"/>
      <c r="O15" s="190"/>
      <c r="P15" s="193"/>
      <c r="Q15" s="190"/>
      <c r="R15" s="193">
        <f t="shared" si="1"/>
        <v>1342</v>
      </c>
      <c r="S15" s="190"/>
      <c r="T15" s="193"/>
      <c r="U15" s="190"/>
      <c r="V15" s="86">
        <f t="shared" si="0"/>
        <v>1342</v>
      </c>
      <c r="W15" s="176"/>
    </row>
    <row r="16" spans="1:23" s="1" customFormat="1" ht="17.45">
      <c r="A16" s="183"/>
      <c r="B16" s="84"/>
      <c r="C16" s="194" t="s">
        <v>156</v>
      </c>
      <c r="D16" s="193"/>
      <c r="E16" s="193"/>
      <c r="F16" s="190"/>
      <c r="G16" s="193"/>
      <c r="H16" s="190"/>
      <c r="I16" s="193"/>
      <c r="J16" s="190"/>
      <c r="K16" s="193"/>
      <c r="L16" s="193"/>
      <c r="M16" s="193"/>
      <c r="N16" s="193"/>
      <c r="O16" s="190"/>
      <c r="P16" s="193"/>
      <c r="Q16" s="190"/>
      <c r="R16" s="193">
        <f t="shared" si="1"/>
        <v>0</v>
      </c>
      <c r="S16" s="190"/>
      <c r="T16" s="193"/>
      <c r="U16" s="190"/>
      <c r="V16" s="86">
        <f t="shared" si="0"/>
        <v>0</v>
      </c>
      <c r="W16" s="176"/>
    </row>
    <row r="17" spans="1:26" s="1" customFormat="1" ht="17.45">
      <c r="A17" s="183"/>
      <c r="B17" s="84"/>
      <c r="C17" s="194" t="s">
        <v>157</v>
      </c>
      <c r="D17" s="193">
        <v>-2161998</v>
      </c>
      <c r="E17" s="193"/>
      <c r="F17" s="190"/>
      <c r="G17" s="193"/>
      <c r="H17" s="190"/>
      <c r="I17" s="193"/>
      <c r="J17" s="190"/>
      <c r="K17" s="193"/>
      <c r="L17" s="193"/>
      <c r="M17" s="193"/>
      <c r="N17" s="193"/>
      <c r="O17" s="190"/>
      <c r="P17" s="193">
        <v>-65531</v>
      </c>
      <c r="Q17" s="190"/>
      <c r="R17" s="193">
        <f t="shared" si="1"/>
        <v>-65531</v>
      </c>
      <c r="S17" s="190"/>
      <c r="T17" s="193"/>
      <c r="U17" s="190"/>
      <c r="V17" s="86">
        <f t="shared" si="0"/>
        <v>-65531</v>
      </c>
      <c r="W17" s="176"/>
    </row>
    <row r="18" spans="1:26" s="1" customFormat="1" ht="17.45">
      <c r="A18" s="183"/>
      <c r="B18" s="84"/>
      <c r="C18" s="194" t="s">
        <v>158</v>
      </c>
      <c r="D18" s="193"/>
      <c r="E18" s="193"/>
      <c r="F18" s="190"/>
      <c r="G18" s="193"/>
      <c r="H18" s="190"/>
      <c r="I18" s="193"/>
      <c r="J18" s="190"/>
      <c r="K18" s="193"/>
      <c r="L18" s="193"/>
      <c r="M18" s="193"/>
      <c r="N18" s="193"/>
      <c r="O18" s="190"/>
      <c r="P18" s="193"/>
      <c r="Q18" s="190"/>
      <c r="R18" s="193">
        <f t="shared" si="1"/>
        <v>0</v>
      </c>
      <c r="S18" s="190"/>
      <c r="T18" s="193"/>
      <c r="U18" s="190"/>
      <c r="V18" s="86">
        <f>SUM(R18:T18)</f>
        <v>0</v>
      </c>
      <c r="W18" s="176"/>
    </row>
    <row r="19" spans="1:26" s="1" customFormat="1" ht="17.45">
      <c r="A19" s="183"/>
      <c r="B19" s="87" t="s">
        <v>159</v>
      </c>
      <c r="C19" s="88"/>
      <c r="D19" s="193"/>
      <c r="E19" s="193"/>
      <c r="F19" s="190"/>
      <c r="G19" s="193"/>
      <c r="H19" s="190"/>
      <c r="I19" s="193"/>
      <c r="J19" s="190"/>
      <c r="K19" s="193"/>
      <c r="L19" s="193"/>
      <c r="M19" s="193"/>
      <c r="N19" s="193"/>
      <c r="O19" s="190"/>
      <c r="P19" s="193"/>
      <c r="Q19" s="190"/>
      <c r="R19" s="193"/>
      <c r="S19" s="190"/>
      <c r="T19" s="193"/>
      <c r="U19" s="190"/>
      <c r="V19" s="86"/>
      <c r="W19" s="176"/>
      <c r="Y19" s="165"/>
    </row>
    <row r="20" spans="1:26" s="1" customFormat="1" ht="18" thickBot="1">
      <c r="A20" s="183"/>
      <c r="B20" s="89" t="s">
        <v>160</v>
      </c>
      <c r="C20" s="90"/>
      <c r="D20" s="195">
        <f>SUM(D10:D19)</f>
        <v>84713070</v>
      </c>
      <c r="E20" s="195">
        <f>SUM(E10:E19)</f>
        <v>86917</v>
      </c>
      <c r="F20" s="196"/>
      <c r="G20" s="195">
        <f>SUM(G10:G19)</f>
        <v>43466</v>
      </c>
      <c r="H20" s="196"/>
      <c r="I20" s="195">
        <f>SUM(I10:I19)</f>
        <v>1018849</v>
      </c>
      <c r="J20" s="196"/>
      <c r="K20" s="195">
        <f>SUM(K10:K19)</f>
        <v>-18307</v>
      </c>
      <c r="L20" s="195">
        <f>SUM(L10:L19)</f>
        <v>-2010</v>
      </c>
      <c r="M20" s="195">
        <f>SUM(M10:M19)</f>
        <v>-21452</v>
      </c>
      <c r="N20" s="195">
        <f>SUM(N10:N19)</f>
        <v>4527</v>
      </c>
      <c r="O20" s="196"/>
      <c r="P20" s="195">
        <f>SUM(P10:P19)</f>
        <v>-66688</v>
      </c>
      <c r="Q20" s="196"/>
      <c r="R20" s="195">
        <f>SUM(R10:R19)</f>
        <v>1045302</v>
      </c>
      <c r="S20" s="196"/>
      <c r="T20" s="195">
        <f>SUM(T10:T19)</f>
        <v>792</v>
      </c>
      <c r="U20" s="196"/>
      <c r="V20" s="91">
        <f>SUM(V10:V19)</f>
        <v>1046094</v>
      </c>
      <c r="W20" s="176"/>
      <c r="Z20" s="165"/>
    </row>
    <row r="21" spans="1:26" s="1" customFormat="1" ht="18" thickBot="1">
      <c r="A21" s="183"/>
      <c r="B21" s="78"/>
      <c r="C21" s="76"/>
      <c r="D21" s="229"/>
      <c r="E21" s="79"/>
      <c r="F21" s="79"/>
      <c r="G21" s="229"/>
      <c r="H21" s="228"/>
      <c r="I21" s="229"/>
      <c r="J21" s="228"/>
      <c r="K21" s="229"/>
      <c r="L21" s="229"/>
      <c r="M21" s="229"/>
      <c r="N21" s="229"/>
      <c r="O21" s="228"/>
      <c r="P21" s="229"/>
      <c r="Q21" s="228"/>
      <c r="R21" s="79"/>
      <c r="S21" s="228"/>
      <c r="T21" s="79"/>
      <c r="U21" s="79"/>
      <c r="V21" s="80"/>
      <c r="W21" s="176"/>
    </row>
    <row r="22" spans="1:26" s="1" customFormat="1" ht="20.25" customHeight="1">
      <c r="A22" s="183"/>
      <c r="B22" s="81" t="s">
        <v>161</v>
      </c>
      <c r="C22" s="82"/>
      <c r="D22" s="191">
        <v>81513689</v>
      </c>
      <c r="E22" s="191">
        <v>86944</v>
      </c>
      <c r="F22" s="192"/>
      <c r="G22" s="191">
        <v>46144</v>
      </c>
      <c r="H22" s="192"/>
      <c r="I22" s="191">
        <v>1087328</v>
      </c>
      <c r="J22" s="192"/>
      <c r="K22" s="191">
        <v>-77111</v>
      </c>
      <c r="L22" s="191">
        <v>-2055</v>
      </c>
      <c r="M22" s="191">
        <v>-22945</v>
      </c>
      <c r="N22" s="191">
        <v>2031</v>
      </c>
      <c r="O22" s="192"/>
      <c r="P22" s="191">
        <v>-155534</v>
      </c>
      <c r="Q22" s="192"/>
      <c r="R22" s="191">
        <v>964802</v>
      </c>
      <c r="S22" s="192"/>
      <c r="T22" s="191">
        <v>793</v>
      </c>
      <c r="U22" s="192"/>
      <c r="V22" s="83">
        <v>965595</v>
      </c>
      <c r="W22" s="176"/>
    </row>
    <row r="23" spans="1:26" s="1" customFormat="1" ht="17.45">
      <c r="A23" s="183"/>
      <c r="B23" s="84" t="s">
        <v>162</v>
      </c>
      <c r="C23" s="85"/>
      <c r="D23" s="193"/>
      <c r="E23" s="193"/>
      <c r="F23" s="190"/>
      <c r="G23" s="193"/>
      <c r="H23" s="190"/>
      <c r="I23" s="193">
        <v>18558</v>
      </c>
      <c r="J23" s="193"/>
      <c r="K23" s="193">
        <v>2506</v>
      </c>
      <c r="L23" s="193">
        <v>134</v>
      </c>
      <c r="M23" s="193">
        <v>0</v>
      </c>
      <c r="N23" s="193">
        <v>8</v>
      </c>
      <c r="O23" s="190"/>
      <c r="P23" s="193"/>
      <c r="Q23" s="193"/>
      <c r="R23" s="193">
        <f>SUM(E23:P23)</f>
        <v>21206</v>
      </c>
      <c r="S23" s="190"/>
      <c r="T23" s="193">
        <v>9</v>
      </c>
      <c r="U23" s="190"/>
      <c r="V23" s="86">
        <f t="shared" ref="V23:V26" si="2">SUM(R23:T23)</f>
        <v>21215</v>
      </c>
      <c r="W23" s="176"/>
    </row>
    <row r="24" spans="1:26" s="1" customFormat="1" ht="17.45">
      <c r="A24" s="183"/>
      <c r="B24" s="84" t="s">
        <v>152</v>
      </c>
      <c r="C24" s="85"/>
      <c r="D24" s="193"/>
      <c r="E24" s="193"/>
      <c r="F24" s="190"/>
      <c r="G24" s="193"/>
      <c r="H24" s="190"/>
      <c r="I24" s="193"/>
      <c r="J24" s="190"/>
      <c r="K24" s="193"/>
      <c r="L24" s="193"/>
      <c r="M24" s="193"/>
      <c r="N24" s="193"/>
      <c r="O24" s="190"/>
      <c r="P24" s="193"/>
      <c r="Q24" s="190"/>
      <c r="R24" s="193"/>
      <c r="S24" s="190"/>
      <c r="T24" s="193"/>
      <c r="U24" s="190"/>
      <c r="V24" s="86"/>
      <c r="W24" s="176"/>
    </row>
    <row r="25" spans="1:26" s="1" customFormat="1" ht="17.45">
      <c r="A25" s="183"/>
      <c r="B25" s="84"/>
      <c r="C25" s="193" t="s">
        <v>153</v>
      </c>
      <c r="D25" s="193"/>
      <c r="E25" s="193"/>
      <c r="F25" s="190"/>
      <c r="G25" s="193"/>
      <c r="H25" s="190"/>
      <c r="I25" s="193"/>
      <c r="J25" s="190"/>
      <c r="K25" s="193"/>
      <c r="L25" s="193"/>
      <c r="M25" s="193"/>
      <c r="N25" s="193"/>
      <c r="O25" s="190"/>
      <c r="P25" s="193"/>
      <c r="Q25" s="190"/>
      <c r="R25" s="193">
        <f t="shared" ref="R25:R30" si="3">SUM(E25:P25)</f>
        <v>0</v>
      </c>
      <c r="S25" s="190"/>
      <c r="T25" s="193"/>
      <c r="U25" s="190"/>
      <c r="V25" s="86">
        <f t="shared" si="2"/>
        <v>0</v>
      </c>
      <c r="W25" s="176"/>
    </row>
    <row r="26" spans="1:26" s="1" customFormat="1" ht="17.45">
      <c r="A26" s="183"/>
      <c r="B26" s="84"/>
      <c r="C26" s="194" t="s">
        <v>154</v>
      </c>
      <c r="D26" s="194"/>
      <c r="E26" s="194"/>
      <c r="F26" s="190"/>
      <c r="G26" s="194"/>
      <c r="H26" s="190"/>
      <c r="I26" s="193"/>
      <c r="J26" s="190"/>
      <c r="K26" s="193"/>
      <c r="L26" s="193"/>
      <c r="M26" s="193"/>
      <c r="N26" s="193"/>
      <c r="O26" s="190"/>
      <c r="P26" s="193"/>
      <c r="Q26" s="190"/>
      <c r="R26" s="193">
        <f t="shared" si="3"/>
        <v>0</v>
      </c>
      <c r="S26" s="190"/>
      <c r="T26" s="193"/>
      <c r="U26" s="190"/>
      <c r="V26" s="86">
        <f t="shared" si="2"/>
        <v>0</v>
      </c>
      <c r="W26" s="176"/>
    </row>
    <row r="27" spans="1:26" s="1" customFormat="1" ht="17.45">
      <c r="A27" s="183"/>
      <c r="B27" s="84"/>
      <c r="C27" s="194" t="s">
        <v>155</v>
      </c>
      <c r="D27" s="194"/>
      <c r="E27" s="194"/>
      <c r="F27" s="190"/>
      <c r="G27" s="194">
        <v>415</v>
      </c>
      <c r="H27" s="190"/>
      <c r="I27" s="193"/>
      <c r="J27" s="190"/>
      <c r="K27" s="193"/>
      <c r="L27" s="193"/>
      <c r="M27" s="193"/>
      <c r="N27" s="193"/>
      <c r="O27" s="190"/>
      <c r="P27" s="193"/>
      <c r="Q27" s="190"/>
      <c r="R27" s="193">
        <f t="shared" si="3"/>
        <v>415</v>
      </c>
      <c r="S27" s="190"/>
      <c r="T27" s="193"/>
      <c r="U27" s="190"/>
      <c r="V27" s="86">
        <f>SUM(R27:T27)</f>
        <v>415</v>
      </c>
      <c r="W27" s="176"/>
    </row>
    <row r="28" spans="1:26" s="1" customFormat="1" ht="17.45">
      <c r="A28" s="183"/>
      <c r="B28" s="84"/>
      <c r="C28" s="194" t="s">
        <v>156</v>
      </c>
      <c r="D28" s="193"/>
      <c r="E28" s="193"/>
      <c r="F28" s="190"/>
      <c r="G28" s="193"/>
      <c r="H28" s="190"/>
      <c r="I28" s="193"/>
      <c r="J28" s="190"/>
      <c r="K28" s="193"/>
      <c r="L28" s="193"/>
      <c r="M28" s="193"/>
      <c r="N28" s="193"/>
      <c r="O28" s="190"/>
      <c r="P28" s="193"/>
      <c r="Q28" s="190"/>
      <c r="R28" s="193">
        <f t="shared" si="3"/>
        <v>0</v>
      </c>
      <c r="S28" s="190"/>
      <c r="T28" s="193"/>
      <c r="U28" s="190"/>
      <c r="V28" s="86">
        <f>SUM(R28:T28)</f>
        <v>0</v>
      </c>
      <c r="W28" s="176"/>
    </row>
    <row r="29" spans="1:26" s="1" customFormat="1" ht="17.45">
      <c r="A29" s="183"/>
      <c r="B29" s="84"/>
      <c r="C29" s="194" t="s">
        <v>116</v>
      </c>
      <c r="D29" s="193">
        <v>-2653845</v>
      </c>
      <c r="E29" s="193"/>
      <c r="F29" s="190"/>
      <c r="G29" s="193"/>
      <c r="H29" s="190"/>
      <c r="I29" s="193"/>
      <c r="J29" s="190"/>
      <c r="K29" s="193"/>
      <c r="L29" s="193"/>
      <c r="M29" s="193"/>
      <c r="N29" s="193"/>
      <c r="O29" s="190"/>
      <c r="P29" s="193">
        <v>-70582</v>
      </c>
      <c r="Q29" s="190"/>
      <c r="R29" s="193">
        <f t="shared" si="3"/>
        <v>-70582</v>
      </c>
      <c r="S29" s="190"/>
      <c r="T29" s="193"/>
      <c r="U29" s="190"/>
      <c r="V29" s="86">
        <f>SUM(R29:T29)</f>
        <v>-70582</v>
      </c>
      <c r="W29" s="176"/>
    </row>
    <row r="30" spans="1:26" s="1" customFormat="1" ht="17.45">
      <c r="A30" s="183"/>
      <c r="B30" s="84"/>
      <c r="C30" s="194" t="s">
        <v>158</v>
      </c>
      <c r="D30" s="193"/>
      <c r="E30" s="193"/>
      <c r="F30" s="190"/>
      <c r="G30" s="193"/>
      <c r="H30" s="190"/>
      <c r="I30" s="193"/>
      <c r="J30" s="190"/>
      <c r="K30" s="193"/>
      <c r="L30" s="193"/>
      <c r="M30" s="193"/>
      <c r="N30" s="193"/>
      <c r="O30" s="190"/>
      <c r="P30" s="193"/>
      <c r="Q30" s="190"/>
      <c r="R30" s="193">
        <f t="shared" si="3"/>
        <v>0</v>
      </c>
      <c r="S30" s="190"/>
      <c r="T30" s="193"/>
      <c r="U30" s="190"/>
      <c r="V30" s="86">
        <f>SUM(R30:T30)</f>
        <v>0</v>
      </c>
      <c r="W30" s="176"/>
    </row>
    <row r="31" spans="1:26" s="1" customFormat="1" ht="17.45">
      <c r="A31" s="183"/>
      <c r="B31" s="87" t="s">
        <v>159</v>
      </c>
      <c r="C31" s="88"/>
      <c r="D31" s="193"/>
      <c r="E31" s="193"/>
      <c r="F31" s="190"/>
      <c r="G31" s="193"/>
      <c r="H31" s="190"/>
      <c r="I31" s="193"/>
      <c r="J31" s="190"/>
      <c r="K31" s="193"/>
      <c r="L31" s="193"/>
      <c r="M31" s="193"/>
      <c r="N31" s="193"/>
      <c r="O31" s="190"/>
      <c r="P31" s="193"/>
      <c r="Q31" s="190"/>
      <c r="R31" s="193"/>
      <c r="S31" s="190"/>
      <c r="T31" s="193"/>
      <c r="U31" s="190"/>
      <c r="V31" s="86"/>
      <c r="W31" s="176"/>
    </row>
    <row r="32" spans="1:26" s="1" customFormat="1" ht="18" thickBot="1">
      <c r="A32" s="183"/>
      <c r="B32" s="89" t="s">
        <v>163</v>
      </c>
      <c r="C32" s="90"/>
      <c r="D32" s="195">
        <f>SUM(D22:D31)</f>
        <v>78859844</v>
      </c>
      <c r="E32" s="195">
        <f>SUM(E22:E31)</f>
        <v>86944</v>
      </c>
      <c r="F32" s="196"/>
      <c r="G32" s="195">
        <f>SUM(G22:G31)</f>
        <v>46559</v>
      </c>
      <c r="H32" s="196"/>
      <c r="I32" s="195">
        <f>SUM(I22:I31)</f>
        <v>1105886</v>
      </c>
      <c r="J32" s="196"/>
      <c r="K32" s="195">
        <f>SUM(K22:K31)</f>
        <v>-74605</v>
      </c>
      <c r="L32" s="195">
        <f>SUM(L22:L31)</f>
        <v>-1921</v>
      </c>
      <c r="M32" s="195">
        <f>SUM(M22:M31)</f>
        <v>-22945</v>
      </c>
      <c r="N32" s="195">
        <f>SUM(N22:N31)</f>
        <v>2039</v>
      </c>
      <c r="O32" s="196"/>
      <c r="P32" s="195">
        <f>SUM(P22:P31)</f>
        <v>-226116</v>
      </c>
      <c r="Q32" s="196"/>
      <c r="R32" s="195">
        <f>SUM(R22:R31)</f>
        <v>915841</v>
      </c>
      <c r="S32" s="196"/>
      <c r="T32" s="195">
        <f>SUM(T22:T31)</f>
        <v>802</v>
      </c>
      <c r="U32" s="196"/>
      <c r="V32" s="91">
        <f>SUM(V22:V31)</f>
        <v>916643</v>
      </c>
      <c r="W32" s="176"/>
      <c r="X32" s="165"/>
    </row>
    <row r="33" spans="1:24" s="1" customFormat="1" ht="17.45">
      <c r="A33" s="183"/>
      <c r="B33" s="68"/>
      <c r="C33" s="68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68"/>
      <c r="W33" s="176"/>
      <c r="X33" s="165"/>
    </row>
    <row r="34" spans="1:24" ht="1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233"/>
      <c r="L34" s="1"/>
      <c r="M34" s="233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1:24" ht="1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</row>
    <row r="36" spans="1:24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</row>
    <row r="37" spans="1:24" ht="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ht="1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ht="1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ht="1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4" ht="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3" orientation="landscape" r:id="rId1"/>
  <headerFooter alignWithMargins="0">
    <oddHeader>&amp;L&amp;G</oddHeader>
    <oddFooter>&amp;CSoftware AG - Q1 2014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2"/>
  <sheetViews>
    <sheetView workbookViewId="0">
      <selection activeCell="B5" sqref="B5"/>
    </sheetView>
  </sheetViews>
  <sheetFormatPr defaultColWidth="8.85546875" defaultRowHeight="13.15"/>
  <cols>
    <col min="1" max="1" width="3.28515625" style="2" customWidth="1"/>
    <col min="2" max="2" width="82.7109375" style="2" customWidth="1"/>
    <col min="3" max="3" width="14" style="2" customWidth="1"/>
    <col min="4" max="4" width="15.42578125" style="2" customWidth="1"/>
    <col min="5" max="5" width="3.140625" style="2" customWidth="1"/>
    <col min="6" max="16384" width="8.85546875" style="2"/>
  </cols>
  <sheetData>
    <row r="1" spans="1:6" ht="21" customHeight="1">
      <c r="A1" s="184"/>
      <c r="B1" s="175"/>
      <c r="C1" s="174"/>
      <c r="D1" s="174"/>
      <c r="E1" s="183"/>
      <c r="F1" s="164"/>
    </row>
    <row r="2" spans="1:6" ht="18.75" customHeight="1">
      <c r="A2" s="184"/>
      <c r="B2" s="183" t="s">
        <v>164</v>
      </c>
      <c r="C2" s="183"/>
      <c r="D2" s="183"/>
      <c r="E2" s="183"/>
      <c r="F2" s="164"/>
    </row>
    <row r="3" spans="1:6" ht="18.75" customHeight="1">
      <c r="A3" s="184"/>
      <c r="B3" s="183" t="s">
        <v>165</v>
      </c>
      <c r="C3" s="183"/>
      <c r="D3" s="183"/>
      <c r="E3" s="183"/>
      <c r="F3" s="164"/>
    </row>
    <row r="4" spans="1:6" ht="18.75" customHeight="1">
      <c r="A4" s="184"/>
      <c r="B4" s="183" t="s">
        <v>1</v>
      </c>
      <c r="C4" s="183"/>
      <c r="D4" s="183"/>
      <c r="E4" s="183"/>
      <c r="F4" s="164"/>
    </row>
    <row r="5" spans="1:6" s="1" customFormat="1" ht="21" customHeight="1">
      <c r="A5" s="184"/>
      <c r="B5" s="29"/>
      <c r="C5" s="29"/>
      <c r="D5" s="29"/>
      <c r="E5" s="183"/>
    </row>
    <row r="6" spans="1:6" s="1" customFormat="1" ht="27" customHeight="1">
      <c r="A6" s="184"/>
      <c r="B6" s="166" t="s">
        <v>59</v>
      </c>
      <c r="C6" s="169" t="s">
        <v>3</v>
      </c>
      <c r="D6" s="169" t="s">
        <v>4</v>
      </c>
      <c r="E6" s="183"/>
    </row>
    <row r="7" spans="1:6" s="1" customFormat="1" ht="17.45">
      <c r="A7" s="184"/>
      <c r="B7" s="167" t="s">
        <v>16</v>
      </c>
      <c r="C7" s="125">
        <v>18567</v>
      </c>
      <c r="D7" s="125">
        <v>27213</v>
      </c>
      <c r="E7" s="183"/>
      <c r="F7" s="165"/>
    </row>
    <row r="8" spans="1:6" s="1" customFormat="1" ht="17.45">
      <c r="A8" s="184"/>
      <c r="B8" s="168" t="s">
        <v>146</v>
      </c>
      <c r="C8" s="126">
        <v>2506</v>
      </c>
      <c r="D8" s="126">
        <v>20424</v>
      </c>
      <c r="E8" s="183"/>
      <c r="F8" s="165"/>
    </row>
    <row r="9" spans="1:6" s="1" customFormat="1" ht="17.45">
      <c r="A9" s="184"/>
      <c r="B9" s="168" t="s">
        <v>166</v>
      </c>
      <c r="C9" s="126">
        <v>134</v>
      </c>
      <c r="D9" s="126">
        <v>1536</v>
      </c>
      <c r="E9" s="183"/>
      <c r="F9" s="165"/>
    </row>
    <row r="10" spans="1:6" s="1" customFormat="1" ht="17.45">
      <c r="A10" s="184"/>
      <c r="B10" s="168" t="s">
        <v>167</v>
      </c>
      <c r="C10" s="126">
        <v>8</v>
      </c>
      <c r="D10" s="126">
        <v>1029</v>
      </c>
      <c r="E10" s="183"/>
      <c r="F10" s="165"/>
    </row>
    <row r="11" spans="1:6" s="55" customFormat="1" ht="17.45">
      <c r="A11" s="184"/>
      <c r="B11" s="167" t="s">
        <v>168</v>
      </c>
      <c r="C11" s="125">
        <f t="shared" ref="C11:D11" si="0">SUM(C8:C10)</f>
        <v>2648</v>
      </c>
      <c r="D11" s="125">
        <f t="shared" si="0"/>
        <v>22989</v>
      </c>
      <c r="E11" s="183"/>
      <c r="F11" s="165"/>
    </row>
    <row r="12" spans="1:6" s="1" customFormat="1" ht="18" customHeight="1">
      <c r="A12" s="184"/>
      <c r="B12" s="168" t="s">
        <v>169</v>
      </c>
      <c r="C12" s="126">
        <v>0</v>
      </c>
      <c r="D12" s="126">
        <v>15</v>
      </c>
      <c r="E12" s="183"/>
      <c r="F12" s="170"/>
    </row>
    <row r="13" spans="1:6" s="55" customFormat="1" ht="18" customHeight="1">
      <c r="A13" s="184"/>
      <c r="B13" s="167" t="s">
        <v>170</v>
      </c>
      <c r="C13" s="125">
        <f t="shared" ref="C13:D13" si="1">SUM(C12)</f>
        <v>0</v>
      </c>
      <c r="D13" s="125">
        <f t="shared" si="1"/>
        <v>15</v>
      </c>
      <c r="E13" s="183"/>
      <c r="F13" s="165"/>
    </row>
    <row r="14" spans="1:6" s="1" customFormat="1" ht="17.45">
      <c r="A14" s="184"/>
      <c r="B14" s="167" t="s">
        <v>171</v>
      </c>
      <c r="C14" s="127">
        <f t="shared" ref="C14:D14" si="2">+C11+C13</f>
        <v>2648</v>
      </c>
      <c r="D14" s="127">
        <f t="shared" si="2"/>
        <v>23004</v>
      </c>
      <c r="E14" s="183"/>
      <c r="F14" s="170"/>
    </row>
    <row r="15" spans="1:6" s="1" customFormat="1" ht="17.45">
      <c r="A15" s="184"/>
      <c r="B15" s="167" t="s">
        <v>162</v>
      </c>
      <c r="C15" s="127">
        <f>+C7+C14</f>
        <v>21215</v>
      </c>
      <c r="D15" s="127">
        <f>+D7+D14</f>
        <v>50217</v>
      </c>
      <c r="E15" s="183"/>
      <c r="F15" s="165"/>
    </row>
    <row r="16" spans="1:6" s="1" customFormat="1" ht="17.45">
      <c r="A16" s="184"/>
      <c r="B16" s="167"/>
      <c r="C16" s="127"/>
      <c r="D16" s="127"/>
      <c r="E16" s="183"/>
      <c r="F16" s="165"/>
    </row>
    <row r="17" spans="1:6" s="1" customFormat="1" ht="17.45">
      <c r="A17" s="184"/>
      <c r="B17" s="167" t="s">
        <v>50</v>
      </c>
      <c r="C17" s="127">
        <f>C15-C18</f>
        <v>21206</v>
      </c>
      <c r="D17" s="127">
        <f>D15-D18</f>
        <v>50202</v>
      </c>
      <c r="E17" s="183"/>
      <c r="F17" s="165"/>
    </row>
    <row r="18" spans="1:6" s="1" customFormat="1" ht="17.45">
      <c r="A18" s="184"/>
      <c r="B18" s="64" t="s">
        <v>172</v>
      </c>
      <c r="C18" s="127">
        <v>9</v>
      </c>
      <c r="D18" s="127">
        <v>15</v>
      </c>
      <c r="E18" s="183"/>
      <c r="F18" s="165"/>
    </row>
    <row r="19" spans="1:6" s="1" customFormat="1" ht="17.45">
      <c r="A19" s="184"/>
      <c r="B19" s="184"/>
      <c r="C19" s="184"/>
      <c r="D19" s="184"/>
      <c r="E19" s="183"/>
      <c r="F19" s="165"/>
    </row>
    <row r="20" spans="1:6" ht="15">
      <c r="A20" s="164"/>
      <c r="B20" s="164"/>
      <c r="C20" s="164"/>
      <c r="D20" s="164"/>
      <c r="E20" s="164"/>
      <c r="F20" s="1"/>
    </row>
    <row r="22" spans="1:6">
      <c r="A22" s="164"/>
      <c r="B22" s="164"/>
      <c r="C22" s="164"/>
      <c r="D22" s="164"/>
      <c r="E22" s="164"/>
      <c r="F22" s="16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orientation="landscape" r:id="rId1"/>
  <headerFooter alignWithMargins="0">
    <oddHeader>&amp;L&amp;G</oddHeader>
    <oddFooter>&amp;CSoftware AG - Q1 2014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C470F2-04BD-4416-B5AD-CE534C3A2C78}"/>
</file>

<file path=customXml/itemProps2.xml><?xml version="1.0" encoding="utf-8"?>
<ds:datastoreItem xmlns:ds="http://schemas.openxmlformats.org/officeDocument/2006/customXml" ds:itemID="{A285F153-DFF8-4222-8461-F3EA54E61392}"/>
</file>

<file path=customXml/itemProps3.xml><?xml version="1.0" encoding="utf-8"?>
<ds:datastoreItem xmlns:ds="http://schemas.openxmlformats.org/officeDocument/2006/customXml" ds:itemID="{EA3D1FC8-62F7-4478-9BF3-7C1EF9B37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Software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Adolph, Robert</dc:creator>
  <cp:keywords/>
  <dc:description/>
  <cp:lastModifiedBy>Misheva-Jaeger, Polina</cp:lastModifiedBy>
  <cp:revision/>
  <dcterms:created xsi:type="dcterms:W3CDTF">2000-07-13T14:26:17Z</dcterms:created>
  <dcterms:modified xsi:type="dcterms:W3CDTF">2021-02-15T13:26:46Z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2014 Results englisch IFRS.xlsx</vt:lpwstr>
  </property>
  <property fmtid="{D5CDD505-2E9C-101B-9397-08002B2CF9AE}" pid="3" name="ContentTypeId">
    <vt:lpwstr>0x010100FFD037E0F555104F902E5D16CA0A3EF6</vt:lpwstr>
  </property>
</Properties>
</file>