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2/Q4/"/>
    </mc:Choice>
  </mc:AlternateContent>
  <xr:revisionPtr revIDLastSave="0" documentId="8_{C9995505-6D98-4B9D-B736-C1C66A44FCE4}" xr6:coauthVersionLast="45" xr6:coauthVersionMax="45" xr10:uidLastSave="{00000000-0000-0000-0000-000000000000}"/>
  <bookViews>
    <workbookView xWindow="-108" yWindow="-108" windowWidth="23256" windowHeight="12576" tabRatio="719" xr2:uid="{00000000-000D-0000-FFFF-FFFF00000000}"/>
  </bookViews>
  <sheets>
    <sheet name="Key Figures" sheetId="36787" r:id="rId1"/>
    <sheet name="Balance Sheet " sheetId="4388" r:id="rId2"/>
    <sheet name="Income Statement" sheetId="36776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1">'Balance Sheet '!$A$1:$F$60</definedName>
    <definedName name="_xlnm.Print_Area" localSheetId="5">'Changes in Equity'!$A$2:$W$32</definedName>
    <definedName name="_xlnm.Print_Area" localSheetId="2">'Income Statement'!$A$1:$M$32</definedName>
    <definedName name="_xlnm.Print_Area" localSheetId="0">'Key Figures'!#REF!</definedName>
    <definedName name="_xlnm.Print_Area" localSheetId="6">'Recogn. Income and Expenses'!$A$1:$K$17</definedName>
    <definedName name="_xlnm.Print_Area" localSheetId="4">'Segment Report'!$A$1:$M$58</definedName>
    <definedName name="_xlnm.Print_Area" localSheetId="3">'Statement of Cash Flows'!$A$1:$G$38</definedName>
    <definedName name="wrn.Feb." localSheetId="1" hidden="1">{#N/A,#N/A,FALSE,"431"}</definedName>
    <definedName name="wrn.Feb." localSheetId="5" hidden="1">{#N/A,#N/A,FALSE,"431"}</definedName>
    <definedName name="wrn.Feb." localSheetId="2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388" l="1"/>
  <c r="C17" i="4388"/>
  <c r="E31" i="2316" l="1"/>
  <c r="E25" i="2316"/>
  <c r="E12" i="2316"/>
  <c r="E18" i="2316" s="1"/>
  <c r="E32" i="2316" s="1"/>
  <c r="E34" i="2316" s="1"/>
  <c r="E36" i="2316" s="1"/>
  <c r="C31" i="2316"/>
  <c r="C25" i="2316"/>
  <c r="C18" i="2316"/>
  <c r="C32" i="2316" s="1"/>
  <c r="C34" i="2316" s="1"/>
  <c r="C36" i="2316" s="1"/>
  <c r="C12" i="2316"/>
  <c r="C46" i="36783" l="1"/>
  <c r="C44" i="36783"/>
  <c r="C38" i="36783"/>
  <c r="K18" i="36783"/>
  <c r="C16" i="36783"/>
  <c r="J45" i="36783" l="1"/>
  <c r="J47" i="36783" s="1"/>
  <c r="J49" i="36783" s="1"/>
  <c r="I45" i="36783"/>
  <c r="I47" i="36783" s="1"/>
  <c r="I49" i="36783" s="1"/>
  <c r="H40" i="36783"/>
  <c r="H43" i="36783" s="1"/>
  <c r="H45" i="36783" s="1"/>
  <c r="H47" i="36783" s="1"/>
  <c r="H49" i="36783" s="1"/>
  <c r="G40" i="36783"/>
  <c r="G43" i="36783" s="1"/>
  <c r="G45" i="36783" s="1"/>
  <c r="G47" i="36783" s="1"/>
  <c r="G49" i="36783" s="1"/>
  <c r="F40" i="36783"/>
  <c r="F43" i="36783" s="1"/>
  <c r="F45" i="36783" s="1"/>
  <c r="F47" i="36783" s="1"/>
  <c r="F49" i="36783" s="1"/>
  <c r="E40" i="36783"/>
  <c r="E43" i="36783" s="1"/>
  <c r="E45" i="36783" s="1"/>
  <c r="E47" i="36783" s="1"/>
  <c r="E49" i="36783" s="1"/>
  <c r="D40" i="36783"/>
  <c r="D43" i="36783" s="1"/>
  <c r="D45" i="36783" s="1"/>
  <c r="D47" i="36783" s="1"/>
  <c r="D49" i="36783" s="1"/>
  <c r="C40" i="36783"/>
  <c r="C43" i="36783" s="1"/>
  <c r="C45" i="36783" s="1"/>
  <c r="C47" i="36783" s="1"/>
  <c r="C49" i="36783" s="1"/>
  <c r="L48" i="36783"/>
  <c r="K48" i="36783"/>
  <c r="L46" i="36783"/>
  <c r="K46" i="36783"/>
  <c r="L44" i="36783"/>
  <c r="K44" i="36783"/>
  <c r="L42" i="36783"/>
  <c r="K42" i="36783"/>
  <c r="L41" i="36783"/>
  <c r="K41" i="36783"/>
  <c r="L39" i="36783"/>
  <c r="K39" i="36783"/>
  <c r="L38" i="36783"/>
  <c r="L40" i="36783" s="1"/>
  <c r="L43" i="36783" s="1"/>
  <c r="L45" i="36783" s="1"/>
  <c r="L47" i="36783" s="1"/>
  <c r="L49" i="36783" s="1"/>
  <c r="L52" i="36783" s="1"/>
  <c r="L55" i="36783" s="1"/>
  <c r="L57" i="36783" s="1"/>
  <c r="K38" i="36783"/>
  <c r="K40" i="36783" s="1"/>
  <c r="J15" i="36783"/>
  <c r="J17" i="36783" s="1"/>
  <c r="J19" i="36783" s="1"/>
  <c r="I15" i="36783"/>
  <c r="I17" i="36783" s="1"/>
  <c r="I19" i="36783" s="1"/>
  <c r="H10" i="36783"/>
  <c r="H13" i="36783" s="1"/>
  <c r="H15" i="36783" s="1"/>
  <c r="H17" i="36783" s="1"/>
  <c r="H19" i="36783" s="1"/>
  <c r="G10" i="36783"/>
  <c r="G13" i="36783" s="1"/>
  <c r="G15" i="36783" s="1"/>
  <c r="G17" i="36783" s="1"/>
  <c r="G19" i="36783" s="1"/>
  <c r="F10" i="36783"/>
  <c r="F13" i="36783" s="1"/>
  <c r="F15" i="36783" s="1"/>
  <c r="F17" i="36783" s="1"/>
  <c r="F19" i="36783" s="1"/>
  <c r="E10" i="36783"/>
  <c r="E13" i="36783" s="1"/>
  <c r="E15" i="36783" s="1"/>
  <c r="E17" i="36783" s="1"/>
  <c r="E19" i="36783" s="1"/>
  <c r="D10" i="36783"/>
  <c r="D13" i="36783" s="1"/>
  <c r="D15" i="36783" s="1"/>
  <c r="D17" i="36783" s="1"/>
  <c r="D19" i="36783" s="1"/>
  <c r="C10" i="36783"/>
  <c r="C13" i="36783" s="1"/>
  <c r="C15" i="36783" s="1"/>
  <c r="C17" i="36783" s="1"/>
  <c r="C19" i="36783" s="1"/>
  <c r="L18" i="36783"/>
  <c r="L16" i="36783"/>
  <c r="K16" i="36783"/>
  <c r="L14" i="36783"/>
  <c r="K14" i="36783"/>
  <c r="L12" i="36783"/>
  <c r="K12" i="36783"/>
  <c r="L11" i="36783"/>
  <c r="K11" i="36783"/>
  <c r="L9" i="36783"/>
  <c r="K9" i="36783"/>
  <c r="L8" i="36783"/>
  <c r="K8" i="36783"/>
  <c r="K10" i="36783" s="1"/>
  <c r="K43" i="36783" l="1"/>
  <c r="L10" i="36783"/>
  <c r="L13" i="36783" s="1"/>
  <c r="L15" i="36783" s="1"/>
  <c r="L17" i="36783" s="1"/>
  <c r="L19" i="36783" s="1"/>
  <c r="K13" i="36783"/>
  <c r="K45" i="36783"/>
  <c r="K47" i="36783" s="1"/>
  <c r="K49" i="36783" s="1"/>
  <c r="K52" i="36783" s="1"/>
  <c r="K55" i="36783" s="1"/>
  <c r="K57" i="36783" s="1"/>
  <c r="K15" i="36783"/>
  <c r="K17" i="36783" s="1"/>
  <c r="K19" i="36783" s="1"/>
  <c r="D14" i="36776"/>
  <c r="D22" i="36776"/>
  <c r="K22" i="36783" l="1"/>
  <c r="K25" i="36783" s="1"/>
  <c r="K27" i="36783" s="1"/>
  <c r="L22" i="36783"/>
  <c r="L25" i="36783" s="1"/>
  <c r="L27" i="36783" s="1"/>
  <c r="I22" i="36776"/>
  <c r="I14" i="36776"/>
  <c r="D20" i="36776"/>
  <c r="L16" i="36776"/>
  <c r="G16" i="36776"/>
  <c r="R21" i="36781" l="1"/>
  <c r="F28" i="36776" l="1"/>
  <c r="F10" i="36776"/>
  <c r="D28" i="36776"/>
  <c r="D11" i="36778" l="1"/>
  <c r="D10" i="36778"/>
  <c r="D9" i="36778"/>
  <c r="D8" i="36778"/>
  <c r="L22" i="36776"/>
  <c r="L14" i="36776"/>
  <c r="G20" i="36776"/>
  <c r="G14" i="36776"/>
  <c r="V16" i="36781"/>
  <c r="G19" i="36781"/>
  <c r="F38" i="2316"/>
  <c r="D38" i="2316"/>
  <c r="G28" i="36776"/>
  <c r="F29" i="36776"/>
  <c r="G7" i="36787"/>
  <c r="G18" i="36787" s="1"/>
  <c r="I31" i="36787"/>
  <c r="G31" i="36787"/>
  <c r="O21" i="36787"/>
  <c r="J21" i="36787"/>
  <c r="O20" i="36787"/>
  <c r="J20" i="36787"/>
  <c r="O19" i="36787"/>
  <c r="J19" i="36787"/>
  <c r="N7" i="36787"/>
  <c r="N18" i="36787" s="1"/>
  <c r="L7" i="36787"/>
  <c r="L18" i="36787" s="1"/>
  <c r="I7" i="36787"/>
  <c r="I18" i="36787" s="1"/>
  <c r="O17" i="36787"/>
  <c r="J17" i="36787"/>
  <c r="O15" i="36787"/>
  <c r="J15" i="36787"/>
  <c r="O14" i="36787"/>
  <c r="J14" i="36787"/>
  <c r="O13" i="36787"/>
  <c r="J13" i="36787"/>
  <c r="O12" i="36787"/>
  <c r="J12" i="36787"/>
  <c r="O9" i="36787"/>
  <c r="J9" i="36787"/>
  <c r="O8" i="36787"/>
  <c r="J8" i="36787"/>
  <c r="R28" i="36781"/>
  <c r="V28" i="36781"/>
  <c r="R29" i="36781"/>
  <c r="V29" i="36781" s="1"/>
  <c r="E19" i="36781"/>
  <c r="R10" i="36781"/>
  <c r="D19" i="36781"/>
  <c r="V10" i="36781"/>
  <c r="R11" i="36781"/>
  <c r="V11" i="36781" s="1"/>
  <c r="R13" i="36781"/>
  <c r="R14" i="36781"/>
  <c r="V14" i="36781" s="1"/>
  <c r="R15" i="36781"/>
  <c r="R17" i="36781"/>
  <c r="V17" i="36781" s="1"/>
  <c r="I19" i="36781"/>
  <c r="K19" i="36781"/>
  <c r="L19" i="36781"/>
  <c r="M19" i="36781"/>
  <c r="N19" i="36781"/>
  <c r="P19" i="36781"/>
  <c r="T19" i="36781"/>
  <c r="I31" i="36781"/>
  <c r="G31" i="36781"/>
  <c r="E31" i="36781"/>
  <c r="D31" i="36781"/>
  <c r="J12" i="36778"/>
  <c r="J13" i="36778" s="1"/>
  <c r="J15" i="36778" s="1"/>
  <c r="H12" i="36778"/>
  <c r="H13" i="36778" s="1"/>
  <c r="H15" i="36778" s="1"/>
  <c r="F12" i="36778"/>
  <c r="F13" i="36778" s="1"/>
  <c r="F15" i="36778" s="1"/>
  <c r="K29" i="36776"/>
  <c r="K28" i="36776"/>
  <c r="K10" i="36776"/>
  <c r="K12" i="36776" s="1"/>
  <c r="I29" i="36776"/>
  <c r="I28" i="36776"/>
  <c r="I10" i="36776"/>
  <c r="I12" i="36776" s="1"/>
  <c r="I17" i="36776" s="1"/>
  <c r="I21" i="36776" s="1"/>
  <c r="F12" i="36776"/>
  <c r="D29" i="36776"/>
  <c r="D10" i="36776"/>
  <c r="D12" i="36776" s="1"/>
  <c r="D17" i="36776" s="1"/>
  <c r="D21" i="36776" s="1"/>
  <c r="G25" i="36776"/>
  <c r="G22" i="36776"/>
  <c r="G19" i="36776"/>
  <c r="G18" i="36776"/>
  <c r="G15" i="36776"/>
  <c r="G13" i="36776"/>
  <c r="G11" i="36776"/>
  <c r="G9" i="36776"/>
  <c r="G8" i="36776"/>
  <c r="G7" i="36776"/>
  <c r="G6" i="36776"/>
  <c r="L20" i="36776"/>
  <c r="V21" i="36781"/>
  <c r="K31" i="36781"/>
  <c r="L31" i="36781"/>
  <c r="M31" i="36781"/>
  <c r="N31" i="36781"/>
  <c r="P31" i="36781"/>
  <c r="R22" i="36781"/>
  <c r="V22" i="36781" s="1"/>
  <c r="R24" i="36781"/>
  <c r="V24" i="36781" s="1"/>
  <c r="R25" i="36781"/>
  <c r="V25" i="36781" s="1"/>
  <c r="R26" i="36781"/>
  <c r="V26" i="36781" s="1"/>
  <c r="R27" i="36781"/>
  <c r="V27" i="36781" s="1"/>
  <c r="T31" i="36781"/>
  <c r="V13" i="36781"/>
  <c r="R23" i="36781"/>
  <c r="V23" i="36781" s="1"/>
  <c r="L25" i="36776"/>
  <c r="L19" i="36776"/>
  <c r="L18" i="36776"/>
  <c r="L15" i="36776"/>
  <c r="L13" i="36776"/>
  <c r="L11" i="36776"/>
  <c r="L9" i="36776"/>
  <c r="L8" i="36776"/>
  <c r="L7" i="36776"/>
  <c r="L6" i="36776"/>
  <c r="V15" i="36781"/>
  <c r="I16" i="36787"/>
  <c r="F17" i="36776" l="1"/>
  <c r="K17" i="36776"/>
  <c r="L29" i="36776"/>
  <c r="D12" i="36778"/>
  <c r="D13" i="36778" s="1"/>
  <c r="D15" i="36778" s="1"/>
  <c r="R19" i="36781"/>
  <c r="V19" i="36781"/>
  <c r="G29" i="36776"/>
  <c r="L28" i="36776"/>
  <c r="L10" i="36776"/>
  <c r="G10" i="36776"/>
  <c r="N16" i="36787"/>
  <c r="O7" i="36787"/>
  <c r="J7" i="36787"/>
  <c r="L16" i="36787"/>
  <c r="G16" i="36787"/>
  <c r="V31" i="36781"/>
  <c r="R31" i="36781"/>
  <c r="L12" i="36776"/>
  <c r="G12" i="36776"/>
  <c r="F21" i="36776" l="1"/>
  <c r="F23" i="36776" s="1"/>
  <c r="F26" i="36776" s="1"/>
  <c r="K23" i="36776"/>
  <c r="K26" i="36776" s="1"/>
  <c r="K21" i="36776"/>
  <c r="L17" i="36776"/>
  <c r="G17" i="36776"/>
  <c r="L21" i="36776" l="1"/>
  <c r="I23" i="36776"/>
  <c r="I26" i="36776" s="1"/>
  <c r="G21" i="36776"/>
  <c r="D23" i="36776"/>
  <c r="L23" i="36776" l="1"/>
  <c r="G23" i="36776"/>
  <c r="D26" i="36776"/>
</calcChain>
</file>

<file path=xl/sharedStrings.xml><?xml version="1.0" encoding="utf-8"?>
<sst xmlns="http://schemas.openxmlformats.org/spreadsheetml/2006/main" count="292" uniqueCount="177">
  <si>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</si>
  <si>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</si>
  <si>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</si>
  <si>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</si>
  <si>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</si>
  <si>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</si>
  <si>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</si>
  <si>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</si>
  <si>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</si>
  <si>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</si>
  <si>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</si>
  <si>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</si>
  <si>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</si>
  <si>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</si>
  <si>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</si>
  <si>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</si>
  <si>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</si>
  <si>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</si>
  <si>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</si>
  <si>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</si>
  <si>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</si>
  <si>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</si>
  <si>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</si>
  <si>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</si>
  <si>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</si>
  <si>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</si>
  <si>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</si>
  <si>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</si>
  <si>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</si>
  <si>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</si>
  <si>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</si>
  <si>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</si>
  <si>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</si>
  <si>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</si>
  <si>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</si>
  <si>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</si>
  <si>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</si>
  <si>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Net income</t>
  </si>
  <si>
    <t>€ thousands</t>
  </si>
  <si>
    <t>Product revenue</t>
  </si>
  <si>
    <t>ETS</t>
  </si>
  <si>
    <t>TOTAL</t>
  </si>
  <si>
    <t>Cost of sales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</si>
  <si>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</si>
  <si>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</si>
  <si>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</si>
  <si>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</si>
  <si>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</si>
  <si>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</si>
  <si>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</si>
  <si>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thereof attributable to shareholders of Software AG</t>
  </si>
  <si>
    <t>Non-current assets</t>
  </si>
  <si>
    <t>Other provisions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</si>
  <si>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</si>
  <si>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</si>
  <si>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</si>
  <si>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</si>
  <si>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</si>
  <si>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</si>
  <si>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</si>
  <si>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</si>
  <si>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</si>
  <si>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</si>
  <si>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Other reserves</t>
  </si>
  <si>
    <t>Amortization/depreciation of non-current assets</t>
  </si>
  <si>
    <t>Stock options</t>
  </si>
  <si>
    <t>IFRS, unaudited</t>
  </si>
  <si>
    <t>Change
 in %</t>
  </si>
  <si>
    <t>as % of revenue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</si>
  <si>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</si>
  <si>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</si>
  <si>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</si>
  <si>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</si>
  <si>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</si>
  <si>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</si>
  <si>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</si>
  <si>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</si>
  <si>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</si>
  <si>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</si>
  <si>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</si>
  <si>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</si>
  <si>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Treasury shares</t>
  </si>
  <si>
    <t>Purchase of treasury stock</t>
  </si>
  <si>
    <t>Other comprehensive income</t>
  </si>
  <si>
    <t>Total comprehensive income</t>
  </si>
  <si>
    <t>Dividends paid</t>
  </si>
  <si>
    <t>thereof attributable to non-controlling interest</t>
  </si>
  <si>
    <t>Revenue</t>
  </si>
  <si>
    <t xml:space="preserve">Earnings per share (€, basic) </t>
  </si>
  <si>
    <t>Earnings per share (€, diluted)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</si>
  <si>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</si>
  <si>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</si>
  <si>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</si>
  <si>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</si>
  <si>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</si>
  <si>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</si>
  <si>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</si>
  <si>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</si>
  <si>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</si>
  <si>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</si>
  <si>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</si>
  <si>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</si>
  <si>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</si>
  <si>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</si>
  <si>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</si>
  <si>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</si>
  <si>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>Product sales</t>
  </si>
  <si>
    <t xml:space="preserve"> </t>
  </si>
  <si>
    <t>Non-controlling interest</t>
  </si>
  <si>
    <t>BPE</t>
  </si>
  <si>
    <t>IDSC</t>
  </si>
  <si>
    <t>Issue and disposal of treasury stock</t>
  </si>
  <si>
    <t>Equity as of January 1, 2011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</si>
  <si>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</si>
  <si>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</si>
  <si>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</si>
  <si>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</si>
  <si>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</si>
  <si>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</si>
  <si>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</si>
  <si>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</si>
  <si>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</si>
  <si>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</si>
  <si>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</si>
  <si>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</si>
  <si>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IDS Scheer Consulting</t>
  </si>
  <si>
    <t>R&amp;D</t>
  </si>
  <si>
    <t>Enterprise Transaction Systems</t>
  </si>
  <si>
    <t>Consulting and Services</t>
  </si>
  <si>
    <t>Free Cash flow</t>
  </si>
  <si>
    <t>Dec. 31, 2011</t>
  </si>
  <si>
    <t>Balance sheet</t>
  </si>
  <si>
    <t>Equity as of January 1, 2012</t>
  </si>
  <si>
    <t>Free Cash Flow</t>
  </si>
  <si>
    <t>Other changes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</si>
  <si>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</si>
  <si>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</si>
  <si>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</si>
  <si>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</si>
  <si>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</si>
  <si>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</si>
  <si>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Tax liabilities</t>
  </si>
  <si>
    <t>KEY FIGURES as of December 31, 2012</t>
  </si>
  <si>
    <t>December 31, 2012</t>
  </si>
  <si>
    <t>December 31, 2011</t>
  </si>
  <si>
    <t>Dec. 31, 2012</t>
  </si>
  <si>
    <t>Q4 2012</t>
  </si>
  <si>
    <t>Q4 2011</t>
  </si>
  <si>
    <t>CONSOLIDATED INCOME STATEMENT for the twelve (three) months ended December 31, 2012</t>
  </si>
  <si>
    <t>Q1 - Q4 2012</t>
  </si>
  <si>
    <t>Q1 - Q4 2011</t>
  </si>
  <si>
    <t>CONSOLIDATED BALANCE SHEET as of December 31, 2012</t>
  </si>
  <si>
    <t>Dec. 31, 2010</t>
  </si>
  <si>
    <t>CONSOLIDATED STATEMENT OF CHANGES IN EQUITY for the twelve months ended December 31</t>
  </si>
  <si>
    <t>Equity as of December 31, 2012</t>
  </si>
  <si>
    <t>Equity as of December 31, 2011</t>
  </si>
  <si>
    <t>for the twelve (three) months ended December 31, 2012</t>
  </si>
  <si>
    <t>CONSOLIDATED STATEMENT OF CASH FLOWS for the twelve (three) months ended December 31, 2012</t>
  </si>
  <si>
    <t>Assets held for sale</t>
  </si>
  <si>
    <t>Income tax assets</t>
  </si>
  <si>
    <t>Profit before income taxes</t>
  </si>
  <si>
    <t>Income Taxes</t>
  </si>
  <si>
    <t>Segment result</t>
  </si>
  <si>
    <t>Net debt (net cash)</t>
  </si>
  <si>
    <t>Liabilities related to assets held for sale</t>
  </si>
  <si>
    <t>Net financial expense</t>
  </si>
  <si>
    <t>Other non-cash expense</t>
  </si>
  <si>
    <t>Cash outflows from current financial assets</t>
  </si>
  <si>
    <t>SEGMENT REPORT for the three months ended December 31, 2012</t>
  </si>
  <si>
    <t>SEGMENT REPORT for the twelve months ended December 31, 2012</t>
  </si>
  <si>
    <t>Other operating income, net</t>
  </si>
  <si>
    <t>Financial expense, net</t>
  </si>
  <si>
    <t>EBIT*</t>
  </si>
  <si>
    <t>*EBIT: Net income + Income taxes + other taxes + financial expense, net</t>
  </si>
  <si>
    <t>Other income</t>
  </si>
  <si>
    <t>Other expenses</t>
  </si>
  <si>
    <t>Other income,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</si>
</sst>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</cellStyleXfs>
  <cellXfs count="256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165" fontId="2" fillId="5" borderId="11" xfId="0" applyNumberFormat="1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3" fontId="4" fillId="0" borderId="0" xfId="0" applyNumberFormat="1" applyFont="1"/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2" xfId="0" applyNumberFormat="1" applyFont="1" applyFill="1" applyBorder="1" applyAlignment="1"/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0" fontId="4" fillId="5" borderId="16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center" wrapText="1"/>
    </xf>
    <xf numFmtId="3" fontId="4" fillId="5" borderId="14" xfId="0" applyNumberFormat="1" applyFont="1" applyFill="1" applyBorder="1" applyAlignment="1"/>
    <xf numFmtId="0" fontId="2" fillId="5" borderId="12" xfId="0" applyFont="1" applyFill="1" applyBorder="1" applyAlignment="1">
      <alignment vertical="center" wrapText="1"/>
    </xf>
    <xf numFmtId="3" fontId="2" fillId="5" borderId="12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2" xfId="0" applyNumberFormat="1" applyFont="1" applyFill="1" applyBorder="1" applyAlignment="1">
      <alignment vertical="center"/>
    </xf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8" xfId="0" applyFont="1" applyFill="1" applyBorder="1" applyAlignment="1"/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49" fontId="4" fillId="5" borderId="16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</cellXfs>
  <cellStyles count="74">
    <cellStyle name="_Column1" xfId="1" xr:uid="{00000000-0005-0000-0000-000000000000}"/>
    <cellStyle name="_Column1_TARGET2" xfId="2" xr:uid="{00000000-0005-0000-0000-000001000000}"/>
    <cellStyle name="_Column2" xfId="3" xr:uid="{00000000-0005-0000-0000-000002000000}"/>
    <cellStyle name="_Column2_TARGET2" xfId="4" xr:uid="{00000000-0005-0000-0000-000003000000}"/>
    <cellStyle name="_Column3" xfId="5" xr:uid="{00000000-0005-0000-0000-000004000000}"/>
    <cellStyle name="_Column3_TARGET2" xfId="6" xr:uid="{00000000-0005-0000-0000-000005000000}"/>
    <cellStyle name="_Column4" xfId="7" xr:uid="{00000000-0005-0000-0000-000006000000}"/>
    <cellStyle name="_Column4_TARGET2" xfId="8" xr:uid="{00000000-0005-0000-0000-000007000000}"/>
    <cellStyle name="_Column5" xfId="9" xr:uid="{00000000-0005-0000-0000-000008000000}"/>
    <cellStyle name="_Column5_TARGET2" xfId="10" xr:uid="{00000000-0005-0000-0000-000009000000}"/>
    <cellStyle name="_Column6" xfId="11" xr:uid="{00000000-0005-0000-0000-00000A000000}"/>
    <cellStyle name="_Column6_TARGET2" xfId="12" xr:uid="{00000000-0005-0000-0000-00000B000000}"/>
    <cellStyle name="_Column7" xfId="13" xr:uid="{00000000-0005-0000-0000-00000C000000}"/>
    <cellStyle name="_Column7_TARGET2" xfId="14" xr:uid="{00000000-0005-0000-0000-00000D000000}"/>
    <cellStyle name="_Data" xfId="15" xr:uid="{00000000-0005-0000-0000-00000E000000}"/>
    <cellStyle name="_Data_TARGET2" xfId="16" xr:uid="{00000000-0005-0000-0000-00000F000000}"/>
    <cellStyle name="_Header" xfId="17" xr:uid="{00000000-0005-0000-0000-000010000000}"/>
    <cellStyle name="_Header_TARGET2" xfId="18" xr:uid="{00000000-0005-0000-0000-000011000000}"/>
    <cellStyle name="_Row1" xfId="19" xr:uid="{00000000-0005-0000-0000-000012000000}"/>
    <cellStyle name="_Row1_TARGET2" xfId="20" xr:uid="{00000000-0005-0000-0000-000013000000}"/>
    <cellStyle name="_Row2" xfId="21" xr:uid="{00000000-0005-0000-0000-000014000000}"/>
    <cellStyle name="_Row2_TARGET2" xfId="22" xr:uid="{00000000-0005-0000-0000-000015000000}"/>
    <cellStyle name="_Row3" xfId="23" xr:uid="{00000000-0005-0000-0000-000016000000}"/>
    <cellStyle name="_Row4" xfId="24" xr:uid="{00000000-0005-0000-0000-000017000000}"/>
    <cellStyle name="_Row5" xfId="25" xr:uid="{00000000-0005-0000-0000-000018000000}"/>
    <cellStyle name="_Row6" xfId="26" xr:uid="{00000000-0005-0000-0000-000019000000}"/>
    <cellStyle name="_Row7" xfId="27" xr:uid="{00000000-0005-0000-0000-00001A000000}"/>
    <cellStyle name="Comma  - Style1" xfId="28" xr:uid="{00000000-0005-0000-0000-00001B000000}"/>
    <cellStyle name="Comma  - Style2" xfId="29" xr:uid="{00000000-0005-0000-0000-00001C000000}"/>
    <cellStyle name="Comma  - Style3" xfId="30" xr:uid="{00000000-0005-0000-0000-00001D000000}"/>
    <cellStyle name="Comma  - Style4" xfId="31" xr:uid="{00000000-0005-0000-0000-00001E000000}"/>
    <cellStyle name="Comma  - Style5" xfId="32" xr:uid="{00000000-0005-0000-0000-00001F000000}"/>
    <cellStyle name="Comma  - Style6" xfId="33" xr:uid="{00000000-0005-0000-0000-000020000000}"/>
    <cellStyle name="Comma  - Style7" xfId="34" xr:uid="{00000000-0005-0000-0000-000021000000}"/>
    <cellStyle name="Comma  - Style8" xfId="35" xr:uid="{00000000-0005-0000-0000-000022000000}"/>
    <cellStyle name="Datum" xfId="36" xr:uid="{00000000-0005-0000-0000-000023000000}"/>
    <cellStyle name="Euro" xfId="37" xr:uid="{00000000-0005-0000-0000-000024000000}"/>
    <cellStyle name="Grey" xfId="38" xr:uid="{00000000-0005-0000-0000-000025000000}"/>
    <cellStyle name="Input [yellow]" xfId="39" xr:uid="{00000000-0005-0000-0000-000026000000}"/>
    <cellStyle name="Milliers [0]_laroux" xfId="40" xr:uid="{00000000-0005-0000-0000-000027000000}"/>
    <cellStyle name="Milliers_laroux" xfId="41" xr:uid="{00000000-0005-0000-0000-000028000000}"/>
    <cellStyle name="MioS-Format" xfId="42" xr:uid="{00000000-0005-0000-0000-000029000000}"/>
    <cellStyle name="Monétaire [0]_laroux" xfId="43" xr:uid="{00000000-0005-0000-0000-00002A000000}"/>
    <cellStyle name="Monétaire_laroux" xfId="44" xr:uid="{00000000-0005-0000-0000-00002B000000}"/>
    <cellStyle name="Normal" xfId="0" builtinId="0"/>
    <cellStyle name="Normal - Formatvorlage1" xfId="45" xr:uid="{00000000-0005-0000-0000-00002C000000}"/>
    <cellStyle name="Normal - Formatvorlage2" xfId="46" xr:uid="{00000000-0005-0000-0000-00002D000000}"/>
    <cellStyle name="Normal - Formatvorlage3" xfId="47" xr:uid="{00000000-0005-0000-0000-00002E000000}"/>
    <cellStyle name="Normal - Formatvorlage4" xfId="48" xr:uid="{00000000-0005-0000-0000-00002F000000}"/>
    <cellStyle name="Normal - Formatvorlage5" xfId="49" xr:uid="{00000000-0005-0000-0000-000030000000}"/>
    <cellStyle name="Normal - Formatvorlage6" xfId="50" xr:uid="{00000000-0005-0000-0000-000031000000}"/>
    <cellStyle name="Normal - Formatvorlage7" xfId="51" xr:uid="{00000000-0005-0000-0000-000032000000}"/>
    <cellStyle name="Normal - Formatvorlage8" xfId="52" xr:uid="{00000000-0005-0000-0000-000033000000}"/>
    <cellStyle name="Normal - Style1" xfId="53" xr:uid="{00000000-0005-0000-0000-000034000000}"/>
    <cellStyle name="Normal_Bil98koE" xfId="54" xr:uid="{00000000-0005-0000-0000-000035000000}"/>
    <cellStyle name="Percent [2]" xfId="55" xr:uid="{00000000-0005-0000-0000-000036000000}"/>
    <cellStyle name="S-Format" xfId="56" xr:uid="{00000000-0005-0000-0000-000037000000}"/>
    <cellStyle name="Standard_Tabelle1_1" xfId="57" xr:uid="{00000000-0005-0000-0000-000039000000}"/>
    <cellStyle name="Standard_XX_GROUP_DEV_LASTFC_B_PY_NOV" xfId="58" xr:uid="{00000000-0005-0000-0000-00003A000000}"/>
    <cellStyle name="STYL0 - Formatvorlage1" xfId="59" xr:uid="{00000000-0005-0000-0000-00003B000000}"/>
    <cellStyle name="STYL1 - Formatvorlage2" xfId="60" xr:uid="{00000000-0005-0000-0000-00003C000000}"/>
    <cellStyle name="STYL2 - Formatvorlage3" xfId="61" xr:uid="{00000000-0005-0000-0000-00003D000000}"/>
    <cellStyle name="STYL3 - Formatvorlage4" xfId="62" xr:uid="{00000000-0005-0000-0000-00003E000000}"/>
    <cellStyle name="STYL4 - Formatvorlage5" xfId="63" xr:uid="{00000000-0005-0000-0000-00003F000000}"/>
    <cellStyle name="STYL5 - Formatvorlage6" xfId="64" xr:uid="{00000000-0005-0000-0000-000040000000}"/>
    <cellStyle name="STYL6 - Formatvorlage7" xfId="65" xr:uid="{00000000-0005-0000-0000-000041000000}"/>
    <cellStyle name="STYL7 - Formatvorlage8" xfId="66" xr:uid="{00000000-0005-0000-0000-000042000000}"/>
    <cellStyle name="TabSumme1" xfId="67" xr:uid="{00000000-0005-0000-0000-000043000000}"/>
    <cellStyle name="TabSumme2" xfId="68" xr:uid="{00000000-0005-0000-0000-000044000000}"/>
    <cellStyle name="TabÜberschr1" xfId="69" xr:uid="{00000000-0005-0000-0000-000045000000}"/>
    <cellStyle name="TabÜberschr2" xfId="70" xr:uid="{00000000-0005-0000-0000-000046000000}"/>
    <cellStyle name="TS-Format" xfId="71" xr:uid="{00000000-0005-0000-0000-000047000000}"/>
    <cellStyle name="Zahl" xfId="72" xr:uid="{00000000-0005-0000-0000-000048000000}"/>
    <cellStyle name="Zahl1" xfId="7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zoomScaleNormal="100" workbookViewId="0"/>
  </sheetViews>
  <sheetFormatPr defaultColWidth="11.44140625" defaultRowHeight="13.2"/>
  <cols>
    <col min="1" max="1" width="5.441406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6384" width="11.44140625" style="2"/>
  </cols>
  <sheetData>
    <row r="1" spans="1:15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</row>
    <row r="2" spans="1:15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</row>
    <row r="3" spans="1:15" ht="17.399999999999999">
      <c r="A3" s="25"/>
      <c r="B3" s="26" t="s">
        <v>142</v>
      </c>
      <c r="C3" s="25"/>
      <c r="D3" s="25"/>
      <c r="E3" s="25"/>
      <c r="F3" s="25"/>
      <c r="G3" s="27"/>
      <c r="H3" s="27"/>
      <c r="I3" s="28"/>
      <c r="J3" s="29"/>
      <c r="K3" s="25"/>
      <c r="L3" s="27"/>
      <c r="M3" s="27"/>
      <c r="N3" s="28"/>
      <c r="O3" s="29"/>
    </row>
    <row r="4" spans="1:15" ht="17.399999999999999">
      <c r="A4" s="25"/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31.5" customHeight="1">
      <c r="A6" s="25"/>
      <c r="B6" s="244" t="s">
        <v>99</v>
      </c>
      <c r="C6" s="238"/>
      <c r="D6" s="238"/>
      <c r="E6" s="239"/>
      <c r="F6" s="232" t="s">
        <v>143</v>
      </c>
      <c r="G6" s="233"/>
      <c r="H6" s="232" t="s">
        <v>144</v>
      </c>
      <c r="I6" s="233"/>
      <c r="J6" s="30" t="s">
        <v>67</v>
      </c>
      <c r="K6" s="232" t="s">
        <v>146</v>
      </c>
      <c r="L6" s="233"/>
      <c r="M6" s="232" t="s">
        <v>147</v>
      </c>
      <c r="N6" s="233"/>
      <c r="O6" s="30" t="s">
        <v>67</v>
      </c>
    </row>
    <row r="7" spans="1:15" ht="15.6">
      <c r="A7" s="25"/>
      <c r="B7" s="240" t="s">
        <v>87</v>
      </c>
      <c r="C7" s="241"/>
      <c r="D7" s="241"/>
      <c r="E7" s="241"/>
      <c r="F7" s="31"/>
      <c r="G7" s="34">
        <f>SUM(G8:G10)</f>
        <v>1047.3</v>
      </c>
      <c r="H7" s="31"/>
      <c r="I7" s="34">
        <f>SUM(I8:I10)</f>
        <v>1098.3</v>
      </c>
      <c r="J7" s="210">
        <f>(G7-I7)/I7</f>
        <v>-0.05</v>
      </c>
      <c r="K7" s="31"/>
      <c r="L7" s="34">
        <f>SUM(L8:L10)</f>
        <v>276.7</v>
      </c>
      <c r="M7" s="31"/>
      <c r="N7" s="34">
        <f>SUM(N8:N10)</f>
        <v>294</v>
      </c>
      <c r="O7" s="210">
        <f>(L7-N7)/N7</f>
        <v>-0.06</v>
      </c>
    </row>
    <row r="8" spans="1:15" ht="15">
      <c r="A8" s="25"/>
      <c r="B8" s="36"/>
      <c r="C8" s="37" t="s">
        <v>39</v>
      </c>
      <c r="D8" s="37"/>
      <c r="E8" s="37"/>
      <c r="F8" s="38"/>
      <c r="G8" s="39">
        <v>712.2</v>
      </c>
      <c r="H8" s="38"/>
      <c r="I8" s="39">
        <v>673.9</v>
      </c>
      <c r="J8" s="215">
        <f>(G8-I8)/I8</f>
        <v>0.06</v>
      </c>
      <c r="K8" s="38"/>
      <c r="L8" s="39">
        <v>196.8</v>
      </c>
      <c r="M8" s="38"/>
      <c r="N8" s="39">
        <v>189.2</v>
      </c>
      <c r="O8" s="215">
        <f>(L8-N8)/N8</f>
        <v>0.04</v>
      </c>
    </row>
    <row r="9" spans="1:15" ht="15">
      <c r="A9" s="25"/>
      <c r="B9" s="38"/>
      <c r="C9" s="40" t="s">
        <v>128</v>
      </c>
      <c r="D9" s="37"/>
      <c r="E9" s="40"/>
      <c r="F9" s="36"/>
      <c r="G9" s="39">
        <v>333.3</v>
      </c>
      <c r="H9" s="36"/>
      <c r="I9" s="39">
        <v>419.8</v>
      </c>
      <c r="J9" s="210">
        <f>(G9-I9)/I9</f>
        <v>-0.21</v>
      </c>
      <c r="K9" s="36"/>
      <c r="L9" s="39">
        <v>79.599999999999994</v>
      </c>
      <c r="M9" s="36"/>
      <c r="N9" s="39">
        <v>103.4</v>
      </c>
      <c r="O9" s="210">
        <f>(L9-N9)/N9</f>
        <v>-0.23</v>
      </c>
    </row>
    <row r="10" spans="1:15" ht="15">
      <c r="A10" s="25"/>
      <c r="B10" s="38"/>
      <c r="C10" s="40" t="s">
        <v>2</v>
      </c>
      <c r="D10" s="37"/>
      <c r="E10" s="40"/>
      <c r="F10" s="42"/>
      <c r="G10" s="45">
        <v>1.8</v>
      </c>
      <c r="H10" s="42"/>
      <c r="I10" s="45">
        <v>4.5999999999999996</v>
      </c>
      <c r="J10" s="211"/>
      <c r="K10" s="42"/>
      <c r="L10" s="45">
        <v>0.3</v>
      </c>
      <c r="M10" s="42"/>
      <c r="N10" s="45">
        <v>1.4</v>
      </c>
      <c r="O10" s="211"/>
    </row>
    <row r="11" spans="1:15" ht="15.6">
      <c r="A11" s="25"/>
      <c r="B11" s="207" t="s">
        <v>123</v>
      </c>
      <c r="C11" s="37"/>
      <c r="D11" s="37"/>
      <c r="E11" s="37"/>
      <c r="F11" s="209"/>
      <c r="G11" s="34"/>
      <c r="H11" s="209"/>
      <c r="I11" s="34"/>
      <c r="J11" s="212"/>
      <c r="K11" s="209"/>
      <c r="L11" s="34"/>
      <c r="M11" s="209"/>
      <c r="N11" s="34"/>
      <c r="O11" s="212"/>
    </row>
    <row r="12" spans="1:15" ht="15">
      <c r="A12" s="25"/>
      <c r="B12" s="36"/>
      <c r="C12" s="37" t="s">
        <v>124</v>
      </c>
      <c r="D12" s="37"/>
      <c r="E12" s="37"/>
      <c r="F12" s="36"/>
      <c r="G12" s="39">
        <v>547</v>
      </c>
      <c r="H12" s="36"/>
      <c r="I12" s="39">
        <v>527.79999999999995</v>
      </c>
      <c r="J12" s="210">
        <f>(G12-I12)/I12</f>
        <v>0.04</v>
      </c>
      <c r="K12" s="36"/>
      <c r="L12" s="39">
        <v>156.1</v>
      </c>
      <c r="M12" s="36"/>
      <c r="N12" s="39">
        <v>151.19999999999999</v>
      </c>
      <c r="O12" s="210">
        <f>(L12-N12)/N12</f>
        <v>0.03</v>
      </c>
    </row>
    <row r="13" spans="1:15" ht="15">
      <c r="A13" s="25"/>
      <c r="B13" s="36"/>
      <c r="C13" s="37" t="s">
        <v>127</v>
      </c>
      <c r="D13" s="37"/>
      <c r="E13" s="37"/>
      <c r="F13" s="36"/>
      <c r="G13" s="39">
        <v>375.2</v>
      </c>
      <c r="H13" s="36"/>
      <c r="I13" s="39">
        <v>381.3</v>
      </c>
      <c r="J13" s="215">
        <f>(G13-I13)/I13</f>
        <v>-0.02</v>
      </c>
      <c r="K13" s="36"/>
      <c r="L13" s="39">
        <v>92.1</v>
      </c>
      <c r="M13" s="36"/>
      <c r="N13" s="39">
        <v>99.7</v>
      </c>
      <c r="O13" s="215">
        <f>(L13-N13)/N13</f>
        <v>-0.08</v>
      </c>
    </row>
    <row r="14" spans="1:15" ht="15.6" thickBot="1">
      <c r="A14" s="25"/>
      <c r="B14" s="192"/>
      <c r="C14" s="193" t="s">
        <v>125</v>
      </c>
      <c r="D14" s="37"/>
      <c r="E14" s="37"/>
      <c r="F14" s="192"/>
      <c r="G14" s="208">
        <v>125.1</v>
      </c>
      <c r="H14" s="192"/>
      <c r="I14" s="208">
        <v>189.2</v>
      </c>
      <c r="J14" s="216">
        <f>(G14-I14)/I14</f>
        <v>-0.34</v>
      </c>
      <c r="K14" s="192"/>
      <c r="L14" s="208">
        <v>28.5</v>
      </c>
      <c r="M14" s="192"/>
      <c r="N14" s="208">
        <v>43.1</v>
      </c>
      <c r="O14" s="216">
        <f>(L14-N14)/N14</f>
        <v>-0.34</v>
      </c>
    </row>
    <row r="15" spans="1:15" ht="15.6">
      <c r="A15" s="25"/>
      <c r="B15" s="194" t="s">
        <v>172</v>
      </c>
      <c r="C15" s="195"/>
      <c r="D15" s="195"/>
      <c r="E15" s="196"/>
      <c r="F15" s="217"/>
      <c r="G15" s="218">
        <v>248.3</v>
      </c>
      <c r="H15" s="194"/>
      <c r="I15" s="197">
        <v>269.2</v>
      </c>
      <c r="J15" s="198">
        <f>(G15-I15)/I15</f>
        <v>-0.08</v>
      </c>
      <c r="K15" s="217"/>
      <c r="L15" s="218">
        <v>75.400000000000006</v>
      </c>
      <c r="M15" s="194"/>
      <c r="N15" s="197">
        <v>78</v>
      </c>
      <c r="O15" s="198">
        <f>(L15-N15)/N15</f>
        <v>-0.03</v>
      </c>
    </row>
    <row r="16" spans="1:15" ht="15">
      <c r="A16" s="25"/>
      <c r="B16" s="42"/>
      <c r="C16" s="43" t="s">
        <v>68</v>
      </c>
      <c r="D16" s="43"/>
      <c r="E16" s="44"/>
      <c r="F16" s="42"/>
      <c r="G16" s="47">
        <f>+G15/G7</f>
        <v>0.23699999999999999</v>
      </c>
      <c r="H16" s="42"/>
      <c r="I16" s="47">
        <f>+I15/I7</f>
        <v>0.245</v>
      </c>
      <c r="J16" s="48"/>
      <c r="K16" s="42"/>
      <c r="L16" s="47">
        <f>+L15/L7</f>
        <v>0.27200000000000002</v>
      </c>
      <c r="M16" s="42"/>
      <c r="N16" s="47">
        <f>+N15/N7</f>
        <v>0.26500000000000001</v>
      </c>
      <c r="O16" s="48"/>
    </row>
    <row r="17" spans="1:15" ht="15.6">
      <c r="A17" s="25"/>
      <c r="B17" s="49" t="s">
        <v>37</v>
      </c>
      <c r="C17" s="50"/>
      <c r="D17" s="50"/>
      <c r="E17" s="51"/>
      <c r="F17" s="49"/>
      <c r="G17" s="52">
        <v>164.7</v>
      </c>
      <c r="H17" s="49"/>
      <c r="I17" s="52">
        <v>177.2</v>
      </c>
      <c r="J17" s="53">
        <f>(G17-I17)/I17</f>
        <v>-7.0000000000000007E-2</v>
      </c>
      <c r="K17" s="49"/>
      <c r="L17" s="52">
        <v>50.7</v>
      </c>
      <c r="M17" s="49"/>
      <c r="N17" s="52">
        <v>51.9</v>
      </c>
      <c r="O17" s="53">
        <f>(L17-N17)/N17</f>
        <v>-0.02</v>
      </c>
    </row>
    <row r="18" spans="1:15" ht="15">
      <c r="A18" s="25"/>
      <c r="B18" s="42"/>
      <c r="C18" s="43" t="s">
        <v>68</v>
      </c>
      <c r="D18" s="43"/>
      <c r="E18" s="44"/>
      <c r="F18" s="42"/>
      <c r="G18" s="47">
        <f>G17/G7</f>
        <v>0.157</v>
      </c>
      <c r="H18" s="42"/>
      <c r="I18" s="47">
        <f>I17/I7</f>
        <v>0.161</v>
      </c>
      <c r="J18" s="46"/>
      <c r="K18" s="42"/>
      <c r="L18" s="47">
        <f>L17/L7</f>
        <v>0.183</v>
      </c>
      <c r="M18" s="42"/>
      <c r="N18" s="47">
        <f>N17/N7</f>
        <v>0.17699999999999999</v>
      </c>
      <c r="O18" s="46"/>
    </row>
    <row r="19" spans="1:15" ht="15">
      <c r="A19" s="25"/>
      <c r="B19" s="42" t="s">
        <v>88</v>
      </c>
      <c r="C19" s="43"/>
      <c r="D19" s="43"/>
      <c r="E19" s="44"/>
      <c r="F19" s="54"/>
      <c r="G19" s="55">
        <v>1.9</v>
      </c>
      <c r="H19" s="54"/>
      <c r="I19" s="55">
        <v>2.0499999999999998</v>
      </c>
      <c r="J19" s="56">
        <f>(G19-I19)/I19</f>
        <v>-7.0000000000000007E-2</v>
      </c>
      <c r="K19" s="54"/>
      <c r="L19" s="55">
        <v>0.57999999999999996</v>
      </c>
      <c r="M19" s="54"/>
      <c r="N19" s="55">
        <v>0.6</v>
      </c>
      <c r="O19" s="56">
        <f>(L19-N19)/N19</f>
        <v>-0.03</v>
      </c>
    </row>
    <row r="20" spans="1:15" ht="15">
      <c r="A20" s="25"/>
      <c r="B20" s="237" t="s">
        <v>89</v>
      </c>
      <c r="C20" s="238"/>
      <c r="D20" s="238"/>
      <c r="E20" s="239"/>
      <c r="F20" s="54"/>
      <c r="G20" s="55">
        <v>1.89</v>
      </c>
      <c r="H20" s="54"/>
      <c r="I20" s="55">
        <v>2.0299999999999998</v>
      </c>
      <c r="J20" s="56">
        <f>(G20-I20)/I20</f>
        <v>-7.0000000000000007E-2</v>
      </c>
      <c r="K20" s="54"/>
      <c r="L20" s="55">
        <v>0.57999999999999996</v>
      </c>
      <c r="M20" s="54"/>
      <c r="N20" s="55">
        <v>0.59</v>
      </c>
      <c r="O20" s="56">
        <f>(L20-N20)/N20</f>
        <v>-0.02</v>
      </c>
    </row>
    <row r="21" spans="1:15" ht="15.6" thickBot="1">
      <c r="A21" s="25"/>
      <c r="B21" s="199" t="s">
        <v>129</v>
      </c>
      <c r="C21" s="200"/>
      <c r="D21" s="200"/>
      <c r="E21" s="201"/>
      <c r="F21" s="199"/>
      <c r="G21" s="213">
        <v>170.7</v>
      </c>
      <c r="H21" s="214"/>
      <c r="I21" s="213">
        <v>187.7</v>
      </c>
      <c r="J21" s="202">
        <f>(G21-I21)/I21</f>
        <v>-0.09</v>
      </c>
      <c r="K21" s="199"/>
      <c r="L21" s="213">
        <v>45.2</v>
      </c>
      <c r="M21" s="214"/>
      <c r="N21" s="213">
        <v>79.5</v>
      </c>
      <c r="O21" s="202">
        <f>(L21-N21)/N21</f>
        <v>-0.43</v>
      </c>
    </row>
    <row r="22" spans="1:15" ht="15">
      <c r="A22" s="25"/>
      <c r="B22" s="242" t="s">
        <v>74</v>
      </c>
      <c r="C22" s="243"/>
      <c r="D22" s="243"/>
      <c r="E22" s="243"/>
      <c r="F22" s="31"/>
      <c r="G22" s="206">
        <v>5419</v>
      </c>
      <c r="H22" s="31"/>
      <c r="I22" s="206">
        <v>5535</v>
      </c>
      <c r="J22" s="59"/>
      <c r="K22" s="31"/>
      <c r="L22" s="206"/>
      <c r="M22" s="31"/>
      <c r="N22" s="206"/>
      <c r="O22" s="59"/>
    </row>
    <row r="23" spans="1:15" ht="15">
      <c r="A23" s="25"/>
      <c r="B23" s="38"/>
      <c r="C23" s="37" t="s">
        <v>73</v>
      </c>
      <c r="D23" s="37"/>
      <c r="E23" s="37"/>
      <c r="F23" s="38"/>
      <c r="G23" s="61">
        <v>1768</v>
      </c>
      <c r="H23" s="40"/>
      <c r="I23" s="61">
        <v>1881</v>
      </c>
      <c r="J23" s="35"/>
      <c r="K23" s="38"/>
      <c r="L23" s="61"/>
      <c r="M23" s="40"/>
      <c r="N23" s="61"/>
      <c r="O23" s="35"/>
    </row>
    <row r="24" spans="1:15" ht="15">
      <c r="A24" s="25"/>
      <c r="B24" s="42"/>
      <c r="C24" s="43" t="s">
        <v>126</v>
      </c>
      <c r="D24" s="43"/>
      <c r="E24" s="43"/>
      <c r="F24" s="42"/>
      <c r="G24" s="62">
        <v>887</v>
      </c>
      <c r="H24" s="43"/>
      <c r="I24" s="62">
        <v>887</v>
      </c>
      <c r="J24" s="46"/>
      <c r="K24" s="42"/>
      <c r="L24" s="62"/>
      <c r="M24" s="43"/>
      <c r="N24" s="62"/>
      <c r="O24" s="46"/>
    </row>
    <row r="25" spans="1:15" ht="15">
      <c r="A25" s="25"/>
      <c r="B25" s="31"/>
      <c r="C25" s="32"/>
      <c r="D25" s="32"/>
      <c r="E25" s="33"/>
      <c r="F25" s="31"/>
      <c r="G25" s="219"/>
      <c r="H25" s="31"/>
      <c r="I25" s="219"/>
      <c r="J25" s="59"/>
      <c r="K25" s="31"/>
      <c r="L25" s="219"/>
      <c r="M25" s="31"/>
      <c r="N25" s="219"/>
      <c r="O25" s="59"/>
    </row>
    <row r="26" spans="1:15" ht="16.2" thickBot="1">
      <c r="A26" s="25"/>
      <c r="B26" s="220" t="s">
        <v>131</v>
      </c>
      <c r="C26" s="221"/>
      <c r="D26" s="221"/>
      <c r="E26" s="222"/>
      <c r="F26" s="246" t="s">
        <v>145</v>
      </c>
      <c r="G26" s="247"/>
      <c r="H26" s="246" t="s">
        <v>130</v>
      </c>
      <c r="I26" s="247"/>
      <c r="J26" s="223"/>
      <c r="K26" s="246"/>
      <c r="L26" s="247"/>
      <c r="M26" s="246"/>
      <c r="N26" s="247"/>
      <c r="O26" s="223"/>
    </row>
    <row r="27" spans="1:15" ht="15">
      <c r="A27" s="25"/>
      <c r="B27" s="234" t="s">
        <v>69</v>
      </c>
      <c r="C27" s="235"/>
      <c r="D27" s="235"/>
      <c r="E27" s="236"/>
      <c r="F27" s="203"/>
      <c r="G27" s="204">
        <v>1771.9</v>
      </c>
      <c r="H27" s="203"/>
      <c r="I27" s="204">
        <v>1680.7</v>
      </c>
      <c r="J27" s="205"/>
      <c r="K27" s="203"/>
      <c r="L27" s="204"/>
      <c r="M27" s="203"/>
      <c r="N27" s="204"/>
      <c r="O27" s="205"/>
    </row>
    <row r="28" spans="1:15" ht="15">
      <c r="A28" s="25"/>
      <c r="B28" s="237" t="s">
        <v>70</v>
      </c>
      <c r="C28" s="238"/>
      <c r="D28" s="238"/>
      <c r="E28" s="239"/>
      <c r="F28" s="54"/>
      <c r="G28" s="224">
        <v>315.60000000000002</v>
      </c>
      <c r="H28" s="54"/>
      <c r="I28" s="224">
        <v>216.5</v>
      </c>
      <c r="J28" s="56"/>
      <c r="K28" s="54"/>
      <c r="L28" s="57"/>
      <c r="M28" s="54"/>
      <c r="N28" s="57"/>
      <c r="O28" s="56"/>
    </row>
    <row r="29" spans="1:15" ht="15">
      <c r="A29" s="25"/>
      <c r="B29" s="31" t="s">
        <v>163</v>
      </c>
      <c r="C29" s="32"/>
      <c r="D29" s="32"/>
      <c r="E29" s="33"/>
      <c r="F29" s="54"/>
      <c r="G29" s="57">
        <v>-49.6</v>
      </c>
      <c r="H29" s="54"/>
      <c r="I29" s="57">
        <v>60.9</v>
      </c>
      <c r="J29" s="56"/>
      <c r="K29" s="54"/>
      <c r="L29" s="57"/>
      <c r="M29" s="54"/>
      <c r="N29" s="57"/>
      <c r="O29" s="56"/>
    </row>
    <row r="30" spans="1:15" ht="15">
      <c r="A30" s="25"/>
      <c r="B30" s="242" t="s">
        <v>71</v>
      </c>
      <c r="C30" s="243"/>
      <c r="D30" s="243"/>
      <c r="E30" s="245"/>
      <c r="F30" s="38"/>
      <c r="G30" s="39">
        <v>1060.0999999999999</v>
      </c>
      <c r="H30" s="230"/>
      <c r="I30" s="39">
        <v>951.5</v>
      </c>
      <c r="J30" s="59"/>
      <c r="K30" s="38"/>
      <c r="L30" s="58"/>
      <c r="M30" s="38"/>
      <c r="N30" s="58"/>
      <c r="O30" s="59"/>
    </row>
    <row r="31" spans="1:15" ht="15">
      <c r="A31" s="25"/>
      <c r="B31" s="42"/>
      <c r="C31" s="43" t="s">
        <v>72</v>
      </c>
      <c r="D31" s="43"/>
      <c r="E31" s="44"/>
      <c r="F31" s="42"/>
      <c r="G31" s="60">
        <f>G30/G27</f>
        <v>0.6</v>
      </c>
      <c r="H31" s="42"/>
      <c r="I31" s="60">
        <f>I30/I27</f>
        <v>0.56999999999999995</v>
      </c>
      <c r="J31" s="46"/>
      <c r="K31" s="42"/>
      <c r="L31" s="60"/>
      <c r="M31" s="42"/>
      <c r="N31" s="60"/>
      <c r="O31" s="46"/>
    </row>
    <row r="32" spans="1: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3.8">
      <c r="A33" s="25"/>
      <c r="B33" s="231" t="s">
        <v>173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</sheetData>
  <mergeCells count="15">
    <mergeCell ref="B30:E30"/>
    <mergeCell ref="F26:G26"/>
    <mergeCell ref="H26:I26"/>
    <mergeCell ref="K26:L26"/>
    <mergeCell ref="M26:N26"/>
    <mergeCell ref="M6:N6"/>
    <mergeCell ref="B27:E27"/>
    <mergeCell ref="B28:E28"/>
    <mergeCell ref="F6:G6"/>
    <mergeCell ref="H6:I6"/>
    <mergeCell ref="K6:L6"/>
    <mergeCell ref="B7:E7"/>
    <mergeCell ref="B20:E20"/>
    <mergeCell ref="B22:E22"/>
    <mergeCell ref="B6:E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5" orientation="landscape" r:id="rId1"/>
  <headerFooter alignWithMargins="0">
    <oddHeader>&amp;L&amp;G</oddHeader>
    <oddFooter>&amp;CSoftware AG Q4 2012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4"/>
  <sheetViews>
    <sheetView zoomScaleNormal="100" workbookViewId="0"/>
  </sheetViews>
  <sheetFormatPr defaultColWidth="11.44140625" defaultRowHeight="13.2"/>
  <cols>
    <col min="1" max="1" width="6" style="2" customWidth="1"/>
    <col min="2" max="2" width="58.109375" style="182" customWidth="1"/>
    <col min="3" max="4" width="23.109375" style="183" customWidth="1"/>
    <col min="5" max="5" width="21.6640625" style="183" customWidth="1"/>
    <col min="6" max="6" width="5.5546875" style="2" customWidth="1"/>
    <col min="7" max="16384" width="11.44140625" style="2"/>
  </cols>
  <sheetData>
    <row r="1" spans="1:7" ht="21" customHeight="1">
      <c r="A1" s="26"/>
      <c r="B1" s="26"/>
      <c r="C1" s="25"/>
      <c r="D1" s="25"/>
      <c r="E1" s="25"/>
      <c r="F1" s="25"/>
    </row>
    <row r="2" spans="1:7" ht="18.75" customHeight="1">
      <c r="A2" s="26"/>
      <c r="B2" s="26" t="s">
        <v>151</v>
      </c>
      <c r="C2" s="63"/>
      <c r="D2" s="63"/>
      <c r="E2" s="63"/>
      <c r="F2" s="25"/>
    </row>
    <row r="3" spans="1:7" ht="18.75" customHeight="1">
      <c r="A3" s="26"/>
      <c r="B3" s="26" t="s">
        <v>66</v>
      </c>
      <c r="C3" s="63"/>
      <c r="D3" s="63"/>
      <c r="E3" s="63"/>
      <c r="F3" s="25"/>
    </row>
    <row r="4" spans="1:7" ht="21" customHeight="1">
      <c r="A4" s="26"/>
      <c r="B4" s="63"/>
      <c r="C4" s="63"/>
      <c r="D4" s="63"/>
      <c r="E4" s="63"/>
      <c r="F4" s="25"/>
    </row>
    <row r="5" spans="1:7" s="1" customFormat="1" ht="15.75" customHeight="1">
      <c r="A5" s="26"/>
      <c r="B5" s="167" t="s">
        <v>92</v>
      </c>
      <c r="C5" s="168" t="s">
        <v>145</v>
      </c>
      <c r="D5" s="168" t="s">
        <v>130</v>
      </c>
      <c r="E5" s="168" t="s">
        <v>152</v>
      </c>
      <c r="F5" s="25"/>
    </row>
    <row r="6" spans="1:7" s="1" customFormat="1" ht="15.75" customHeight="1">
      <c r="A6" s="26"/>
      <c r="B6" s="5"/>
      <c r="C6" s="6"/>
      <c r="D6" s="6"/>
      <c r="E6" s="6"/>
      <c r="F6" s="25"/>
    </row>
    <row r="7" spans="1:7" s="1" customFormat="1" ht="15.75" customHeight="1">
      <c r="A7" s="26"/>
      <c r="B7" s="5"/>
      <c r="C7" s="6"/>
      <c r="D7" s="6"/>
      <c r="E7" s="6"/>
      <c r="F7" s="25"/>
    </row>
    <row r="8" spans="1:7" s="1" customFormat="1" ht="15.75" customHeight="1">
      <c r="A8" s="26"/>
      <c r="B8" s="7" t="s">
        <v>94</v>
      </c>
      <c r="C8" s="8"/>
      <c r="D8" s="8"/>
      <c r="E8" s="8"/>
      <c r="F8" s="25"/>
    </row>
    <row r="9" spans="1:7" s="1" customFormat="1" ht="15.75" customHeight="1">
      <c r="A9" s="26"/>
      <c r="B9" s="5"/>
      <c r="C9" s="8"/>
      <c r="D9" s="8"/>
      <c r="E9" s="10"/>
      <c r="F9" s="25"/>
    </row>
    <row r="10" spans="1:7" s="1" customFormat="1" ht="15.75" customHeight="1">
      <c r="A10" s="26"/>
      <c r="B10" s="9" t="s">
        <v>32</v>
      </c>
      <c r="C10" s="10"/>
      <c r="D10" s="10"/>
      <c r="E10" s="10"/>
      <c r="F10" s="25"/>
    </row>
    <row r="11" spans="1:7" s="1" customFormat="1" ht="15.75" customHeight="1">
      <c r="A11" s="26"/>
      <c r="B11" s="11" t="s">
        <v>158</v>
      </c>
      <c r="C11" s="169">
        <v>6092</v>
      </c>
      <c r="D11" s="169">
        <v>0</v>
      </c>
      <c r="E11" s="169">
        <v>0</v>
      </c>
      <c r="F11" s="25"/>
      <c r="G11" s="12"/>
    </row>
    <row r="12" spans="1:7" s="1" customFormat="1" ht="15.75" customHeight="1">
      <c r="A12" s="26"/>
      <c r="B12" s="11" t="s">
        <v>70</v>
      </c>
      <c r="C12" s="169">
        <v>315637</v>
      </c>
      <c r="D12" s="169">
        <v>216479</v>
      </c>
      <c r="E12" s="169">
        <v>102467</v>
      </c>
      <c r="F12" s="25"/>
      <c r="G12" s="12"/>
    </row>
    <row r="13" spans="1:7" s="1" customFormat="1" ht="15.75" customHeight="1">
      <c r="A13" s="26"/>
      <c r="B13" s="11" t="s">
        <v>16</v>
      </c>
      <c r="C13" s="170">
        <v>111</v>
      </c>
      <c r="D13" s="170">
        <v>505</v>
      </c>
      <c r="E13" s="170">
        <v>1341</v>
      </c>
      <c r="F13" s="25"/>
    </row>
    <row r="14" spans="1:7" s="1" customFormat="1" ht="15.75" customHeight="1">
      <c r="A14" s="26"/>
      <c r="B14" s="11" t="s">
        <v>17</v>
      </c>
      <c r="C14" s="171">
        <v>306600</v>
      </c>
      <c r="D14" s="171">
        <v>304736</v>
      </c>
      <c r="E14" s="171">
        <v>337796</v>
      </c>
      <c r="F14" s="25"/>
    </row>
    <row r="15" spans="1:7" s="1" customFormat="1" ht="15.75" customHeight="1">
      <c r="A15" s="26"/>
      <c r="B15" s="11" t="s">
        <v>18</v>
      </c>
      <c r="C15" s="169">
        <v>24429</v>
      </c>
      <c r="D15" s="169">
        <v>35749</v>
      </c>
      <c r="E15" s="169">
        <v>40409</v>
      </c>
      <c r="F15" s="25"/>
    </row>
    <row r="16" spans="1:7" s="1" customFormat="1" ht="15.75" customHeight="1">
      <c r="A16" s="26"/>
      <c r="B16" s="11" t="s">
        <v>159</v>
      </c>
      <c r="C16" s="172">
        <v>22959</v>
      </c>
      <c r="D16" s="172">
        <v>16816</v>
      </c>
      <c r="E16" s="172">
        <v>12139</v>
      </c>
      <c r="F16" s="25"/>
    </row>
    <row r="17" spans="1:9" s="1" customFormat="1" ht="15.75" customHeight="1">
      <c r="A17" s="26"/>
      <c r="B17" s="11"/>
      <c r="C17" s="173">
        <f>SUM(C11:C16)</f>
        <v>675828</v>
      </c>
      <c r="D17" s="173">
        <v>574285</v>
      </c>
      <c r="E17" s="173">
        <v>494152</v>
      </c>
      <c r="F17" s="25"/>
      <c r="G17" s="12"/>
    </row>
    <row r="18" spans="1:9" s="1" customFormat="1" ht="15.75" customHeight="1">
      <c r="A18" s="26"/>
      <c r="B18" s="9" t="s">
        <v>51</v>
      </c>
      <c r="C18" s="171"/>
      <c r="D18" s="171"/>
      <c r="E18" s="171"/>
      <c r="F18" s="25"/>
    </row>
    <row r="19" spans="1:9" s="1" customFormat="1" ht="15.75" customHeight="1">
      <c r="A19" s="26"/>
      <c r="B19" s="11" t="s">
        <v>19</v>
      </c>
      <c r="C19" s="171">
        <v>214393</v>
      </c>
      <c r="D19" s="171">
        <v>248202</v>
      </c>
      <c r="E19" s="171">
        <v>232631</v>
      </c>
      <c r="F19" s="25"/>
    </row>
    <row r="20" spans="1:9" s="1" customFormat="1" ht="15.75" customHeight="1">
      <c r="A20" s="26"/>
      <c r="B20" s="11" t="s">
        <v>20</v>
      </c>
      <c r="C20" s="169">
        <v>756372</v>
      </c>
      <c r="D20" s="169">
        <v>752223</v>
      </c>
      <c r="E20" s="169">
        <v>717297</v>
      </c>
      <c r="F20" s="25"/>
    </row>
    <row r="21" spans="1:9" s="1" customFormat="1" ht="15.75" customHeight="1">
      <c r="A21" s="26"/>
      <c r="B21" s="11" t="s">
        <v>21</v>
      </c>
      <c r="C21" s="174">
        <v>64014</v>
      </c>
      <c r="D21" s="174">
        <v>65365</v>
      </c>
      <c r="E21" s="174">
        <v>66356</v>
      </c>
      <c r="F21" s="25"/>
    </row>
    <row r="22" spans="1:9" s="1" customFormat="1" ht="15.75" customHeight="1">
      <c r="A22" s="26"/>
      <c r="B22" s="11" t="s">
        <v>22</v>
      </c>
      <c r="C22" s="169">
        <v>4252</v>
      </c>
      <c r="D22" s="169">
        <v>3446</v>
      </c>
      <c r="E22" s="169">
        <v>5262</v>
      </c>
      <c r="F22" s="25"/>
    </row>
    <row r="23" spans="1:9" s="1" customFormat="1" ht="15.75" customHeight="1">
      <c r="A23" s="26"/>
      <c r="B23" s="11" t="s">
        <v>17</v>
      </c>
      <c r="C23" s="174">
        <v>34674</v>
      </c>
      <c r="D23" s="174">
        <v>13197</v>
      </c>
      <c r="E23" s="174">
        <v>13028</v>
      </c>
      <c r="F23" s="25"/>
    </row>
    <row r="24" spans="1:9" s="1" customFormat="1" ht="15.75" customHeight="1">
      <c r="A24" s="26"/>
      <c r="B24" s="11" t="s">
        <v>18</v>
      </c>
      <c r="C24" s="174">
        <v>3895</v>
      </c>
      <c r="D24" s="174">
        <v>3751</v>
      </c>
      <c r="E24" s="174">
        <v>47760</v>
      </c>
      <c r="F24" s="25"/>
    </row>
    <row r="25" spans="1:9" s="1" customFormat="1" ht="15.75" customHeight="1">
      <c r="A25" s="26"/>
      <c r="B25" s="11" t="s">
        <v>159</v>
      </c>
      <c r="C25" s="174">
        <v>1769</v>
      </c>
      <c r="D25" s="174">
        <v>1495</v>
      </c>
      <c r="E25" s="174">
        <v>1672</v>
      </c>
      <c r="F25" s="25"/>
    </row>
    <row r="26" spans="1:9" s="1" customFormat="1" ht="15.75" customHeight="1">
      <c r="A26" s="26"/>
      <c r="B26" s="11" t="s">
        <v>23</v>
      </c>
      <c r="C26" s="172">
        <v>16662</v>
      </c>
      <c r="D26" s="172">
        <v>18731</v>
      </c>
      <c r="E26" s="172">
        <v>21452</v>
      </c>
      <c r="F26" s="25"/>
    </row>
    <row r="27" spans="1:9" s="1" customFormat="1" ht="15.75" customHeight="1">
      <c r="A27" s="26"/>
      <c r="B27" s="13"/>
      <c r="C27" s="175">
        <f>SUM(C19:C26)</f>
        <v>1096031</v>
      </c>
      <c r="D27" s="175">
        <v>1106410</v>
      </c>
      <c r="E27" s="175">
        <v>1105458</v>
      </c>
      <c r="F27" s="25"/>
    </row>
    <row r="28" spans="1:9" s="1" customFormat="1" ht="15.75" customHeight="1">
      <c r="A28" s="26"/>
      <c r="B28" s="13"/>
      <c r="C28" s="174"/>
      <c r="D28" s="174"/>
      <c r="E28" s="174"/>
      <c r="F28" s="25"/>
    </row>
    <row r="29" spans="1:9" s="1" customFormat="1" ht="15.75" customHeight="1" thickBot="1">
      <c r="A29" s="26"/>
      <c r="B29" s="13"/>
      <c r="C29" s="176">
        <v>1771859</v>
      </c>
      <c r="D29" s="176">
        <v>1680695</v>
      </c>
      <c r="E29" s="176">
        <v>1599610</v>
      </c>
      <c r="F29" s="25"/>
    </row>
    <row r="30" spans="1:9" s="1" customFormat="1" ht="15.75" customHeight="1" thickTop="1">
      <c r="A30" s="26"/>
      <c r="B30" s="7" t="s">
        <v>95</v>
      </c>
      <c r="C30" s="177"/>
      <c r="D30" s="177"/>
      <c r="E30" s="177"/>
      <c r="F30" s="25"/>
    </row>
    <row r="31" spans="1:9" s="1" customFormat="1" ht="15.75" customHeight="1">
      <c r="A31" s="26"/>
      <c r="B31" s="13"/>
      <c r="C31" s="177"/>
      <c r="D31" s="177"/>
      <c r="E31" s="177"/>
      <c r="F31" s="25"/>
    </row>
    <row r="32" spans="1:9" s="1" customFormat="1" ht="15.75" customHeight="1">
      <c r="A32" s="26"/>
      <c r="B32" s="14" t="s">
        <v>33</v>
      </c>
      <c r="C32" s="178"/>
      <c r="D32" s="178"/>
      <c r="E32" s="178"/>
      <c r="F32" s="25"/>
      <c r="H32" s="12"/>
      <c r="I32" s="12"/>
    </row>
    <row r="33" spans="1:8" s="1" customFormat="1" ht="15.75" customHeight="1">
      <c r="A33" s="26"/>
      <c r="B33" s="13" t="s">
        <v>164</v>
      </c>
      <c r="C33" s="178">
        <v>3307</v>
      </c>
      <c r="D33" s="178">
        <v>0</v>
      </c>
      <c r="E33" s="178">
        <v>0</v>
      </c>
      <c r="F33" s="25"/>
      <c r="H33" s="12"/>
    </row>
    <row r="34" spans="1:8" s="1" customFormat="1" ht="15.75" customHeight="1">
      <c r="A34" s="26"/>
      <c r="B34" s="13" t="s">
        <v>45</v>
      </c>
      <c r="C34" s="178">
        <v>52572</v>
      </c>
      <c r="D34" s="178">
        <v>26088</v>
      </c>
      <c r="E34" s="178">
        <v>136837</v>
      </c>
      <c r="F34" s="25"/>
      <c r="H34" s="12"/>
    </row>
    <row r="35" spans="1:8" s="1" customFormat="1" ht="15.75" customHeight="1">
      <c r="A35" s="26"/>
      <c r="B35" s="11" t="s">
        <v>24</v>
      </c>
      <c r="C35" s="174">
        <v>47833</v>
      </c>
      <c r="D35" s="174">
        <v>58066</v>
      </c>
      <c r="E35" s="174">
        <v>60465</v>
      </c>
      <c r="F35" s="25"/>
    </row>
    <row r="36" spans="1:8" s="1" customFormat="1" ht="15.75" customHeight="1">
      <c r="A36" s="26"/>
      <c r="B36" s="13" t="s">
        <v>46</v>
      </c>
      <c r="C36" s="174">
        <v>66721</v>
      </c>
      <c r="D36" s="174">
        <v>88656</v>
      </c>
      <c r="E36" s="174">
        <v>68064</v>
      </c>
      <c r="F36" s="25"/>
    </row>
    <row r="37" spans="1:8" s="1" customFormat="1" ht="15.75" customHeight="1">
      <c r="A37" s="26"/>
      <c r="B37" s="13" t="s">
        <v>52</v>
      </c>
      <c r="C37" s="178">
        <v>90319</v>
      </c>
      <c r="D37" s="178">
        <v>83315</v>
      </c>
      <c r="E37" s="178">
        <v>139685</v>
      </c>
      <c r="F37" s="25"/>
    </row>
    <row r="38" spans="1:8" s="1" customFormat="1" ht="15.75" customHeight="1">
      <c r="A38" s="26"/>
      <c r="B38" s="13" t="s">
        <v>141</v>
      </c>
      <c r="C38" s="174">
        <v>30688</v>
      </c>
      <c r="D38" s="174">
        <v>20171</v>
      </c>
      <c r="E38" s="174">
        <v>53113</v>
      </c>
      <c r="F38" s="25"/>
    </row>
    <row r="39" spans="1:8" s="1" customFormat="1" ht="15.75" customHeight="1">
      <c r="A39" s="26"/>
      <c r="B39" s="13" t="s">
        <v>25</v>
      </c>
      <c r="C39" s="179">
        <v>110397</v>
      </c>
      <c r="D39" s="179">
        <v>105269</v>
      </c>
      <c r="E39" s="179">
        <v>127927</v>
      </c>
      <c r="F39" s="25"/>
    </row>
    <row r="40" spans="1:8" s="1" customFormat="1" ht="15.75" customHeight="1">
      <c r="A40" s="26"/>
      <c r="B40" s="13"/>
      <c r="C40" s="177">
        <v>401837</v>
      </c>
      <c r="D40" s="177">
        <v>381565</v>
      </c>
      <c r="E40" s="177">
        <v>586091</v>
      </c>
      <c r="F40" s="25"/>
    </row>
    <row r="41" spans="1:8" s="1" customFormat="1" ht="15.75" customHeight="1">
      <c r="A41" s="26"/>
      <c r="B41" s="14" t="s">
        <v>34</v>
      </c>
      <c r="C41" s="177"/>
      <c r="D41" s="177"/>
      <c r="E41" s="177"/>
      <c r="F41" s="25"/>
    </row>
    <row r="42" spans="1:8" s="1" customFormat="1" ht="15.75" customHeight="1">
      <c r="A42" s="26"/>
      <c r="B42" s="13" t="s">
        <v>45</v>
      </c>
      <c r="C42" s="178">
        <v>213440</v>
      </c>
      <c r="D42" s="178">
        <v>251278</v>
      </c>
      <c r="E42" s="178">
        <v>132871</v>
      </c>
      <c r="F42" s="25"/>
    </row>
    <row r="43" spans="1:8" s="1" customFormat="1" ht="15.75" customHeight="1">
      <c r="A43" s="26"/>
      <c r="B43" s="11" t="s">
        <v>24</v>
      </c>
      <c r="C43" s="178">
        <v>220</v>
      </c>
      <c r="D43" s="178">
        <v>453</v>
      </c>
      <c r="E43" s="178">
        <v>91</v>
      </c>
      <c r="F43" s="25"/>
    </row>
    <row r="44" spans="1:8" s="1" customFormat="1" ht="15.75" customHeight="1">
      <c r="A44" s="26"/>
      <c r="B44" s="13" t="s">
        <v>46</v>
      </c>
      <c r="C44" s="178">
        <v>7237</v>
      </c>
      <c r="D44" s="178">
        <v>8798</v>
      </c>
      <c r="E44" s="178">
        <v>4252</v>
      </c>
      <c r="F44" s="25"/>
    </row>
    <row r="45" spans="1:8" s="1" customFormat="1" ht="15.75" customHeight="1">
      <c r="A45" s="26"/>
      <c r="B45" s="13" t="s">
        <v>96</v>
      </c>
      <c r="C45" s="178">
        <v>50194</v>
      </c>
      <c r="D45" s="178">
        <v>38200</v>
      </c>
      <c r="E45" s="178">
        <v>41890</v>
      </c>
      <c r="F45" s="25"/>
    </row>
    <row r="46" spans="1:8" s="1" customFormat="1" ht="15.75" customHeight="1">
      <c r="A46" s="26"/>
      <c r="B46" s="13" t="s">
        <v>52</v>
      </c>
      <c r="C46" s="178">
        <v>10504</v>
      </c>
      <c r="D46" s="178">
        <v>11495</v>
      </c>
      <c r="E46" s="178">
        <v>15726</v>
      </c>
      <c r="F46" s="25"/>
    </row>
    <row r="47" spans="1:8" s="1" customFormat="1" ht="15.75" customHeight="1">
      <c r="A47" s="26"/>
      <c r="B47" s="13" t="s">
        <v>23</v>
      </c>
      <c r="C47" s="178">
        <v>26829</v>
      </c>
      <c r="D47" s="178">
        <v>36745</v>
      </c>
      <c r="E47" s="178">
        <v>47388</v>
      </c>
      <c r="F47" s="25"/>
    </row>
    <row r="48" spans="1:8" s="1" customFormat="1" ht="15.75" customHeight="1">
      <c r="A48" s="26"/>
      <c r="B48" s="13" t="s">
        <v>25</v>
      </c>
      <c r="C48" s="179">
        <v>1532</v>
      </c>
      <c r="D48" s="179">
        <v>679</v>
      </c>
      <c r="E48" s="179">
        <v>1982</v>
      </c>
      <c r="F48" s="25"/>
    </row>
    <row r="49" spans="1:6" s="1" customFormat="1" ht="15.75" customHeight="1">
      <c r="A49" s="26"/>
      <c r="B49" s="13"/>
      <c r="C49" s="177">
        <v>309956</v>
      </c>
      <c r="D49" s="177">
        <v>347648</v>
      </c>
      <c r="E49" s="177">
        <v>244200</v>
      </c>
      <c r="F49" s="25"/>
    </row>
    <row r="50" spans="1:6" s="1" customFormat="1" ht="15.75" customHeight="1">
      <c r="A50" s="26"/>
      <c r="B50" s="9" t="s">
        <v>26</v>
      </c>
      <c r="C50" s="171"/>
      <c r="D50" s="171"/>
      <c r="E50" s="171"/>
      <c r="F50" s="25"/>
    </row>
    <row r="51" spans="1:6" s="1" customFormat="1" ht="15.75" customHeight="1">
      <c r="A51" s="26"/>
      <c r="B51" s="11" t="s">
        <v>27</v>
      </c>
      <c r="C51" s="170">
        <v>86917</v>
      </c>
      <c r="D51" s="170">
        <v>86828</v>
      </c>
      <c r="E51" s="170">
        <v>86148</v>
      </c>
      <c r="F51" s="25"/>
    </row>
    <row r="52" spans="1:6" s="1" customFormat="1" ht="15.75" customHeight="1">
      <c r="A52" s="26"/>
      <c r="B52" s="11" t="s">
        <v>28</v>
      </c>
      <c r="C52" s="170">
        <v>42143</v>
      </c>
      <c r="D52" s="170">
        <v>35716</v>
      </c>
      <c r="E52" s="170">
        <v>22512</v>
      </c>
      <c r="F52" s="25"/>
    </row>
    <row r="53" spans="1:6" s="1" customFormat="1" ht="15.75" customHeight="1">
      <c r="A53" s="26"/>
      <c r="B53" s="11" t="s">
        <v>29</v>
      </c>
      <c r="C53" s="170">
        <v>991651</v>
      </c>
      <c r="D53" s="170">
        <v>867053</v>
      </c>
      <c r="E53" s="170">
        <v>727070</v>
      </c>
      <c r="F53" s="25"/>
    </row>
    <row r="54" spans="1:6" s="1" customFormat="1" ht="15.75" customHeight="1">
      <c r="A54" s="26"/>
      <c r="B54" s="13" t="s">
        <v>63</v>
      </c>
      <c r="C54" s="180">
        <v>-60246</v>
      </c>
      <c r="D54" s="180">
        <v>-37095</v>
      </c>
      <c r="E54" s="180">
        <v>-44687</v>
      </c>
      <c r="F54" s="25"/>
    </row>
    <row r="55" spans="1:6" s="1" customFormat="1" ht="15.75" customHeight="1">
      <c r="A55" s="26"/>
      <c r="B55" s="13" t="s">
        <v>81</v>
      </c>
      <c r="C55" s="180">
        <v>-1176</v>
      </c>
      <c r="D55" s="180">
        <v>-1675</v>
      </c>
      <c r="E55" s="180">
        <v>-22313</v>
      </c>
      <c r="F55" s="25"/>
    </row>
    <row r="56" spans="1:6" s="1" customFormat="1" ht="15.75" customHeight="1">
      <c r="A56" s="26"/>
      <c r="B56" s="13" t="s">
        <v>108</v>
      </c>
      <c r="C56" s="181">
        <v>777</v>
      </c>
      <c r="D56" s="181">
        <v>655</v>
      </c>
      <c r="E56" s="181">
        <v>589</v>
      </c>
      <c r="F56" s="25"/>
    </row>
    <row r="57" spans="1:6" s="1" customFormat="1" ht="15.75" customHeight="1">
      <c r="A57" s="26"/>
      <c r="B57" s="13"/>
      <c r="C57" s="175">
        <v>1060066</v>
      </c>
      <c r="D57" s="175">
        <v>951482</v>
      </c>
      <c r="E57" s="175">
        <v>769319</v>
      </c>
      <c r="F57" s="25"/>
    </row>
    <row r="58" spans="1:6" s="1" customFormat="1" ht="15.75" customHeight="1">
      <c r="A58" s="26"/>
      <c r="B58" s="13"/>
      <c r="C58" s="174"/>
      <c r="D58" s="174"/>
      <c r="E58" s="174"/>
      <c r="F58" s="25"/>
    </row>
    <row r="59" spans="1:6" s="1" customFormat="1" ht="15.75" customHeight="1" thickBot="1">
      <c r="A59" s="26"/>
      <c r="B59" s="13"/>
      <c r="C59" s="176">
        <v>1771859</v>
      </c>
      <c r="D59" s="176">
        <v>1680695</v>
      </c>
      <c r="E59" s="176">
        <v>1599610</v>
      </c>
      <c r="F59" s="25"/>
    </row>
    <row r="60" spans="1:6" s="1" customFormat="1" ht="18" thickTop="1">
      <c r="A60" s="26"/>
      <c r="B60" s="25"/>
      <c r="C60" s="25"/>
      <c r="D60" s="25"/>
      <c r="E60" s="25"/>
      <c r="F60" s="25"/>
    </row>
    <row r="61" spans="1:6">
      <c r="B61" s="3"/>
      <c r="C61" s="4"/>
      <c r="D61" s="4"/>
      <c r="E61" s="4"/>
    </row>
    <row r="62" spans="1:6">
      <c r="B62" s="3"/>
      <c r="C62" s="4"/>
      <c r="D62" s="4"/>
      <c r="E62" s="4"/>
    </row>
    <row r="63" spans="1:6">
      <c r="B63" s="3"/>
      <c r="C63" s="4"/>
      <c r="D63" s="4"/>
      <c r="E63" s="4"/>
    </row>
    <row r="64" spans="1:6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  <row r="113" spans="2:5">
      <c r="B113" s="3"/>
      <c r="C113" s="4"/>
      <c r="D113" s="4"/>
      <c r="E113" s="4"/>
    </row>
    <row r="114" spans="2:5">
      <c r="B114" s="3"/>
      <c r="C114" s="4"/>
      <c r="D114" s="4"/>
      <c r="E114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3" orientation="portrait" r:id="rId1"/>
  <headerFooter alignWithMargins="0">
    <oddHeader>&amp;L&amp;G</oddHeader>
    <oddFooter>&amp;CSoftware AG Q4 2012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5"/>
  <sheetViews>
    <sheetView zoomScaleNormal="100" workbookViewId="0"/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8" width="10" style="2" customWidth="1"/>
    <col min="9" max="9" width="14.6640625" style="2" customWidth="1"/>
    <col min="10" max="10" width="10.5546875" style="2" customWidth="1"/>
    <col min="11" max="11" width="16.6640625" style="2" customWidth="1"/>
    <col min="12" max="12" width="17.6640625" style="2" customWidth="1"/>
    <col min="13" max="13" width="4.33203125" style="2" customWidth="1"/>
    <col min="14" max="14" width="12.109375" style="2" bestFit="1" customWidth="1"/>
    <col min="15" max="16384" width="11.44140625" style="2"/>
  </cols>
  <sheetData>
    <row r="1" spans="1:14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6"/>
    </row>
    <row r="2" spans="1:14" ht="18.75" customHeight="1">
      <c r="A2" s="26"/>
      <c r="B2" s="63" t="s">
        <v>148</v>
      </c>
      <c r="C2" s="63"/>
      <c r="D2" s="64"/>
      <c r="E2" s="64"/>
      <c r="F2" s="27"/>
      <c r="G2" s="27"/>
      <c r="H2" s="63"/>
      <c r="I2" s="64"/>
      <c r="J2" s="64"/>
      <c r="K2" s="27"/>
      <c r="L2" s="27"/>
      <c r="M2" s="26"/>
    </row>
    <row r="3" spans="1:14" ht="18.75" customHeight="1">
      <c r="A3" s="26"/>
      <c r="B3" s="63" t="s">
        <v>66</v>
      </c>
      <c r="C3" s="63"/>
      <c r="D3" s="64"/>
      <c r="E3" s="64"/>
      <c r="F3" s="27"/>
      <c r="G3" s="27"/>
      <c r="H3" s="63"/>
      <c r="I3" s="64"/>
      <c r="J3" s="64"/>
      <c r="K3" s="27"/>
      <c r="L3" s="27"/>
      <c r="M3" s="26"/>
    </row>
    <row r="4" spans="1:14" ht="18.75" customHeight="1">
      <c r="A4" s="26"/>
      <c r="B4" s="63"/>
      <c r="C4" s="63"/>
      <c r="D4" s="64"/>
      <c r="E4" s="64"/>
      <c r="F4" s="27"/>
      <c r="G4" s="27"/>
      <c r="H4" s="63"/>
      <c r="I4" s="64"/>
      <c r="J4" s="64"/>
      <c r="K4" s="27"/>
      <c r="L4" s="27"/>
      <c r="M4" s="26"/>
    </row>
    <row r="5" spans="1:14" s="1" customFormat="1" ht="15.75" customHeight="1">
      <c r="A5" s="26"/>
      <c r="B5" s="65" t="s">
        <v>38</v>
      </c>
      <c r="C5" s="232" t="s">
        <v>149</v>
      </c>
      <c r="D5" s="250"/>
      <c r="E5" s="232" t="s">
        <v>150</v>
      </c>
      <c r="F5" s="250"/>
      <c r="G5" s="66" t="s">
        <v>3</v>
      </c>
      <c r="H5" s="248" t="s">
        <v>146</v>
      </c>
      <c r="I5" s="249"/>
      <c r="J5" s="248" t="s">
        <v>147</v>
      </c>
      <c r="K5" s="249"/>
      <c r="L5" s="66" t="s">
        <v>3</v>
      </c>
      <c r="M5" s="26"/>
    </row>
    <row r="6" spans="1:14" s="1" customFormat="1" ht="15.75" customHeight="1">
      <c r="A6" s="26"/>
      <c r="B6" s="67" t="s">
        <v>36</v>
      </c>
      <c r="C6" s="41"/>
      <c r="D6" s="68">
        <v>318940</v>
      </c>
      <c r="E6" s="41"/>
      <c r="F6" s="68">
        <v>295234</v>
      </c>
      <c r="G6" s="69">
        <f>(D6-F6)/F6</f>
        <v>0.08</v>
      </c>
      <c r="H6" s="41"/>
      <c r="I6" s="68">
        <v>97149</v>
      </c>
      <c r="J6" s="41"/>
      <c r="K6" s="68">
        <v>91604</v>
      </c>
      <c r="L6" s="69">
        <f>(I6-K6)/K6</f>
        <v>0.06</v>
      </c>
      <c r="M6" s="26"/>
      <c r="N6" s="70"/>
    </row>
    <row r="7" spans="1:14" s="1" customFormat="1" ht="15.75" customHeight="1">
      <c r="A7" s="26"/>
      <c r="B7" s="67" t="s">
        <v>1</v>
      </c>
      <c r="C7" s="41"/>
      <c r="D7" s="68">
        <v>393252</v>
      </c>
      <c r="E7" s="41"/>
      <c r="F7" s="68">
        <v>378678</v>
      </c>
      <c r="G7" s="69">
        <f>(D7-F7)/F7</f>
        <v>0.04</v>
      </c>
      <c r="H7" s="41"/>
      <c r="I7" s="68">
        <v>99699</v>
      </c>
      <c r="J7" s="41"/>
      <c r="K7" s="68">
        <v>97634</v>
      </c>
      <c r="L7" s="69">
        <f>(I7-K7)/K7</f>
        <v>0.02</v>
      </c>
      <c r="M7" s="26"/>
      <c r="N7" s="70"/>
    </row>
    <row r="8" spans="1:14" s="1" customFormat="1" ht="15.75" customHeight="1">
      <c r="A8" s="26"/>
      <c r="B8" s="71" t="s">
        <v>139</v>
      </c>
      <c r="C8" s="72"/>
      <c r="D8" s="68">
        <v>333278</v>
      </c>
      <c r="E8" s="72"/>
      <c r="F8" s="68">
        <v>419783</v>
      </c>
      <c r="G8" s="69">
        <f>(D8-F8)/F8</f>
        <v>-0.21</v>
      </c>
      <c r="H8" s="72"/>
      <c r="I8" s="68">
        <v>79595</v>
      </c>
      <c r="J8" s="72"/>
      <c r="K8" s="68">
        <v>103404</v>
      </c>
      <c r="L8" s="69">
        <f>(I8-K8)/K8</f>
        <v>-0.23</v>
      </c>
      <c r="M8" s="26"/>
      <c r="N8" s="70"/>
    </row>
    <row r="9" spans="1:14" s="1" customFormat="1" ht="15.75" customHeight="1">
      <c r="A9" s="26"/>
      <c r="B9" s="73" t="s">
        <v>2</v>
      </c>
      <c r="C9" s="74"/>
      <c r="D9" s="75">
        <v>1864</v>
      </c>
      <c r="E9" s="74"/>
      <c r="F9" s="75">
        <v>4639</v>
      </c>
      <c r="G9" s="76">
        <f>(D9-F9)/F9</f>
        <v>-0.6</v>
      </c>
      <c r="H9" s="74"/>
      <c r="I9" s="75">
        <v>268</v>
      </c>
      <c r="J9" s="74"/>
      <c r="K9" s="75">
        <v>1365</v>
      </c>
      <c r="L9" s="76">
        <f>(I9-K9)/K9</f>
        <v>-0.8</v>
      </c>
      <c r="M9" s="26"/>
      <c r="N9" s="70"/>
    </row>
    <row r="10" spans="1:14" s="79" customFormat="1" ht="15.75" customHeight="1">
      <c r="A10" s="26"/>
      <c r="B10" s="65" t="s">
        <v>4</v>
      </c>
      <c r="C10" s="74"/>
      <c r="D10" s="77">
        <f>SUM(D6:D9)</f>
        <v>1047334</v>
      </c>
      <c r="E10" s="74"/>
      <c r="F10" s="77">
        <f>SUM(F6:F9)</f>
        <v>1098334</v>
      </c>
      <c r="G10" s="78">
        <f>(D10-F10)/F10</f>
        <v>-0.05</v>
      </c>
      <c r="H10" s="74"/>
      <c r="I10" s="77">
        <f>SUM(I6:I9)</f>
        <v>276711</v>
      </c>
      <c r="J10" s="74"/>
      <c r="K10" s="77">
        <f>SUM(K6:K9)</f>
        <v>294007</v>
      </c>
      <c r="L10" s="78">
        <f>(I10-K10)/K10</f>
        <v>-0.06</v>
      </c>
      <c r="M10" s="26"/>
      <c r="N10" s="70"/>
    </row>
    <row r="11" spans="1:14" s="1" customFormat="1" ht="15.75" customHeight="1">
      <c r="A11" s="26"/>
      <c r="B11" s="80" t="s">
        <v>47</v>
      </c>
      <c r="C11" s="81"/>
      <c r="D11" s="82">
        <v>-378394</v>
      </c>
      <c r="E11" s="81"/>
      <c r="F11" s="82">
        <v>-442147</v>
      </c>
      <c r="G11" s="83">
        <f t="shared" ref="G11:G23" si="0">(D11-F11)/F11</f>
        <v>-0.14000000000000001</v>
      </c>
      <c r="H11" s="81"/>
      <c r="I11" s="82">
        <v>-88884</v>
      </c>
      <c r="J11" s="81"/>
      <c r="K11" s="82">
        <v>-109687</v>
      </c>
      <c r="L11" s="83">
        <f t="shared" ref="L11:L23" si="1">(I11-K11)/K11</f>
        <v>-0.19</v>
      </c>
      <c r="M11" s="26"/>
      <c r="N11" s="70"/>
    </row>
    <row r="12" spans="1:14" s="79" customFormat="1" ht="15.75" customHeight="1">
      <c r="A12" s="26"/>
      <c r="B12" s="65" t="s">
        <v>14</v>
      </c>
      <c r="C12" s="81"/>
      <c r="D12" s="84">
        <f>D10+D11</f>
        <v>668940</v>
      </c>
      <c r="E12" s="81"/>
      <c r="F12" s="84">
        <f>F10+F11</f>
        <v>656187</v>
      </c>
      <c r="G12" s="78">
        <f t="shared" si="0"/>
        <v>0.02</v>
      </c>
      <c r="H12" s="81"/>
      <c r="I12" s="84">
        <f>I10+I11</f>
        <v>187827</v>
      </c>
      <c r="J12" s="81"/>
      <c r="K12" s="84">
        <f>K10+K11</f>
        <v>184320</v>
      </c>
      <c r="L12" s="78">
        <f t="shared" si="1"/>
        <v>0.02</v>
      </c>
      <c r="M12" s="26"/>
      <c r="N12" s="70"/>
    </row>
    <row r="13" spans="1:14" s="1" customFormat="1" ht="15.75" customHeight="1">
      <c r="A13" s="26"/>
      <c r="B13" s="80" t="s">
        <v>48</v>
      </c>
      <c r="C13" s="72"/>
      <c r="D13" s="68">
        <v>-101084</v>
      </c>
      <c r="E13" s="72"/>
      <c r="F13" s="68">
        <v>-88038</v>
      </c>
      <c r="G13" s="76">
        <f t="shared" si="0"/>
        <v>0.15</v>
      </c>
      <c r="H13" s="72"/>
      <c r="I13" s="68">
        <v>-26318</v>
      </c>
      <c r="J13" s="72"/>
      <c r="K13" s="68">
        <v>-22621</v>
      </c>
      <c r="L13" s="76">
        <f t="shared" si="1"/>
        <v>0.16</v>
      </c>
      <c r="M13" s="26"/>
      <c r="N13" s="70"/>
    </row>
    <row r="14" spans="1:14" s="1" customFormat="1" ht="15.75" customHeight="1">
      <c r="A14" s="26"/>
      <c r="B14" s="80" t="s">
        <v>61</v>
      </c>
      <c r="C14" s="81"/>
      <c r="D14" s="82">
        <f>-185844-27396-33702</f>
        <v>-246942</v>
      </c>
      <c r="E14" s="81"/>
      <c r="F14" s="82">
        <v>-230227</v>
      </c>
      <c r="G14" s="83">
        <f t="shared" si="0"/>
        <v>7.0000000000000007E-2</v>
      </c>
      <c r="H14" s="81"/>
      <c r="I14" s="82">
        <f>-50771-5586-9240</f>
        <v>-65597</v>
      </c>
      <c r="J14" s="81"/>
      <c r="K14" s="82">
        <v>-61659</v>
      </c>
      <c r="L14" s="83">
        <f t="shared" si="1"/>
        <v>0.06</v>
      </c>
      <c r="M14" s="26"/>
      <c r="N14" s="70"/>
    </row>
    <row r="15" spans="1:14" s="1" customFormat="1" ht="15.75" customHeight="1">
      <c r="A15" s="26"/>
      <c r="B15" s="80" t="s">
        <v>49</v>
      </c>
      <c r="C15" s="81"/>
      <c r="D15" s="82">
        <v>-75845</v>
      </c>
      <c r="E15" s="81"/>
      <c r="F15" s="82">
        <v>-75110</v>
      </c>
      <c r="G15" s="83">
        <f t="shared" si="0"/>
        <v>0.01</v>
      </c>
      <c r="H15" s="81"/>
      <c r="I15" s="82">
        <v>-21630</v>
      </c>
      <c r="J15" s="81"/>
      <c r="K15" s="82">
        <v>-26062</v>
      </c>
      <c r="L15" s="83">
        <f t="shared" si="1"/>
        <v>-0.17</v>
      </c>
      <c r="M15" s="26"/>
      <c r="N15" s="70"/>
    </row>
    <row r="16" spans="1:14" s="1" customFormat="1" ht="15.75" customHeight="1">
      <c r="A16" s="26"/>
      <c r="B16" s="80" t="s">
        <v>31</v>
      </c>
      <c r="C16" s="81"/>
      <c r="D16" s="82">
        <v>-8022</v>
      </c>
      <c r="E16" s="81"/>
      <c r="F16" s="82">
        <v>-10975</v>
      </c>
      <c r="G16" s="83">
        <f t="shared" ref="G16" si="2">(D16-F16)/F16</f>
        <v>-0.27</v>
      </c>
      <c r="H16" s="81"/>
      <c r="I16" s="82">
        <v>-2470</v>
      </c>
      <c r="J16" s="81"/>
      <c r="K16" s="82">
        <v>-5379</v>
      </c>
      <c r="L16" s="83">
        <f t="shared" ref="L16" si="3">(I16-K16)/K16</f>
        <v>-0.54</v>
      </c>
      <c r="M16" s="26"/>
      <c r="N16" s="70"/>
    </row>
    <row r="17" spans="1:14" s="79" customFormat="1" ht="15.75" customHeight="1">
      <c r="A17" s="26"/>
      <c r="B17" s="65" t="s">
        <v>30</v>
      </c>
      <c r="C17" s="81"/>
      <c r="D17" s="85">
        <f>SUM(D12:D16)</f>
        <v>237047</v>
      </c>
      <c r="E17" s="81"/>
      <c r="F17" s="85">
        <f>SUM(F12:F16)</f>
        <v>251837</v>
      </c>
      <c r="G17" s="78">
        <f t="shared" si="0"/>
        <v>-0.06</v>
      </c>
      <c r="H17" s="81"/>
      <c r="I17" s="85">
        <f>SUM(I12:I16)</f>
        <v>71812</v>
      </c>
      <c r="J17" s="81"/>
      <c r="K17" s="85">
        <f>SUM(K12:K16)</f>
        <v>68599</v>
      </c>
      <c r="L17" s="78">
        <f t="shared" si="1"/>
        <v>0.05</v>
      </c>
      <c r="M17" s="26"/>
      <c r="N17" s="70"/>
    </row>
    <row r="18" spans="1:14" s="1" customFormat="1" ht="15.75" customHeight="1">
      <c r="A18" s="26"/>
      <c r="B18" s="86" t="s">
        <v>174</v>
      </c>
      <c r="C18" s="81"/>
      <c r="D18" s="87">
        <v>24602</v>
      </c>
      <c r="E18" s="81"/>
      <c r="F18" s="87">
        <v>30901</v>
      </c>
      <c r="G18" s="88">
        <f t="shared" si="0"/>
        <v>-0.2</v>
      </c>
      <c r="H18" s="81"/>
      <c r="I18" s="87">
        <v>4822</v>
      </c>
      <c r="J18" s="81"/>
      <c r="K18" s="87">
        <v>6973</v>
      </c>
      <c r="L18" s="88">
        <f t="shared" si="1"/>
        <v>-0.31</v>
      </c>
      <c r="M18" s="26"/>
      <c r="N18" s="70"/>
    </row>
    <row r="19" spans="1:14" s="1" customFormat="1" ht="15.75" customHeight="1">
      <c r="A19" s="26"/>
      <c r="B19" s="89" t="s">
        <v>175</v>
      </c>
      <c r="C19" s="81"/>
      <c r="D19" s="87">
        <v>-21373</v>
      </c>
      <c r="E19" s="81"/>
      <c r="F19" s="87">
        <v>-24517</v>
      </c>
      <c r="G19" s="88">
        <f t="shared" si="0"/>
        <v>-0.13</v>
      </c>
      <c r="H19" s="81"/>
      <c r="I19" s="87">
        <v>-3747</v>
      </c>
      <c r="J19" s="81"/>
      <c r="K19" s="87">
        <v>-2908</v>
      </c>
      <c r="L19" s="88">
        <f t="shared" si="1"/>
        <v>0.28999999999999998</v>
      </c>
      <c r="M19" s="26"/>
      <c r="N19" s="70"/>
    </row>
    <row r="20" spans="1:14" s="79" customFormat="1" ht="15.75" customHeight="1">
      <c r="A20" s="26"/>
      <c r="B20" s="86" t="s">
        <v>171</v>
      </c>
      <c r="C20" s="81"/>
      <c r="D20" s="87">
        <f>-433-8346</f>
        <v>-8779</v>
      </c>
      <c r="E20" s="81"/>
      <c r="F20" s="87">
        <v>-9902</v>
      </c>
      <c r="G20" s="83">
        <f t="shared" si="0"/>
        <v>-0.11</v>
      </c>
      <c r="H20" s="81"/>
      <c r="I20" s="87">
        <v>-3489</v>
      </c>
      <c r="J20" s="81"/>
      <c r="K20" s="87">
        <v>-3193</v>
      </c>
      <c r="L20" s="83">
        <f t="shared" si="1"/>
        <v>0.09</v>
      </c>
      <c r="M20" s="26"/>
      <c r="N20" s="70"/>
    </row>
    <row r="21" spans="1:14" s="79" customFormat="1" ht="15.75" customHeight="1">
      <c r="A21" s="26"/>
      <c r="B21" s="91" t="s">
        <v>160</v>
      </c>
      <c r="C21" s="81"/>
      <c r="D21" s="85">
        <f>SUM(D17:D20)</f>
        <v>231497</v>
      </c>
      <c r="E21" s="81"/>
      <c r="F21" s="85">
        <f>SUM(F17:F20)</f>
        <v>248319</v>
      </c>
      <c r="G21" s="78">
        <f t="shared" si="0"/>
        <v>-7.0000000000000007E-2</v>
      </c>
      <c r="H21" s="81"/>
      <c r="I21" s="85">
        <f>SUM(I17:I20)</f>
        <v>69398</v>
      </c>
      <c r="J21" s="81"/>
      <c r="K21" s="85">
        <f>SUM(K17:K20)</f>
        <v>69471</v>
      </c>
      <c r="L21" s="78">
        <f t="shared" si="1"/>
        <v>0</v>
      </c>
      <c r="M21" s="26"/>
      <c r="N21" s="70"/>
    </row>
    <row r="22" spans="1:14" s="79" customFormat="1" ht="15.75" customHeight="1">
      <c r="A22" s="26"/>
      <c r="B22" s="86" t="s">
        <v>6</v>
      </c>
      <c r="C22" s="81"/>
      <c r="D22" s="87">
        <f>-73387+6567</f>
        <v>-66820</v>
      </c>
      <c r="E22" s="81"/>
      <c r="F22" s="87">
        <v>-71110</v>
      </c>
      <c r="G22" s="88">
        <f t="shared" si="0"/>
        <v>-0.06</v>
      </c>
      <c r="H22" s="81"/>
      <c r="I22" s="87">
        <f>-25048+6342</f>
        <v>-18706</v>
      </c>
      <c r="J22" s="81"/>
      <c r="K22" s="87">
        <v>-17595</v>
      </c>
      <c r="L22" s="88">
        <f t="shared" si="1"/>
        <v>0.06</v>
      </c>
      <c r="M22" s="26"/>
      <c r="N22" s="70"/>
    </row>
    <row r="23" spans="1:14" s="79" customFormat="1" ht="15.75" customHeight="1">
      <c r="A23" s="26"/>
      <c r="B23" s="91" t="s">
        <v>37</v>
      </c>
      <c r="C23" s="81"/>
      <c r="D23" s="85">
        <f>SUM(D21:D22)</f>
        <v>164677</v>
      </c>
      <c r="E23" s="81"/>
      <c r="F23" s="85">
        <f>SUM(F21:F22)</f>
        <v>177209</v>
      </c>
      <c r="G23" s="78">
        <f t="shared" si="0"/>
        <v>-7.0000000000000007E-2</v>
      </c>
      <c r="H23" s="81"/>
      <c r="I23" s="85">
        <f>SUM(I21:I22)</f>
        <v>50692</v>
      </c>
      <c r="J23" s="81"/>
      <c r="K23" s="85">
        <f>SUM(K21:K22)</f>
        <v>51876</v>
      </c>
      <c r="L23" s="78">
        <f t="shared" si="1"/>
        <v>-0.02</v>
      </c>
      <c r="M23" s="26"/>
      <c r="N23" s="70"/>
    </row>
    <row r="24" spans="1:14" s="79" customFormat="1" ht="15.75" customHeight="1">
      <c r="A24" s="26"/>
      <c r="B24" s="91"/>
      <c r="C24" s="81"/>
      <c r="D24" s="85"/>
      <c r="E24" s="81"/>
      <c r="F24" s="85"/>
      <c r="G24" s="78"/>
      <c r="H24" s="81"/>
      <c r="I24" s="85"/>
      <c r="J24" s="81"/>
      <c r="K24" s="85"/>
      <c r="L24" s="78"/>
      <c r="M24" s="26"/>
      <c r="N24" s="70"/>
    </row>
    <row r="25" spans="1:14" s="79" customFormat="1" ht="15.75" customHeight="1">
      <c r="A25" s="26"/>
      <c r="B25" s="91" t="s">
        <v>50</v>
      </c>
      <c r="C25" s="81"/>
      <c r="D25" s="85">
        <v>164510</v>
      </c>
      <c r="E25" s="81"/>
      <c r="F25" s="85">
        <v>176960</v>
      </c>
      <c r="G25" s="78">
        <f>(D25-F25)/F25</f>
        <v>-7.0000000000000007E-2</v>
      </c>
      <c r="H25" s="81"/>
      <c r="I25" s="85">
        <v>50647</v>
      </c>
      <c r="J25" s="81"/>
      <c r="K25" s="85">
        <v>51686</v>
      </c>
      <c r="L25" s="78">
        <f>(I25-K25)/K25</f>
        <v>-0.02</v>
      </c>
      <c r="M25" s="26"/>
      <c r="N25" s="70"/>
    </row>
    <row r="26" spans="1:14" s="79" customFormat="1" ht="15.75" customHeight="1">
      <c r="A26" s="26"/>
      <c r="B26" s="91" t="s">
        <v>86</v>
      </c>
      <c r="C26" s="81"/>
      <c r="D26" s="85">
        <f>+D23-D25</f>
        <v>167</v>
      </c>
      <c r="E26" s="81"/>
      <c r="F26" s="85">
        <f>+F23-F25</f>
        <v>249</v>
      </c>
      <c r="G26" s="78"/>
      <c r="H26" s="81"/>
      <c r="I26" s="85">
        <f>+I23-I25</f>
        <v>45</v>
      </c>
      <c r="J26" s="81"/>
      <c r="K26" s="85">
        <f>+K23-K25</f>
        <v>190</v>
      </c>
      <c r="L26" s="78"/>
      <c r="M26" s="26"/>
      <c r="N26" s="70"/>
    </row>
    <row r="27" spans="1:14" s="1" customFormat="1" ht="15.75" customHeight="1">
      <c r="A27" s="26"/>
      <c r="B27" s="91"/>
      <c r="C27" s="92"/>
      <c r="D27" s="84"/>
      <c r="E27" s="92"/>
      <c r="F27" s="84"/>
      <c r="G27" s="88"/>
      <c r="H27" s="92"/>
      <c r="I27" s="84"/>
      <c r="J27" s="92"/>
      <c r="K27" s="84"/>
      <c r="L27" s="88"/>
      <c r="M27" s="26"/>
      <c r="N27" s="70"/>
    </row>
    <row r="28" spans="1:14" s="1" customFormat="1" ht="15.75" customHeight="1">
      <c r="A28" s="26"/>
      <c r="B28" s="86" t="s">
        <v>5</v>
      </c>
      <c r="C28" s="81"/>
      <c r="D28" s="93">
        <f>D25/D30*1000</f>
        <v>1.9</v>
      </c>
      <c r="E28" s="81"/>
      <c r="F28" s="93">
        <f>F25/F30*1000</f>
        <v>2.0499999999999998</v>
      </c>
      <c r="G28" s="83">
        <f>(D28-F28)/F28</f>
        <v>-7.0000000000000007E-2</v>
      </c>
      <c r="H28" s="81"/>
      <c r="I28" s="93">
        <f>I25/I30*1000</f>
        <v>0.57999999999999996</v>
      </c>
      <c r="J28" s="81"/>
      <c r="K28" s="93">
        <f>K25/K30*1000</f>
        <v>0.6</v>
      </c>
      <c r="L28" s="83">
        <f>(I28-K28)/K28</f>
        <v>-0.03</v>
      </c>
      <c r="M28" s="26"/>
      <c r="N28" s="70"/>
    </row>
    <row r="29" spans="1:14" s="1" customFormat="1" ht="15.75" customHeight="1">
      <c r="A29" s="26"/>
      <c r="B29" s="86" t="s">
        <v>35</v>
      </c>
      <c r="C29" s="81"/>
      <c r="D29" s="93">
        <f>D25/D31*1000</f>
        <v>1.89</v>
      </c>
      <c r="E29" s="81"/>
      <c r="F29" s="93">
        <f>F25/F31*1000</f>
        <v>2.0299999999999998</v>
      </c>
      <c r="G29" s="83">
        <f>(D29-F29)/F29</f>
        <v>-7.0000000000000007E-2</v>
      </c>
      <c r="H29" s="81"/>
      <c r="I29" s="93">
        <f>I25/I31*1000</f>
        <v>0.57999999999999996</v>
      </c>
      <c r="J29" s="81"/>
      <c r="K29" s="93">
        <f>K25/K31*1000</f>
        <v>0.59</v>
      </c>
      <c r="L29" s="83">
        <f>(I29-K29)/K29</f>
        <v>-0.02</v>
      </c>
      <c r="M29" s="26"/>
      <c r="N29" s="70"/>
    </row>
    <row r="30" spans="1:14" s="1" customFormat="1" ht="15.75" customHeight="1">
      <c r="A30" s="26"/>
      <c r="B30" s="86" t="s">
        <v>90</v>
      </c>
      <c r="C30" s="81"/>
      <c r="D30" s="82">
        <v>86784793</v>
      </c>
      <c r="E30" s="81"/>
      <c r="F30" s="82">
        <v>86195814</v>
      </c>
      <c r="G30" s="88" t="s">
        <v>0</v>
      </c>
      <c r="H30" s="81"/>
      <c r="I30" s="82">
        <v>86830268</v>
      </c>
      <c r="J30" s="81"/>
      <c r="K30" s="82">
        <v>86737937</v>
      </c>
      <c r="L30" s="88" t="s">
        <v>0</v>
      </c>
      <c r="M30" s="26"/>
      <c r="N30" s="70"/>
    </row>
    <row r="31" spans="1:14" s="1" customFormat="1" ht="15.75" customHeight="1">
      <c r="A31" s="26"/>
      <c r="B31" s="86" t="s">
        <v>91</v>
      </c>
      <c r="C31" s="81"/>
      <c r="D31" s="82">
        <v>86990204</v>
      </c>
      <c r="E31" s="81"/>
      <c r="F31" s="82">
        <v>87249051</v>
      </c>
      <c r="G31" s="88" t="s">
        <v>0</v>
      </c>
      <c r="H31" s="81"/>
      <c r="I31" s="82">
        <v>87213457</v>
      </c>
      <c r="J31" s="81"/>
      <c r="K31" s="82">
        <v>87849821</v>
      </c>
      <c r="L31" s="88" t="s">
        <v>0</v>
      </c>
      <c r="M31" s="26"/>
      <c r="N31" s="70"/>
    </row>
    <row r="32" spans="1:14" s="1" customFormat="1" ht="17.399999999999999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9:9" s="1" customFormat="1" ht="15"/>
    <row r="34" spans="9:9" s="1" customFormat="1" ht="15">
      <c r="I34" s="12"/>
    </row>
    <row r="35" spans="9:9" s="1" customFormat="1" ht="15">
      <c r="I35" s="12"/>
    </row>
    <row r="36" spans="9:9" s="1" customFormat="1" ht="15"/>
    <row r="37" spans="9:9" s="1" customFormat="1" ht="15"/>
    <row r="38" spans="9:9" s="1" customFormat="1" ht="15"/>
    <row r="39" spans="9:9" s="1" customFormat="1" ht="15"/>
    <row r="40" spans="9:9" s="1" customFormat="1" ht="15"/>
    <row r="41" spans="9:9" s="1" customFormat="1" ht="15"/>
    <row r="42" spans="9:9" s="1" customFormat="1" ht="15"/>
    <row r="43" spans="9:9" s="1" customFormat="1" ht="15"/>
    <row r="44" spans="9:9" s="1" customFormat="1" ht="15"/>
    <row r="45" spans="9:9" s="1" customFormat="1" ht="15"/>
  </sheetData>
  <mergeCells count="4">
    <mergeCell ref="J5:K5"/>
    <mergeCell ref="H5:I5"/>
    <mergeCell ref="C5:D5"/>
    <mergeCell ref="E5:F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Q4 2012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zoomScale="75" zoomScaleNormal="75" workbookViewId="0"/>
  </sheetViews>
  <sheetFormatPr defaultColWidth="8.88671875" defaultRowHeight="13.2"/>
  <cols>
    <col min="1" max="1" width="5.33203125" style="2" customWidth="1"/>
    <col min="2" max="2" width="75.88671875" style="2" customWidth="1"/>
    <col min="3" max="6" width="20.6640625" style="2" customWidth="1"/>
    <col min="7" max="7" width="2.6640625" style="2" customWidth="1"/>
    <col min="8" max="8" width="8.88671875" style="2" customWidth="1"/>
    <col min="9" max="16384" width="8.88671875" style="2"/>
  </cols>
  <sheetData>
    <row r="1" spans="1:7" ht="21" customHeight="1">
      <c r="A1" s="25"/>
      <c r="B1" s="26"/>
      <c r="C1" s="25"/>
      <c r="D1" s="25"/>
      <c r="E1" s="25"/>
      <c r="F1" s="25"/>
      <c r="G1" s="25"/>
    </row>
    <row r="2" spans="1:7" ht="18.75" customHeight="1">
      <c r="A2" s="25"/>
      <c r="B2" s="63" t="s">
        <v>157</v>
      </c>
      <c r="C2" s="63"/>
      <c r="D2" s="63"/>
      <c r="E2" s="63"/>
      <c r="F2" s="63"/>
      <c r="G2" s="25"/>
    </row>
    <row r="3" spans="1:7" ht="18.75" customHeight="1">
      <c r="A3" s="25"/>
      <c r="B3" s="63"/>
      <c r="C3" s="63"/>
      <c r="D3" s="63"/>
      <c r="E3" s="63"/>
      <c r="F3" s="63"/>
      <c r="G3" s="25"/>
    </row>
    <row r="4" spans="1:7" ht="18.75" customHeight="1">
      <c r="A4" s="25"/>
      <c r="B4" s="63" t="s">
        <v>66</v>
      </c>
      <c r="C4" s="63"/>
      <c r="D4" s="63"/>
      <c r="E4" s="63"/>
      <c r="F4" s="63"/>
      <c r="G4" s="25"/>
    </row>
    <row r="5" spans="1:7" s="1" customFormat="1" ht="21" customHeight="1">
      <c r="A5" s="25"/>
      <c r="B5" s="41"/>
      <c r="C5" s="41"/>
      <c r="D5" s="41"/>
      <c r="E5" s="41"/>
      <c r="F5" s="41"/>
      <c r="G5" s="25"/>
    </row>
    <row r="6" spans="1:7" s="165" customFormat="1" ht="15.6">
      <c r="A6" s="25"/>
      <c r="B6" s="15" t="s">
        <v>98</v>
      </c>
      <c r="C6" s="16" t="s">
        <v>149</v>
      </c>
      <c r="D6" s="16" t="s">
        <v>150</v>
      </c>
      <c r="E6" s="16" t="s">
        <v>146</v>
      </c>
      <c r="F6" s="16" t="s">
        <v>147</v>
      </c>
      <c r="G6" s="25"/>
    </row>
    <row r="7" spans="1:7" ht="15">
      <c r="A7" s="25"/>
      <c r="B7" s="17" t="s">
        <v>37</v>
      </c>
      <c r="C7" s="97">
        <v>164677</v>
      </c>
      <c r="D7" s="97">
        <v>177209</v>
      </c>
      <c r="E7" s="97">
        <v>50692</v>
      </c>
      <c r="F7" s="97">
        <v>51876</v>
      </c>
      <c r="G7" s="25"/>
    </row>
    <row r="8" spans="1:7" ht="15">
      <c r="A8" s="25"/>
      <c r="B8" s="17" t="s">
        <v>6</v>
      </c>
      <c r="C8" s="97">
        <v>66820</v>
      </c>
      <c r="D8" s="97">
        <v>71110</v>
      </c>
      <c r="E8" s="97">
        <v>18706</v>
      </c>
      <c r="F8" s="97">
        <v>17595</v>
      </c>
      <c r="G8" s="25"/>
    </row>
    <row r="9" spans="1:7" ht="15">
      <c r="A9" s="25"/>
      <c r="B9" s="17" t="s">
        <v>165</v>
      </c>
      <c r="C9" s="97">
        <v>8779</v>
      </c>
      <c r="D9" s="97">
        <v>9902</v>
      </c>
      <c r="E9" s="97">
        <v>3489</v>
      </c>
      <c r="F9" s="97">
        <v>3193</v>
      </c>
      <c r="G9" s="25"/>
    </row>
    <row r="10" spans="1:7" ht="15">
      <c r="A10" s="25"/>
      <c r="B10" s="17" t="s">
        <v>64</v>
      </c>
      <c r="C10" s="97">
        <v>50989</v>
      </c>
      <c r="D10" s="97">
        <v>46276</v>
      </c>
      <c r="E10" s="97">
        <v>13100</v>
      </c>
      <c r="F10" s="97">
        <v>11160</v>
      </c>
      <c r="G10" s="25"/>
    </row>
    <row r="11" spans="1:7" ht="15.6" thickBot="1">
      <c r="A11" s="25"/>
      <c r="B11" s="18" t="s">
        <v>166</v>
      </c>
      <c r="C11" s="166">
        <v>3387</v>
      </c>
      <c r="D11" s="166">
        <v>6475</v>
      </c>
      <c r="E11" s="166">
        <v>870</v>
      </c>
      <c r="F11" s="166">
        <v>3081</v>
      </c>
      <c r="G11" s="25"/>
    </row>
    <row r="12" spans="1:7" ht="15.6">
      <c r="A12" s="25"/>
      <c r="B12" s="19" t="s">
        <v>53</v>
      </c>
      <c r="C12" s="21">
        <f>SUM(C7:C11)</f>
        <v>294652</v>
      </c>
      <c r="D12" s="21">
        <v>310972</v>
      </c>
      <c r="E12" s="21">
        <f>SUM(E7:E11)</f>
        <v>86857</v>
      </c>
      <c r="F12" s="21">
        <v>86905</v>
      </c>
      <c r="G12" s="25"/>
    </row>
    <row r="13" spans="1:7" ht="30">
      <c r="A13" s="25"/>
      <c r="B13" s="17" t="s">
        <v>7</v>
      </c>
      <c r="C13" s="97">
        <v>-14697</v>
      </c>
      <c r="D13" s="97">
        <v>80071</v>
      </c>
      <c r="E13" s="97">
        <v>-19371</v>
      </c>
      <c r="F13" s="97">
        <v>28561</v>
      </c>
      <c r="G13" s="25"/>
    </row>
    <row r="14" spans="1:7" ht="15">
      <c r="A14" s="25"/>
      <c r="B14" s="17" t="s">
        <v>8</v>
      </c>
      <c r="C14" s="97">
        <v>-15201</v>
      </c>
      <c r="D14" s="97">
        <v>-63676</v>
      </c>
      <c r="E14" s="97">
        <v>-4010</v>
      </c>
      <c r="F14" s="97">
        <v>3462</v>
      </c>
      <c r="G14" s="25"/>
    </row>
    <row r="15" spans="1:7" ht="15">
      <c r="A15" s="25"/>
      <c r="B15" s="17" t="s">
        <v>9</v>
      </c>
      <c r="C15" s="97">
        <v>-72357</v>
      </c>
      <c r="D15" s="97">
        <v>-120334</v>
      </c>
      <c r="E15" s="97">
        <v>-10850</v>
      </c>
      <c r="F15" s="97">
        <v>-34624</v>
      </c>
      <c r="G15" s="25"/>
    </row>
    <row r="16" spans="1:7" ht="15">
      <c r="A16" s="25"/>
      <c r="B16" s="17" t="s">
        <v>10</v>
      </c>
      <c r="C16" s="97">
        <v>-15730</v>
      </c>
      <c r="D16" s="97">
        <v>-15709</v>
      </c>
      <c r="E16" s="97">
        <v>-3711</v>
      </c>
      <c r="F16" s="97">
        <v>-3332</v>
      </c>
      <c r="G16" s="25"/>
    </row>
    <row r="17" spans="1:7" ht="15.6" thickBot="1">
      <c r="A17" s="25"/>
      <c r="B17" s="18" t="s">
        <v>11</v>
      </c>
      <c r="C17" s="166">
        <v>7822</v>
      </c>
      <c r="D17" s="166">
        <v>7320</v>
      </c>
      <c r="E17" s="166">
        <v>2042</v>
      </c>
      <c r="F17" s="166">
        <v>2207</v>
      </c>
      <c r="G17" s="25"/>
    </row>
    <row r="18" spans="1:7" ht="15.6">
      <c r="A18" s="25"/>
      <c r="B18" s="19" t="s">
        <v>100</v>
      </c>
      <c r="C18" s="21">
        <f>SUM(C12:C17)</f>
        <v>184489</v>
      </c>
      <c r="D18" s="21">
        <v>198644</v>
      </c>
      <c r="E18" s="21">
        <f>SUM(E12:E17)</f>
        <v>50957</v>
      </c>
      <c r="F18" s="21">
        <v>83179</v>
      </c>
      <c r="G18" s="25"/>
    </row>
    <row r="19" spans="1:7" ht="15">
      <c r="A19" s="25"/>
      <c r="B19" s="17" t="s">
        <v>101</v>
      </c>
      <c r="C19" s="97">
        <v>645</v>
      </c>
      <c r="D19" s="97">
        <v>1985</v>
      </c>
      <c r="E19" s="97">
        <v>158</v>
      </c>
      <c r="F19" s="97">
        <v>1338</v>
      </c>
      <c r="G19" s="25"/>
    </row>
    <row r="20" spans="1:7" ht="15">
      <c r="A20" s="25"/>
      <c r="B20" s="17" t="s">
        <v>102</v>
      </c>
      <c r="C20" s="97">
        <v>-13288</v>
      </c>
      <c r="D20" s="97">
        <v>-14435</v>
      </c>
      <c r="E20" s="97">
        <v>-5802</v>
      </c>
      <c r="F20" s="97">
        <v>-6548</v>
      </c>
      <c r="G20" s="25"/>
    </row>
    <row r="21" spans="1:7" ht="15">
      <c r="A21" s="25"/>
      <c r="B21" s="17" t="s">
        <v>43</v>
      </c>
      <c r="C21" s="97">
        <v>260</v>
      </c>
      <c r="D21" s="97">
        <v>2886</v>
      </c>
      <c r="E21" s="97">
        <v>123</v>
      </c>
      <c r="F21" s="97">
        <v>2593</v>
      </c>
      <c r="G21" s="25"/>
    </row>
    <row r="22" spans="1:7" ht="15">
      <c r="A22" s="25"/>
      <c r="B22" s="17" t="s">
        <v>44</v>
      </c>
      <c r="C22" s="97">
        <v>-924</v>
      </c>
      <c r="D22" s="97">
        <v>-1383</v>
      </c>
      <c r="E22" s="97">
        <v>-193</v>
      </c>
      <c r="F22" s="97">
        <v>-1107</v>
      </c>
      <c r="G22" s="25"/>
    </row>
    <row r="23" spans="1:7" ht="15">
      <c r="A23" s="25"/>
      <c r="B23" s="225" t="s">
        <v>167</v>
      </c>
      <c r="C23" s="226">
        <v>-433</v>
      </c>
      <c r="D23" s="226">
        <v>0</v>
      </c>
      <c r="E23" s="226">
        <v>0</v>
      </c>
      <c r="F23" s="226">
        <v>0</v>
      </c>
      <c r="G23" s="25"/>
    </row>
    <row r="24" spans="1:7" ht="15.6" thickBot="1">
      <c r="A24" s="25"/>
      <c r="B24" s="18" t="s">
        <v>54</v>
      </c>
      <c r="C24" s="166">
        <v>-17963</v>
      </c>
      <c r="D24" s="166">
        <v>-59210</v>
      </c>
      <c r="E24" s="166">
        <v>-1074</v>
      </c>
      <c r="F24" s="166">
        <v>-1058</v>
      </c>
      <c r="G24" s="25"/>
    </row>
    <row r="25" spans="1:7" ht="15.6">
      <c r="A25" s="25"/>
      <c r="B25" s="19" t="s">
        <v>55</v>
      </c>
      <c r="C25" s="21">
        <f>SUM(C19:C24)</f>
        <v>-31703</v>
      </c>
      <c r="D25" s="21">
        <v>-70157</v>
      </c>
      <c r="E25" s="21">
        <f>SUM(E19:E24)</f>
        <v>-6788</v>
      </c>
      <c r="F25" s="21">
        <v>-4782</v>
      </c>
      <c r="G25" s="25"/>
    </row>
    <row r="26" spans="1:7" ht="15">
      <c r="A26" s="25"/>
      <c r="B26" s="20" t="s">
        <v>56</v>
      </c>
      <c r="C26" s="97">
        <v>2626</v>
      </c>
      <c r="D26" s="97">
        <v>34628</v>
      </c>
      <c r="E26" s="97">
        <v>2160</v>
      </c>
      <c r="F26" s="97">
        <v>1376</v>
      </c>
      <c r="G26" s="25"/>
    </row>
    <row r="27" spans="1:7" ht="15">
      <c r="A27" s="25"/>
      <c r="B27" s="20" t="s">
        <v>121</v>
      </c>
      <c r="C27" s="97">
        <v>0</v>
      </c>
      <c r="D27" s="97">
        <v>-19900</v>
      </c>
      <c r="E27" s="97">
        <v>0</v>
      </c>
      <c r="F27" s="97">
        <v>0</v>
      </c>
      <c r="G27" s="25"/>
    </row>
    <row r="28" spans="1:7" ht="15">
      <c r="A28" s="25"/>
      <c r="B28" s="20" t="s">
        <v>85</v>
      </c>
      <c r="C28" s="97">
        <v>-40100</v>
      </c>
      <c r="D28" s="97">
        <v>-37160</v>
      </c>
      <c r="E28" s="97">
        <v>0</v>
      </c>
      <c r="F28" s="97">
        <v>0</v>
      </c>
      <c r="G28" s="25"/>
    </row>
    <row r="29" spans="1:7" ht="15">
      <c r="A29" s="25"/>
      <c r="B29" s="20" t="s">
        <v>138</v>
      </c>
      <c r="C29" s="97">
        <v>11820</v>
      </c>
      <c r="D29" s="97">
        <v>200000</v>
      </c>
      <c r="E29" s="97">
        <v>1820</v>
      </c>
      <c r="F29" s="97">
        <v>0</v>
      </c>
      <c r="G29" s="25"/>
    </row>
    <row r="30" spans="1:7" ht="15.6" thickBot="1">
      <c r="A30" s="25"/>
      <c r="B30" s="18" t="s">
        <v>57</v>
      </c>
      <c r="C30" s="166">
        <v>-23496</v>
      </c>
      <c r="D30" s="166">
        <v>-193449</v>
      </c>
      <c r="E30" s="166">
        <v>-1904</v>
      </c>
      <c r="F30" s="166">
        <v>-55319</v>
      </c>
      <c r="G30" s="25"/>
    </row>
    <row r="31" spans="1:7" ht="15.6">
      <c r="A31" s="25"/>
      <c r="B31" s="22" t="s">
        <v>103</v>
      </c>
      <c r="C31" s="21">
        <f>SUM(C26:C30)</f>
        <v>-49150</v>
      </c>
      <c r="D31" s="21">
        <v>-15881</v>
      </c>
      <c r="E31" s="21">
        <f>SUM(E26:E30)</f>
        <v>2076</v>
      </c>
      <c r="F31" s="21">
        <v>-53943</v>
      </c>
      <c r="G31" s="25"/>
    </row>
    <row r="32" spans="1:7" ht="15">
      <c r="A32" s="25"/>
      <c r="B32" s="20" t="s">
        <v>58</v>
      </c>
      <c r="C32" s="97">
        <f>+C18+C25+C31</f>
        <v>103636</v>
      </c>
      <c r="D32" s="97">
        <v>112606</v>
      </c>
      <c r="E32" s="97">
        <f>+E18+E25+E31</f>
        <v>46245</v>
      </c>
      <c r="F32" s="97">
        <v>24454</v>
      </c>
      <c r="G32" s="25"/>
    </row>
    <row r="33" spans="1:7" ht="15.6" thickBot="1">
      <c r="A33" s="25"/>
      <c r="B33" s="24" t="s">
        <v>104</v>
      </c>
      <c r="C33" s="166">
        <v>-4478</v>
      </c>
      <c r="D33" s="166">
        <v>1406</v>
      </c>
      <c r="E33" s="166">
        <v>-5295</v>
      </c>
      <c r="F33" s="166">
        <v>4031</v>
      </c>
      <c r="G33" s="25"/>
    </row>
    <row r="34" spans="1:7" ht="15.6">
      <c r="A34" s="25"/>
      <c r="B34" s="23" t="s">
        <v>12</v>
      </c>
      <c r="C34" s="21">
        <f>SUM(C32:C33)</f>
        <v>99158</v>
      </c>
      <c r="D34" s="21">
        <v>114012</v>
      </c>
      <c r="E34" s="21">
        <f>SUM(E32:E33)</f>
        <v>40950</v>
      </c>
      <c r="F34" s="21">
        <v>28485</v>
      </c>
      <c r="G34" s="25"/>
    </row>
    <row r="35" spans="1:7" ht="15.6" thickBot="1">
      <c r="A35" s="25"/>
      <c r="B35" s="24" t="s">
        <v>13</v>
      </c>
      <c r="C35" s="166">
        <v>216479</v>
      </c>
      <c r="D35" s="166">
        <v>102467</v>
      </c>
      <c r="E35" s="166">
        <v>274687</v>
      </c>
      <c r="F35" s="166">
        <v>187994</v>
      </c>
      <c r="G35" s="25"/>
    </row>
    <row r="36" spans="1:7" ht="15.6">
      <c r="A36" s="25"/>
      <c r="B36" s="23" t="s">
        <v>105</v>
      </c>
      <c r="C36" s="21">
        <f>SUM(C34:C35)</f>
        <v>315637</v>
      </c>
      <c r="D36" s="21">
        <v>216479</v>
      </c>
      <c r="E36" s="21">
        <f>SUM(E34:E35)</f>
        <v>315637</v>
      </c>
      <c r="F36" s="21">
        <v>216479</v>
      </c>
      <c r="G36" s="25"/>
    </row>
    <row r="37" spans="1:7" ht="6" customHeight="1">
      <c r="A37" s="25"/>
      <c r="B37" s="20"/>
      <c r="C37" s="97"/>
      <c r="D37" s="97"/>
      <c r="E37" s="97"/>
      <c r="F37" s="97"/>
      <c r="G37" s="25"/>
    </row>
    <row r="38" spans="1:7" s="229" customFormat="1" ht="15.6">
      <c r="A38" s="227"/>
      <c r="B38" s="90" t="s">
        <v>133</v>
      </c>
      <c r="C38" s="228">
        <v>170749</v>
      </c>
      <c r="D38" s="228">
        <f>SUM(D18:D23)</f>
        <v>187697</v>
      </c>
      <c r="E38" s="228">
        <v>45243</v>
      </c>
      <c r="F38" s="228">
        <f>SUM(F18:F23)</f>
        <v>79455</v>
      </c>
      <c r="G38" s="227"/>
    </row>
    <row r="39" spans="1:7" ht="17.399999999999999">
      <c r="A39" s="63"/>
      <c r="B39" s="63"/>
      <c r="C39" s="63"/>
      <c r="D39" s="63"/>
      <c r="E39" s="63"/>
      <c r="F39" s="63"/>
      <c r="G39" s="6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0" orientation="landscape" r:id="rId1"/>
  <headerFooter alignWithMargins="0">
    <oddHeader>&amp;L&amp;G</oddHeader>
    <oddFooter>&amp;CSoftware AG Q4 2012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zoomScaleNormal="100" zoomScaleSheetLayoutView="75" workbookViewId="0"/>
  </sheetViews>
  <sheetFormatPr defaultColWidth="11.44140625" defaultRowHeight="13.2"/>
  <cols>
    <col min="1" max="1" width="1.6640625" style="2" customWidth="1"/>
    <col min="2" max="2" width="54.6640625" style="163" customWidth="1"/>
    <col min="3" max="3" width="16.5546875" style="164" customWidth="1"/>
    <col min="4" max="8" width="16.5546875" style="164" bestFit="1" customWidth="1"/>
    <col min="9" max="11" width="16.5546875" style="2" bestFit="1" customWidth="1"/>
    <col min="12" max="12" width="17" style="2" customWidth="1"/>
    <col min="13" max="13" width="1.44140625" style="2" customWidth="1"/>
    <col min="14" max="16384" width="11.44140625" style="2"/>
  </cols>
  <sheetData>
    <row r="1" spans="1:13" ht="17.399999999999999">
      <c r="A1" s="63"/>
      <c r="B1" s="25"/>
      <c r="C1" s="25"/>
      <c r="D1" s="25"/>
      <c r="E1" s="25"/>
      <c r="F1" s="25"/>
      <c r="G1" s="25"/>
      <c r="H1" s="25"/>
      <c r="I1" s="63"/>
      <c r="J1" s="63"/>
      <c r="K1" s="63"/>
      <c r="L1" s="63"/>
      <c r="M1" s="63"/>
    </row>
    <row r="2" spans="1:13" ht="17.399999999999999">
      <c r="A2" s="63"/>
      <c r="B2" s="63" t="s">
        <v>168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7.399999999999999">
      <c r="A3" s="63"/>
      <c r="B3" s="63" t="s">
        <v>66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7.399999999999999">
      <c r="A4" s="63"/>
      <c r="B4" s="132" t="s">
        <v>92</v>
      </c>
      <c r="C4" s="133" t="s">
        <v>40</v>
      </c>
      <c r="D4" s="134"/>
      <c r="E4" s="133" t="s">
        <v>109</v>
      </c>
      <c r="F4" s="135"/>
      <c r="G4" s="133" t="s">
        <v>110</v>
      </c>
      <c r="H4" s="135"/>
      <c r="I4" s="133" t="s">
        <v>80</v>
      </c>
      <c r="J4" s="135"/>
      <c r="K4" s="133" t="s">
        <v>41</v>
      </c>
      <c r="L4" s="134"/>
      <c r="M4" s="63"/>
    </row>
    <row r="5" spans="1:13" ht="17.399999999999999">
      <c r="A5" s="63"/>
      <c r="B5" s="136" t="s">
        <v>107</v>
      </c>
      <c r="C5" s="137"/>
      <c r="D5" s="138"/>
      <c r="E5" s="137"/>
      <c r="F5" s="138"/>
      <c r="G5" s="137"/>
      <c r="H5" s="138"/>
      <c r="I5" s="137"/>
      <c r="J5" s="138"/>
      <c r="K5" s="137"/>
      <c r="L5" s="139"/>
      <c r="M5" s="63"/>
    </row>
    <row r="6" spans="1:13" ht="17.399999999999999">
      <c r="A6" s="63"/>
      <c r="B6" s="140"/>
      <c r="C6" s="141" t="s">
        <v>146</v>
      </c>
      <c r="D6" s="141" t="s">
        <v>147</v>
      </c>
      <c r="E6" s="141" t="s">
        <v>146</v>
      </c>
      <c r="F6" s="141" t="s">
        <v>147</v>
      </c>
      <c r="G6" s="141" t="s">
        <v>146</v>
      </c>
      <c r="H6" s="141" t="s">
        <v>147</v>
      </c>
      <c r="I6" s="141" t="s">
        <v>146</v>
      </c>
      <c r="J6" s="141" t="s">
        <v>147</v>
      </c>
      <c r="K6" s="141" t="s">
        <v>146</v>
      </c>
      <c r="L6" s="142" t="s">
        <v>147</v>
      </c>
      <c r="M6" s="63"/>
    </row>
    <row r="7" spans="1:13" ht="17.399999999999999">
      <c r="A7" s="63"/>
      <c r="B7" s="143"/>
      <c r="C7" s="95"/>
      <c r="D7" s="95"/>
      <c r="E7" s="95"/>
      <c r="F7" s="95"/>
      <c r="G7" s="95"/>
      <c r="H7" s="95"/>
      <c r="I7" s="95"/>
      <c r="J7" s="95"/>
      <c r="K7" s="95"/>
      <c r="L7" s="139"/>
      <c r="M7" s="63"/>
    </row>
    <row r="8" spans="1:13" ht="17.399999999999999">
      <c r="A8" s="63"/>
      <c r="B8" s="144" t="s">
        <v>36</v>
      </c>
      <c r="C8" s="145">
        <v>32275</v>
      </c>
      <c r="D8" s="145">
        <v>32875</v>
      </c>
      <c r="E8" s="145">
        <v>63459</v>
      </c>
      <c r="F8" s="145">
        <v>56580</v>
      </c>
      <c r="G8" s="145">
        <v>1415</v>
      </c>
      <c r="H8" s="145">
        <v>2149</v>
      </c>
      <c r="I8" s="145"/>
      <c r="J8" s="145"/>
      <c r="K8" s="145">
        <f>+C8+E8+G8+I8</f>
        <v>97149</v>
      </c>
      <c r="L8" s="145">
        <f>+D8+F8+H8+J8</f>
        <v>91604</v>
      </c>
      <c r="M8" s="63"/>
    </row>
    <row r="9" spans="1:13" ht="17.399999999999999">
      <c r="A9" s="63"/>
      <c r="B9" s="144" t="s">
        <v>1</v>
      </c>
      <c r="C9" s="145">
        <v>45697</v>
      </c>
      <c r="D9" s="145">
        <v>48606</v>
      </c>
      <c r="E9" s="145">
        <v>50235</v>
      </c>
      <c r="F9" s="145">
        <v>44756</v>
      </c>
      <c r="G9" s="145">
        <v>3767</v>
      </c>
      <c r="H9" s="145">
        <v>4272</v>
      </c>
      <c r="I9" s="145"/>
      <c r="J9" s="145"/>
      <c r="K9" s="145">
        <f>+C9+E9+G9+I9</f>
        <v>99699</v>
      </c>
      <c r="L9" s="145">
        <f>+D9+F9+H9+J9</f>
        <v>97634</v>
      </c>
      <c r="M9" s="63"/>
    </row>
    <row r="10" spans="1:13" ht="17.399999999999999">
      <c r="A10" s="63"/>
      <c r="B10" s="146" t="s">
        <v>39</v>
      </c>
      <c r="C10" s="147">
        <f t="shared" ref="C10:L10" si="0">SUM(C8:C9)</f>
        <v>77972</v>
      </c>
      <c r="D10" s="147">
        <f t="shared" si="0"/>
        <v>81481</v>
      </c>
      <c r="E10" s="147">
        <f t="shared" si="0"/>
        <v>113694</v>
      </c>
      <c r="F10" s="147">
        <f>SUM(F8:F9)</f>
        <v>101336</v>
      </c>
      <c r="G10" s="147">
        <f t="shared" si="0"/>
        <v>5182</v>
      </c>
      <c r="H10" s="147">
        <f t="shared" si="0"/>
        <v>6421</v>
      </c>
      <c r="I10" s="147"/>
      <c r="J10" s="147"/>
      <c r="K10" s="147">
        <f t="shared" si="0"/>
        <v>196848</v>
      </c>
      <c r="L10" s="147">
        <f t="shared" si="0"/>
        <v>189238</v>
      </c>
      <c r="M10" s="63"/>
    </row>
    <row r="11" spans="1:13" ht="17.399999999999999">
      <c r="A11" s="63"/>
      <c r="B11" s="144" t="s">
        <v>128</v>
      </c>
      <c r="C11" s="145">
        <v>13897</v>
      </c>
      <c r="D11" s="145">
        <v>17957</v>
      </c>
      <c r="E11" s="145">
        <v>42412</v>
      </c>
      <c r="F11" s="145">
        <v>48894</v>
      </c>
      <c r="G11" s="145">
        <v>23286</v>
      </c>
      <c r="H11" s="145">
        <v>36553</v>
      </c>
      <c r="I11" s="145"/>
      <c r="J11" s="145"/>
      <c r="K11" s="145">
        <f>+C11+E11+G11+I11</f>
        <v>79595</v>
      </c>
      <c r="L11" s="145">
        <f>+D11+F11+H11+J11</f>
        <v>103404</v>
      </c>
      <c r="M11" s="63"/>
    </row>
    <row r="12" spans="1:13" ht="17.399999999999999">
      <c r="A12" s="63"/>
      <c r="B12" s="148" t="s">
        <v>2</v>
      </c>
      <c r="C12" s="149">
        <v>251</v>
      </c>
      <c r="D12" s="149">
        <v>279</v>
      </c>
      <c r="E12" s="149">
        <v>-11</v>
      </c>
      <c r="F12" s="149">
        <v>916</v>
      </c>
      <c r="G12" s="149">
        <v>28</v>
      </c>
      <c r="H12" s="149">
        <v>170</v>
      </c>
      <c r="I12" s="149"/>
      <c r="J12" s="149"/>
      <c r="K12" s="149">
        <f>+C12+E12+G12+I12</f>
        <v>268</v>
      </c>
      <c r="L12" s="149">
        <f>+D12+F12+H12+J12</f>
        <v>1365</v>
      </c>
      <c r="M12" s="63"/>
    </row>
    <row r="13" spans="1:13" ht="17.399999999999999">
      <c r="A13" s="63"/>
      <c r="B13" s="136" t="s">
        <v>4</v>
      </c>
      <c r="C13" s="150">
        <f t="shared" ref="C13:L13" si="1">SUM(C10:C12)</f>
        <v>92120</v>
      </c>
      <c r="D13" s="150">
        <f t="shared" si="1"/>
        <v>99717</v>
      </c>
      <c r="E13" s="150">
        <f t="shared" si="1"/>
        <v>156095</v>
      </c>
      <c r="F13" s="150">
        <f t="shared" si="1"/>
        <v>151146</v>
      </c>
      <c r="G13" s="150">
        <f t="shared" si="1"/>
        <v>28496</v>
      </c>
      <c r="H13" s="150">
        <f t="shared" si="1"/>
        <v>43144</v>
      </c>
      <c r="I13" s="150"/>
      <c r="J13" s="150"/>
      <c r="K13" s="150">
        <f>SUM(K10:K12)</f>
        <v>276711</v>
      </c>
      <c r="L13" s="150">
        <f t="shared" si="1"/>
        <v>294007</v>
      </c>
      <c r="M13" s="63"/>
    </row>
    <row r="14" spans="1:13" ht="17.399999999999999">
      <c r="A14" s="63"/>
      <c r="B14" s="148" t="s">
        <v>42</v>
      </c>
      <c r="C14" s="149">
        <v>-16680</v>
      </c>
      <c r="D14" s="149">
        <v>-17255</v>
      </c>
      <c r="E14" s="149">
        <v>-38792</v>
      </c>
      <c r="F14" s="149">
        <v>-52426</v>
      </c>
      <c r="G14" s="149">
        <v>-27289</v>
      </c>
      <c r="H14" s="149">
        <v>-35415</v>
      </c>
      <c r="I14" s="149">
        <v>-6123</v>
      </c>
      <c r="J14" s="149">
        <v>-4591</v>
      </c>
      <c r="K14" s="149">
        <f>+C14+E14+G14+I14</f>
        <v>-88884</v>
      </c>
      <c r="L14" s="149">
        <f>+D14+F14+H14+J14</f>
        <v>-109687</v>
      </c>
      <c r="M14" s="63"/>
    </row>
    <row r="15" spans="1:13" ht="17.399999999999999">
      <c r="A15" s="63"/>
      <c r="B15" s="136" t="s">
        <v>14</v>
      </c>
      <c r="C15" s="150">
        <f t="shared" ref="C15:L15" si="2">SUM(C13:C14)</f>
        <v>75440</v>
      </c>
      <c r="D15" s="150">
        <f t="shared" si="2"/>
        <v>82462</v>
      </c>
      <c r="E15" s="150">
        <f t="shared" si="2"/>
        <v>117303</v>
      </c>
      <c r="F15" s="150">
        <f t="shared" si="2"/>
        <v>98720</v>
      </c>
      <c r="G15" s="150">
        <f t="shared" si="2"/>
        <v>1207</v>
      </c>
      <c r="H15" s="150">
        <f t="shared" si="2"/>
        <v>7729</v>
      </c>
      <c r="I15" s="150">
        <f t="shared" si="2"/>
        <v>-6123</v>
      </c>
      <c r="J15" s="150">
        <f>SUM(J13:J14)</f>
        <v>-4591</v>
      </c>
      <c r="K15" s="150">
        <f>SUM(K13:K14)</f>
        <v>187827</v>
      </c>
      <c r="L15" s="150">
        <f t="shared" si="2"/>
        <v>184320</v>
      </c>
      <c r="M15" s="63"/>
    </row>
    <row r="16" spans="1:13" ht="17.399999999999999">
      <c r="A16" s="63"/>
      <c r="B16" s="148" t="s">
        <v>62</v>
      </c>
      <c r="C16" s="149">
        <f>-17097-1</f>
        <v>-17098</v>
      </c>
      <c r="D16" s="149">
        <v>-18814</v>
      </c>
      <c r="E16" s="149">
        <v>-40981</v>
      </c>
      <c r="F16" s="149">
        <v>-33686</v>
      </c>
      <c r="G16" s="149">
        <v>-3947</v>
      </c>
      <c r="H16" s="149">
        <v>-5495</v>
      </c>
      <c r="I16" s="149">
        <v>-3571</v>
      </c>
      <c r="J16" s="149">
        <v>-3664</v>
      </c>
      <c r="K16" s="149">
        <f>+C16+E16+G16+I16</f>
        <v>-65597</v>
      </c>
      <c r="L16" s="149">
        <f>+D16+F16+H16+J16</f>
        <v>-61659</v>
      </c>
      <c r="M16" s="63"/>
    </row>
    <row r="17" spans="1:13" ht="17.399999999999999">
      <c r="A17" s="63"/>
      <c r="B17" s="151" t="s">
        <v>140</v>
      </c>
      <c r="C17" s="152">
        <f t="shared" ref="C17:L17" si="3">SUM(C15:C16)</f>
        <v>58342</v>
      </c>
      <c r="D17" s="152">
        <f t="shared" si="3"/>
        <v>63648</v>
      </c>
      <c r="E17" s="152">
        <f t="shared" si="3"/>
        <v>76322</v>
      </c>
      <c r="F17" s="152">
        <f t="shared" si="3"/>
        <v>65034</v>
      </c>
      <c r="G17" s="152">
        <f t="shared" si="3"/>
        <v>-2740</v>
      </c>
      <c r="H17" s="152">
        <f t="shared" si="3"/>
        <v>2234</v>
      </c>
      <c r="I17" s="152">
        <f t="shared" si="3"/>
        <v>-9694</v>
      </c>
      <c r="J17" s="152">
        <f>SUM(J15:J16)</f>
        <v>-8255</v>
      </c>
      <c r="K17" s="147">
        <f t="shared" si="3"/>
        <v>122230</v>
      </c>
      <c r="L17" s="147">
        <f t="shared" si="3"/>
        <v>122661</v>
      </c>
      <c r="M17" s="63"/>
    </row>
    <row r="18" spans="1:13" ht="17.399999999999999">
      <c r="A18" s="63"/>
      <c r="B18" s="153" t="s">
        <v>48</v>
      </c>
      <c r="C18" s="149">
        <v>-6565</v>
      </c>
      <c r="D18" s="149">
        <v>-5992</v>
      </c>
      <c r="E18" s="149">
        <v>-19753</v>
      </c>
      <c r="F18" s="149">
        <v>-16539</v>
      </c>
      <c r="G18" s="149">
        <v>0</v>
      </c>
      <c r="H18" s="149">
        <v>-90</v>
      </c>
      <c r="I18" s="149"/>
      <c r="J18" s="149"/>
      <c r="K18" s="149">
        <f>+C18+E18+G18+I18</f>
        <v>-26318</v>
      </c>
      <c r="L18" s="149">
        <f>+D18+F18+H18+J18</f>
        <v>-22621</v>
      </c>
      <c r="M18" s="63"/>
    </row>
    <row r="19" spans="1:13" ht="17.399999999999999">
      <c r="A19" s="63"/>
      <c r="B19" s="151" t="s">
        <v>162</v>
      </c>
      <c r="C19" s="152">
        <f t="shared" ref="C19:L19" si="4">SUM(C17:C18)</f>
        <v>51777</v>
      </c>
      <c r="D19" s="152">
        <f t="shared" si="4"/>
        <v>57656</v>
      </c>
      <c r="E19" s="152">
        <f t="shared" si="4"/>
        <v>56569</v>
      </c>
      <c r="F19" s="152">
        <f t="shared" si="4"/>
        <v>48495</v>
      </c>
      <c r="G19" s="152">
        <f t="shared" si="4"/>
        <v>-2740</v>
      </c>
      <c r="H19" s="152">
        <f t="shared" si="4"/>
        <v>2144</v>
      </c>
      <c r="I19" s="152">
        <f t="shared" si="4"/>
        <v>-9694</v>
      </c>
      <c r="J19" s="152">
        <f t="shared" si="4"/>
        <v>-8255</v>
      </c>
      <c r="K19" s="152">
        <f t="shared" si="4"/>
        <v>95912</v>
      </c>
      <c r="L19" s="152">
        <f t="shared" si="4"/>
        <v>100040</v>
      </c>
      <c r="M19" s="63"/>
    </row>
    <row r="20" spans="1:13" ht="17.399999999999999">
      <c r="A20" s="63"/>
      <c r="B20" s="153" t="s">
        <v>49</v>
      </c>
      <c r="C20" s="154"/>
      <c r="D20" s="154"/>
      <c r="E20" s="154"/>
      <c r="F20" s="154"/>
      <c r="G20" s="154"/>
      <c r="H20" s="154"/>
      <c r="I20" s="154"/>
      <c r="J20" s="154"/>
      <c r="K20" s="145">
        <v>-21630</v>
      </c>
      <c r="L20" s="145">
        <v>-26062</v>
      </c>
      <c r="M20" s="63"/>
    </row>
    <row r="21" spans="1:13" ht="17.399999999999999">
      <c r="A21" s="63"/>
      <c r="B21" s="155" t="s">
        <v>31</v>
      </c>
      <c r="C21" s="154"/>
      <c r="D21" s="154"/>
      <c r="E21" s="154"/>
      <c r="F21" s="154"/>
      <c r="G21" s="154"/>
      <c r="H21" s="154"/>
      <c r="I21" s="154"/>
      <c r="J21" s="154"/>
      <c r="K21" s="149">
        <v>-2470</v>
      </c>
      <c r="L21" s="149">
        <v>-5379</v>
      </c>
      <c r="M21" s="63"/>
    </row>
    <row r="22" spans="1:13" ht="17.399999999999999">
      <c r="A22" s="63"/>
      <c r="B22" s="136" t="s">
        <v>30</v>
      </c>
      <c r="C22" s="156"/>
      <c r="D22" s="157"/>
      <c r="E22" s="157"/>
      <c r="F22" s="157"/>
      <c r="G22" s="157"/>
      <c r="H22" s="157"/>
      <c r="I22" s="157"/>
      <c r="J22" s="157"/>
      <c r="K22" s="150">
        <f>SUM(K19:K21)</f>
        <v>71812</v>
      </c>
      <c r="L22" s="150">
        <f>SUM(L19:L21)</f>
        <v>68599</v>
      </c>
      <c r="M22" s="63"/>
    </row>
    <row r="23" spans="1:13" ht="17.399999999999999">
      <c r="A23" s="63"/>
      <c r="B23" s="153" t="s">
        <v>176</v>
      </c>
      <c r="C23" s="154"/>
      <c r="D23" s="154"/>
      <c r="E23" s="154"/>
      <c r="F23" s="154"/>
      <c r="G23" s="154"/>
      <c r="H23" s="154"/>
      <c r="I23" s="154"/>
      <c r="J23" s="154"/>
      <c r="K23" s="145">
        <v>1075</v>
      </c>
      <c r="L23" s="145">
        <v>4065</v>
      </c>
      <c r="M23" s="63"/>
    </row>
    <row r="24" spans="1:13" ht="17.399999999999999">
      <c r="A24" s="63"/>
      <c r="B24" s="148" t="s">
        <v>171</v>
      </c>
      <c r="C24" s="156"/>
      <c r="D24" s="157"/>
      <c r="E24" s="157"/>
      <c r="F24" s="157"/>
      <c r="G24" s="157"/>
      <c r="H24" s="157"/>
      <c r="I24" s="157"/>
      <c r="J24" s="157"/>
      <c r="K24" s="149">
        <v>-3489</v>
      </c>
      <c r="L24" s="149">
        <v>-3193</v>
      </c>
      <c r="M24" s="63"/>
    </row>
    <row r="25" spans="1:13" ht="17.399999999999999">
      <c r="A25" s="63"/>
      <c r="B25" s="136" t="s">
        <v>160</v>
      </c>
      <c r="C25" s="156"/>
      <c r="D25" s="157"/>
      <c r="E25" s="157"/>
      <c r="F25" s="157"/>
      <c r="G25" s="157"/>
      <c r="H25" s="157"/>
      <c r="I25" s="157"/>
      <c r="J25" s="157"/>
      <c r="K25" s="150">
        <f>SUM(K22:K24)</f>
        <v>69398</v>
      </c>
      <c r="L25" s="150">
        <f>SUM(L22:L24)</f>
        <v>69471</v>
      </c>
      <c r="M25" s="63"/>
    </row>
    <row r="26" spans="1:13" ht="17.399999999999999">
      <c r="A26" s="63"/>
      <c r="B26" s="148" t="s">
        <v>161</v>
      </c>
      <c r="C26" s="156"/>
      <c r="D26" s="157"/>
      <c r="E26" s="157"/>
      <c r="F26" s="157"/>
      <c r="G26" s="157"/>
      <c r="H26" s="157"/>
      <c r="I26" s="157"/>
      <c r="J26" s="157"/>
      <c r="K26" s="145">
        <v>-18706</v>
      </c>
      <c r="L26" s="145">
        <v>-17595</v>
      </c>
      <c r="M26" s="63"/>
    </row>
    <row r="27" spans="1:13" ht="18" thickBot="1">
      <c r="A27" s="63"/>
      <c r="B27" s="158" t="s">
        <v>37</v>
      </c>
      <c r="C27" s="159"/>
      <c r="D27" s="160"/>
      <c r="E27" s="160"/>
      <c r="F27" s="160"/>
      <c r="G27" s="160"/>
      <c r="H27" s="160"/>
      <c r="I27" s="160"/>
      <c r="J27" s="161"/>
      <c r="K27" s="162">
        <f>SUM(K25:K26)</f>
        <v>50692</v>
      </c>
      <c r="L27" s="162">
        <f>SUM(L25:L26)</f>
        <v>51876</v>
      </c>
      <c r="M27" s="63"/>
    </row>
    <row r="28" spans="1:13" ht="18" thickTop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31" spans="1:13" ht="17.399999999999999">
      <c r="A31" s="63"/>
      <c r="B31" s="25"/>
      <c r="C31" s="25"/>
      <c r="D31" s="25"/>
      <c r="E31" s="25"/>
      <c r="F31" s="25"/>
      <c r="G31" s="25"/>
      <c r="H31" s="25"/>
      <c r="I31" s="63"/>
      <c r="J31" s="63"/>
      <c r="K31" s="63"/>
      <c r="L31" s="63"/>
      <c r="M31" s="63"/>
    </row>
    <row r="32" spans="1:13" ht="17.399999999999999">
      <c r="A32" s="63"/>
      <c r="B32" s="63" t="s">
        <v>169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7.399999999999999">
      <c r="A33" s="63"/>
      <c r="B33" s="63" t="s">
        <v>66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7.399999999999999">
      <c r="A34" s="63"/>
      <c r="B34" s="132" t="s">
        <v>92</v>
      </c>
      <c r="C34" s="133" t="s">
        <v>40</v>
      </c>
      <c r="D34" s="134"/>
      <c r="E34" s="133" t="s">
        <v>109</v>
      </c>
      <c r="F34" s="135"/>
      <c r="G34" s="133" t="s">
        <v>110</v>
      </c>
      <c r="H34" s="135"/>
      <c r="I34" s="133" t="s">
        <v>80</v>
      </c>
      <c r="J34" s="135"/>
      <c r="K34" s="133" t="s">
        <v>41</v>
      </c>
      <c r="L34" s="134"/>
      <c r="M34" s="63"/>
    </row>
    <row r="35" spans="1:13" ht="17.399999999999999">
      <c r="A35" s="63"/>
      <c r="B35" s="136" t="s">
        <v>107</v>
      </c>
      <c r="C35" s="137"/>
      <c r="D35" s="138"/>
      <c r="E35" s="137"/>
      <c r="F35" s="138"/>
      <c r="G35" s="137"/>
      <c r="H35" s="138"/>
      <c r="I35" s="137"/>
      <c r="J35" s="138"/>
      <c r="K35" s="137"/>
      <c r="L35" s="139"/>
      <c r="M35" s="63"/>
    </row>
    <row r="36" spans="1:13" ht="17.399999999999999">
      <c r="A36" s="63"/>
      <c r="B36" s="140"/>
      <c r="C36" s="141" t="s">
        <v>149</v>
      </c>
      <c r="D36" s="141" t="s">
        <v>150</v>
      </c>
      <c r="E36" s="141" t="s">
        <v>149</v>
      </c>
      <c r="F36" s="141" t="s">
        <v>150</v>
      </c>
      <c r="G36" s="141" t="s">
        <v>149</v>
      </c>
      <c r="H36" s="141" t="s">
        <v>150</v>
      </c>
      <c r="I36" s="141" t="s">
        <v>149</v>
      </c>
      <c r="J36" s="141" t="s">
        <v>150</v>
      </c>
      <c r="K36" s="141" t="s">
        <v>149</v>
      </c>
      <c r="L36" s="142" t="s">
        <v>150</v>
      </c>
      <c r="M36" s="63"/>
    </row>
    <row r="37" spans="1:13" ht="17.399999999999999">
      <c r="A37" s="63"/>
      <c r="B37" s="143"/>
      <c r="C37" s="95"/>
      <c r="D37" s="95"/>
      <c r="E37" s="95"/>
      <c r="F37" s="95"/>
      <c r="G37" s="95"/>
      <c r="H37" s="95"/>
      <c r="I37" s="95"/>
      <c r="J37" s="95"/>
      <c r="K37" s="95"/>
      <c r="L37" s="139"/>
      <c r="M37" s="63"/>
    </row>
    <row r="38" spans="1:13" ht="17.399999999999999">
      <c r="A38" s="63"/>
      <c r="B38" s="144" t="s">
        <v>36</v>
      </c>
      <c r="C38" s="145">
        <f>121344-1</f>
        <v>121343</v>
      </c>
      <c r="D38" s="145">
        <v>120068</v>
      </c>
      <c r="E38" s="145">
        <v>194724</v>
      </c>
      <c r="F38" s="145">
        <v>168643</v>
      </c>
      <c r="G38" s="145">
        <v>2873</v>
      </c>
      <c r="H38" s="145">
        <v>6523</v>
      </c>
      <c r="I38" s="145"/>
      <c r="J38" s="145"/>
      <c r="K38" s="145">
        <f>+C38+E38+G38+I38</f>
        <v>318940</v>
      </c>
      <c r="L38" s="145">
        <f>+D38+F38+H38+J38</f>
        <v>295234</v>
      </c>
      <c r="M38" s="63"/>
    </row>
    <row r="39" spans="1:13" ht="17.399999999999999">
      <c r="A39" s="63"/>
      <c r="B39" s="144" t="s">
        <v>1</v>
      </c>
      <c r="C39" s="145">
        <v>188257</v>
      </c>
      <c r="D39" s="145">
        <v>192841</v>
      </c>
      <c r="E39" s="145">
        <v>189952</v>
      </c>
      <c r="F39" s="145">
        <v>169144</v>
      </c>
      <c r="G39" s="145">
        <v>15043</v>
      </c>
      <c r="H39" s="145">
        <v>16693</v>
      </c>
      <c r="I39" s="145"/>
      <c r="J39" s="145"/>
      <c r="K39" s="145">
        <f>+C39+E39+G39+I39</f>
        <v>393252</v>
      </c>
      <c r="L39" s="145">
        <f>+D39+F39+H39+J39</f>
        <v>378678</v>
      </c>
      <c r="M39" s="63"/>
    </row>
    <row r="40" spans="1:13" ht="17.399999999999999">
      <c r="A40" s="63"/>
      <c r="B40" s="146" t="s">
        <v>106</v>
      </c>
      <c r="C40" s="147">
        <f t="shared" ref="C40:L40" si="5">SUM(C38:C39)</f>
        <v>309600</v>
      </c>
      <c r="D40" s="147">
        <f t="shared" si="5"/>
        <v>312909</v>
      </c>
      <c r="E40" s="147">
        <f t="shared" si="5"/>
        <v>384676</v>
      </c>
      <c r="F40" s="147">
        <f t="shared" si="5"/>
        <v>337787</v>
      </c>
      <c r="G40" s="147">
        <f t="shared" si="5"/>
        <v>17916</v>
      </c>
      <c r="H40" s="147">
        <f t="shared" si="5"/>
        <v>23216</v>
      </c>
      <c r="I40" s="147"/>
      <c r="J40" s="147"/>
      <c r="K40" s="147">
        <f t="shared" si="5"/>
        <v>712192</v>
      </c>
      <c r="L40" s="147">
        <f t="shared" si="5"/>
        <v>673912</v>
      </c>
      <c r="M40" s="63"/>
    </row>
    <row r="41" spans="1:13" ht="17.399999999999999">
      <c r="A41" s="63"/>
      <c r="B41" s="144" t="s">
        <v>128</v>
      </c>
      <c r="C41" s="145">
        <v>64733</v>
      </c>
      <c r="D41" s="145">
        <v>67346</v>
      </c>
      <c r="E41" s="145">
        <v>161504</v>
      </c>
      <c r="F41" s="145">
        <v>188267</v>
      </c>
      <c r="G41" s="145">
        <v>107041</v>
      </c>
      <c r="H41" s="145">
        <v>164170</v>
      </c>
      <c r="I41" s="145"/>
      <c r="J41" s="145"/>
      <c r="K41" s="145">
        <f>+C41+E41+G41+I41</f>
        <v>333278</v>
      </c>
      <c r="L41" s="145">
        <f>+D41+F41+H41+J41</f>
        <v>419783</v>
      </c>
      <c r="M41" s="63"/>
    </row>
    <row r="42" spans="1:13" ht="17.399999999999999">
      <c r="A42" s="63"/>
      <c r="B42" s="148" t="s">
        <v>2</v>
      </c>
      <c r="C42" s="149">
        <v>924</v>
      </c>
      <c r="D42" s="149">
        <v>1017</v>
      </c>
      <c r="E42" s="149">
        <v>798</v>
      </c>
      <c r="F42" s="149">
        <v>1810</v>
      </c>
      <c r="G42" s="149">
        <v>142</v>
      </c>
      <c r="H42" s="149">
        <v>1812</v>
      </c>
      <c r="I42" s="149"/>
      <c r="J42" s="149"/>
      <c r="K42" s="149">
        <f>+C42+E42+G42+I42</f>
        <v>1864</v>
      </c>
      <c r="L42" s="149">
        <f>+D42+F42+H42+J42</f>
        <v>4639</v>
      </c>
      <c r="M42" s="63"/>
    </row>
    <row r="43" spans="1:13" ht="17.399999999999999">
      <c r="A43" s="63"/>
      <c r="B43" s="136" t="s">
        <v>4</v>
      </c>
      <c r="C43" s="150">
        <f t="shared" ref="C43:L43" si="6">SUM(C40:C42)</f>
        <v>375257</v>
      </c>
      <c r="D43" s="150">
        <f t="shared" si="6"/>
        <v>381272</v>
      </c>
      <c r="E43" s="150">
        <f t="shared" si="6"/>
        <v>546978</v>
      </c>
      <c r="F43" s="150">
        <f t="shared" si="6"/>
        <v>527864</v>
      </c>
      <c r="G43" s="150">
        <f t="shared" si="6"/>
        <v>125099</v>
      </c>
      <c r="H43" s="150">
        <f t="shared" si="6"/>
        <v>189198</v>
      </c>
      <c r="I43" s="150"/>
      <c r="J43" s="150"/>
      <c r="K43" s="150">
        <f t="shared" si="6"/>
        <v>1047334</v>
      </c>
      <c r="L43" s="150">
        <f t="shared" si="6"/>
        <v>1098334</v>
      </c>
      <c r="M43" s="63"/>
    </row>
    <row r="44" spans="1:13" ht="17.399999999999999">
      <c r="A44" s="63"/>
      <c r="B44" s="148" t="s">
        <v>42</v>
      </c>
      <c r="C44" s="149">
        <f>-70752-1</f>
        <v>-70753</v>
      </c>
      <c r="D44" s="149">
        <v>-72304</v>
      </c>
      <c r="E44" s="149">
        <v>-163289</v>
      </c>
      <c r="F44" s="149">
        <v>-187090</v>
      </c>
      <c r="G44" s="149">
        <v>-120293</v>
      </c>
      <c r="H44" s="149">
        <v>-162310</v>
      </c>
      <c r="I44" s="149">
        <v>-24059</v>
      </c>
      <c r="J44" s="149">
        <v>-20443</v>
      </c>
      <c r="K44" s="149">
        <f>+C44+E44+G44+I44</f>
        <v>-378394</v>
      </c>
      <c r="L44" s="149">
        <f>+D44+F44+H44+J44</f>
        <v>-442147</v>
      </c>
      <c r="M44" s="63"/>
    </row>
    <row r="45" spans="1:13" ht="17.399999999999999">
      <c r="A45" s="63"/>
      <c r="B45" s="136" t="s">
        <v>14</v>
      </c>
      <c r="C45" s="150">
        <f t="shared" ref="C45:L45" si="7">SUM(C43:C44)</f>
        <v>304504</v>
      </c>
      <c r="D45" s="150">
        <f t="shared" si="7"/>
        <v>308968</v>
      </c>
      <c r="E45" s="150">
        <f t="shared" si="7"/>
        <v>383689</v>
      </c>
      <c r="F45" s="150">
        <f t="shared" si="7"/>
        <v>340774</v>
      </c>
      <c r="G45" s="150">
        <f t="shared" si="7"/>
        <v>4806</v>
      </c>
      <c r="H45" s="150">
        <f t="shared" si="7"/>
        <v>26888</v>
      </c>
      <c r="I45" s="150">
        <f t="shared" si="7"/>
        <v>-24059</v>
      </c>
      <c r="J45" s="150">
        <f t="shared" si="7"/>
        <v>-20443</v>
      </c>
      <c r="K45" s="150">
        <f t="shared" si="7"/>
        <v>668940</v>
      </c>
      <c r="L45" s="150">
        <f t="shared" si="7"/>
        <v>656187</v>
      </c>
      <c r="M45" s="63"/>
    </row>
    <row r="46" spans="1:13" ht="17.399999999999999">
      <c r="A46" s="63"/>
      <c r="B46" s="148" t="s">
        <v>62</v>
      </c>
      <c r="C46" s="149">
        <f>-64832+2</f>
        <v>-64830</v>
      </c>
      <c r="D46" s="149">
        <v>-66766</v>
      </c>
      <c r="E46" s="149">
        <v>-150334</v>
      </c>
      <c r="F46" s="149">
        <v>-125281</v>
      </c>
      <c r="G46" s="149">
        <v>-17705</v>
      </c>
      <c r="H46" s="149">
        <v>-25714</v>
      </c>
      <c r="I46" s="149">
        <v>-14073</v>
      </c>
      <c r="J46" s="149">
        <v>-12466</v>
      </c>
      <c r="K46" s="149">
        <f>+C46+E46+G46+I46</f>
        <v>-246942</v>
      </c>
      <c r="L46" s="149">
        <f>+D46+F46+H46+J46</f>
        <v>-230227</v>
      </c>
      <c r="M46" s="63"/>
    </row>
    <row r="47" spans="1:13" ht="17.399999999999999">
      <c r="A47" s="63"/>
      <c r="B47" s="151" t="s">
        <v>140</v>
      </c>
      <c r="C47" s="152">
        <f t="shared" ref="C47:L47" si="8">SUM(C45:C46)</f>
        <v>239674</v>
      </c>
      <c r="D47" s="152">
        <f t="shared" si="8"/>
        <v>242202</v>
      </c>
      <c r="E47" s="152">
        <f t="shared" si="8"/>
        <v>233355</v>
      </c>
      <c r="F47" s="152">
        <f t="shared" si="8"/>
        <v>215493</v>
      </c>
      <c r="G47" s="152">
        <f t="shared" si="8"/>
        <v>-12899</v>
      </c>
      <c r="H47" s="152">
        <f t="shared" si="8"/>
        <v>1174</v>
      </c>
      <c r="I47" s="152">
        <f t="shared" si="8"/>
        <v>-38132</v>
      </c>
      <c r="J47" s="152">
        <f t="shared" si="8"/>
        <v>-32909</v>
      </c>
      <c r="K47" s="147">
        <f t="shared" si="8"/>
        <v>421998</v>
      </c>
      <c r="L47" s="147">
        <f t="shared" si="8"/>
        <v>425960</v>
      </c>
      <c r="M47" s="63"/>
    </row>
    <row r="48" spans="1:13" ht="17.399999999999999">
      <c r="A48" s="63"/>
      <c r="B48" s="153" t="s">
        <v>48</v>
      </c>
      <c r="C48" s="149">
        <v>-26114</v>
      </c>
      <c r="D48" s="149">
        <v>-26445</v>
      </c>
      <c r="E48" s="149">
        <v>-74970</v>
      </c>
      <c r="F48" s="149">
        <v>-61262</v>
      </c>
      <c r="G48" s="149">
        <v>0</v>
      </c>
      <c r="H48" s="149">
        <v>-331</v>
      </c>
      <c r="I48" s="149"/>
      <c r="J48" s="149"/>
      <c r="K48" s="149">
        <f>+C48+E48+G48+I48</f>
        <v>-101084</v>
      </c>
      <c r="L48" s="149">
        <f>+D48+F48+H48+J48</f>
        <v>-88038</v>
      </c>
      <c r="M48" s="63"/>
    </row>
    <row r="49" spans="1:13" ht="17.399999999999999">
      <c r="A49" s="63"/>
      <c r="B49" s="151" t="s">
        <v>162</v>
      </c>
      <c r="C49" s="152">
        <f t="shared" ref="C49:L49" si="9">SUM(C47:C48)</f>
        <v>213560</v>
      </c>
      <c r="D49" s="152">
        <f t="shared" si="9"/>
        <v>215757</v>
      </c>
      <c r="E49" s="152">
        <f t="shared" si="9"/>
        <v>158385</v>
      </c>
      <c r="F49" s="152">
        <f t="shared" si="9"/>
        <v>154231</v>
      </c>
      <c r="G49" s="152">
        <f t="shared" si="9"/>
        <v>-12899</v>
      </c>
      <c r="H49" s="152">
        <f t="shared" si="9"/>
        <v>843</v>
      </c>
      <c r="I49" s="152">
        <f t="shared" si="9"/>
        <v>-38132</v>
      </c>
      <c r="J49" s="152">
        <f t="shared" si="9"/>
        <v>-32909</v>
      </c>
      <c r="K49" s="152">
        <f t="shared" si="9"/>
        <v>320914</v>
      </c>
      <c r="L49" s="152">
        <f t="shared" si="9"/>
        <v>337922</v>
      </c>
      <c r="M49" s="63"/>
    </row>
    <row r="50" spans="1:13" ht="17.399999999999999">
      <c r="A50" s="63"/>
      <c r="B50" s="153" t="s">
        <v>49</v>
      </c>
      <c r="C50" s="154"/>
      <c r="D50" s="154"/>
      <c r="E50" s="154"/>
      <c r="F50" s="154"/>
      <c r="G50" s="154"/>
      <c r="H50" s="154"/>
      <c r="I50" s="154"/>
      <c r="J50" s="154"/>
      <c r="K50" s="145">
        <v>-75845</v>
      </c>
      <c r="L50" s="145">
        <v>-75110</v>
      </c>
      <c r="M50" s="63"/>
    </row>
    <row r="51" spans="1:13" ht="17.399999999999999">
      <c r="A51" s="63"/>
      <c r="B51" s="155" t="s">
        <v>31</v>
      </c>
      <c r="C51" s="154"/>
      <c r="D51" s="154"/>
      <c r="E51" s="154"/>
      <c r="F51" s="154"/>
      <c r="G51" s="154"/>
      <c r="H51" s="154"/>
      <c r="I51" s="154"/>
      <c r="J51" s="154"/>
      <c r="K51" s="149">
        <v>-8022</v>
      </c>
      <c r="L51" s="149">
        <v>-10975</v>
      </c>
      <c r="M51" s="63"/>
    </row>
    <row r="52" spans="1:13" ht="17.399999999999999">
      <c r="A52" s="63"/>
      <c r="B52" s="136" t="s">
        <v>30</v>
      </c>
      <c r="C52" s="156"/>
      <c r="D52" s="157"/>
      <c r="E52" s="157"/>
      <c r="F52" s="157"/>
      <c r="G52" s="157"/>
      <c r="H52" s="157"/>
      <c r="I52" s="157"/>
      <c r="J52" s="157"/>
      <c r="K52" s="150">
        <f>SUM(K49:K51)</f>
        <v>237047</v>
      </c>
      <c r="L52" s="150">
        <f>SUM(L49:L51)</f>
        <v>251837</v>
      </c>
      <c r="M52" s="63"/>
    </row>
    <row r="53" spans="1:13" ht="17.399999999999999">
      <c r="A53" s="63"/>
      <c r="B53" s="153" t="s">
        <v>170</v>
      </c>
      <c r="C53" s="154"/>
      <c r="D53" s="154"/>
      <c r="E53" s="154"/>
      <c r="F53" s="154"/>
      <c r="G53" s="154"/>
      <c r="H53" s="154"/>
      <c r="I53" s="154"/>
      <c r="J53" s="154"/>
      <c r="K53" s="145">
        <v>3229</v>
      </c>
      <c r="L53" s="145">
        <v>6384</v>
      </c>
      <c r="M53" s="63"/>
    </row>
    <row r="54" spans="1:13" ht="17.399999999999999">
      <c r="A54" s="63"/>
      <c r="B54" s="148" t="s">
        <v>171</v>
      </c>
      <c r="C54" s="156"/>
      <c r="D54" s="157"/>
      <c r="E54" s="157"/>
      <c r="F54" s="157"/>
      <c r="G54" s="157"/>
      <c r="H54" s="157"/>
      <c r="I54" s="157"/>
      <c r="J54" s="157"/>
      <c r="K54" s="149">
        <v>-8779</v>
      </c>
      <c r="L54" s="149">
        <v>-9902</v>
      </c>
      <c r="M54" s="63"/>
    </row>
    <row r="55" spans="1:13" ht="17.399999999999999">
      <c r="A55" s="63"/>
      <c r="B55" s="136" t="s">
        <v>160</v>
      </c>
      <c r="C55" s="156"/>
      <c r="D55" s="157"/>
      <c r="E55" s="157"/>
      <c r="F55" s="157"/>
      <c r="G55" s="157"/>
      <c r="H55" s="157"/>
      <c r="I55" s="157"/>
      <c r="J55" s="157"/>
      <c r="K55" s="150">
        <f>SUM(K52:K54)</f>
        <v>231497</v>
      </c>
      <c r="L55" s="150">
        <f>SUM(L52:L54)</f>
        <v>248319</v>
      </c>
      <c r="M55" s="63"/>
    </row>
    <row r="56" spans="1:13" ht="17.399999999999999">
      <c r="A56" s="63"/>
      <c r="B56" s="148" t="s">
        <v>161</v>
      </c>
      <c r="C56" s="156"/>
      <c r="D56" s="157"/>
      <c r="E56" s="157"/>
      <c r="F56" s="157"/>
      <c r="G56" s="157"/>
      <c r="H56" s="157"/>
      <c r="I56" s="157"/>
      <c r="J56" s="157"/>
      <c r="K56" s="145">
        <v>-66820</v>
      </c>
      <c r="L56" s="145">
        <v>-71110</v>
      </c>
      <c r="M56" s="63"/>
    </row>
    <row r="57" spans="1:13" ht="18" thickBot="1">
      <c r="A57" s="63"/>
      <c r="B57" s="158" t="s">
        <v>37</v>
      </c>
      <c r="C57" s="159"/>
      <c r="D57" s="160"/>
      <c r="E57" s="160"/>
      <c r="F57" s="160"/>
      <c r="G57" s="160"/>
      <c r="H57" s="160"/>
      <c r="I57" s="160"/>
      <c r="J57" s="161"/>
      <c r="K57" s="162">
        <f>SUM(K55:K56)</f>
        <v>164677</v>
      </c>
      <c r="L57" s="162">
        <f>SUM(L55:L56)</f>
        <v>177209</v>
      </c>
      <c r="M57" s="63"/>
    </row>
    <row r="58" spans="1:13" ht="18" thickTop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9" fitToHeight="2" orientation="landscape" r:id="rId1"/>
  <headerFooter alignWithMargins="0">
    <oddHeader>&amp;L&amp;G</oddHeader>
    <oddFooter>&amp;CSoftware AG Q4 2012 Results</oddFooter>
  </headerFooter>
  <rowBreaks count="1" manualBreakCount="1">
    <brk id="29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2"/>
  <sheetViews>
    <sheetView zoomScale="75" zoomScaleNormal="75" workbookViewId="0"/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1.4414062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7.44140625" style="2" customWidth="1"/>
    <col min="24" max="16384" width="8.88671875" style="2"/>
  </cols>
  <sheetData>
    <row r="1" spans="1:23" ht="23.25" customHeight="1">
      <c r="A1" s="63"/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8"/>
      <c r="W1" s="27"/>
    </row>
    <row r="2" spans="1:23" ht="21" customHeight="1">
      <c r="A2" s="63"/>
      <c r="B2" s="63" t="s">
        <v>153</v>
      </c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4"/>
      <c r="O2" s="64"/>
      <c r="P2" s="64"/>
      <c r="Q2" s="64"/>
      <c r="R2" s="27"/>
      <c r="S2" s="64"/>
      <c r="T2" s="27"/>
      <c r="U2" s="27"/>
      <c r="V2" s="27"/>
      <c r="W2" s="27"/>
    </row>
    <row r="3" spans="1:23" ht="18.75" customHeight="1">
      <c r="A3" s="63"/>
      <c r="B3" s="63" t="s">
        <v>66</v>
      </c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4"/>
      <c r="R3" s="27"/>
      <c r="S3" s="64"/>
      <c r="T3" s="27"/>
      <c r="U3" s="27"/>
      <c r="V3" s="27"/>
      <c r="W3" s="27"/>
    </row>
    <row r="4" spans="1:23" ht="21" customHeight="1" thickBot="1">
      <c r="A4" s="63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3"/>
      <c r="B5" s="100" t="s">
        <v>75</v>
      </c>
      <c r="C5" s="101"/>
      <c r="D5" s="251"/>
      <c r="E5" s="251" t="s">
        <v>27</v>
      </c>
      <c r="F5" s="102"/>
      <c r="G5" s="251" t="s">
        <v>28</v>
      </c>
      <c r="H5" s="102"/>
      <c r="I5" s="251" t="s">
        <v>29</v>
      </c>
      <c r="J5" s="102"/>
      <c r="K5" s="251" t="s">
        <v>63</v>
      </c>
      <c r="L5" s="251"/>
      <c r="M5" s="251"/>
      <c r="N5" s="251"/>
      <c r="O5" s="102"/>
      <c r="P5" s="251" t="s">
        <v>81</v>
      </c>
      <c r="Q5" s="102"/>
      <c r="R5" s="251" t="s">
        <v>117</v>
      </c>
      <c r="S5" s="102"/>
      <c r="T5" s="251" t="s">
        <v>118</v>
      </c>
      <c r="U5" s="102"/>
      <c r="V5" s="103"/>
      <c r="W5" s="27"/>
    </row>
    <row r="6" spans="1:23" s="1" customFormat="1" ht="15.75" customHeight="1">
      <c r="A6" s="63"/>
      <c r="B6" s="104"/>
      <c r="C6" s="105"/>
      <c r="D6" s="252"/>
      <c r="E6" s="252" t="s">
        <v>76</v>
      </c>
      <c r="F6" s="106"/>
      <c r="G6" s="252"/>
      <c r="H6" s="106"/>
      <c r="I6" s="252"/>
      <c r="J6" s="106"/>
      <c r="K6" s="252"/>
      <c r="L6" s="252"/>
      <c r="M6" s="252"/>
      <c r="N6" s="252"/>
      <c r="O6" s="106"/>
      <c r="P6" s="252"/>
      <c r="Q6" s="106"/>
      <c r="R6" s="252"/>
      <c r="S6" s="106"/>
      <c r="T6" s="252"/>
      <c r="U6" s="106"/>
      <c r="V6" s="107"/>
      <c r="W6" s="27"/>
    </row>
    <row r="7" spans="1:23" s="1" customFormat="1" ht="40.5" customHeight="1">
      <c r="A7" s="63"/>
      <c r="B7" s="108"/>
      <c r="C7" s="109"/>
      <c r="D7" s="253"/>
      <c r="E7" s="253" t="s">
        <v>77</v>
      </c>
      <c r="F7" s="106"/>
      <c r="G7" s="253"/>
      <c r="H7" s="106"/>
      <c r="I7" s="253"/>
      <c r="J7" s="106"/>
      <c r="K7" s="253"/>
      <c r="L7" s="253"/>
      <c r="M7" s="253"/>
      <c r="N7" s="253"/>
      <c r="O7" s="106"/>
      <c r="P7" s="253"/>
      <c r="Q7" s="106"/>
      <c r="R7" s="253"/>
      <c r="S7" s="106"/>
      <c r="T7" s="253"/>
      <c r="U7" s="106"/>
      <c r="V7" s="110" t="s">
        <v>15</v>
      </c>
      <c r="W7" s="27"/>
    </row>
    <row r="8" spans="1:23" s="1" customFormat="1" ht="60.6">
      <c r="A8" s="63"/>
      <c r="B8" s="111"/>
      <c r="C8" s="109"/>
      <c r="D8" s="96" t="s">
        <v>114</v>
      </c>
      <c r="E8" s="112"/>
      <c r="F8" s="112"/>
      <c r="G8" s="112"/>
      <c r="H8" s="106"/>
      <c r="I8" s="112"/>
      <c r="J8" s="106"/>
      <c r="K8" s="96" t="s">
        <v>59</v>
      </c>
      <c r="L8" s="96" t="s">
        <v>115</v>
      </c>
      <c r="M8" s="96" t="s">
        <v>116</v>
      </c>
      <c r="N8" s="96" t="s">
        <v>135</v>
      </c>
      <c r="O8" s="106"/>
      <c r="P8" s="112"/>
      <c r="Q8" s="106"/>
      <c r="R8" s="112"/>
      <c r="S8" s="106"/>
      <c r="T8" s="112"/>
      <c r="U8" s="112"/>
      <c r="V8" s="113"/>
      <c r="W8" s="27"/>
    </row>
    <row r="9" spans="1:23" s="1" customFormat="1" ht="18" thickBot="1">
      <c r="A9" s="63"/>
      <c r="B9" s="111"/>
      <c r="C9" s="109"/>
      <c r="D9" s="106"/>
      <c r="E9" s="112"/>
      <c r="F9" s="11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12"/>
      <c r="S9" s="106"/>
      <c r="T9" s="112"/>
      <c r="U9" s="112"/>
      <c r="V9" s="113"/>
      <c r="W9" s="27"/>
    </row>
    <row r="10" spans="1:23" s="1" customFormat="1" ht="17.399999999999999">
      <c r="A10" s="63"/>
      <c r="B10" s="114" t="s">
        <v>112</v>
      </c>
      <c r="C10" s="115"/>
      <c r="D10" s="116">
        <v>85330806</v>
      </c>
      <c r="E10" s="116">
        <v>86148</v>
      </c>
      <c r="F10" s="117"/>
      <c r="G10" s="116">
        <v>22512</v>
      </c>
      <c r="H10" s="117"/>
      <c r="I10" s="116">
        <v>727070</v>
      </c>
      <c r="J10" s="117"/>
      <c r="K10" s="116">
        <v>-31440</v>
      </c>
      <c r="L10" s="116">
        <v>603</v>
      </c>
      <c r="M10" s="116">
        <v>-13850</v>
      </c>
      <c r="N10" s="116">
        <v>0</v>
      </c>
      <c r="O10" s="117"/>
      <c r="P10" s="116">
        <v>-22313</v>
      </c>
      <c r="Q10" s="117"/>
      <c r="R10" s="116">
        <f>SUM(E10:P10)</f>
        <v>768730</v>
      </c>
      <c r="S10" s="117"/>
      <c r="T10" s="116">
        <v>589</v>
      </c>
      <c r="U10" s="117"/>
      <c r="V10" s="118">
        <f t="shared" ref="V10:V17" si="0">SUM(R10:T10)</f>
        <v>769319</v>
      </c>
      <c r="W10" s="27"/>
    </row>
    <row r="11" spans="1:23" s="1" customFormat="1" ht="17.399999999999999">
      <c r="A11" s="63"/>
      <c r="B11" s="119" t="s">
        <v>122</v>
      </c>
      <c r="C11" s="120"/>
      <c r="D11" s="121"/>
      <c r="E11" s="121"/>
      <c r="F11" s="99"/>
      <c r="G11" s="121"/>
      <c r="H11" s="99"/>
      <c r="I11" s="121">
        <v>176960</v>
      </c>
      <c r="J11" s="121"/>
      <c r="K11" s="121">
        <v>4546</v>
      </c>
      <c r="L11" s="121">
        <v>-3657</v>
      </c>
      <c r="M11" s="121">
        <v>2518</v>
      </c>
      <c r="N11" s="121">
        <v>4185</v>
      </c>
      <c r="O11" s="99"/>
      <c r="P11" s="121"/>
      <c r="Q11" s="121"/>
      <c r="R11" s="121">
        <f t="shared" ref="R11:R17" si="1">SUM(E11:P11)</f>
        <v>184552</v>
      </c>
      <c r="S11" s="99"/>
      <c r="T11" s="121">
        <v>249</v>
      </c>
      <c r="U11" s="99"/>
      <c r="V11" s="122">
        <f t="shared" si="0"/>
        <v>184801</v>
      </c>
      <c r="W11" s="27"/>
    </row>
    <row r="12" spans="1:23" s="1" customFormat="1" ht="17.399999999999999">
      <c r="A12" s="63"/>
      <c r="B12" s="119" t="s">
        <v>113</v>
      </c>
      <c r="C12" s="120"/>
      <c r="D12" s="121"/>
      <c r="E12" s="121"/>
      <c r="F12" s="99"/>
      <c r="G12" s="121"/>
      <c r="H12" s="99"/>
      <c r="I12" s="121"/>
      <c r="J12" s="99"/>
      <c r="K12" s="121"/>
      <c r="L12" s="121"/>
      <c r="M12" s="121"/>
      <c r="N12" s="121"/>
      <c r="O12" s="99"/>
      <c r="P12" s="121"/>
      <c r="Q12" s="99"/>
      <c r="R12" s="121"/>
      <c r="S12" s="99"/>
      <c r="T12" s="121"/>
      <c r="U12" s="99"/>
      <c r="V12" s="122"/>
      <c r="W12" s="27"/>
    </row>
    <row r="13" spans="1:23" s="1" customFormat="1" ht="17.399999999999999">
      <c r="A13" s="63"/>
      <c r="B13" s="119"/>
      <c r="C13" s="121" t="s">
        <v>78</v>
      </c>
      <c r="D13" s="121"/>
      <c r="E13" s="121"/>
      <c r="F13" s="99"/>
      <c r="G13" s="121"/>
      <c r="H13" s="99"/>
      <c r="I13" s="121">
        <v>-36977</v>
      </c>
      <c r="J13" s="99"/>
      <c r="K13" s="121"/>
      <c r="L13" s="121"/>
      <c r="M13" s="121"/>
      <c r="N13" s="121"/>
      <c r="O13" s="99"/>
      <c r="P13" s="121"/>
      <c r="Q13" s="99"/>
      <c r="R13" s="121">
        <f t="shared" si="1"/>
        <v>-36977</v>
      </c>
      <c r="S13" s="99"/>
      <c r="T13" s="121">
        <v>-183</v>
      </c>
      <c r="U13" s="99"/>
      <c r="V13" s="122">
        <f t="shared" si="0"/>
        <v>-37160</v>
      </c>
      <c r="W13" s="27"/>
    </row>
    <row r="14" spans="1:23" s="1" customFormat="1" ht="17.399999999999999">
      <c r="A14" s="63"/>
      <c r="B14" s="119"/>
      <c r="C14" s="123" t="s">
        <v>60</v>
      </c>
      <c r="D14" s="123">
        <v>679662</v>
      </c>
      <c r="E14" s="123">
        <v>680</v>
      </c>
      <c r="F14" s="99"/>
      <c r="G14" s="123">
        <v>15714</v>
      </c>
      <c r="H14" s="99"/>
      <c r="I14" s="121"/>
      <c r="J14" s="99"/>
      <c r="K14" s="121"/>
      <c r="L14" s="121"/>
      <c r="M14" s="121"/>
      <c r="N14" s="121"/>
      <c r="O14" s="99"/>
      <c r="P14" s="121"/>
      <c r="Q14" s="99"/>
      <c r="R14" s="121">
        <f t="shared" si="1"/>
        <v>16394</v>
      </c>
      <c r="S14" s="99"/>
      <c r="T14" s="121"/>
      <c r="U14" s="99"/>
      <c r="V14" s="122">
        <f t="shared" si="0"/>
        <v>16394</v>
      </c>
      <c r="W14" s="27"/>
    </row>
    <row r="15" spans="1:23" s="1" customFormat="1" ht="17.399999999999999">
      <c r="A15" s="63"/>
      <c r="B15" s="119"/>
      <c r="C15" s="123" t="s">
        <v>65</v>
      </c>
      <c r="D15" s="123"/>
      <c r="E15" s="123"/>
      <c r="F15" s="99"/>
      <c r="G15" s="123">
        <v>19793</v>
      </c>
      <c r="H15" s="99"/>
      <c r="I15" s="121"/>
      <c r="J15" s="99"/>
      <c r="K15" s="121"/>
      <c r="L15" s="121"/>
      <c r="M15" s="121"/>
      <c r="N15" s="121"/>
      <c r="O15" s="99"/>
      <c r="P15" s="121"/>
      <c r="Q15" s="99"/>
      <c r="R15" s="121">
        <f t="shared" si="1"/>
        <v>19793</v>
      </c>
      <c r="S15" s="99"/>
      <c r="T15" s="121"/>
      <c r="U15" s="99"/>
      <c r="V15" s="122">
        <f t="shared" si="0"/>
        <v>19793</v>
      </c>
      <c r="W15" s="27"/>
    </row>
    <row r="16" spans="1:23" s="1" customFormat="1" ht="17.399999999999999">
      <c r="A16" s="63"/>
      <c r="B16" s="119"/>
      <c r="C16" s="123" t="s">
        <v>111</v>
      </c>
      <c r="D16" s="121">
        <v>756000</v>
      </c>
      <c r="E16" s="121"/>
      <c r="F16" s="99"/>
      <c r="G16" s="121">
        <v>-2403</v>
      </c>
      <c r="H16" s="99"/>
      <c r="I16" s="121"/>
      <c r="J16" s="99"/>
      <c r="K16" s="121"/>
      <c r="L16" s="121"/>
      <c r="M16" s="121"/>
      <c r="N16" s="121"/>
      <c r="O16" s="99"/>
      <c r="P16" s="121">
        <v>20638</v>
      </c>
      <c r="Q16" s="99"/>
      <c r="R16" s="121">
        <v>18235</v>
      </c>
      <c r="S16" s="99"/>
      <c r="T16" s="121"/>
      <c r="U16" s="99"/>
      <c r="V16" s="122">
        <f t="shared" si="0"/>
        <v>18235</v>
      </c>
      <c r="W16" s="27"/>
    </row>
    <row r="17" spans="1:26" s="1" customFormat="1" ht="17.399999999999999">
      <c r="A17" s="63"/>
      <c r="B17" s="119"/>
      <c r="C17" s="123" t="s">
        <v>82</v>
      </c>
      <c r="D17" s="121"/>
      <c r="E17" s="121"/>
      <c r="F17" s="99"/>
      <c r="G17" s="121">
        <v>-19900</v>
      </c>
      <c r="H17" s="99"/>
      <c r="I17" s="121"/>
      <c r="J17" s="99"/>
      <c r="K17" s="121"/>
      <c r="L17" s="121"/>
      <c r="M17" s="121"/>
      <c r="N17" s="121"/>
      <c r="O17" s="99"/>
      <c r="P17" s="121">
        <v>0</v>
      </c>
      <c r="Q17" s="99"/>
      <c r="R17" s="121">
        <f t="shared" si="1"/>
        <v>-19900</v>
      </c>
      <c r="S17" s="99"/>
      <c r="T17" s="121"/>
      <c r="U17" s="99"/>
      <c r="V17" s="122">
        <f t="shared" si="0"/>
        <v>-19900</v>
      </c>
      <c r="W17" s="27"/>
    </row>
    <row r="18" spans="1:26" s="1" customFormat="1" ht="17.399999999999999">
      <c r="A18" s="63"/>
      <c r="B18" s="124" t="s">
        <v>79</v>
      </c>
      <c r="C18" s="125"/>
      <c r="D18" s="121"/>
      <c r="E18" s="121"/>
      <c r="F18" s="99"/>
      <c r="G18" s="121"/>
      <c r="H18" s="99"/>
      <c r="I18" s="121"/>
      <c r="J18" s="99"/>
      <c r="K18" s="121"/>
      <c r="L18" s="121"/>
      <c r="M18" s="121"/>
      <c r="N18" s="121"/>
      <c r="O18" s="99"/>
      <c r="P18" s="121"/>
      <c r="Q18" s="99"/>
      <c r="R18" s="121"/>
      <c r="S18" s="99"/>
      <c r="T18" s="121"/>
      <c r="U18" s="99"/>
      <c r="V18" s="122"/>
      <c r="W18" s="27"/>
      <c r="Y18" s="12"/>
    </row>
    <row r="19" spans="1:26" s="1" customFormat="1" ht="18" thickBot="1">
      <c r="A19" s="63"/>
      <c r="B19" s="126" t="s">
        <v>155</v>
      </c>
      <c r="C19" s="127"/>
      <c r="D19" s="128">
        <f>SUM(D10:D18)</f>
        <v>86766468</v>
      </c>
      <c r="E19" s="128">
        <f>SUM(E10:E18)</f>
        <v>86828</v>
      </c>
      <c r="F19" s="129"/>
      <c r="G19" s="128">
        <f>SUM(G10:G18)</f>
        <v>35716</v>
      </c>
      <c r="H19" s="129"/>
      <c r="I19" s="128">
        <f>SUM(I10:I18)</f>
        <v>867053</v>
      </c>
      <c r="J19" s="129"/>
      <c r="K19" s="128">
        <f>SUM(K10:K18)</f>
        <v>-26894</v>
      </c>
      <c r="L19" s="128">
        <f>SUM(L10:L18)</f>
        <v>-3054</v>
      </c>
      <c r="M19" s="128">
        <f>SUM(M10:M18)</f>
        <v>-11332</v>
      </c>
      <c r="N19" s="128">
        <f>SUM(N10:N18)</f>
        <v>4185</v>
      </c>
      <c r="O19" s="129"/>
      <c r="P19" s="128">
        <f>SUM(P10:P18)</f>
        <v>-1675</v>
      </c>
      <c r="Q19" s="129"/>
      <c r="R19" s="128">
        <f>SUM(R10:R18)</f>
        <v>950827</v>
      </c>
      <c r="S19" s="129"/>
      <c r="T19" s="128">
        <f>SUM(T10:T18)</f>
        <v>655</v>
      </c>
      <c r="U19" s="129"/>
      <c r="V19" s="130">
        <f>SUM(V10:V18)</f>
        <v>951482</v>
      </c>
      <c r="W19" s="27"/>
      <c r="Z19" s="12"/>
    </row>
    <row r="20" spans="1:26" s="1" customFormat="1" ht="18" thickBot="1">
      <c r="A20" s="63"/>
      <c r="B20" s="111"/>
      <c r="C20" s="109"/>
      <c r="D20" s="96"/>
      <c r="E20" s="112"/>
      <c r="F20" s="112"/>
      <c r="G20" s="96"/>
      <c r="H20" s="106"/>
      <c r="I20" s="96"/>
      <c r="J20" s="106"/>
      <c r="K20" s="96"/>
      <c r="L20" s="96"/>
      <c r="M20" s="96"/>
      <c r="N20" s="96"/>
      <c r="O20" s="106"/>
      <c r="P20" s="96"/>
      <c r="Q20" s="106"/>
      <c r="R20" s="112"/>
      <c r="S20" s="106"/>
      <c r="T20" s="112"/>
      <c r="U20" s="112"/>
      <c r="V20" s="113"/>
      <c r="W20" s="27"/>
    </row>
    <row r="21" spans="1:26" s="1" customFormat="1" ht="20.25" customHeight="1">
      <c r="A21" s="63"/>
      <c r="B21" s="114" t="s">
        <v>132</v>
      </c>
      <c r="C21" s="115"/>
      <c r="D21" s="116">
        <v>86766468</v>
      </c>
      <c r="E21" s="116">
        <v>86828</v>
      </c>
      <c r="F21" s="117"/>
      <c r="G21" s="116">
        <v>35716</v>
      </c>
      <c r="H21" s="117"/>
      <c r="I21" s="116">
        <v>867053</v>
      </c>
      <c r="J21" s="117"/>
      <c r="K21" s="116">
        <v>-26894</v>
      </c>
      <c r="L21" s="116">
        <v>-3054</v>
      </c>
      <c r="M21" s="116">
        <v>-11332</v>
      </c>
      <c r="N21" s="116">
        <v>4185</v>
      </c>
      <c r="O21" s="117"/>
      <c r="P21" s="116">
        <v>-1675</v>
      </c>
      <c r="Q21" s="117"/>
      <c r="R21" s="116">
        <f>SUM(E21:P21)</f>
        <v>950827</v>
      </c>
      <c r="S21" s="117"/>
      <c r="T21" s="116">
        <v>655</v>
      </c>
      <c r="U21" s="117"/>
      <c r="V21" s="118">
        <f>SUM(R21:T21)</f>
        <v>951482</v>
      </c>
      <c r="W21" s="27"/>
    </row>
    <row r="22" spans="1:26" s="1" customFormat="1" ht="17.399999999999999">
      <c r="A22" s="63"/>
      <c r="B22" s="119" t="s">
        <v>84</v>
      </c>
      <c r="C22" s="120"/>
      <c r="D22" s="121"/>
      <c r="E22" s="121"/>
      <c r="F22" s="99"/>
      <c r="G22" s="121"/>
      <c r="H22" s="99"/>
      <c r="I22" s="121">
        <v>164510</v>
      </c>
      <c r="J22" s="121"/>
      <c r="K22" s="121">
        <v>-11837</v>
      </c>
      <c r="L22" s="121">
        <v>-492</v>
      </c>
      <c r="M22" s="121">
        <v>-10135</v>
      </c>
      <c r="N22" s="121">
        <v>-687</v>
      </c>
      <c r="O22" s="99"/>
      <c r="P22" s="121"/>
      <c r="Q22" s="121"/>
      <c r="R22" s="121">
        <f t="shared" ref="R22:R29" si="2">SUM(E22:P22)</f>
        <v>141359</v>
      </c>
      <c r="S22" s="99"/>
      <c r="T22" s="121">
        <v>167</v>
      </c>
      <c r="U22" s="99"/>
      <c r="V22" s="122">
        <f t="shared" ref="V22:V25" si="3">SUM(R22:T22)</f>
        <v>141526</v>
      </c>
      <c r="W22" s="27"/>
    </row>
    <row r="23" spans="1:26" s="1" customFormat="1" ht="17.399999999999999">
      <c r="A23" s="63"/>
      <c r="B23" s="119" t="s">
        <v>113</v>
      </c>
      <c r="C23" s="120"/>
      <c r="D23" s="121"/>
      <c r="E23" s="121"/>
      <c r="F23" s="99"/>
      <c r="G23" s="121"/>
      <c r="H23" s="99"/>
      <c r="I23" s="121"/>
      <c r="J23" s="99"/>
      <c r="K23" s="121"/>
      <c r="L23" s="121"/>
      <c r="M23" s="121"/>
      <c r="N23" s="121"/>
      <c r="O23" s="99"/>
      <c r="P23" s="121"/>
      <c r="Q23" s="99"/>
      <c r="R23" s="121">
        <f t="shared" si="2"/>
        <v>0</v>
      </c>
      <c r="S23" s="99"/>
      <c r="T23" s="121"/>
      <c r="U23" s="99"/>
      <c r="V23" s="122">
        <f t="shared" si="3"/>
        <v>0</v>
      </c>
      <c r="W23" s="27"/>
    </row>
    <row r="24" spans="1:26" s="1" customFormat="1" ht="17.399999999999999">
      <c r="A24" s="63"/>
      <c r="B24" s="119"/>
      <c r="C24" s="121" t="s">
        <v>78</v>
      </c>
      <c r="D24" s="121"/>
      <c r="E24" s="121"/>
      <c r="F24" s="99"/>
      <c r="G24" s="121"/>
      <c r="H24" s="99"/>
      <c r="I24" s="121">
        <v>-39913</v>
      </c>
      <c r="J24" s="99"/>
      <c r="K24" s="121"/>
      <c r="L24" s="121"/>
      <c r="M24" s="121"/>
      <c r="N24" s="121"/>
      <c r="O24" s="99"/>
      <c r="P24" s="121"/>
      <c r="Q24" s="99"/>
      <c r="R24" s="121">
        <f t="shared" si="2"/>
        <v>-39913</v>
      </c>
      <c r="S24" s="99"/>
      <c r="T24" s="121">
        <v>-187</v>
      </c>
      <c r="U24" s="99"/>
      <c r="V24" s="122">
        <f t="shared" si="3"/>
        <v>-40100</v>
      </c>
      <c r="W24" s="27"/>
    </row>
    <row r="25" spans="1:26" s="1" customFormat="1" ht="17.399999999999999">
      <c r="A25" s="63"/>
      <c r="B25" s="119"/>
      <c r="C25" s="123" t="s">
        <v>60</v>
      </c>
      <c r="D25" s="123">
        <v>89600</v>
      </c>
      <c r="E25" s="123">
        <v>89</v>
      </c>
      <c r="F25" s="99"/>
      <c r="G25" s="123">
        <v>2071</v>
      </c>
      <c r="H25" s="99"/>
      <c r="I25" s="121"/>
      <c r="J25" s="99"/>
      <c r="K25" s="121"/>
      <c r="L25" s="121"/>
      <c r="M25" s="121"/>
      <c r="N25" s="121"/>
      <c r="O25" s="99"/>
      <c r="P25" s="121"/>
      <c r="Q25" s="99"/>
      <c r="R25" s="121">
        <f t="shared" si="2"/>
        <v>2160</v>
      </c>
      <c r="S25" s="99"/>
      <c r="T25" s="121"/>
      <c r="U25" s="99"/>
      <c r="V25" s="122">
        <f t="shared" si="3"/>
        <v>2160</v>
      </c>
      <c r="W25" s="27"/>
    </row>
    <row r="26" spans="1:26" s="1" customFormat="1" ht="17.399999999999999">
      <c r="A26" s="63"/>
      <c r="B26" s="119"/>
      <c r="C26" s="123" t="s">
        <v>65</v>
      </c>
      <c r="D26" s="123"/>
      <c r="E26" s="123"/>
      <c r="F26" s="99"/>
      <c r="G26" s="123">
        <v>4389</v>
      </c>
      <c r="H26" s="99"/>
      <c r="I26" s="121"/>
      <c r="J26" s="99"/>
      <c r="K26" s="121"/>
      <c r="L26" s="121"/>
      <c r="M26" s="121"/>
      <c r="N26" s="121"/>
      <c r="O26" s="99"/>
      <c r="P26" s="121"/>
      <c r="Q26" s="99"/>
      <c r="R26" s="121">
        <f t="shared" si="2"/>
        <v>4389</v>
      </c>
      <c r="S26" s="99"/>
      <c r="T26" s="121"/>
      <c r="U26" s="99"/>
      <c r="V26" s="122">
        <f>SUM(R26:T26)</f>
        <v>4389</v>
      </c>
      <c r="W26" s="27"/>
    </row>
    <row r="27" spans="1:26" s="1" customFormat="1" ht="17.399999999999999">
      <c r="A27" s="63"/>
      <c r="B27" s="119"/>
      <c r="C27" s="123" t="s">
        <v>111</v>
      </c>
      <c r="D27" s="121">
        <v>19000</v>
      </c>
      <c r="E27" s="121"/>
      <c r="F27" s="99"/>
      <c r="G27" s="121">
        <v>-33</v>
      </c>
      <c r="H27" s="99"/>
      <c r="I27" s="121"/>
      <c r="J27" s="99"/>
      <c r="K27" s="121"/>
      <c r="L27" s="121"/>
      <c r="M27" s="121"/>
      <c r="N27" s="121"/>
      <c r="O27" s="99"/>
      <c r="P27" s="121">
        <v>499</v>
      </c>
      <c r="Q27" s="99"/>
      <c r="R27" s="121">
        <f t="shared" si="2"/>
        <v>466</v>
      </c>
      <c r="S27" s="99"/>
      <c r="T27" s="121"/>
      <c r="U27" s="99"/>
      <c r="V27" s="122">
        <f>SUM(R27:T27)</f>
        <v>466</v>
      </c>
      <c r="W27" s="27"/>
    </row>
    <row r="28" spans="1:26" s="1" customFormat="1" ht="17.399999999999999">
      <c r="A28" s="63"/>
      <c r="B28" s="119"/>
      <c r="C28" s="123" t="s">
        <v>121</v>
      </c>
      <c r="D28" s="121"/>
      <c r="E28" s="121"/>
      <c r="F28" s="99"/>
      <c r="G28" s="121"/>
      <c r="H28" s="99"/>
      <c r="I28" s="121"/>
      <c r="J28" s="99"/>
      <c r="K28" s="121"/>
      <c r="L28" s="121"/>
      <c r="M28" s="121"/>
      <c r="N28" s="121"/>
      <c r="O28" s="99"/>
      <c r="P28" s="121"/>
      <c r="Q28" s="99"/>
      <c r="R28" s="121">
        <f t="shared" si="2"/>
        <v>0</v>
      </c>
      <c r="S28" s="99"/>
      <c r="T28" s="121"/>
      <c r="U28" s="99"/>
      <c r="V28" s="122">
        <f>SUM(R28:T28)</f>
        <v>0</v>
      </c>
      <c r="W28" s="27"/>
    </row>
    <row r="29" spans="1:26" s="1" customFormat="1" ht="17.399999999999999">
      <c r="A29" s="63"/>
      <c r="B29" s="119"/>
      <c r="C29" s="123" t="s">
        <v>134</v>
      </c>
      <c r="D29" s="121"/>
      <c r="E29" s="121"/>
      <c r="F29" s="99"/>
      <c r="G29" s="121"/>
      <c r="H29" s="99"/>
      <c r="I29" s="121">
        <v>1</v>
      </c>
      <c r="J29" s="99"/>
      <c r="K29" s="121"/>
      <c r="L29" s="121"/>
      <c r="M29" s="121"/>
      <c r="N29" s="121"/>
      <c r="O29" s="99"/>
      <c r="P29" s="121"/>
      <c r="Q29" s="99"/>
      <c r="R29" s="121">
        <f t="shared" si="2"/>
        <v>1</v>
      </c>
      <c r="S29" s="99"/>
      <c r="T29" s="121">
        <v>142</v>
      </c>
      <c r="U29" s="99"/>
      <c r="V29" s="122">
        <f>SUM(R29:T29)</f>
        <v>143</v>
      </c>
      <c r="W29" s="27"/>
    </row>
    <row r="30" spans="1:26" s="1" customFormat="1" ht="17.399999999999999">
      <c r="A30" s="63"/>
      <c r="B30" s="124" t="s">
        <v>79</v>
      </c>
      <c r="C30" s="125"/>
      <c r="D30" s="121"/>
      <c r="E30" s="121"/>
      <c r="F30" s="99"/>
      <c r="G30" s="121"/>
      <c r="H30" s="99"/>
      <c r="I30" s="121"/>
      <c r="J30" s="99"/>
      <c r="K30" s="121"/>
      <c r="L30" s="121"/>
      <c r="M30" s="121"/>
      <c r="N30" s="121"/>
      <c r="O30" s="99"/>
      <c r="P30" s="121"/>
      <c r="Q30" s="99"/>
      <c r="R30" s="121"/>
      <c r="S30" s="99"/>
      <c r="T30" s="121"/>
      <c r="U30" s="99"/>
      <c r="V30" s="122"/>
      <c r="W30" s="27"/>
    </row>
    <row r="31" spans="1:26" s="1" customFormat="1" ht="18" thickBot="1">
      <c r="A31" s="63"/>
      <c r="B31" s="126" t="s">
        <v>154</v>
      </c>
      <c r="C31" s="127"/>
      <c r="D31" s="128">
        <f>SUM(D21:D30)</f>
        <v>86875068</v>
      </c>
      <c r="E31" s="128">
        <f>SUM(E21:E30)</f>
        <v>86917</v>
      </c>
      <c r="F31" s="129"/>
      <c r="G31" s="128">
        <f>SUM(G21:G30)</f>
        <v>42143</v>
      </c>
      <c r="H31" s="129"/>
      <c r="I31" s="128">
        <f>SUM(I21:I30)</f>
        <v>991651</v>
      </c>
      <c r="J31" s="129"/>
      <c r="K31" s="128">
        <f>SUM(K21:K30)</f>
        <v>-38731</v>
      </c>
      <c r="L31" s="128">
        <f>SUM(L21:L30)</f>
        <v>-3546</v>
      </c>
      <c r="M31" s="128">
        <f>SUM(M21:M30)</f>
        <v>-21467</v>
      </c>
      <c r="N31" s="128">
        <f>SUM(N21:N30)</f>
        <v>3498</v>
      </c>
      <c r="O31" s="129"/>
      <c r="P31" s="128">
        <f>SUM(P21:P30)</f>
        <v>-1176</v>
      </c>
      <c r="Q31" s="129"/>
      <c r="R31" s="128">
        <f>SUM(R21:R30)</f>
        <v>1059289</v>
      </c>
      <c r="S31" s="129"/>
      <c r="T31" s="128">
        <f>SUM(T21:T30)</f>
        <v>777</v>
      </c>
      <c r="U31" s="129"/>
      <c r="V31" s="130">
        <f>SUM(V21:V30)</f>
        <v>1060066</v>
      </c>
      <c r="W31" s="27"/>
      <c r="X31" s="12"/>
    </row>
    <row r="32" spans="1:26" s="1" customFormat="1" ht="17.399999999999999">
      <c r="A32" s="63"/>
      <c r="B32" s="98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8"/>
      <c r="W32" s="27"/>
      <c r="X32" s="12"/>
    </row>
    <row r="33" spans="11:14" ht="15">
      <c r="K33" s="131"/>
      <c r="L33" s="1"/>
      <c r="M33" s="131"/>
    </row>
    <row r="34" spans="11:14" ht="15">
      <c r="L34" s="1"/>
    </row>
    <row r="35" spans="11:14" ht="15">
      <c r="K35" s="131"/>
      <c r="L35" s="12"/>
      <c r="M35" s="131"/>
      <c r="N35" s="131"/>
    </row>
    <row r="36" spans="11:14" ht="15">
      <c r="L36" s="1"/>
    </row>
    <row r="37" spans="11:14" ht="15">
      <c r="L37" s="1"/>
    </row>
    <row r="38" spans="11:14" ht="15">
      <c r="L38" s="1"/>
    </row>
    <row r="39" spans="11:14" ht="15">
      <c r="L39" s="1"/>
    </row>
    <row r="40" spans="11:14" ht="15">
      <c r="L40" s="1"/>
    </row>
    <row r="41" spans="11:14" ht="15">
      <c r="L41" s="1"/>
    </row>
    <row r="42" spans="11:14" ht="15">
      <c r="L42" s="1"/>
    </row>
    <row r="43" spans="11:14" ht="15">
      <c r="L43" s="1"/>
    </row>
    <row r="44" spans="11:14" ht="15">
      <c r="L44" s="1"/>
    </row>
    <row r="45" spans="11:14" ht="15">
      <c r="L45" s="1"/>
    </row>
    <row r="46" spans="11:14" ht="15">
      <c r="L46" s="1"/>
    </row>
    <row r="47" spans="11:14" ht="15">
      <c r="L47" s="1"/>
    </row>
    <row r="48" spans="11:1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  <row r="302" spans="12:12" ht="15">
      <c r="L302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3" orientation="landscape" r:id="rId1"/>
  <headerFooter alignWithMargins="0">
    <oddHeader>&amp;L&amp;G</oddHeader>
    <oddFooter>&amp;CSoftware AG Q4 2012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7"/>
  <sheetViews>
    <sheetView zoomScaleNormal="100" workbookViewId="0"/>
  </sheetViews>
  <sheetFormatPr defaultColWidth="8.88671875" defaultRowHeight="13.2"/>
  <cols>
    <col min="1" max="1" width="6" style="2" customWidth="1"/>
    <col min="2" max="2" width="82.6640625" style="2" customWidth="1"/>
    <col min="3" max="3" width="2.88671875" style="2" customWidth="1"/>
    <col min="4" max="4" width="14" style="2" customWidth="1"/>
    <col min="5" max="5" width="3.44140625" style="2" customWidth="1"/>
    <col min="6" max="6" width="13" style="2" customWidth="1"/>
    <col min="7" max="7" width="2.88671875" style="2" customWidth="1"/>
    <col min="8" max="8" width="12.33203125" style="2" customWidth="1"/>
    <col min="9" max="9" width="3.44140625" style="2" customWidth="1"/>
    <col min="10" max="10" width="11" style="2" customWidth="1"/>
    <col min="11" max="11" width="4.5546875" style="2" customWidth="1"/>
    <col min="12" max="16384" width="8.88671875" style="2"/>
  </cols>
  <sheetData>
    <row r="1" spans="1:11" ht="21" customHeight="1">
      <c r="A1" s="64"/>
      <c r="B1" s="26"/>
      <c r="C1" s="25"/>
      <c r="D1" s="25"/>
      <c r="E1" s="25"/>
      <c r="F1" s="25"/>
      <c r="G1" s="25"/>
      <c r="H1" s="25"/>
      <c r="I1" s="25"/>
      <c r="J1" s="25"/>
      <c r="K1" s="64"/>
    </row>
    <row r="2" spans="1:11" ht="18.75" customHeight="1">
      <c r="A2" s="64"/>
      <c r="B2" s="63" t="s">
        <v>97</v>
      </c>
      <c r="C2" s="63"/>
      <c r="D2" s="63"/>
      <c r="E2" s="63"/>
      <c r="F2" s="64"/>
      <c r="G2" s="63"/>
      <c r="H2" s="63"/>
      <c r="I2" s="63"/>
      <c r="J2" s="64"/>
      <c r="K2" s="64"/>
    </row>
    <row r="3" spans="1:11" ht="18.75" customHeight="1">
      <c r="A3" s="64"/>
      <c r="B3" s="63" t="s">
        <v>156</v>
      </c>
      <c r="C3" s="63"/>
      <c r="D3" s="63"/>
      <c r="E3" s="63"/>
      <c r="F3" s="64"/>
      <c r="G3" s="63"/>
      <c r="H3" s="63"/>
      <c r="I3" s="63"/>
      <c r="J3" s="64"/>
      <c r="K3" s="64"/>
    </row>
    <row r="4" spans="1:11" ht="18.75" customHeight="1">
      <c r="A4" s="64"/>
      <c r="B4" s="63" t="s">
        <v>66</v>
      </c>
      <c r="C4" s="63"/>
      <c r="D4" s="63"/>
      <c r="E4" s="63"/>
      <c r="F4" s="64"/>
      <c r="G4" s="63"/>
      <c r="H4" s="63"/>
      <c r="I4" s="63"/>
      <c r="J4" s="64"/>
      <c r="K4" s="64"/>
    </row>
    <row r="5" spans="1:11" s="1" customFormat="1" ht="21" customHeight="1">
      <c r="A5" s="64"/>
      <c r="B5" s="41"/>
      <c r="C5" s="41"/>
      <c r="D5" s="41"/>
      <c r="E5" s="41"/>
      <c r="F5" s="41"/>
      <c r="G5" s="41"/>
      <c r="H5" s="41"/>
      <c r="I5" s="41"/>
      <c r="J5" s="41"/>
      <c r="K5" s="64"/>
    </row>
    <row r="6" spans="1:11" s="1" customFormat="1" ht="27" customHeight="1">
      <c r="A6" s="64"/>
      <c r="B6" s="184" t="s">
        <v>92</v>
      </c>
      <c r="C6" s="254" t="s">
        <v>149</v>
      </c>
      <c r="D6" s="255"/>
      <c r="E6" s="254" t="s">
        <v>150</v>
      </c>
      <c r="F6" s="255"/>
      <c r="G6" s="254" t="s">
        <v>146</v>
      </c>
      <c r="H6" s="255"/>
      <c r="I6" s="254" t="s">
        <v>147</v>
      </c>
      <c r="J6" s="255"/>
      <c r="K6" s="64"/>
    </row>
    <row r="7" spans="1:11" s="1" customFormat="1" ht="15.6">
      <c r="A7" s="64"/>
      <c r="B7" s="185" t="s">
        <v>37</v>
      </c>
      <c r="C7" s="94"/>
      <c r="D7" s="186">
        <v>164677</v>
      </c>
      <c r="E7" s="94"/>
      <c r="F7" s="186">
        <v>177209</v>
      </c>
      <c r="G7" s="94"/>
      <c r="H7" s="186">
        <v>50692</v>
      </c>
      <c r="I7" s="94"/>
      <c r="J7" s="186">
        <v>51876</v>
      </c>
      <c r="K7" s="64"/>
    </row>
    <row r="8" spans="1:11" s="1" customFormat="1" ht="15.6">
      <c r="A8" s="64"/>
      <c r="B8" s="187" t="s">
        <v>59</v>
      </c>
      <c r="C8" s="188"/>
      <c r="D8" s="189">
        <f>+'Changes in Equity'!K22</f>
        <v>-11837</v>
      </c>
      <c r="E8" s="188"/>
      <c r="F8" s="189">
        <v>4546</v>
      </c>
      <c r="G8" s="188"/>
      <c r="H8" s="189">
        <v>-10486</v>
      </c>
      <c r="I8" s="188"/>
      <c r="J8" s="189">
        <v>22130</v>
      </c>
      <c r="K8" s="64"/>
    </row>
    <row r="9" spans="1:11" s="1" customFormat="1" ht="15.6">
      <c r="A9" s="64"/>
      <c r="B9" s="187" t="s">
        <v>137</v>
      </c>
      <c r="C9" s="188"/>
      <c r="D9" s="189">
        <f>+'Changes in Equity'!L22</f>
        <v>-492</v>
      </c>
      <c r="E9" s="188"/>
      <c r="F9" s="189">
        <v>-3657</v>
      </c>
      <c r="G9" s="188"/>
      <c r="H9" s="189">
        <v>126</v>
      </c>
      <c r="I9" s="188"/>
      <c r="J9" s="189">
        <v>-556</v>
      </c>
      <c r="K9" s="64"/>
    </row>
    <row r="10" spans="1:11" s="1" customFormat="1" ht="15.6">
      <c r="A10" s="64"/>
      <c r="B10" s="187" t="s">
        <v>93</v>
      </c>
      <c r="C10" s="188"/>
      <c r="D10" s="189">
        <f>+'Changes in Equity'!N22</f>
        <v>-687</v>
      </c>
      <c r="E10" s="188"/>
      <c r="F10" s="189">
        <v>4185</v>
      </c>
      <c r="G10" s="188"/>
      <c r="H10" s="189">
        <v>-692</v>
      </c>
      <c r="I10" s="188"/>
      <c r="J10" s="189">
        <v>1440</v>
      </c>
      <c r="K10" s="64"/>
    </row>
    <row r="11" spans="1:11" s="1" customFormat="1" ht="18" customHeight="1">
      <c r="A11" s="64"/>
      <c r="B11" s="187" t="s">
        <v>136</v>
      </c>
      <c r="C11" s="188"/>
      <c r="D11" s="189">
        <f>+'Changes in Equity'!M22</f>
        <v>-10135</v>
      </c>
      <c r="E11" s="188"/>
      <c r="F11" s="189">
        <v>2518</v>
      </c>
      <c r="G11" s="188"/>
      <c r="H11" s="189">
        <v>-10081</v>
      </c>
      <c r="I11" s="188"/>
      <c r="J11" s="189">
        <v>2518</v>
      </c>
      <c r="K11" s="64"/>
    </row>
    <row r="12" spans="1:11" s="1" customFormat="1" ht="15.6">
      <c r="A12" s="64"/>
      <c r="B12" s="185" t="s">
        <v>83</v>
      </c>
      <c r="C12" s="190"/>
      <c r="D12" s="191">
        <f>SUM(D8:D11)</f>
        <v>-23151</v>
      </c>
      <c r="E12" s="190"/>
      <c r="F12" s="191">
        <f>SUM(F8:F11)</f>
        <v>7592</v>
      </c>
      <c r="G12" s="190"/>
      <c r="H12" s="191">
        <f>SUM(H8:H11)</f>
        <v>-21133</v>
      </c>
      <c r="I12" s="190"/>
      <c r="J12" s="191">
        <f>SUM(J8:J11)</f>
        <v>25532</v>
      </c>
      <c r="K12" s="64"/>
    </row>
    <row r="13" spans="1:11" s="1" customFormat="1" ht="15.6">
      <c r="A13" s="64"/>
      <c r="B13" s="185" t="s">
        <v>84</v>
      </c>
      <c r="C13" s="190"/>
      <c r="D13" s="191">
        <f>+D7+D12</f>
        <v>141526</v>
      </c>
      <c r="E13" s="190"/>
      <c r="F13" s="191">
        <f>+F7+F12</f>
        <v>184801</v>
      </c>
      <c r="G13" s="190"/>
      <c r="H13" s="191">
        <f>+H7+H12</f>
        <v>29559</v>
      </c>
      <c r="I13" s="190"/>
      <c r="J13" s="191">
        <f>+J7+J12</f>
        <v>77408</v>
      </c>
      <c r="K13" s="64"/>
    </row>
    <row r="14" spans="1:11" s="1" customFormat="1" ht="15.6">
      <c r="A14" s="64"/>
      <c r="B14" s="185"/>
      <c r="C14" s="190"/>
      <c r="D14" s="191"/>
      <c r="E14" s="190"/>
      <c r="F14" s="191"/>
      <c r="G14" s="190"/>
      <c r="H14" s="191"/>
      <c r="I14" s="190"/>
      <c r="J14" s="191"/>
      <c r="K14" s="64"/>
    </row>
    <row r="15" spans="1:11" s="1" customFormat="1" ht="15.6">
      <c r="A15" s="64"/>
      <c r="B15" s="185" t="s">
        <v>119</v>
      </c>
      <c r="C15" s="190"/>
      <c r="D15" s="191">
        <f>D13-D16</f>
        <v>141359</v>
      </c>
      <c r="E15" s="190"/>
      <c r="F15" s="191">
        <f>F13-F16</f>
        <v>184552</v>
      </c>
      <c r="G15" s="190"/>
      <c r="H15" s="191">
        <f>H13-H16</f>
        <v>29514</v>
      </c>
      <c r="I15" s="190"/>
      <c r="J15" s="191">
        <f>J13-J16</f>
        <v>77218</v>
      </c>
      <c r="K15" s="64"/>
    </row>
    <row r="16" spans="1:11" s="1" customFormat="1" ht="15.6">
      <c r="A16" s="64"/>
      <c r="B16" s="91" t="s">
        <v>120</v>
      </c>
      <c r="C16" s="190"/>
      <c r="D16" s="191">
        <v>167</v>
      </c>
      <c r="E16" s="190"/>
      <c r="F16" s="191">
        <v>249</v>
      </c>
      <c r="G16" s="190"/>
      <c r="H16" s="191">
        <v>45</v>
      </c>
      <c r="I16" s="190"/>
      <c r="J16" s="191">
        <v>190</v>
      </c>
      <c r="K16" s="64"/>
    </row>
    <row r="17" spans="1:11" s="1" customFormat="1" ht="15.6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</sheetData>
  <mergeCells count="4">
    <mergeCell ref="I6:J6"/>
    <mergeCell ref="G6:H6"/>
    <mergeCell ref="C6:D6"/>
    <mergeCell ref="E6:F6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84" orientation="landscape" r:id="rId1"/>
  <headerFooter alignWithMargins="0">
    <oddHeader>&amp;L&amp;G</oddHeader>
    <oddFooter>&amp;CSoftware AG Q4 2012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EB0E19-033D-4470-A742-FD82F46DC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DE0FAD-3BE1-47C0-9202-2F30B7343B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A8C12-6C0E-49AB-B779-145AC591F1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Key Figures</vt:lpstr>
      <vt:lpstr>Balance Sheet </vt:lpstr>
      <vt:lpstr>Income Statement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AG</dc:creator>
  <cp:lastModifiedBy>Koesslinger, Lucien</cp:lastModifiedBy>
  <cp:lastPrinted>2013-01-25T12:20:39Z</cp:lastPrinted>
  <dcterms:created xsi:type="dcterms:W3CDTF">2000-07-13T14:26:17Z</dcterms:created>
  <dcterms:modified xsi:type="dcterms:W3CDTF">2021-01-13T11:02:06Z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Q4 2012 Results englisch IFRS.xlsx</vt:lpwstr>
  </property>
  <property fmtid="{D5CDD505-2E9C-101B-9397-08002B2CF9AE}" pid="3" name="ContentTypeId">
    <vt:lpwstr>0x010100FFD037E0F555104F902E5D16CA0A3EF6</vt:lpwstr>
  </property>
</Properties>
</file>