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sagportal-my.sharepoint.com/personal/y508946_softwareag_com/Documents/Online Marketing - Präsentationen/2012/Q3/"/>
    </mc:Choice>
  </mc:AlternateContent>
  <xr:revisionPtr revIDLastSave="0" documentId="8_{AF0AB415-626A-4FA6-8484-8036CEFCC435}" xr6:coauthVersionLast="45" xr6:coauthVersionMax="45" xr10:uidLastSave="{00000000-0000-0000-0000-000000000000}"/>
  <bookViews>
    <workbookView xWindow="-108" yWindow="-108" windowWidth="23256" windowHeight="12576" tabRatio="719" xr2:uid="{00000000-000D-0000-FFFF-FFFF00000000}"/>
  </bookViews>
  <sheets>
    <sheet name="Key Figures" sheetId="36787" r:id="rId1"/>
    <sheet name="Balance Sheet " sheetId="4388" r:id="rId2"/>
    <sheet name="Income Statement" sheetId="36776" r:id="rId3"/>
    <sheet name="Statement of Cash Flows" sheetId="2316" r:id="rId4"/>
    <sheet name="Segment Report" sheetId="36783" r:id="rId5"/>
    <sheet name="Changes in Equity" sheetId="36781" r:id="rId6"/>
    <sheet name="Recogn. Income and Expenses" sheetId="36778" r:id="rId7"/>
  </sheets>
  <externalReferences>
    <externalReference r:id="rId8"/>
    <externalReference r:id="rId9"/>
    <externalReference r:id="rId10"/>
  </externalReferences>
  <definedNames>
    <definedName name="\I">#REF!</definedName>
    <definedName name="\Q">#REF!</definedName>
    <definedName name="\T">#REF!</definedName>
    <definedName name="\W">#REF!</definedName>
    <definedName name="___mds_allowwriteback___">""</definedName>
    <definedName name="___mds_description___">""</definedName>
    <definedName name="___mds_view_data___">#REF!</definedName>
    <definedName name="_FC1">'[1]Konzern aktuell'!#REF!</definedName>
    <definedName name="_ist2">'[2]Konzern aktuell'!#REF!</definedName>
    <definedName name="_Order1" hidden="1">255</definedName>
    <definedName name="_Order2" hidden="1">255</definedName>
    <definedName name="ASSETS">#REF!</definedName>
    <definedName name="ASSETS_ACT">#REF!</definedName>
    <definedName name="buchungen_FC">#REF!</definedName>
    <definedName name="buchungen_IST">#REF!</definedName>
    <definedName name="dd">[3]ANALYSEN!$B$6:$E$9,[3]ANALYSEN!$B$13:$E$15,[3]ANALYSEN!$B$17:$E$17,[3]ANALYSEN!$B$19:$E$20,[3]ANALYSEN!$B$22:$E$23,[3]ANALYSEN!$B$32:$E$37,[3]ANALYSEN!$B$39:$E$40,[3]ANALYSEN!$B$42:$E$42,[3]ANALYSEN!$B$44:$E$45,[3]ANALYSEN!$B$52:$E$55</definedName>
    <definedName name="Eingabebereich">[3]ANALYSEN!#REF!</definedName>
    <definedName name="Eingabewerte">[3]ANALYSEN!$B$6:$E$9,[3]ANALYSEN!$B$13:$E$15,[3]ANALYSEN!$B$17:$E$17,[3]ANALYSEN!$B$19:$E$20,[3]ANALYSEN!$B$22:$E$23,[3]ANALYSEN!$B$32:$E$37,[3]ANALYSEN!$B$39:$E$40,[3]ANALYSEN!$B$42:$E$42,[3]ANALYSEN!$B$44:$E$45,[3]ANALYSEN!$B$52:$E$55</definedName>
    <definedName name="EssLatest">"01_YTD"</definedName>
    <definedName name="EssOptions">"A1110000000011001011001101000_03---00"</definedName>
    <definedName name="f">#REF!</definedName>
    <definedName name="FC">'[2]Konzern aktuell'!#REF!</definedName>
    <definedName name="HELP">#REF!</definedName>
    <definedName name="ist_vj2">'[2]Konzern aktuell'!#REF!</definedName>
    <definedName name="KONZERN_I">'[2]Konzern aktuell'!#REF!</definedName>
    <definedName name="KONZERN_II">'[2]Konzern aktuell'!#REF!</definedName>
    <definedName name="LIAB">#REF!</definedName>
    <definedName name="LIAB_ACT">#REF!</definedName>
    <definedName name="Mwst">15%</definedName>
    <definedName name="PLAN12">'[2]Konzern aktuell'!#REF!</definedName>
    <definedName name="plan2">'[2]Konzern aktuell'!#REF!</definedName>
    <definedName name="_xlnm.Print_Area" localSheetId="1">'Balance Sheet '!$A$1:$F$58</definedName>
    <definedName name="_xlnm.Print_Area" localSheetId="5">'Changes in Equity'!$A$2:$W$32</definedName>
    <definedName name="_xlnm.Print_Area" localSheetId="2">'Income Statement'!$A$1:$M$33</definedName>
    <definedName name="_xlnm.Print_Area" localSheetId="0">'Key Figures'!#REF!</definedName>
    <definedName name="_xlnm.Print_Area" localSheetId="6">'Recogn. Income and Expenses'!$A$1:$K$17</definedName>
    <definedName name="_xlnm.Print_Area" localSheetId="4">'Segment Report'!$A$1:$M$56</definedName>
    <definedName name="_xlnm.Print_Area" localSheetId="3">'Statement of Cash Flows'!$A$1:$G$38</definedName>
    <definedName name="wrn.Feb." localSheetId="1" hidden="1">{#N/A,#N/A,FALSE,"431"}</definedName>
    <definedName name="wrn.Feb." localSheetId="5" hidden="1">{#N/A,#N/A,FALSE,"431"}</definedName>
    <definedName name="wrn.Feb." localSheetId="2" hidden="1">{#N/A,#N/A,FALSE,"431"}</definedName>
    <definedName name="wrn.Feb." localSheetId="0" hidden="1">{#N/A,#N/A,FALSE,"431"}</definedName>
    <definedName name="wrn.Feb." localSheetId="6" hidden="1">{#N/A,#N/A,FALSE,"431"}</definedName>
    <definedName name="wrn.Feb." localSheetId="4" hidden="1">{#N/A,#N/A,FALSE,"431"}</definedName>
    <definedName name="wrn.Feb." hidden="1">{#N/A,#N/A,FALSE,"431"}</definedName>
    <definedName name="xy" localSheetId="5" hidden="1">{#N/A,#N/A,FALSE,"431"}</definedName>
    <definedName name="xy" localSheetId="0" hidden="1">{#N/A,#N/A,FALSE,"431"}</definedName>
    <definedName name="xy" localSheetId="6" hidden="1">{#N/A,#N/A,FALSE,"431"}</definedName>
    <definedName name="xy" localSheetId="4" hidden="1">{#N/A,#N/A,FALSE,"431"}</definedName>
    <definedName name="xy" hidden="1">{#N/A,#N/A,FALSE,"431"}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36787" l="1"/>
  <c r="C16" i="36783"/>
  <c r="I14" i="36776"/>
  <c r="D14" i="36776"/>
  <c r="C41" i="36783" l="1"/>
  <c r="D11" i="36778"/>
  <c r="D10" i="36778"/>
  <c r="D9" i="36778"/>
  <c r="D8" i="36778"/>
  <c r="D12" i="36778" s="1"/>
  <c r="D13" i="36778" s="1"/>
  <c r="D15" i="36778" s="1"/>
  <c r="L8" i="36787"/>
  <c r="L7" i="36787" s="1"/>
  <c r="L18" i="36787" s="1"/>
  <c r="I22" i="36776"/>
  <c r="L22" i="36776" s="1"/>
  <c r="I20" i="36776"/>
  <c r="L14" i="36776"/>
  <c r="D22" i="36776"/>
  <c r="D20" i="36776"/>
  <c r="G20" i="36776" s="1"/>
  <c r="G14" i="36776"/>
  <c r="J39" i="36783"/>
  <c r="J42" i="36783" s="1"/>
  <c r="J44" i="36783" s="1"/>
  <c r="J46" i="36783" s="1"/>
  <c r="J48" i="36783" s="1"/>
  <c r="I39" i="36783"/>
  <c r="I42" i="36783" s="1"/>
  <c r="I44" i="36783" s="1"/>
  <c r="I46" i="36783" s="1"/>
  <c r="I48" i="36783" s="1"/>
  <c r="H39" i="36783"/>
  <c r="H42" i="36783" s="1"/>
  <c r="H44" i="36783" s="1"/>
  <c r="H46" i="36783" s="1"/>
  <c r="H48" i="36783" s="1"/>
  <c r="G39" i="36783"/>
  <c r="G42" i="36783" s="1"/>
  <c r="G44" i="36783" s="1"/>
  <c r="G46" i="36783" s="1"/>
  <c r="G48" i="36783" s="1"/>
  <c r="F39" i="36783"/>
  <c r="F42" i="36783" s="1"/>
  <c r="F44" i="36783" s="1"/>
  <c r="F46" i="36783" s="1"/>
  <c r="F48" i="36783" s="1"/>
  <c r="E39" i="36783"/>
  <c r="E42" i="36783" s="1"/>
  <c r="E44" i="36783" s="1"/>
  <c r="E46" i="36783" s="1"/>
  <c r="E48" i="36783" s="1"/>
  <c r="D39" i="36783"/>
  <c r="D42" i="36783" s="1"/>
  <c r="D44" i="36783" s="1"/>
  <c r="D46" i="36783" s="1"/>
  <c r="D48" i="36783" s="1"/>
  <c r="C39" i="36783"/>
  <c r="C42" i="36783" s="1"/>
  <c r="C44" i="36783" s="1"/>
  <c r="C46" i="36783" s="1"/>
  <c r="C48" i="36783" s="1"/>
  <c r="L47" i="36783"/>
  <c r="K47" i="36783"/>
  <c r="L45" i="36783"/>
  <c r="K45" i="36783"/>
  <c r="L43" i="36783"/>
  <c r="K43" i="36783"/>
  <c r="L41" i="36783"/>
  <c r="K41" i="36783"/>
  <c r="L40" i="36783"/>
  <c r="K40" i="36783"/>
  <c r="L38" i="36783"/>
  <c r="K38" i="36783"/>
  <c r="L37" i="36783"/>
  <c r="K37" i="36783"/>
  <c r="K39" i="36783" s="1"/>
  <c r="J10" i="36783"/>
  <c r="J13" i="36783" s="1"/>
  <c r="J15" i="36783" s="1"/>
  <c r="J17" i="36783" s="1"/>
  <c r="J19" i="36783" s="1"/>
  <c r="I10" i="36783"/>
  <c r="I13" i="36783" s="1"/>
  <c r="I15" i="36783" s="1"/>
  <c r="I17" i="36783" s="1"/>
  <c r="I19" i="36783" s="1"/>
  <c r="H10" i="36783"/>
  <c r="H13" i="36783" s="1"/>
  <c r="H15" i="36783" s="1"/>
  <c r="H17" i="36783" s="1"/>
  <c r="H19" i="36783" s="1"/>
  <c r="G10" i="36783"/>
  <c r="G13" i="36783" s="1"/>
  <c r="G15" i="36783" s="1"/>
  <c r="G17" i="36783" s="1"/>
  <c r="G19" i="36783" s="1"/>
  <c r="F10" i="36783"/>
  <c r="F13" i="36783" s="1"/>
  <c r="F15" i="36783" s="1"/>
  <c r="F17" i="36783" s="1"/>
  <c r="F19" i="36783" s="1"/>
  <c r="E10" i="36783"/>
  <c r="E13" i="36783" s="1"/>
  <c r="E15" i="36783" s="1"/>
  <c r="E17" i="36783" s="1"/>
  <c r="E19" i="36783" s="1"/>
  <c r="D10" i="36783"/>
  <c r="D13" i="36783" s="1"/>
  <c r="D15" i="36783" s="1"/>
  <c r="D17" i="36783" s="1"/>
  <c r="D19" i="36783" s="1"/>
  <c r="C10" i="36783"/>
  <c r="C13" i="36783" s="1"/>
  <c r="C15" i="36783" s="1"/>
  <c r="C17" i="36783" s="1"/>
  <c r="C19" i="36783" s="1"/>
  <c r="L18" i="36783"/>
  <c r="K18" i="36783"/>
  <c r="L16" i="36783"/>
  <c r="K16" i="36783"/>
  <c r="L14" i="36783"/>
  <c r="K14" i="36783"/>
  <c r="L12" i="36783"/>
  <c r="K12" i="36783"/>
  <c r="L11" i="36783"/>
  <c r="K11" i="36783"/>
  <c r="L9" i="36783"/>
  <c r="K9" i="36783"/>
  <c r="L8" i="36783"/>
  <c r="L10" i="36783" s="1"/>
  <c r="L13" i="36783" s="1"/>
  <c r="L15" i="36783" s="1"/>
  <c r="L17" i="36783" s="1"/>
  <c r="L19" i="36783" s="1"/>
  <c r="L22" i="36783" s="1"/>
  <c r="L24" i="36783" s="1"/>
  <c r="L26" i="36783" s="1"/>
  <c r="K8" i="36783"/>
  <c r="V16" i="36781"/>
  <c r="G19" i="36781"/>
  <c r="F38" i="2316"/>
  <c r="D38" i="2316"/>
  <c r="F29" i="36776"/>
  <c r="F30" i="36776"/>
  <c r="G7" i="36787"/>
  <c r="G18" i="36787" s="1"/>
  <c r="I31" i="36787"/>
  <c r="G31" i="36787"/>
  <c r="O21" i="36787"/>
  <c r="J21" i="36787"/>
  <c r="O20" i="36787"/>
  <c r="J20" i="36787"/>
  <c r="O19" i="36787"/>
  <c r="J19" i="36787"/>
  <c r="N7" i="36787"/>
  <c r="N18" i="36787" s="1"/>
  <c r="I7" i="36787"/>
  <c r="I18" i="36787" s="1"/>
  <c r="O17" i="36787"/>
  <c r="J17" i="36787"/>
  <c r="O15" i="36787"/>
  <c r="J15" i="36787"/>
  <c r="O14" i="36787"/>
  <c r="J14" i="36787"/>
  <c r="O13" i="36787"/>
  <c r="J13" i="36787"/>
  <c r="O12" i="36787"/>
  <c r="J12" i="36787"/>
  <c r="O9" i="36787"/>
  <c r="J9" i="36787"/>
  <c r="O8" i="36787"/>
  <c r="J8" i="36787"/>
  <c r="R28" i="36781"/>
  <c r="V28" i="36781"/>
  <c r="R29" i="36781"/>
  <c r="V29" i="36781" s="1"/>
  <c r="E19" i="36781"/>
  <c r="R10" i="36781"/>
  <c r="V10" i="36781" s="1"/>
  <c r="D19" i="36781"/>
  <c r="R11" i="36781"/>
  <c r="R12" i="36781"/>
  <c r="V12" i="36781" s="1"/>
  <c r="R13" i="36781"/>
  <c r="R14" i="36781"/>
  <c r="V14" i="36781"/>
  <c r="R15" i="36781"/>
  <c r="V15" i="36781" s="1"/>
  <c r="R17" i="36781"/>
  <c r="V17" i="36781" s="1"/>
  <c r="R18" i="36781"/>
  <c r="I19" i="36781"/>
  <c r="K19" i="36781"/>
  <c r="L19" i="36781"/>
  <c r="M19" i="36781"/>
  <c r="N19" i="36781"/>
  <c r="P19" i="36781"/>
  <c r="T19" i="36781"/>
  <c r="D29" i="36776"/>
  <c r="G29" i="36776" s="1"/>
  <c r="I31" i="36781"/>
  <c r="G31" i="36781"/>
  <c r="E31" i="36781"/>
  <c r="D31" i="36781"/>
  <c r="J12" i="36778"/>
  <c r="J13" i="36778" s="1"/>
  <c r="J15" i="36778" s="1"/>
  <c r="H12" i="36778"/>
  <c r="H13" i="36778" s="1"/>
  <c r="H15" i="36778" s="1"/>
  <c r="F12" i="36778"/>
  <c r="F13" i="36778" s="1"/>
  <c r="F15" i="36778" s="1"/>
  <c r="K30" i="36776"/>
  <c r="L30" i="36776" s="1"/>
  <c r="K29" i="36776"/>
  <c r="K10" i="36776"/>
  <c r="K12" i="36776"/>
  <c r="K16" i="36776" s="1"/>
  <c r="K19" i="36776" s="1"/>
  <c r="K21" i="36776" s="1"/>
  <c r="K24" i="36776" s="1"/>
  <c r="K27" i="36776" s="1"/>
  <c r="I30" i="36776"/>
  <c r="I29" i="36776"/>
  <c r="I10" i="36776"/>
  <c r="I12" i="36776" s="1"/>
  <c r="F10" i="36776"/>
  <c r="F12" i="36776" s="1"/>
  <c r="F16" i="36776" s="1"/>
  <c r="F19" i="36776" s="1"/>
  <c r="F21" i="36776" s="1"/>
  <c r="F24" i="36776" s="1"/>
  <c r="F27" i="36776" s="1"/>
  <c r="D30" i="36776"/>
  <c r="D10" i="36776"/>
  <c r="D12" i="36776" s="1"/>
  <c r="G26" i="36776"/>
  <c r="G23" i="36776"/>
  <c r="G22" i="36776"/>
  <c r="G18" i="36776"/>
  <c r="G17" i="36776"/>
  <c r="G15" i="36776"/>
  <c r="G13" i="36776"/>
  <c r="G11" i="36776"/>
  <c r="G9" i="36776"/>
  <c r="G8" i="36776"/>
  <c r="G7" i="36776"/>
  <c r="G6" i="36776"/>
  <c r="L20" i="36776"/>
  <c r="R21" i="36781"/>
  <c r="V21" i="36781"/>
  <c r="K31" i="36781"/>
  <c r="L31" i="36781"/>
  <c r="M31" i="36781"/>
  <c r="N31" i="36781"/>
  <c r="P31" i="36781"/>
  <c r="R22" i="36781"/>
  <c r="V22" i="36781" s="1"/>
  <c r="R24" i="36781"/>
  <c r="V24" i="36781" s="1"/>
  <c r="R25" i="36781"/>
  <c r="V25" i="36781" s="1"/>
  <c r="R26" i="36781"/>
  <c r="V26" i="36781" s="1"/>
  <c r="R27" i="36781"/>
  <c r="V27" i="36781" s="1"/>
  <c r="R30" i="36781"/>
  <c r="V30" i="36781"/>
  <c r="T31" i="36781"/>
  <c r="V11" i="36781"/>
  <c r="V13" i="36781"/>
  <c r="V18" i="36781"/>
  <c r="R23" i="36781"/>
  <c r="V23" i="36781" s="1"/>
  <c r="L26" i="36776"/>
  <c r="L23" i="36776"/>
  <c r="L18" i="36776"/>
  <c r="L17" i="36776"/>
  <c r="L15" i="36776"/>
  <c r="L13" i="36776"/>
  <c r="L11" i="36776"/>
  <c r="L9" i="36776"/>
  <c r="L8" i="36776"/>
  <c r="L7" i="36776"/>
  <c r="L6" i="36776"/>
  <c r="L10" i="36776"/>
  <c r="G10" i="36776"/>
  <c r="I16" i="36787"/>
  <c r="V19" i="36781" l="1"/>
  <c r="G30" i="36776"/>
  <c r="K42" i="36783"/>
  <c r="K44" i="36783" s="1"/>
  <c r="K46" i="36783" s="1"/>
  <c r="K48" i="36783" s="1"/>
  <c r="K51" i="36783" s="1"/>
  <c r="K53" i="36783" s="1"/>
  <c r="K55" i="36783" s="1"/>
  <c r="R19" i="36781"/>
  <c r="L29" i="36776"/>
  <c r="L39" i="36783"/>
  <c r="L42" i="36783" s="1"/>
  <c r="L44" i="36783" s="1"/>
  <c r="L46" i="36783" s="1"/>
  <c r="L48" i="36783" s="1"/>
  <c r="L51" i="36783" s="1"/>
  <c r="L53" i="36783" s="1"/>
  <c r="L55" i="36783" s="1"/>
  <c r="K10" i="36783"/>
  <c r="K13" i="36783" s="1"/>
  <c r="K15" i="36783" s="1"/>
  <c r="K17" i="36783" s="1"/>
  <c r="K19" i="36783" s="1"/>
  <c r="K22" i="36783" s="1"/>
  <c r="K24" i="36783" s="1"/>
  <c r="K26" i="36783" s="1"/>
  <c r="N16" i="36787"/>
  <c r="O7" i="36787"/>
  <c r="J7" i="36787"/>
  <c r="L16" i="36787"/>
  <c r="G16" i="36787"/>
  <c r="V31" i="36781"/>
  <c r="R31" i="36781"/>
  <c r="L12" i="36776"/>
  <c r="I16" i="36776"/>
  <c r="D16" i="36776"/>
  <c r="G12" i="36776"/>
  <c r="L16" i="36776" l="1"/>
  <c r="I19" i="36776"/>
  <c r="G16" i="36776"/>
  <c r="D19" i="36776"/>
  <c r="L19" i="36776" l="1"/>
  <c r="I21" i="36776"/>
  <c r="D21" i="36776"/>
  <c r="G19" i="36776"/>
  <c r="L21" i="36776" l="1"/>
  <c r="I24" i="36776"/>
  <c r="G21" i="36776"/>
  <c r="D24" i="36776"/>
  <c r="L24" i="36776" l="1"/>
  <c r="I27" i="36776"/>
  <c r="G24" i="36776"/>
  <c r="D27" i="36776"/>
</calcChain>
</file>

<file path=xl/sharedStrings.xml><?xml version="1.0" encoding="utf-8"?>
<sst xmlns="http://schemas.openxmlformats.org/spreadsheetml/2006/main" count="288" uniqueCount="178">
  <si>
    <t>-</t>
  </si>
  <si>
    <t>Maintenance</t>
  </si>
  <si>
    <t>Other</t>
  </si>
  <si>
    <t>Change in %</t>
  </si>
  <si>
    <t>Total revenue</t>
  </si>
  <si>
    <t>Earnings per share (EUR, basic)</t>
  </si>
  <si>
    <t>Income taxes</t>
  </si>
  <si>
    <t>Changes in inventories, receivables 
and other current assets</t>
  </si>
  <si>
    <t>Changes in payables and other liabilities</t>
  </si>
  <si>
    <t>Income taxes paid</t>
  </si>
  <si>
    <t>Interest paid</t>
  </si>
  <si>
    <t>Interest received</t>
  </si>
  <si>
    <t>Net change in cash and cash equivalents</t>
  </si>
  <si>
    <t>Cash and cash equivalents at the beginning of the period</t>
  </si>
  <si>
    <t>Gross profit</t>
  </si>
  <si>
    <t>Total</t>
  </si>
  <si>
    <t>Inventories</t>
  </si>
  <si>
    <t>Trade receivables</t>
  </si>
  <si>
    <t>Other receivables and other assets</t>
  </si>
  <si>
    <t>Intangible assets</t>
  </si>
  <si>
    <t>Goodwill</t>
  </si>
  <si>
    <t>Property, plant and equipment</t>
  </si>
  <si>
    <t>Financial assets</t>
  </si>
  <si>
    <t>Deferred taxes</t>
  </si>
  <si>
    <t>Trade payables</t>
  </si>
  <si>
    <t>Deferred income</t>
  </si>
  <si>
    <t>Equity</t>
  </si>
  <si>
    <t>Share capital</t>
  </si>
  <si>
    <t>Capital reserve</t>
  </si>
  <si>
    <t>Retained earnings</t>
  </si>
  <si>
    <t>Operating result</t>
  </si>
  <si>
    <t>Earnings before taxes</t>
  </si>
  <si>
    <t>Other taxes</t>
  </si>
  <si>
    <t>Current assets</t>
  </si>
  <si>
    <t>Current liabilities</t>
  </si>
  <si>
    <t>Non-current liabilities</t>
  </si>
  <si>
    <t>Earnings per share (EUR,  diluted)</t>
  </si>
  <si>
    <t>Licenses</t>
  </si>
  <si>
    <t>Taxes</t>
  </si>
  <si>
    <t>Net income</t>
  </si>
  <si>
    <t>€ thousands</t>
  </si>
  <si>
    <t>Product revenue</t>
  </si>
  <si>
    <t>ETS</t>
  </si>
  <si>
    <t>TOTAL</t>
  </si>
  <si>
    <t>Cost of sales</t>
  </si>
  <si>
    <t>Business line contribution</t>
  </si>
  <si>
    <t>Earnings before interest and taxes (EBIT)</t>
  </si>
  <si>
    <t>Proceeds from the sale of financial assets</t>
  </si>
  <si>
    <t>Purchase of financial assets</t>
  </si>
  <si>
    <t>Financial liabilities</t>
  </si>
  <si>
    <t>Other liabilities</t>
  </si>
  <si>
    <t>Costs of sales</t>
  </si>
  <si>
    <t>Research and development expenses</t>
  </si>
  <si>
    <t>General and administrative expenses</t>
  </si>
  <si>
    <t>Other operating income</t>
  </si>
  <si>
    <t>Other operating expenses</t>
  </si>
  <si>
    <t>thereof attributable to shareholders of Software AG</t>
  </si>
  <si>
    <t>Non-current assets</t>
  </si>
  <si>
    <t>Other provisions</t>
  </si>
  <si>
    <t>Net income for the year</t>
  </si>
  <si>
    <t>Other non-cash income/expense</t>
  </si>
  <si>
    <t>Operating cash flow before changes in working capital</t>
  </si>
  <si>
    <t>Payment for acquisitions, net</t>
  </si>
  <si>
    <t>Net cash used in investing activities</t>
  </si>
  <si>
    <t>Proceeds from issue of share capital</t>
  </si>
  <si>
    <t>Repayments of financial liabilities</t>
  </si>
  <si>
    <t>Change in cash and cash equivalents from cash relevant transactions</t>
  </si>
  <si>
    <t>Currency translation differences</t>
  </si>
  <si>
    <t>New shares issued</t>
  </si>
  <si>
    <t>Sales, marketing and distribution expenses</t>
  </si>
  <si>
    <t>Sales, Marketing &amp; Distribution expenses</t>
  </si>
  <si>
    <t>Earnings before interest and taxes</t>
  </si>
  <si>
    <t>Other reserves</t>
  </si>
  <si>
    <t>Prepaid expenses</t>
  </si>
  <si>
    <t>Amortization/depreciation of non-current assets</t>
  </si>
  <si>
    <t>Stock options</t>
  </si>
  <si>
    <t>IFRS, unaudited</t>
  </si>
  <si>
    <t>Change
 in %</t>
  </si>
  <si>
    <t>as % of revenue</t>
  </si>
  <si>
    <t>EBIT</t>
  </si>
  <si>
    <t>Total assets</t>
  </si>
  <si>
    <t>Cash and cash equivalents</t>
  </si>
  <si>
    <t>Shareholders' equity</t>
  </si>
  <si>
    <t>as % of total assets</t>
  </si>
  <si>
    <t>of which in Germany</t>
  </si>
  <si>
    <t>Employees (Full time equivalent)</t>
  </si>
  <si>
    <t>Net financial income/expense</t>
  </si>
  <si>
    <t>Other operating income/expense, net</t>
  </si>
  <si>
    <t>in € thousands</t>
  </si>
  <si>
    <t>Gezeichnetes</t>
  </si>
  <si>
    <t>Kapital</t>
  </si>
  <si>
    <t>Dividend payment</t>
  </si>
  <si>
    <t>Transactions between shareholders</t>
  </si>
  <si>
    <t>Reconciliation</t>
  </si>
  <si>
    <t>Business line result</t>
  </si>
  <si>
    <t>Treasury shares</t>
  </si>
  <si>
    <t>Purchase of treasury stock</t>
  </si>
  <si>
    <t>Other comprehensive income</t>
  </si>
  <si>
    <t>Total comprehensive income</t>
  </si>
  <si>
    <t>Dividends paid</t>
  </si>
  <si>
    <t>thereof attributable to non-controlling interest</t>
  </si>
  <si>
    <t>Revenue</t>
  </si>
  <si>
    <t xml:space="preserve">Earnings per share (€, basic) </t>
  </si>
  <si>
    <t>Earnings per share (€, diluted)</t>
  </si>
  <si>
    <t>Financial income/expense net</t>
  </si>
  <si>
    <t>Weighted average number of shares outstanding (basic)</t>
  </si>
  <si>
    <t>Weighted average number of shares outstanding (diluted)</t>
  </si>
  <si>
    <t>In € thousands</t>
  </si>
  <si>
    <t>Net loss/gain arising from translating net investments in foreign operations</t>
  </si>
  <si>
    <t>ASSETS</t>
  </si>
  <si>
    <t>EQUITY AND LIABILITIES</t>
  </si>
  <si>
    <t>Provisions for pensions</t>
  </si>
  <si>
    <t>STATEMENT OF COMPREHENSIVE INCOME</t>
  </si>
  <si>
    <t xml:space="preserve">In € thousands </t>
  </si>
  <si>
    <t>In € millions (unless otherwise stated)</t>
  </si>
  <si>
    <t>Net cash provided by operating activities</t>
  </si>
  <si>
    <t>Proceeds from the sale of property, plant and equipment/intangible assets</t>
  </si>
  <si>
    <t>Purchase of property, plant and equipment/intangible assets</t>
  </si>
  <si>
    <t>Net cash provided by/used in financing activities</t>
  </si>
  <si>
    <t>Currency translation adjustment</t>
  </si>
  <si>
    <t>Cash and cash equivalents at the end of period</t>
  </si>
  <si>
    <t>Product sales</t>
  </si>
  <si>
    <t xml:space="preserve"> </t>
  </si>
  <si>
    <t>Net debt</t>
  </si>
  <si>
    <t>Non-controlling interest</t>
  </si>
  <si>
    <t>BPE</t>
  </si>
  <si>
    <t>IDSC</t>
  </si>
  <si>
    <t>Issue and disposal of treasury stock</t>
  </si>
  <si>
    <t>Equity as of January 1, 2011</t>
  </si>
  <si>
    <t>Transactions with equity holders</t>
  </si>
  <si>
    <t>Common shares (No.)</t>
  </si>
  <si>
    <t>Fair value measurement of securities and derivatives</t>
  </si>
  <si>
    <t>Actuarial gains/losses from defined benefit plans</t>
  </si>
  <si>
    <t>Attributable to shareholders of Software AG</t>
  </si>
  <si>
    <t>Non-controlling interests</t>
  </si>
  <si>
    <t>Thereof attributable to shareholders of Software AG</t>
  </si>
  <si>
    <t>Thereof attributable to non-controlling interests</t>
  </si>
  <si>
    <t>Purchase of treasury stock (incl. Hedge premiums paid)</t>
  </si>
  <si>
    <t xml:space="preserve">Comprehensive income </t>
  </si>
  <si>
    <t>Business Line</t>
  </si>
  <si>
    <t>Business Process Excellence</t>
  </si>
  <si>
    <t>IDS Scheer Consulting</t>
  </si>
  <si>
    <t>R&amp;D</t>
  </si>
  <si>
    <t>Enterprise Transaction Systems</t>
  </si>
  <si>
    <t>Consulting and Services</t>
  </si>
  <si>
    <t>Free Cash flow</t>
  </si>
  <si>
    <t>Dec. 31, 2011</t>
  </si>
  <si>
    <t>Balance sheet</t>
  </si>
  <si>
    <t>Equity as of January 1, 2012</t>
  </si>
  <si>
    <t>Cash inflows/outflows from current financial assets</t>
  </si>
  <si>
    <t>Free Cash Flow</t>
  </si>
  <si>
    <t>Other changes</t>
  </si>
  <si>
    <t>September 30, 2012</t>
  </si>
  <si>
    <t>September 30, 2011</t>
  </si>
  <si>
    <t>Q3 2012</t>
  </si>
  <si>
    <t>Q3 2011</t>
  </si>
  <si>
    <t>Sept. 30, 2012</t>
  </si>
  <si>
    <t>Sept. 30, 2011</t>
  </si>
  <si>
    <t>CONSOLIDATED BALANCE SHEET as of September 30, 2012</t>
  </si>
  <si>
    <t>Q1 - Q3 2012</t>
  </si>
  <si>
    <t>Q1 - Q3 2011</t>
  </si>
  <si>
    <t>SEGMENT REPORT for Q1 - Q3  2012</t>
  </si>
  <si>
    <t>CONSOLIDATED STATEMENT OF CHANGES IN EQUITY for the nine months ended September 30</t>
  </si>
  <si>
    <t>Equity as of September 30, 2011</t>
  </si>
  <si>
    <t>Equity as of September 30, 2012</t>
  </si>
  <si>
    <t>KEY FIGURES as of September 30, 2012</t>
  </si>
  <si>
    <t>CONSOLIDATED INCOME STATEMENT for nine months ended September 30, 2012</t>
  </si>
  <si>
    <t>CONSOLIDATED STATEMENT OF CASH FLOWS for the nine months ended September 30, 2012</t>
  </si>
  <si>
    <t>for the nine months ended September 30, 2012</t>
  </si>
  <si>
    <t>Currency translation gains/losses from net investments in foreign operations</t>
  </si>
  <si>
    <t>Net actuarial gain/loss and asset caps on defined benefit plans</t>
  </si>
  <si>
    <t>Net gain/loss on remeasuring financial assets</t>
  </si>
  <si>
    <t>Additions to financial liabilities</t>
  </si>
  <si>
    <t>Services</t>
  </si>
  <si>
    <t>Segment contribution</t>
  </si>
  <si>
    <t>Segment earnings</t>
  </si>
  <si>
    <t>Tax liabilities</t>
  </si>
  <si>
    <t>SEGMENT REPORT for the three months ended September 30,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</si>
</sst>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#,##0_ ;[Red]\-#,##0\ "/>
    <numFmt numFmtId="165" formatCode="0.0"/>
    <numFmt numFmtId="166" formatCode="0.0%"/>
    <numFmt numFmtId="167" formatCode="#,##0.0"/>
    <numFmt numFmtId="168" formatCode="&quot;ÖS&quot;\ #,##0;[Red]\-&quot;ÖS&quot;\ #,##0"/>
    <numFmt numFmtId="169" formatCode="_-&quot;£&quot;* #,##0_-;\-&quot;£&quot;* #,##0_-;_-&quot;£&quot;* &quot;-&quot;_-;_-@_-"/>
    <numFmt numFmtId="170" formatCode="_-&quot;£&quot;* #,##0.00_-;\-&quot;£&quot;* #,##0.00_-;_-&quot;£&quot;* &quot;-&quot;??_-;_-@_-"/>
    <numFmt numFmtId="171" formatCode="d/m/yyyy"/>
    <numFmt numFmtId="172" formatCode="_-* #,##0.0_-;\-* #,##0.0_-;_-* &quot;-&quot;?_-;_-@_-"/>
    <numFmt numFmtId="173" formatCode="_-* #,##0.00\ [$€-1]_-;\-* #,##0.00\ [$€-1]_-;_-* &quot;-&quot;??\ [$€-1]_-"/>
    <numFmt numFmtId="174" formatCode="[$-407]d/\ mmmm\ yyyy;@"/>
    <numFmt numFmtId="175" formatCode="[$-407]d/\ mmm/\ yyyy;@"/>
    <numFmt numFmtId="176" formatCode="0.000_)"/>
    <numFmt numFmtId="177" formatCode="#,##0\ \ "/>
  </numFmts>
  <fonts count="27">
    <font>
      <sz val="10"/>
      <name val="Arial"/>
    </font>
    <font>
      <sz val="10"/>
      <name val="Arial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name val="Univers (WN)"/>
    </font>
    <font>
      <sz val="12"/>
      <name val="Arial"/>
      <family val="2"/>
    </font>
    <font>
      <sz val="10"/>
      <name val="Geneva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CorpoS"/>
    </font>
    <font>
      <sz val="11"/>
      <name val="Tms Rmn"/>
    </font>
    <font>
      <b/>
      <sz val="14"/>
      <name val="Arial"/>
      <family val="2"/>
    </font>
    <font>
      <i/>
      <sz val="12"/>
      <name val="Arial"/>
      <family val="2"/>
    </font>
    <font>
      <sz val="10"/>
      <color indexed="56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</fills>
  <borders count="47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4">
    <xf numFmtId="0" fontId="0" fillId="0" borderId="0"/>
    <xf numFmtId="0" fontId="1" fillId="2" borderId="0"/>
    <xf numFmtId="0" fontId="1" fillId="0" borderId="0">
      <alignment vertical="center"/>
    </xf>
    <xf numFmtId="0" fontId="15" fillId="2" borderId="0"/>
    <xf numFmtId="0" fontId="15" fillId="0" borderId="0">
      <alignment vertical="center"/>
    </xf>
    <xf numFmtId="0" fontId="16" fillId="2" borderId="0"/>
    <xf numFmtId="0" fontId="16" fillId="0" borderId="0">
      <alignment vertical="center"/>
    </xf>
    <xf numFmtId="0" fontId="17" fillId="2" borderId="0"/>
    <xf numFmtId="0" fontId="17" fillId="0" borderId="0">
      <alignment vertical="center"/>
    </xf>
    <xf numFmtId="0" fontId="18" fillId="2" borderId="0"/>
    <xf numFmtId="0" fontId="18" fillId="0" borderId="0">
      <alignment vertical="center"/>
    </xf>
    <xf numFmtId="0" fontId="19" fillId="2" borderId="0"/>
    <xf numFmtId="0" fontId="19" fillId="0" borderId="0"/>
    <xf numFmtId="0" fontId="3" fillId="2" borderId="0"/>
    <xf numFmtId="0" fontId="3" fillId="0" borderId="0"/>
    <xf numFmtId="177" fontId="20" fillId="3" borderId="1"/>
    <xf numFmtId="164" fontId="7" fillId="0" borderId="0">
      <alignment vertical="center"/>
    </xf>
    <xf numFmtId="0" fontId="16" fillId="3" borderId="0"/>
    <xf numFmtId="0" fontId="16" fillId="4" borderId="0"/>
    <xf numFmtId="0" fontId="1" fillId="2" borderId="0"/>
    <xf numFmtId="0" fontId="1" fillId="0" borderId="0"/>
    <xf numFmtId="0" fontId="15" fillId="2" borderId="0"/>
    <xf numFmtId="0" fontId="15" fillId="0" borderId="0"/>
    <xf numFmtId="0" fontId="16" fillId="2" borderId="0"/>
    <xf numFmtId="0" fontId="7" fillId="2" borderId="0"/>
    <xf numFmtId="0" fontId="18" fillId="2" borderId="0"/>
    <xf numFmtId="0" fontId="19" fillId="2" borderId="0"/>
    <xf numFmtId="0" fontId="3" fillId="2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6" fontId="21" fillId="0" borderId="0"/>
    <xf numFmtId="17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38" fontId="3" fillId="2" borderId="0" applyNumberFormat="0" applyBorder="0" applyAlignment="0" applyProtection="0"/>
    <xf numFmtId="10" fontId="3" fillId="3" borderId="2" applyNumberFormat="0" applyBorder="0" applyAlignment="0" applyProtection="0"/>
    <xf numFmtId="172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4" fontId="6" fillId="0" borderId="0"/>
    <xf numFmtId="10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" fontId="11" fillId="0" borderId="3" applyNumberFormat="0" applyFill="0" applyAlignment="0" applyProtection="0"/>
    <xf numFmtId="3" fontId="12" fillId="0" borderId="3" applyNumberFormat="0" applyFill="0" applyAlignment="0" applyProtection="0"/>
    <xf numFmtId="0" fontId="11" fillId="0" borderId="0" applyNumberFormat="0" applyFill="0" applyBorder="0" applyProtection="0">
      <alignment wrapText="1"/>
    </xf>
    <xf numFmtId="0" fontId="12" fillId="0" borderId="0">
      <alignment wrapText="1"/>
    </xf>
    <xf numFmtId="3" fontId="13" fillId="0" borderId="0" applyFont="0" applyFill="0" applyBorder="0" applyProtection="0">
      <alignment horizontal="right"/>
    </xf>
    <xf numFmtId="170" fontId="20" fillId="0" borderId="0" applyBorder="0" applyProtection="0"/>
    <xf numFmtId="170" fontId="20" fillId="0" borderId="0" applyBorder="0"/>
  </cellStyleXfs>
  <cellXfs count="258">
    <xf numFmtId="0" fontId="0" fillId="0" borderId="0" xfId="0"/>
    <xf numFmtId="0" fontId="2" fillId="0" borderId="0" xfId="0" applyFont="1"/>
    <xf numFmtId="0" fontId="7" fillId="0" borderId="0" xfId="0" applyFont="1"/>
    <xf numFmtId="4" fontId="7" fillId="0" borderId="0" xfId="54" applyFont="1"/>
    <xf numFmtId="4" fontId="7" fillId="0" borderId="0" xfId="54" applyNumberFormat="1" applyFont="1" applyAlignment="1">
      <alignment horizontal="right"/>
    </xf>
    <xf numFmtId="4" fontId="2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right"/>
    </xf>
    <xf numFmtId="4" fontId="4" fillId="5" borderId="0" xfId="54" applyFont="1" applyFill="1" applyBorder="1" applyAlignment="1" applyProtection="1"/>
    <xf numFmtId="4" fontId="2" fillId="5" borderId="0" xfId="54" applyNumberFormat="1" applyFont="1" applyFill="1" applyBorder="1" applyAlignment="1" applyProtection="1">
      <alignment horizontal="center"/>
    </xf>
    <xf numFmtId="4" fontId="4" fillId="5" borderId="0" xfId="54" applyFont="1" applyFill="1" applyAlignment="1" applyProtection="1">
      <alignment horizontal="left"/>
    </xf>
    <xf numFmtId="4" fontId="2" fillId="5" borderId="0" xfId="54" applyNumberFormat="1" applyFont="1" applyFill="1" applyBorder="1" applyAlignment="1">
      <alignment horizontal="center"/>
    </xf>
    <xf numFmtId="4" fontId="2" fillId="5" borderId="0" xfId="54" applyFont="1" applyFill="1" applyAlignment="1" applyProtection="1">
      <alignment horizontal="left"/>
    </xf>
    <xf numFmtId="3" fontId="2" fillId="0" borderId="0" xfId="0" applyNumberFormat="1" applyFont="1"/>
    <xf numFmtId="4" fontId="2" fillId="5" borderId="0" xfId="54" applyFont="1" applyFill="1"/>
    <xf numFmtId="4" fontId="4" fillId="5" borderId="0" xfId="54" applyFont="1" applyFill="1"/>
    <xf numFmtId="0" fontId="4" fillId="5" borderId="2" xfId="0" applyFont="1" applyFill="1" applyBorder="1" applyAlignment="1">
      <alignment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2" fillId="5" borderId="2" xfId="0" applyFont="1" applyFill="1" applyBorder="1" applyAlignment="1"/>
    <xf numFmtId="3" fontId="4" fillId="5" borderId="5" xfId="0" applyNumberFormat="1" applyFont="1" applyFill="1" applyBorder="1"/>
    <xf numFmtId="0" fontId="4" fillId="5" borderId="5" xfId="0" applyFont="1" applyFill="1" applyBorder="1" applyAlignment="1"/>
    <xf numFmtId="0" fontId="4" fillId="5" borderId="5" xfId="57" applyFont="1" applyFill="1" applyBorder="1" applyAlignment="1"/>
    <xf numFmtId="0" fontId="2" fillId="5" borderId="4" xfId="57" applyFont="1" applyFill="1" applyBorder="1" applyAlignment="1"/>
    <xf numFmtId="0" fontId="7" fillId="5" borderId="0" xfId="0" applyFont="1" applyFill="1" applyAlignment="1"/>
    <xf numFmtId="0" fontId="22" fillId="5" borderId="0" xfId="0" applyFont="1" applyFill="1" applyAlignment="1">
      <alignment vertical="center"/>
    </xf>
    <xf numFmtId="0" fontId="7" fillId="5" borderId="0" xfId="0" applyFont="1" applyFill="1"/>
    <xf numFmtId="9" fontId="2" fillId="5" borderId="0" xfId="0" applyNumberFormat="1" applyFont="1" applyFill="1" applyBorder="1"/>
    <xf numFmtId="166" fontId="7" fillId="5" borderId="0" xfId="0" applyNumberFormat="1" applyFont="1" applyFill="1"/>
    <xf numFmtId="166" fontId="4" fillId="5" borderId="2" xfId="0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2" fillId="5" borderId="8" xfId="0" applyFont="1" applyFill="1" applyBorder="1" applyAlignment="1"/>
    <xf numFmtId="167" fontId="2" fillId="5" borderId="8" xfId="0" applyNumberFormat="1" applyFont="1" applyFill="1" applyBorder="1"/>
    <xf numFmtId="9" fontId="2" fillId="5" borderId="9" xfId="0" applyNumberFormat="1" applyFont="1" applyFill="1" applyBorder="1"/>
    <xf numFmtId="0" fontId="2" fillId="5" borderId="10" xfId="0" applyFont="1" applyFill="1" applyBorder="1"/>
    <xf numFmtId="0" fontId="2" fillId="5" borderId="0" xfId="0" applyFont="1" applyFill="1" applyBorder="1"/>
    <xf numFmtId="0" fontId="2" fillId="5" borderId="10" xfId="0" applyFont="1" applyFill="1" applyBorder="1" applyAlignment="1"/>
    <xf numFmtId="167" fontId="2" fillId="5" borderId="11" xfId="0" applyNumberFormat="1" applyFont="1" applyFill="1" applyBorder="1"/>
    <xf numFmtId="0" fontId="2" fillId="5" borderId="0" xfId="0" applyFont="1" applyFill="1" applyBorder="1" applyAlignment="1"/>
    <xf numFmtId="0" fontId="2" fillId="5" borderId="0" xfId="0" applyFont="1" applyFill="1"/>
    <xf numFmtId="0" fontId="2" fillId="5" borderId="12" xfId="0" applyFont="1" applyFill="1" applyBorder="1"/>
    <xf numFmtId="0" fontId="2" fillId="5" borderId="13" xfId="0" applyFont="1" applyFill="1" applyBorder="1"/>
    <xf numFmtId="0" fontId="2" fillId="5" borderId="14" xfId="0" applyFont="1" applyFill="1" applyBorder="1"/>
    <xf numFmtId="167" fontId="2" fillId="5" borderId="14" xfId="0" applyNumberFormat="1" applyFont="1" applyFill="1" applyBorder="1"/>
    <xf numFmtId="9" fontId="2" fillId="5" borderId="5" xfId="0" applyNumberFormat="1" applyFont="1" applyFill="1" applyBorder="1"/>
    <xf numFmtId="166" fontId="2" fillId="5" borderId="14" xfId="0" applyNumberFormat="1" applyFont="1" applyFill="1" applyBorder="1"/>
    <xf numFmtId="166" fontId="2" fillId="5" borderId="5" xfId="0" applyNumberFormat="1" applyFont="1" applyFill="1" applyBorder="1"/>
    <xf numFmtId="0" fontId="4" fillId="5" borderId="10" xfId="0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167" fontId="4" fillId="5" borderId="0" xfId="0" applyNumberFormat="1" applyFont="1" applyFill="1" applyBorder="1"/>
    <xf numFmtId="9" fontId="4" fillId="5" borderId="15" xfId="0" applyNumberFormat="1" applyFont="1" applyFill="1" applyBorder="1"/>
    <xf numFmtId="0" fontId="2" fillId="5" borderId="16" xfId="0" applyFont="1" applyFill="1" applyBorder="1" applyAlignment="1"/>
    <xf numFmtId="2" fontId="2" fillId="5" borderId="17" xfId="0" applyNumberFormat="1" applyFont="1" applyFill="1" applyBorder="1"/>
    <xf numFmtId="9" fontId="2" fillId="5" borderId="2" xfId="0" applyNumberFormat="1" applyFont="1" applyFill="1" applyBorder="1"/>
    <xf numFmtId="0" fontId="2" fillId="5" borderId="17" xfId="0" applyFont="1" applyFill="1" applyBorder="1"/>
    <xf numFmtId="165" fontId="2" fillId="5" borderId="11" xfId="0" applyNumberFormat="1" applyFont="1" applyFill="1" applyBorder="1"/>
    <xf numFmtId="9" fontId="2" fillId="5" borderId="15" xfId="0" applyNumberFormat="1" applyFont="1" applyFill="1" applyBorder="1"/>
    <xf numFmtId="9" fontId="2" fillId="5" borderId="14" xfId="0" applyNumberFormat="1" applyFont="1" applyFill="1" applyBorder="1"/>
    <xf numFmtId="3" fontId="2" fillId="5" borderId="11" xfId="0" applyNumberFormat="1" applyFont="1" applyFill="1" applyBorder="1" applyAlignment="1">
      <alignment horizontal="right"/>
    </xf>
    <xf numFmtId="3" fontId="2" fillId="5" borderId="14" xfId="0" applyNumberFormat="1" applyFont="1" applyFill="1" applyBorder="1" applyAlignment="1">
      <alignment horizontal="right"/>
    </xf>
    <xf numFmtId="0" fontId="22" fillId="5" borderId="0" xfId="0" applyFont="1" applyFill="1"/>
    <xf numFmtId="0" fontId="4" fillId="5" borderId="0" xfId="0" applyFont="1" applyFill="1"/>
    <xf numFmtId="0" fontId="4" fillId="6" borderId="2" xfId="0" applyFont="1" applyFill="1" applyBorder="1" applyAlignment="1">
      <alignment vertical="center"/>
    </xf>
    <xf numFmtId="0" fontId="4" fillId="6" borderId="1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/>
    <xf numFmtId="3" fontId="2" fillId="5" borderId="11" xfId="0" applyNumberFormat="1" applyFont="1" applyFill="1" applyBorder="1" applyProtection="1">
      <protection locked="0"/>
    </xf>
    <xf numFmtId="9" fontId="2" fillId="5" borderId="9" xfId="0" applyNumberFormat="1" applyFont="1" applyFill="1" applyBorder="1" applyProtection="1">
      <protection locked="0"/>
    </xf>
    <xf numFmtId="3" fontId="4" fillId="0" borderId="0" xfId="0" applyNumberFormat="1" applyFont="1"/>
    <xf numFmtId="0" fontId="2" fillId="6" borderId="9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3" fontId="2" fillId="5" borderId="14" xfId="0" applyNumberFormat="1" applyFont="1" applyFill="1" applyBorder="1" applyProtection="1">
      <protection locked="0"/>
    </xf>
    <xf numFmtId="9" fontId="2" fillId="5" borderId="5" xfId="0" applyNumberFormat="1" applyFont="1" applyFill="1" applyBorder="1" applyProtection="1">
      <protection locked="0"/>
    </xf>
    <xf numFmtId="3" fontId="4" fillId="5" borderId="14" xfId="0" applyNumberFormat="1" applyFont="1" applyFill="1" applyBorder="1"/>
    <xf numFmtId="9" fontId="4" fillId="5" borderId="2" xfId="0" applyNumberFormat="1" applyFont="1" applyFill="1" applyBorder="1" applyProtection="1">
      <protection locked="0"/>
    </xf>
    <xf numFmtId="0" fontId="4" fillId="0" borderId="0" xfId="0" applyFont="1"/>
    <xf numFmtId="0" fontId="2" fillId="6" borderId="2" xfId="0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3" fontId="2" fillId="5" borderId="17" xfId="0" applyNumberFormat="1" applyFont="1" applyFill="1" applyBorder="1" applyProtection="1">
      <protection locked="0"/>
    </xf>
    <xf numFmtId="9" fontId="2" fillId="5" borderId="2" xfId="0" applyNumberFormat="1" applyFont="1" applyFill="1" applyBorder="1" applyProtection="1">
      <protection locked="0"/>
    </xf>
    <xf numFmtId="3" fontId="4" fillId="5" borderId="17" xfId="0" applyNumberFormat="1" applyFont="1" applyFill="1" applyBorder="1" applyProtection="1">
      <protection locked="0"/>
    </xf>
    <xf numFmtId="3" fontId="4" fillId="5" borderId="17" xfId="0" applyNumberFormat="1" applyFont="1" applyFill="1" applyBorder="1"/>
    <xf numFmtId="0" fontId="2" fillId="6" borderId="2" xfId="0" applyFont="1" applyFill="1" applyBorder="1" applyAlignment="1"/>
    <xf numFmtId="3" fontId="2" fillId="5" borderId="17" xfId="0" applyNumberFormat="1" applyFont="1" applyFill="1" applyBorder="1"/>
    <xf numFmtId="9" fontId="2" fillId="5" borderId="2" xfId="0" applyNumberFormat="1" applyFont="1" applyFill="1" applyBorder="1" applyAlignment="1" applyProtection="1">
      <alignment horizontal="right"/>
      <protection locked="0"/>
    </xf>
    <xf numFmtId="0" fontId="2" fillId="6" borderId="5" xfId="0" applyFont="1" applyFill="1" applyBorder="1" applyAlignment="1"/>
    <xf numFmtId="0" fontId="4" fillId="5" borderId="2" xfId="0" applyFont="1" applyFill="1" applyBorder="1" applyAlignment="1"/>
    <xf numFmtId="0" fontId="4" fillId="6" borderId="2" xfId="0" applyFont="1" applyFill="1" applyBorder="1" applyAlignment="1"/>
    <xf numFmtId="0" fontId="4" fillId="5" borderId="18" xfId="0" applyFont="1" applyFill="1" applyBorder="1"/>
    <xf numFmtId="4" fontId="2" fillId="5" borderId="17" xfId="0" applyNumberFormat="1" applyFont="1" applyFill="1" applyBorder="1" applyProtection="1">
      <protection locked="0"/>
    </xf>
    <xf numFmtId="3" fontId="4" fillId="5" borderId="12" xfId="0" applyNumberFormat="1" applyFont="1" applyFill="1" applyBorder="1" applyAlignment="1"/>
    <xf numFmtId="3" fontId="4" fillId="5" borderId="15" xfId="58" applyNumberFormat="1" applyFont="1" applyFill="1" applyBorder="1" applyAlignment="1">
      <alignment horizontal="centerContinuous" vertical="center"/>
    </xf>
    <xf numFmtId="3" fontId="2" fillId="5" borderId="13" xfId="0" applyNumberFormat="1" applyFont="1" applyFill="1" applyBorder="1" applyAlignment="1">
      <alignment horizontal="center" wrapText="1"/>
    </xf>
    <xf numFmtId="3" fontId="2" fillId="5" borderId="2" xfId="0" applyNumberFormat="1" applyFont="1" applyFill="1" applyBorder="1"/>
    <xf numFmtId="3" fontId="4" fillId="5" borderId="0" xfId="0" applyNumberFormat="1" applyFont="1" applyFill="1" applyBorder="1"/>
    <xf numFmtId="3" fontId="2" fillId="5" borderId="0" xfId="0" applyNumberFormat="1" applyFont="1" applyFill="1" applyBorder="1"/>
    <xf numFmtId="174" fontId="2" fillId="5" borderId="19" xfId="0" applyNumberFormat="1" applyFont="1" applyFill="1" applyBorder="1" applyAlignment="1">
      <alignment horizontal="left"/>
    </xf>
    <xf numFmtId="174" fontId="2" fillId="5" borderId="20" xfId="0" applyNumberFormat="1" applyFont="1" applyFill="1" applyBorder="1" applyAlignment="1">
      <alignment horizontal="left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21" xfId="0" applyNumberFormat="1" applyFont="1" applyFill="1" applyBorder="1"/>
    <xf numFmtId="49" fontId="2" fillId="5" borderId="22" xfId="0" applyNumberFormat="1" applyFont="1" applyFill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23" xfId="0" applyNumberFormat="1" applyFont="1" applyFill="1" applyBorder="1" applyAlignment="1">
      <alignment horizontal="center"/>
    </xf>
    <xf numFmtId="0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left"/>
    </xf>
    <xf numFmtId="3" fontId="4" fillId="5" borderId="24" xfId="0" applyNumberFormat="1" applyFont="1" applyFill="1" applyBorder="1" applyAlignment="1">
      <alignment horizontal="center"/>
    </xf>
    <xf numFmtId="3" fontId="2" fillId="5" borderId="22" xfId="0" applyNumberFormat="1" applyFont="1" applyFill="1" applyBorder="1" applyAlignment="1">
      <alignment horizontal="left"/>
    </xf>
    <xf numFmtId="3" fontId="2" fillId="5" borderId="0" xfId="0" applyNumberFormat="1" applyFont="1" applyFill="1" applyBorder="1" applyAlignment="1">
      <alignment horizontal="center"/>
    </xf>
    <xf numFmtId="3" fontId="4" fillId="5" borderId="23" xfId="0" applyNumberFormat="1" applyFont="1" applyFill="1" applyBorder="1" applyAlignment="1">
      <alignment horizontal="center"/>
    </xf>
    <xf numFmtId="3" fontId="4" fillId="5" borderId="25" xfId="0" applyNumberFormat="1" applyFont="1" applyFill="1" applyBorder="1"/>
    <xf numFmtId="3" fontId="4" fillId="5" borderId="26" xfId="0" applyNumberFormat="1" applyFont="1" applyFill="1" applyBorder="1"/>
    <xf numFmtId="3" fontId="2" fillId="5" borderId="26" xfId="0" applyNumberFormat="1" applyFont="1" applyFill="1" applyBorder="1"/>
    <xf numFmtId="3" fontId="2" fillId="5" borderId="20" xfId="0" applyNumberFormat="1" applyFont="1" applyFill="1" applyBorder="1"/>
    <xf numFmtId="3" fontId="4" fillId="5" borderId="27" xfId="0" applyNumberFormat="1" applyFont="1" applyFill="1" applyBorder="1"/>
    <xf numFmtId="3" fontId="4" fillId="5" borderId="28" xfId="0" applyNumberFormat="1" applyFont="1" applyFill="1" applyBorder="1"/>
    <xf numFmtId="3" fontId="4" fillId="5" borderId="13" xfId="0" applyNumberFormat="1" applyFont="1" applyFill="1" applyBorder="1"/>
    <xf numFmtId="3" fontId="2" fillId="5" borderId="13" xfId="0" applyNumberFormat="1" applyFont="1" applyFill="1" applyBorder="1"/>
    <xf numFmtId="3" fontId="4" fillId="5" borderId="24" xfId="0" applyNumberFormat="1" applyFont="1" applyFill="1" applyBorder="1"/>
    <xf numFmtId="3" fontId="2" fillId="5" borderId="18" xfId="0" applyNumberFormat="1" applyFont="1" applyFill="1" applyBorder="1"/>
    <xf numFmtId="3" fontId="4" fillId="5" borderId="29" xfId="0" applyNumberFormat="1" applyFont="1" applyFill="1" applyBorder="1"/>
    <xf numFmtId="3" fontId="2" fillId="5" borderId="18" xfId="0" applyNumberFormat="1" applyFont="1" applyFill="1" applyBorder="1" applyAlignment="1">
      <alignment wrapText="1"/>
    </xf>
    <xf numFmtId="3" fontId="4" fillId="5" borderId="30" xfId="0" applyNumberFormat="1" applyFont="1" applyFill="1" applyBorder="1"/>
    <xf numFmtId="3" fontId="4" fillId="5" borderId="31" xfId="0" applyNumberFormat="1" applyFont="1" applyFill="1" applyBorder="1"/>
    <xf numFmtId="3" fontId="2" fillId="5" borderId="31" xfId="0" applyNumberFormat="1" applyFont="1" applyFill="1" applyBorder="1"/>
    <xf numFmtId="3" fontId="2" fillId="5" borderId="32" xfId="0" applyNumberFormat="1" applyFont="1" applyFill="1" applyBorder="1"/>
    <xf numFmtId="3" fontId="4" fillId="5" borderId="33" xfId="0" applyNumberFormat="1" applyFont="1" applyFill="1" applyBorder="1"/>
    <xf numFmtId="3" fontId="7" fillId="0" borderId="0" xfId="0" applyNumberFormat="1" applyFont="1"/>
    <xf numFmtId="3" fontId="4" fillId="5" borderId="6" xfId="58" applyNumberFormat="1" applyFont="1" applyFill="1" applyBorder="1" applyAlignment="1">
      <alignment horizontal="left" vertical="center"/>
    </xf>
    <xf numFmtId="3" fontId="4" fillId="5" borderId="6" xfId="58" applyNumberFormat="1" applyFont="1" applyFill="1" applyBorder="1" applyAlignment="1">
      <alignment horizontal="centerContinuous" vertical="center"/>
    </xf>
    <xf numFmtId="3" fontId="4" fillId="5" borderId="8" xfId="58" applyNumberFormat="1" applyFont="1" applyFill="1" applyBorder="1" applyAlignment="1">
      <alignment horizontal="centerContinuous" vertical="center"/>
    </xf>
    <xf numFmtId="3" fontId="4" fillId="5" borderId="7" xfId="58" applyNumberFormat="1" applyFont="1" applyFill="1" applyBorder="1" applyAlignment="1">
      <alignment horizontal="centerContinuous" vertical="center"/>
    </xf>
    <xf numFmtId="3" fontId="4" fillId="5" borderId="10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centerContinuous" vertical="center"/>
    </xf>
    <xf numFmtId="3" fontId="4" fillId="5" borderId="0" xfId="58" applyNumberFormat="1" applyFont="1" applyFill="1" applyBorder="1" applyAlignment="1">
      <alignment horizontal="centerContinuous" vertical="center"/>
    </xf>
    <xf numFmtId="3" fontId="4" fillId="5" borderId="11" xfId="58" applyNumberFormat="1" applyFont="1" applyFill="1" applyBorder="1" applyAlignment="1">
      <alignment horizontal="centerContinuous" vertical="center"/>
    </xf>
    <xf numFmtId="3" fontId="4" fillId="5" borderId="5" xfId="58" applyNumberFormat="1" applyFont="1" applyFill="1" applyBorder="1" applyAlignment="1">
      <alignment horizontal="left" vertical="center"/>
    </xf>
    <xf numFmtId="49" fontId="4" fillId="5" borderId="12" xfId="58" applyNumberFormat="1" applyFont="1" applyFill="1" applyBorder="1" applyAlignment="1">
      <alignment horizontal="center" vertical="center"/>
    </xf>
    <xf numFmtId="49" fontId="4" fillId="5" borderId="5" xfId="58" applyNumberFormat="1" applyFont="1" applyFill="1" applyBorder="1" applyAlignment="1">
      <alignment horizontal="center" vertical="center"/>
    </xf>
    <xf numFmtId="3" fontId="4" fillId="5" borderId="9" xfId="58" applyNumberFormat="1" applyFont="1" applyFill="1" applyBorder="1" applyAlignment="1">
      <alignment horizontal="left" vertical="center"/>
    </xf>
    <xf numFmtId="3" fontId="2" fillId="5" borderId="10" xfId="58" applyNumberFormat="1" applyFont="1" applyFill="1" applyBorder="1" applyAlignment="1">
      <alignment horizontal="left" vertical="center"/>
    </xf>
    <xf numFmtId="3" fontId="2" fillId="5" borderId="9" xfId="58" applyNumberFormat="1" applyFont="1" applyFill="1" applyBorder="1" applyAlignment="1">
      <alignment horizontal="right" vertical="center"/>
    </xf>
    <xf numFmtId="3" fontId="4" fillId="5" borderId="16" xfId="58" applyNumberFormat="1" applyFont="1" applyFill="1" applyBorder="1" applyAlignment="1">
      <alignment horizontal="left" vertical="center"/>
    </xf>
    <xf numFmtId="3" fontId="4" fillId="5" borderId="2" xfId="58" applyNumberFormat="1" applyFont="1" applyFill="1" applyBorder="1" applyAlignment="1">
      <alignment horizontal="right" vertical="center"/>
    </xf>
    <xf numFmtId="3" fontId="2" fillId="5" borderId="12" xfId="58" applyNumberFormat="1" applyFont="1" applyFill="1" applyBorder="1" applyAlignment="1">
      <alignment horizontal="left" vertical="center"/>
    </xf>
    <xf numFmtId="3" fontId="2" fillId="5" borderId="5" xfId="58" applyNumberFormat="1" applyFont="1" applyFill="1" applyBorder="1" applyAlignment="1">
      <alignment horizontal="right" vertical="center"/>
    </xf>
    <xf numFmtId="3" fontId="4" fillId="5" borderId="9" xfId="58" applyNumberFormat="1" applyFont="1" applyFill="1" applyBorder="1" applyAlignment="1">
      <alignment horizontal="right" vertical="center"/>
    </xf>
    <xf numFmtId="3" fontId="4" fillId="5" borderId="2" xfId="58" applyNumberFormat="1" applyFont="1" applyFill="1" applyBorder="1" applyAlignment="1">
      <alignment horizontal="left" vertical="center"/>
    </xf>
    <xf numFmtId="3" fontId="4" fillId="5" borderId="17" xfId="58" applyNumberFormat="1" applyFont="1" applyFill="1" applyBorder="1" applyAlignment="1">
      <alignment horizontal="right" vertical="center"/>
    </xf>
    <xf numFmtId="3" fontId="2" fillId="5" borderId="9" xfId="58" applyNumberFormat="1" applyFont="1" applyFill="1" applyBorder="1" applyAlignment="1">
      <alignment horizontal="left" vertical="center"/>
    </xf>
    <xf numFmtId="3" fontId="2" fillId="5" borderId="0" xfId="58" applyNumberFormat="1" applyFont="1" applyFill="1" applyBorder="1" applyAlignment="1">
      <alignment horizontal="right" vertical="center"/>
    </xf>
    <xf numFmtId="3" fontId="2" fillId="5" borderId="5" xfId="58" applyNumberFormat="1" applyFont="1" applyFill="1" applyBorder="1" applyAlignment="1">
      <alignment horizontal="left" vertical="center"/>
    </xf>
    <xf numFmtId="3" fontId="4" fillId="5" borderId="10" xfId="58" applyNumberFormat="1" applyFont="1" applyFill="1" applyBorder="1" applyAlignment="1">
      <alignment horizontal="right" vertical="center"/>
    </xf>
    <xf numFmtId="3" fontId="4" fillId="5" borderId="0" xfId="58" applyNumberFormat="1" applyFont="1" applyFill="1" applyBorder="1" applyAlignment="1">
      <alignment horizontal="right" vertical="center"/>
    </xf>
    <xf numFmtId="3" fontId="4" fillId="5" borderId="34" xfId="58" applyNumberFormat="1" applyFont="1" applyFill="1" applyBorder="1" applyAlignment="1">
      <alignment horizontal="left" vertical="center"/>
    </xf>
    <xf numFmtId="3" fontId="4" fillId="5" borderId="35" xfId="58" applyNumberFormat="1" applyFont="1" applyFill="1" applyBorder="1" applyAlignment="1">
      <alignment horizontal="right" vertical="center"/>
    </xf>
    <xf numFmtId="3" fontId="4" fillId="5" borderId="36" xfId="58" applyNumberFormat="1" applyFont="1" applyFill="1" applyBorder="1" applyAlignment="1">
      <alignment horizontal="right" vertical="center"/>
    </xf>
    <xf numFmtId="3" fontId="4" fillId="5" borderId="37" xfId="58" applyNumberFormat="1" applyFont="1" applyFill="1" applyBorder="1" applyAlignment="1">
      <alignment horizontal="right" vertical="center"/>
    </xf>
    <xf numFmtId="3" fontId="4" fillId="5" borderId="38" xfId="58" applyNumberFormat="1" applyFont="1" applyFill="1" applyBorder="1" applyAlignment="1">
      <alignment horizontal="right" vertical="center"/>
    </xf>
    <xf numFmtId="0" fontId="24" fillId="0" borderId="0" xfId="58" applyFont="1" applyAlignment="1">
      <alignment horizontal="left"/>
    </xf>
    <xf numFmtId="0" fontId="24" fillId="0" borderId="0" xfId="58" applyFont="1"/>
    <xf numFmtId="0" fontId="7" fillId="0" borderId="0" xfId="0" applyFont="1" applyAlignment="1">
      <alignment vertical="center"/>
    </xf>
    <xf numFmtId="3" fontId="2" fillId="5" borderId="4" xfId="0" applyNumberFormat="1" applyFont="1" applyFill="1" applyBorder="1"/>
    <xf numFmtId="4" fontId="4" fillId="5" borderId="13" xfId="54" applyFont="1" applyFill="1" applyBorder="1" applyAlignment="1" applyProtection="1"/>
    <xf numFmtId="175" fontId="4" fillId="5" borderId="13" xfId="54" applyNumberFormat="1" applyFont="1" applyFill="1" applyBorder="1" applyAlignment="1">
      <alignment horizontal="center"/>
    </xf>
    <xf numFmtId="3" fontId="2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 applyAlignment="1">
      <alignment horizontal="right"/>
    </xf>
    <xf numFmtId="3" fontId="2" fillId="5" borderId="0" xfId="54" applyNumberFormat="1" applyFont="1" applyFill="1" applyAlignment="1" applyProtection="1">
      <alignment horizontal="right"/>
    </xf>
    <xf numFmtId="3" fontId="2" fillId="5" borderId="13" xfId="54" applyNumberFormat="1" applyFont="1" applyFill="1" applyBorder="1" applyAlignment="1" applyProtection="1">
      <alignment horizontal="right"/>
    </xf>
    <xf numFmtId="3" fontId="4" fillId="5" borderId="0" xfId="54" applyNumberFormat="1" applyFont="1" applyFill="1" applyBorder="1" applyAlignment="1" applyProtection="1">
      <alignment horizontal="right"/>
    </xf>
    <xf numFmtId="3" fontId="2" fillId="5" borderId="0" xfId="54" applyNumberFormat="1" applyFont="1" applyFill="1"/>
    <xf numFmtId="3" fontId="4" fillId="5" borderId="0" xfId="54" applyNumberFormat="1" applyFont="1" applyFill="1"/>
    <xf numFmtId="3" fontId="4" fillId="5" borderId="36" xfId="54" applyNumberFormat="1" applyFont="1" applyFill="1" applyBorder="1"/>
    <xf numFmtId="3" fontId="4" fillId="5" borderId="0" xfId="54" applyNumberFormat="1" applyFont="1" applyFill="1" applyBorder="1"/>
    <xf numFmtId="3" fontId="2" fillId="5" borderId="0" xfId="54" applyNumberFormat="1" applyFont="1" applyFill="1" applyBorder="1"/>
    <xf numFmtId="3" fontId="2" fillId="5" borderId="13" xfId="54" applyNumberFormat="1" applyFont="1" applyFill="1" applyBorder="1"/>
    <xf numFmtId="3" fontId="2" fillId="5" borderId="0" xfId="54" applyNumberFormat="1" applyFont="1" applyFill="1" applyBorder="1" applyAlignment="1">
      <alignment horizontal="right"/>
    </xf>
    <xf numFmtId="3" fontId="2" fillId="5" borderId="13" xfId="54" applyNumberFormat="1" applyFont="1" applyFill="1" applyBorder="1" applyAlignment="1">
      <alignment horizontal="right"/>
    </xf>
    <xf numFmtId="4" fontId="25" fillId="0" borderId="0" xfId="54" applyFont="1"/>
    <xf numFmtId="4" fontId="25" fillId="0" borderId="0" xfId="54" applyNumberFormat="1" applyFont="1" applyAlignment="1">
      <alignment horizontal="right"/>
    </xf>
    <xf numFmtId="0" fontId="4" fillId="5" borderId="16" xfId="0" applyFont="1" applyFill="1" applyBorder="1" applyAlignment="1">
      <alignment vertical="top" wrapText="1"/>
    </xf>
    <xf numFmtId="0" fontId="4" fillId="5" borderId="12" xfId="0" applyFont="1" applyFill="1" applyBorder="1" applyAlignment="1">
      <alignment vertical="center" wrapText="1"/>
    </xf>
    <xf numFmtId="3" fontId="4" fillId="5" borderId="14" xfId="0" applyNumberFormat="1" applyFont="1" applyFill="1" applyBorder="1" applyAlignment="1"/>
    <xf numFmtId="0" fontId="2" fillId="5" borderId="12" xfId="0" applyFont="1" applyFill="1" applyBorder="1" applyAlignment="1">
      <alignment vertical="center" wrapText="1"/>
    </xf>
    <xf numFmtId="3" fontId="2" fillId="5" borderId="12" xfId="0" applyNumberFormat="1" applyFont="1" applyFill="1" applyBorder="1" applyAlignment="1"/>
    <xf numFmtId="3" fontId="2" fillId="5" borderId="14" xfId="0" applyNumberFormat="1" applyFont="1" applyFill="1" applyBorder="1" applyAlignment="1"/>
    <xf numFmtId="3" fontId="4" fillId="5" borderId="12" xfId="0" applyNumberFormat="1" applyFont="1" applyFill="1" applyBorder="1" applyAlignment="1">
      <alignment vertical="center"/>
    </xf>
    <xf numFmtId="3" fontId="4" fillId="5" borderId="14" xfId="0" applyNumberFormat="1" applyFont="1" applyFill="1" applyBorder="1" applyAlignment="1">
      <alignment vertical="center"/>
    </xf>
    <xf numFmtId="0" fontId="2" fillId="5" borderId="39" xfId="0" applyFont="1" applyFill="1" applyBorder="1"/>
    <xf numFmtId="0" fontId="2" fillId="5" borderId="32" xfId="0" applyFont="1" applyFill="1" applyBorder="1"/>
    <xf numFmtId="0" fontId="4" fillId="5" borderId="40" xfId="0" applyFont="1" applyFill="1" applyBorder="1" applyAlignment="1"/>
    <xf numFmtId="0" fontId="4" fillId="5" borderId="26" xfId="0" applyFont="1" applyFill="1" applyBorder="1" applyAlignment="1"/>
    <xf numFmtId="0" fontId="4" fillId="5" borderId="41" xfId="0" applyFont="1" applyFill="1" applyBorder="1" applyAlignment="1"/>
    <xf numFmtId="165" fontId="4" fillId="5" borderId="41" xfId="0" applyNumberFormat="1" applyFont="1" applyFill="1" applyBorder="1"/>
    <xf numFmtId="9" fontId="4" fillId="5" borderId="42" xfId="0" applyNumberFormat="1" applyFont="1" applyFill="1" applyBorder="1"/>
    <xf numFmtId="0" fontId="2" fillId="5" borderId="43" xfId="0" applyFont="1" applyFill="1" applyBorder="1" applyAlignment="1"/>
    <xf numFmtId="0" fontId="2" fillId="5" borderId="31" xfId="0" applyFont="1" applyFill="1" applyBorder="1" applyAlignment="1"/>
    <xf numFmtId="0" fontId="2" fillId="5" borderId="44" xfId="0" applyFont="1" applyFill="1" applyBorder="1" applyAlignment="1"/>
    <xf numFmtId="9" fontId="2" fillId="5" borderId="4" xfId="0" applyNumberFormat="1" applyFont="1" applyFill="1" applyBorder="1"/>
    <xf numFmtId="0" fontId="2" fillId="5" borderId="40" xfId="0" applyFont="1" applyFill="1" applyBorder="1" applyAlignment="1"/>
    <xf numFmtId="167" fontId="2" fillId="5" borderId="41" xfId="0" applyNumberFormat="1" applyFont="1" applyFill="1" applyBorder="1"/>
    <xf numFmtId="9" fontId="2" fillId="5" borderId="42" xfId="0" applyNumberFormat="1" applyFont="1" applyFill="1" applyBorder="1"/>
    <xf numFmtId="3" fontId="2" fillId="5" borderId="8" xfId="0" applyNumberFormat="1" applyFont="1" applyFill="1" applyBorder="1" applyAlignment="1">
      <alignment horizontal="right"/>
    </xf>
    <xf numFmtId="0" fontId="23" fillId="5" borderId="10" xfId="0" applyFont="1" applyFill="1" applyBorder="1"/>
    <xf numFmtId="167" fontId="2" fillId="5" borderId="45" xfId="0" applyNumberFormat="1" applyFont="1" applyFill="1" applyBorder="1"/>
    <xf numFmtId="0" fontId="2" fillId="5" borderId="6" xfId="0" applyFont="1" applyFill="1" applyBorder="1"/>
    <xf numFmtId="0" fontId="26" fillId="5" borderId="0" xfId="0" applyFont="1" applyFill="1" applyAlignment="1"/>
    <xf numFmtId="9" fontId="2" fillId="5" borderId="9" xfId="0" applyNumberFormat="1" applyFont="1" applyFill="1" applyBorder="1" applyAlignment="1">
      <alignment horizontal="right"/>
    </xf>
    <xf numFmtId="9" fontId="2" fillId="5" borderId="5" xfId="0" applyNumberFormat="1" applyFont="1" applyFill="1" applyBorder="1" applyAlignment="1">
      <alignment horizontal="right"/>
    </xf>
    <xf numFmtId="9" fontId="2" fillId="5" borderId="15" xfId="0" applyNumberFormat="1" applyFont="1" applyFill="1" applyBorder="1" applyAlignment="1">
      <alignment horizontal="right"/>
    </xf>
    <xf numFmtId="165" fontId="2" fillId="5" borderId="44" xfId="0" applyNumberFormat="1" applyFont="1" applyFill="1" applyBorder="1"/>
    <xf numFmtId="165" fontId="2" fillId="5" borderId="43" xfId="0" applyNumberFormat="1" applyFont="1" applyFill="1" applyBorder="1" applyAlignment="1"/>
    <xf numFmtId="9" fontId="2" fillId="5" borderId="9" xfId="0" quotePrefix="1" applyNumberFormat="1" applyFont="1" applyFill="1" applyBorder="1" applyAlignment="1">
      <alignment horizontal="right"/>
    </xf>
    <xf numFmtId="9" fontId="2" fillId="5" borderId="46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/>
    <xf numFmtId="165" fontId="4" fillId="5" borderId="14" xfId="0" applyNumberFormat="1" applyFont="1" applyFill="1" applyBorder="1"/>
    <xf numFmtId="2" fontId="2" fillId="5" borderId="8" xfId="0" applyNumberFormat="1" applyFont="1" applyFill="1" applyBorder="1"/>
    <xf numFmtId="0" fontId="4" fillId="5" borderId="39" xfId="0" applyFont="1" applyFill="1" applyBorder="1" applyAlignment="1"/>
    <xf numFmtId="0" fontId="2" fillId="5" borderId="32" xfId="0" applyFont="1" applyFill="1" applyBorder="1" applyAlignment="1"/>
    <xf numFmtId="0" fontId="2" fillId="5" borderId="45" xfId="0" applyFont="1" applyFill="1" applyBorder="1" applyAlignment="1"/>
    <xf numFmtId="9" fontId="2" fillId="5" borderId="46" xfId="0" applyNumberFormat="1" applyFont="1" applyFill="1" applyBorder="1"/>
    <xf numFmtId="165" fontId="2" fillId="5" borderId="17" xfId="0" applyNumberFormat="1" applyFont="1" applyFill="1" applyBorder="1"/>
    <xf numFmtId="0" fontId="2" fillId="5" borderId="15" xfId="0" applyFont="1" applyFill="1" applyBorder="1" applyAlignment="1">
      <alignment wrapText="1"/>
    </xf>
    <xf numFmtId="3" fontId="2" fillId="5" borderId="15" xfId="0" applyNumberFormat="1" applyFont="1" applyFill="1" applyBorder="1"/>
    <xf numFmtId="0" fontId="15" fillId="5" borderId="0" xfId="0" applyFont="1" applyFill="1" applyAlignment="1"/>
    <xf numFmtId="3" fontId="4" fillId="5" borderId="2" xfId="0" applyNumberFormat="1" applyFont="1" applyFill="1" applyBorder="1"/>
    <xf numFmtId="0" fontId="15" fillId="0" borderId="0" xfId="0" applyFont="1"/>
    <xf numFmtId="0" fontId="7" fillId="0" borderId="0" xfId="57" applyFont="1" applyBorder="1" applyAlignment="1"/>
    <xf numFmtId="3" fontId="7" fillId="0" borderId="0" xfId="57" applyNumberFormat="1" applyFont="1" applyFill="1" applyAlignment="1"/>
    <xf numFmtId="3" fontId="7" fillId="0" borderId="0" xfId="57" applyNumberFormat="1" applyFont="1" applyBorder="1" applyAlignment="1"/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/>
    <xf numFmtId="0" fontId="2" fillId="5" borderId="26" xfId="0" applyFont="1" applyFill="1" applyBorder="1" applyAlignment="1"/>
    <xf numFmtId="0" fontId="2" fillId="5" borderId="41" xfId="0" applyFont="1" applyFill="1" applyBorder="1" applyAlignment="1"/>
    <xf numFmtId="0" fontId="2" fillId="5" borderId="16" xfId="0" applyFont="1" applyFill="1" applyBorder="1" applyAlignment="1"/>
    <xf numFmtId="0" fontId="2" fillId="5" borderId="18" xfId="0" applyFont="1" applyFill="1" applyBorder="1" applyAlignment="1"/>
    <xf numFmtId="0" fontId="2" fillId="5" borderId="17" xfId="0" applyFont="1" applyFill="1" applyBorder="1" applyAlignment="1"/>
    <xf numFmtId="0" fontId="23" fillId="5" borderId="6" xfId="0" applyFont="1" applyFill="1" applyBorder="1" applyAlignment="1"/>
    <xf numFmtId="0" fontId="23" fillId="5" borderId="7" xfId="0" applyFont="1" applyFill="1" applyBorder="1" applyAlignment="1"/>
    <xf numFmtId="0" fontId="2" fillId="5" borderId="6" xfId="0" applyFont="1" applyFill="1" applyBorder="1" applyAlignment="1"/>
    <xf numFmtId="0" fontId="2" fillId="5" borderId="7" xfId="0" applyFont="1" applyFill="1" applyBorder="1" applyAlignment="1"/>
    <xf numFmtId="0" fontId="4" fillId="5" borderId="16" xfId="0" applyFont="1" applyFill="1" applyBorder="1" applyAlignment="1">
      <alignment vertical="center" wrapText="1"/>
    </xf>
    <xf numFmtId="0" fontId="2" fillId="5" borderId="8" xfId="0" applyFont="1" applyFill="1" applyBorder="1" applyAlignment="1"/>
    <xf numFmtId="175" fontId="4" fillId="5" borderId="39" xfId="54" applyNumberFormat="1" applyFont="1" applyFill="1" applyBorder="1" applyAlignment="1">
      <alignment horizontal="center"/>
    </xf>
    <xf numFmtId="175" fontId="4" fillId="5" borderId="45" xfId="54" applyNumberFormat="1" applyFont="1" applyFill="1" applyBorder="1" applyAlignment="1">
      <alignment horizontal="center"/>
    </xf>
    <xf numFmtId="49" fontId="4" fillId="5" borderId="18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3" fontId="2" fillId="5" borderId="20" xfId="0" applyNumberFormat="1" applyFont="1" applyFill="1" applyBorder="1" applyAlignment="1">
      <alignment horizontal="center" wrapText="1"/>
    </xf>
    <xf numFmtId="3" fontId="2" fillId="5" borderId="0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49" fontId="4" fillId="5" borderId="16" xfId="0" applyNumberFormat="1" applyFont="1" applyFill="1" applyBorder="1" applyAlignment="1">
      <alignment horizontal="center" vertical="center"/>
    </xf>
    <xf numFmtId="49" fontId="4" fillId="5" borderId="17" xfId="0" applyNumberFormat="1" applyFont="1" applyFill="1" applyBorder="1" applyAlignment="1">
      <alignment horizontal="center" vertical="center"/>
    </xf>
  </cellXfs>
  <cellStyles count="74">
    <cellStyle name="_Column1" xfId="1" xr:uid="{00000000-0005-0000-0000-000000000000}"/>
    <cellStyle name="_Column1_TARGET2" xfId="2" xr:uid="{00000000-0005-0000-0000-000001000000}"/>
    <cellStyle name="_Column2" xfId="3" xr:uid="{00000000-0005-0000-0000-000002000000}"/>
    <cellStyle name="_Column2_TARGET2" xfId="4" xr:uid="{00000000-0005-0000-0000-000003000000}"/>
    <cellStyle name="_Column3" xfId="5" xr:uid="{00000000-0005-0000-0000-000004000000}"/>
    <cellStyle name="_Column3_TARGET2" xfId="6" xr:uid="{00000000-0005-0000-0000-000005000000}"/>
    <cellStyle name="_Column4" xfId="7" xr:uid="{00000000-0005-0000-0000-000006000000}"/>
    <cellStyle name="_Column4_TARGET2" xfId="8" xr:uid="{00000000-0005-0000-0000-000007000000}"/>
    <cellStyle name="_Column5" xfId="9" xr:uid="{00000000-0005-0000-0000-000008000000}"/>
    <cellStyle name="_Column5_TARGET2" xfId="10" xr:uid="{00000000-0005-0000-0000-000009000000}"/>
    <cellStyle name="_Column6" xfId="11" xr:uid="{00000000-0005-0000-0000-00000A000000}"/>
    <cellStyle name="_Column6_TARGET2" xfId="12" xr:uid="{00000000-0005-0000-0000-00000B000000}"/>
    <cellStyle name="_Column7" xfId="13" xr:uid="{00000000-0005-0000-0000-00000C000000}"/>
    <cellStyle name="_Column7_TARGET2" xfId="14" xr:uid="{00000000-0005-0000-0000-00000D000000}"/>
    <cellStyle name="_Data" xfId="15" xr:uid="{00000000-0005-0000-0000-00000E000000}"/>
    <cellStyle name="_Data_TARGET2" xfId="16" xr:uid="{00000000-0005-0000-0000-00000F000000}"/>
    <cellStyle name="_Header" xfId="17" xr:uid="{00000000-0005-0000-0000-000010000000}"/>
    <cellStyle name="_Header_TARGET2" xfId="18" xr:uid="{00000000-0005-0000-0000-000011000000}"/>
    <cellStyle name="_Row1" xfId="19" xr:uid="{00000000-0005-0000-0000-000012000000}"/>
    <cellStyle name="_Row1_TARGET2" xfId="20" xr:uid="{00000000-0005-0000-0000-000013000000}"/>
    <cellStyle name="_Row2" xfId="21" xr:uid="{00000000-0005-0000-0000-000014000000}"/>
    <cellStyle name="_Row2_TARGET2" xfId="22" xr:uid="{00000000-0005-0000-0000-000015000000}"/>
    <cellStyle name="_Row3" xfId="23" xr:uid="{00000000-0005-0000-0000-000016000000}"/>
    <cellStyle name="_Row4" xfId="24" xr:uid="{00000000-0005-0000-0000-000017000000}"/>
    <cellStyle name="_Row5" xfId="25" xr:uid="{00000000-0005-0000-0000-000018000000}"/>
    <cellStyle name="_Row6" xfId="26" xr:uid="{00000000-0005-0000-0000-000019000000}"/>
    <cellStyle name="_Row7" xfId="27" xr:uid="{00000000-0005-0000-0000-00001A000000}"/>
    <cellStyle name="Comma  - Style1" xfId="28" xr:uid="{00000000-0005-0000-0000-00001B000000}"/>
    <cellStyle name="Comma  - Style2" xfId="29" xr:uid="{00000000-0005-0000-0000-00001C000000}"/>
    <cellStyle name="Comma  - Style3" xfId="30" xr:uid="{00000000-0005-0000-0000-00001D000000}"/>
    <cellStyle name="Comma  - Style4" xfId="31" xr:uid="{00000000-0005-0000-0000-00001E000000}"/>
    <cellStyle name="Comma  - Style5" xfId="32" xr:uid="{00000000-0005-0000-0000-00001F000000}"/>
    <cellStyle name="Comma  - Style6" xfId="33" xr:uid="{00000000-0005-0000-0000-000020000000}"/>
    <cellStyle name="Comma  - Style7" xfId="34" xr:uid="{00000000-0005-0000-0000-000021000000}"/>
    <cellStyle name="Comma  - Style8" xfId="35" xr:uid="{00000000-0005-0000-0000-000022000000}"/>
    <cellStyle name="Datum" xfId="36" xr:uid="{00000000-0005-0000-0000-000023000000}"/>
    <cellStyle name="Euro" xfId="37" xr:uid="{00000000-0005-0000-0000-000024000000}"/>
    <cellStyle name="Grey" xfId="38" xr:uid="{00000000-0005-0000-0000-000025000000}"/>
    <cellStyle name="Input [yellow]" xfId="39" xr:uid="{00000000-0005-0000-0000-000026000000}"/>
    <cellStyle name="Milliers [0]_laroux" xfId="40" xr:uid="{00000000-0005-0000-0000-000027000000}"/>
    <cellStyle name="Milliers_laroux" xfId="41" xr:uid="{00000000-0005-0000-0000-000028000000}"/>
    <cellStyle name="MioS-Format" xfId="42" xr:uid="{00000000-0005-0000-0000-000029000000}"/>
    <cellStyle name="Monétaire [0]_laroux" xfId="43" xr:uid="{00000000-0005-0000-0000-00002A000000}"/>
    <cellStyle name="Monétaire_laroux" xfId="44" xr:uid="{00000000-0005-0000-0000-00002B000000}"/>
    <cellStyle name="Normal" xfId="0" builtinId="0"/>
    <cellStyle name="Normal - Formatvorlage1" xfId="45" xr:uid="{00000000-0005-0000-0000-00002C000000}"/>
    <cellStyle name="Normal - Formatvorlage2" xfId="46" xr:uid="{00000000-0005-0000-0000-00002D000000}"/>
    <cellStyle name="Normal - Formatvorlage3" xfId="47" xr:uid="{00000000-0005-0000-0000-00002E000000}"/>
    <cellStyle name="Normal - Formatvorlage4" xfId="48" xr:uid="{00000000-0005-0000-0000-00002F000000}"/>
    <cellStyle name="Normal - Formatvorlage5" xfId="49" xr:uid="{00000000-0005-0000-0000-000030000000}"/>
    <cellStyle name="Normal - Formatvorlage6" xfId="50" xr:uid="{00000000-0005-0000-0000-000031000000}"/>
    <cellStyle name="Normal - Formatvorlage7" xfId="51" xr:uid="{00000000-0005-0000-0000-000032000000}"/>
    <cellStyle name="Normal - Formatvorlage8" xfId="52" xr:uid="{00000000-0005-0000-0000-000033000000}"/>
    <cellStyle name="Normal - Style1" xfId="53" xr:uid="{00000000-0005-0000-0000-000034000000}"/>
    <cellStyle name="Normal_Bil98koE" xfId="54" xr:uid="{00000000-0005-0000-0000-000035000000}"/>
    <cellStyle name="Percent [2]" xfId="55" xr:uid="{00000000-0005-0000-0000-000036000000}"/>
    <cellStyle name="S-Format" xfId="56" xr:uid="{00000000-0005-0000-0000-000037000000}"/>
    <cellStyle name="Standard_Tabelle1_1" xfId="57" xr:uid="{00000000-0005-0000-0000-000039000000}"/>
    <cellStyle name="Standard_XX_GROUP_DEV_LASTFC_B_PY_NOV" xfId="58" xr:uid="{00000000-0005-0000-0000-00003A000000}"/>
    <cellStyle name="STYL0 - Formatvorlage1" xfId="59" xr:uid="{00000000-0005-0000-0000-00003B000000}"/>
    <cellStyle name="STYL1 - Formatvorlage2" xfId="60" xr:uid="{00000000-0005-0000-0000-00003C000000}"/>
    <cellStyle name="STYL2 - Formatvorlage3" xfId="61" xr:uid="{00000000-0005-0000-0000-00003D000000}"/>
    <cellStyle name="STYL3 - Formatvorlage4" xfId="62" xr:uid="{00000000-0005-0000-0000-00003E000000}"/>
    <cellStyle name="STYL4 - Formatvorlage5" xfId="63" xr:uid="{00000000-0005-0000-0000-00003F000000}"/>
    <cellStyle name="STYL5 - Formatvorlage6" xfId="64" xr:uid="{00000000-0005-0000-0000-000040000000}"/>
    <cellStyle name="STYL6 - Formatvorlage7" xfId="65" xr:uid="{00000000-0005-0000-0000-000041000000}"/>
    <cellStyle name="STYL7 - Formatvorlage8" xfId="66" xr:uid="{00000000-0005-0000-0000-000042000000}"/>
    <cellStyle name="TabSumme1" xfId="67" xr:uid="{00000000-0005-0000-0000-000043000000}"/>
    <cellStyle name="TabSumme2" xfId="68" xr:uid="{00000000-0005-0000-0000-000044000000}"/>
    <cellStyle name="TabÜberschr1" xfId="69" xr:uid="{00000000-0005-0000-0000-000045000000}"/>
    <cellStyle name="TabÜberschr2" xfId="70" xr:uid="{00000000-0005-0000-0000-000046000000}"/>
    <cellStyle name="TS-Format" xfId="71" xr:uid="{00000000-0005-0000-0000-000047000000}"/>
    <cellStyle name="Zahl" xfId="72" xr:uid="{00000000-0005-0000-0000-000048000000}"/>
    <cellStyle name="Zahl1" xfId="73" xr:uid="{00000000-0005-0000-0000-00004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00"/>
      <rgbColor rgb="000000FF"/>
      <rgbColor rgb="00FFFF66"/>
      <rgbColor rgb="00038299"/>
      <rgbColor rgb="0000FFFF"/>
      <rgbColor rgb="00800000"/>
      <rgbColor rgb="00486F2B"/>
      <rgbColor rgb="00000080"/>
      <rgbColor rgb="00BBC87E"/>
      <rgbColor rgb="00800080"/>
      <rgbColor rgb="0096AB39"/>
      <rgbColor rgb="00C0C0C0"/>
      <rgbColor rgb="00808080"/>
      <rgbColor rgb="00657189"/>
      <rgbColor rgb="00993366"/>
      <rgbColor rgb="009E3213"/>
      <rgbColor rgb="00038299"/>
      <rgbColor rgb="00660066"/>
      <rgbColor rgb="00FF8080"/>
      <rgbColor rgb="000066CC"/>
      <rgbColor rgb="00E2E7DD"/>
      <rgbColor rgb="00486F2B"/>
      <rgbColor rgb="007B0035"/>
      <rgbColor rgb="00A9597C"/>
      <rgbColor rgb="005AC1D3"/>
      <rgbColor rgb="00800080"/>
      <rgbColor rgb="00800000"/>
      <rgbColor rgb="009E3213"/>
      <rgbColor rgb="000000FF"/>
      <rgbColor rgb="0000CCFF"/>
      <rgbColor rgb="00E1A159"/>
      <rgbColor rgb="00CCFFCC"/>
      <rgbColor rgb="00FFFF66"/>
      <rgbColor rgb="0099CCFF"/>
      <rgbColor rgb="00F3F5F1"/>
      <rgbColor rgb="00CC99FF"/>
      <rgbColor rgb="00D16E00"/>
      <rgbColor rgb="003366FF"/>
      <rgbColor rgb="0033CCCC"/>
      <rgbColor rgb="0099CC00"/>
      <rgbColor rgb="00FFCC00"/>
      <rgbColor rgb="00FF9900"/>
      <rgbColor rgb="00FF5050"/>
      <rgbColor rgb="00666699"/>
      <rgbColor rgb="00969696"/>
      <rgbColor rgb="00233356"/>
      <rgbColor rgb="00339966"/>
      <rgbColor rgb="00003300"/>
      <rgbColor rgb="00333300"/>
      <rgbColor rgb="007B003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pic>
      <xdr:nvPicPr>
        <xdr:cNvPr id="6270" name="Picture 2">
          <a:extLst>
            <a:ext uri="{FF2B5EF4-FFF2-40B4-BE49-F238E27FC236}">
              <a16:creationId xmlns:a16="http://schemas.microsoft.com/office/drawing/2014/main" id="{00000000-0008-0000-0300-00007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667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DO\KONZ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ANZ\ABGRENZ\1999\Konzern\LOTUS\LOTUS\CONTR99\Report\Konzern\KONZ_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igene%20Dateien\17580\97\BERICHT\EX50\1993\CBSGRO&#223;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zern aktuell"/>
      <sheetName val="CCI-ACT.XLS"/>
      <sheetName val="CCI-PLAN.XLS"/>
      <sheetName val="CCI-VORJ.XLS"/>
      <sheetName val="CCI-FOR.XLS"/>
      <sheetName val="ERG-D.XLS"/>
      <sheetName val="Buchungen alt"/>
      <sheetName val="Buchungen neu"/>
      <sheetName val="Summenbilanz"/>
      <sheetName val="Konzern Vormonat"/>
      <sheetName val="explanations"/>
      <sheetName val="yellow-book"/>
      <sheetName val="READ_ME"/>
      <sheetName val="Summenbilanz H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I-ACT.XLS"/>
      <sheetName val="ERG-D.XLS"/>
      <sheetName val="Buchungen neu"/>
      <sheetName val="Plan 29.10"/>
      <sheetName val="Summenbilanz"/>
      <sheetName val="Summenbilanz HB"/>
      <sheetName val="Konzern aktuell"/>
      <sheetName val="PBTaC"/>
      <sheetName val="PBTbSoI"/>
      <sheetName val="REVENUE"/>
      <sheetName val="EXPENSES"/>
      <sheetName val="PBT"/>
      <sheetName val="PBTRbSoI2"/>
      <sheetName val="charts-data"/>
      <sheetName val="Konzern Vormonat"/>
      <sheetName val="Konzern Vorjahr"/>
      <sheetName val="explanations"/>
      <sheetName val="yellow-book"/>
      <sheetName val="READ_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Deckblatt Anhang"/>
      <sheetName val="ANHANG92-93"/>
      <sheetName val="ForderungenPKW-VerkaufDN"/>
      <sheetName val="Rückstellungstableau"/>
      <sheetName val="Urlaubsrückstellung"/>
      <sheetName val="RstAntSonderzahlungen"/>
      <sheetName val="Hochrechnung"/>
      <sheetName val="Inventur28.2.1993"/>
      <sheetName val="Umsatz"/>
      <sheetName val="Verrechnungen"/>
      <sheetName val="Finanzamt"/>
      <sheetName val="Umsatzsteuer"/>
      <sheetName val="ANALYS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10937</v>
          </cell>
          <cell r="D6">
            <v>0.15930840604197924</v>
          </cell>
          <cell r="E6">
            <v>9094</v>
          </cell>
        </row>
        <row r="7">
          <cell r="C7">
            <v>45381</v>
          </cell>
          <cell r="D7">
            <v>0.66101991173000452</v>
          </cell>
          <cell r="E7">
            <v>59693</v>
          </cell>
        </row>
        <row r="8">
          <cell r="C8">
            <v>2056</v>
          </cell>
          <cell r="D8">
            <v>2.9947708038978633E-2</v>
          </cell>
          <cell r="E8">
            <v>1835</v>
          </cell>
        </row>
        <row r="9">
          <cell r="C9">
            <v>10279</v>
          </cell>
          <cell r="D9">
            <v>0.14972397418903763</v>
          </cell>
          <cell r="E9">
            <v>11050</v>
          </cell>
        </row>
        <row r="13">
          <cell r="C13">
            <v>250</v>
          </cell>
          <cell r="D13">
            <v>3.6415014638835883E-3</v>
          </cell>
          <cell r="E13">
            <v>250</v>
          </cell>
        </row>
        <row r="14">
          <cell r="C14">
            <v>0</v>
          </cell>
          <cell r="D14">
            <v>0</v>
          </cell>
          <cell r="E14">
            <v>41</v>
          </cell>
        </row>
        <row r="15">
          <cell r="C15">
            <v>-2533</v>
          </cell>
          <cell r="D15">
            <v>-3.6895692832068519E-2</v>
          </cell>
          <cell r="E15">
            <v>156</v>
          </cell>
        </row>
        <row r="17">
          <cell r="C17">
            <v>2472</v>
          </cell>
          <cell r="D17">
            <v>3.6007166474880919E-2</v>
          </cell>
          <cell r="E17">
            <v>2143</v>
          </cell>
        </row>
        <row r="19">
          <cell r="C19">
            <v>387</v>
          </cell>
          <cell r="D19">
            <v>5.6370442660917952E-3</v>
          </cell>
          <cell r="E19">
            <v>554</v>
          </cell>
        </row>
        <row r="20">
          <cell r="C20">
            <v>2073</v>
          </cell>
          <cell r="D20">
            <v>3.0195330138522717E-2</v>
          </cell>
          <cell r="E20">
            <v>1169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66004</v>
          </cell>
          <cell r="D23">
            <v>0.96141465048868946</v>
          </cell>
          <cell r="E23">
            <v>77359</v>
          </cell>
        </row>
        <row r="32">
          <cell r="C32">
            <v>239618</v>
          </cell>
          <cell r="D32">
            <v>1</v>
          </cell>
          <cell r="E32">
            <v>335036</v>
          </cell>
        </row>
        <row r="33">
          <cell r="C33">
            <v>4533</v>
          </cell>
          <cell r="D33">
            <v>1.8917610530093734E-2</v>
          </cell>
          <cell r="E33">
            <v>8070</v>
          </cell>
        </row>
        <row r="34">
          <cell r="C34">
            <v>-96567</v>
          </cell>
          <cell r="D34">
            <v>-0.40300394795048788</v>
          </cell>
          <cell r="E34">
            <v>-138469</v>
          </cell>
        </row>
        <row r="35">
          <cell r="C35">
            <v>-11460</v>
          </cell>
          <cell r="D35">
            <v>-4.7826123246166814E-2</v>
          </cell>
          <cell r="E35">
            <v>-15795</v>
          </cell>
        </row>
        <row r="36">
          <cell r="C36">
            <v>-2947</v>
          </cell>
          <cell r="D36">
            <v>-1.2298742164612008E-2</v>
          </cell>
          <cell r="E36">
            <v>-3448</v>
          </cell>
        </row>
        <row r="37">
          <cell r="C37">
            <v>-138298</v>
          </cell>
          <cell r="D37">
            <v>-0.57716031349898589</v>
          </cell>
          <cell r="E37">
            <v>-183625</v>
          </cell>
        </row>
        <row r="39">
          <cell r="C39">
            <v>-2</v>
          </cell>
          <cell r="D39">
            <v>-8.3466183675683804E-6</v>
          </cell>
          <cell r="E39">
            <v>-4</v>
          </cell>
        </row>
        <row r="40">
          <cell r="C40">
            <v>569</v>
          </cell>
          <cell r="D40">
            <v>2.3746129255732039E-3</v>
          </cell>
          <cell r="E40">
            <v>564</v>
          </cell>
        </row>
        <row r="42">
          <cell r="C42">
            <v>0</v>
          </cell>
          <cell r="D42">
            <v>0</v>
          </cell>
          <cell r="E42">
            <v>72</v>
          </cell>
        </row>
        <row r="44">
          <cell r="C44">
            <v>-350</v>
          </cell>
          <cell r="D44">
            <v>-1.4606582143244665E-3</v>
          </cell>
          <cell r="E44">
            <v>-132</v>
          </cell>
        </row>
        <row r="45">
          <cell r="C45">
            <v>0</v>
          </cell>
          <cell r="D45">
            <v>0</v>
          </cell>
          <cell r="E45">
            <v>420</v>
          </cell>
        </row>
        <row r="53">
          <cell r="C53" t="str">
            <v>1991/92</v>
          </cell>
          <cell r="E53" t="str">
            <v>1992/93</v>
          </cell>
        </row>
        <row r="55">
          <cell r="C55">
            <v>17482</v>
          </cell>
          <cell r="E55">
            <v>21860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3"/>
  <sheetViews>
    <sheetView tabSelected="1" zoomScaleNormal="100" zoomScalePageLayoutView="60" workbookViewId="0">
      <selection activeCell="O7" sqref="O7"/>
    </sheetView>
  </sheetViews>
  <sheetFormatPr defaultColWidth="11.44140625" defaultRowHeight="13.2"/>
  <cols>
    <col min="1" max="1" width="5.44140625" style="2" customWidth="1"/>
    <col min="2" max="4" width="11.44140625" style="2"/>
    <col min="5" max="5" width="46.109375" style="2" customWidth="1"/>
    <col min="6" max="8" width="11.44140625" style="2"/>
    <col min="9" max="9" width="12.109375" style="2" customWidth="1"/>
    <col min="10" max="10" width="13.6640625" style="2" customWidth="1"/>
    <col min="11" max="14" width="11.44140625" style="2"/>
    <col min="15" max="15" width="12.44140625" style="2" customWidth="1"/>
    <col min="16" max="16384" width="11.44140625" style="2"/>
  </cols>
  <sheetData>
    <row r="1" spans="1:15" ht="17.399999999999999">
      <c r="A1" s="25"/>
      <c r="B1" s="26"/>
      <c r="C1" s="25"/>
      <c r="D1" s="25"/>
      <c r="E1" s="25"/>
      <c r="F1" s="25"/>
      <c r="G1" s="27"/>
      <c r="H1" s="27"/>
      <c r="I1" s="28"/>
      <c r="J1" s="29"/>
      <c r="K1" s="25"/>
      <c r="L1" s="27"/>
      <c r="M1" s="27"/>
      <c r="N1" s="28"/>
      <c r="O1" s="29"/>
    </row>
    <row r="2" spans="1:15" ht="17.399999999999999">
      <c r="A2" s="25"/>
      <c r="B2" s="26"/>
      <c r="C2" s="25"/>
      <c r="D2" s="25"/>
      <c r="E2" s="25"/>
      <c r="F2" s="25"/>
      <c r="G2" s="27"/>
      <c r="H2" s="27"/>
      <c r="I2" s="28"/>
      <c r="J2" s="29"/>
      <c r="K2" s="25"/>
      <c r="L2" s="27"/>
      <c r="M2" s="27"/>
      <c r="N2" s="28"/>
      <c r="O2" s="29"/>
    </row>
    <row r="3" spans="1:15" ht="17.399999999999999">
      <c r="A3" s="25"/>
      <c r="B3" s="26" t="s">
        <v>165</v>
      </c>
      <c r="C3" s="25"/>
      <c r="D3" s="25"/>
      <c r="E3" s="25"/>
      <c r="F3" s="25"/>
      <c r="G3" s="27"/>
      <c r="H3" s="27"/>
      <c r="I3" s="28"/>
      <c r="J3" s="29"/>
      <c r="K3" s="25"/>
      <c r="L3" s="27"/>
      <c r="M3" s="27"/>
      <c r="N3" s="28"/>
      <c r="O3" s="29"/>
    </row>
    <row r="4" spans="1:15" ht="17.399999999999999">
      <c r="A4" s="25"/>
      <c r="B4" s="26" t="s">
        <v>76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7.399999999999999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31.5" customHeight="1">
      <c r="A6" s="25"/>
      <c r="B6" s="246" t="s">
        <v>114</v>
      </c>
      <c r="C6" s="240"/>
      <c r="D6" s="240"/>
      <c r="E6" s="241"/>
      <c r="F6" s="234" t="s">
        <v>152</v>
      </c>
      <c r="G6" s="235"/>
      <c r="H6" s="234" t="s">
        <v>153</v>
      </c>
      <c r="I6" s="235"/>
      <c r="J6" s="30" t="s">
        <v>77</v>
      </c>
      <c r="K6" s="234" t="s">
        <v>154</v>
      </c>
      <c r="L6" s="235"/>
      <c r="M6" s="234" t="s">
        <v>155</v>
      </c>
      <c r="N6" s="235"/>
      <c r="O6" s="30" t="s">
        <v>77</v>
      </c>
    </row>
    <row r="7" spans="1:15" ht="15.6">
      <c r="A7" s="25"/>
      <c r="B7" s="242" t="s">
        <v>101</v>
      </c>
      <c r="C7" s="243"/>
      <c r="D7" s="243"/>
      <c r="E7" s="243"/>
      <c r="F7" s="31"/>
      <c r="G7" s="34">
        <f>SUM(G8:G10)</f>
        <v>770.6</v>
      </c>
      <c r="H7" s="31"/>
      <c r="I7" s="34">
        <f>SUM(I8:I10)</f>
        <v>804.3</v>
      </c>
      <c r="J7" s="211">
        <f>(G7-I7)/I7</f>
        <v>-0.04</v>
      </c>
      <c r="K7" s="31"/>
      <c r="L7" s="34">
        <f>SUM(L8:L10)</f>
        <v>257.39999999999998</v>
      </c>
      <c r="M7" s="31"/>
      <c r="N7" s="34">
        <f>SUM(N8:N10)</f>
        <v>274.60000000000002</v>
      </c>
      <c r="O7" s="211">
        <f>(L7-N7)/N7</f>
        <v>-0.06</v>
      </c>
    </row>
    <row r="8" spans="1:15" ht="15">
      <c r="A8" s="25"/>
      <c r="B8" s="36"/>
      <c r="C8" s="37" t="s">
        <v>41</v>
      </c>
      <c r="D8" s="37"/>
      <c r="E8" s="37"/>
      <c r="F8" s="38"/>
      <c r="G8" s="39">
        <f>221.8+293.5</f>
        <v>515.29999999999995</v>
      </c>
      <c r="H8" s="38"/>
      <c r="I8" s="39">
        <v>484.7</v>
      </c>
      <c r="J8" s="216">
        <f>(G8-I8)/I8</f>
        <v>0.06</v>
      </c>
      <c r="K8" s="38"/>
      <c r="L8" s="39">
        <f>80.5+97.8</f>
        <v>178.3</v>
      </c>
      <c r="M8" s="38"/>
      <c r="N8" s="39">
        <v>168.9</v>
      </c>
      <c r="O8" s="216">
        <f>(L8-N8)/N8</f>
        <v>0.06</v>
      </c>
    </row>
    <row r="9" spans="1:15" ht="15">
      <c r="A9" s="25"/>
      <c r="B9" s="38"/>
      <c r="C9" s="40" t="s">
        <v>144</v>
      </c>
      <c r="D9" s="37"/>
      <c r="E9" s="40"/>
      <c r="F9" s="36"/>
      <c r="G9" s="39">
        <v>253.7</v>
      </c>
      <c r="H9" s="36"/>
      <c r="I9" s="39">
        <v>316.39999999999998</v>
      </c>
      <c r="J9" s="211">
        <f>(G9-I9)/I9</f>
        <v>-0.2</v>
      </c>
      <c r="K9" s="36"/>
      <c r="L9" s="39">
        <v>78.2</v>
      </c>
      <c r="M9" s="36"/>
      <c r="N9" s="39">
        <v>105.2</v>
      </c>
      <c r="O9" s="211">
        <f>(L9-N9)/N9</f>
        <v>-0.26</v>
      </c>
    </row>
    <row r="10" spans="1:15" ht="15">
      <c r="A10" s="25"/>
      <c r="B10" s="38"/>
      <c r="C10" s="40" t="s">
        <v>2</v>
      </c>
      <c r="D10" s="37"/>
      <c r="E10" s="40"/>
      <c r="F10" s="42"/>
      <c r="G10" s="45">
        <v>1.6</v>
      </c>
      <c r="H10" s="42"/>
      <c r="I10" s="45">
        <v>3.2</v>
      </c>
      <c r="J10" s="212"/>
      <c r="K10" s="42"/>
      <c r="L10" s="45">
        <v>0.9</v>
      </c>
      <c r="M10" s="42"/>
      <c r="N10" s="45">
        <v>0.5</v>
      </c>
      <c r="O10" s="212"/>
    </row>
    <row r="11" spans="1:15" ht="15.6">
      <c r="A11" s="25"/>
      <c r="B11" s="207" t="s">
        <v>139</v>
      </c>
      <c r="C11" s="37"/>
      <c r="D11" s="37"/>
      <c r="E11" s="37"/>
      <c r="F11" s="209"/>
      <c r="G11" s="34"/>
      <c r="H11" s="209"/>
      <c r="I11" s="34"/>
      <c r="J11" s="213"/>
      <c r="K11" s="209"/>
      <c r="L11" s="34"/>
      <c r="M11" s="209"/>
      <c r="N11" s="34"/>
      <c r="O11" s="213"/>
    </row>
    <row r="12" spans="1:15" ht="15">
      <c r="A12" s="25"/>
      <c r="B12" s="36"/>
      <c r="C12" s="37" t="s">
        <v>140</v>
      </c>
      <c r="D12" s="37"/>
      <c r="E12" s="37"/>
      <c r="F12" s="36"/>
      <c r="G12" s="39">
        <v>390.9</v>
      </c>
      <c r="H12" s="36"/>
      <c r="I12" s="39">
        <v>376.7</v>
      </c>
      <c r="J12" s="211">
        <f>(G12-I12)/I12</f>
        <v>0.04</v>
      </c>
      <c r="K12" s="36"/>
      <c r="L12" s="39">
        <v>134.30000000000001</v>
      </c>
      <c r="M12" s="36"/>
      <c r="N12" s="39">
        <v>131.19999999999999</v>
      </c>
      <c r="O12" s="211">
        <f>(L12-N12)/N12</f>
        <v>0.02</v>
      </c>
    </row>
    <row r="13" spans="1:15" ht="15">
      <c r="A13" s="25"/>
      <c r="B13" s="36"/>
      <c r="C13" s="37" t="s">
        <v>143</v>
      </c>
      <c r="D13" s="37"/>
      <c r="E13" s="37"/>
      <c r="F13" s="36"/>
      <c r="G13" s="39">
        <v>283.10000000000002</v>
      </c>
      <c r="H13" s="36"/>
      <c r="I13" s="39">
        <v>281.60000000000002</v>
      </c>
      <c r="J13" s="216">
        <f>(G13-I13)/I13</f>
        <v>0.01</v>
      </c>
      <c r="K13" s="36"/>
      <c r="L13" s="39">
        <v>93.8</v>
      </c>
      <c r="M13" s="36"/>
      <c r="N13" s="39">
        <v>95.1</v>
      </c>
      <c r="O13" s="216">
        <f>(L13-N13)/N13</f>
        <v>-0.01</v>
      </c>
    </row>
    <row r="14" spans="1:15" ht="15.6" thickBot="1">
      <c r="A14" s="25"/>
      <c r="B14" s="192"/>
      <c r="C14" s="193" t="s">
        <v>141</v>
      </c>
      <c r="D14" s="37"/>
      <c r="E14" s="37"/>
      <c r="F14" s="192"/>
      <c r="G14" s="208">
        <v>96.6</v>
      </c>
      <c r="H14" s="192"/>
      <c r="I14" s="208">
        <v>146</v>
      </c>
      <c r="J14" s="217">
        <f>(G14-I14)/I14</f>
        <v>-0.34</v>
      </c>
      <c r="K14" s="192"/>
      <c r="L14" s="208">
        <v>29.3</v>
      </c>
      <c r="M14" s="192"/>
      <c r="N14" s="208">
        <v>48.3</v>
      </c>
      <c r="O14" s="217">
        <f>(L14-N14)/N14</f>
        <v>-0.39</v>
      </c>
    </row>
    <row r="15" spans="1:15" ht="15.6">
      <c r="A15" s="25"/>
      <c r="B15" s="194" t="s">
        <v>79</v>
      </c>
      <c r="C15" s="195"/>
      <c r="D15" s="195"/>
      <c r="E15" s="196"/>
      <c r="F15" s="218"/>
      <c r="G15" s="219">
        <v>172.9</v>
      </c>
      <c r="H15" s="194"/>
      <c r="I15" s="197">
        <v>191.2</v>
      </c>
      <c r="J15" s="198">
        <f>(G15-I15)/I15</f>
        <v>-0.1</v>
      </c>
      <c r="K15" s="218"/>
      <c r="L15" s="219">
        <v>61.1</v>
      </c>
      <c r="M15" s="194"/>
      <c r="N15" s="197">
        <v>72</v>
      </c>
      <c r="O15" s="198">
        <f>(L15-N15)/N15</f>
        <v>-0.15</v>
      </c>
    </row>
    <row r="16" spans="1:15" ht="15">
      <c r="A16" s="25"/>
      <c r="B16" s="42"/>
      <c r="C16" s="43" t="s">
        <v>78</v>
      </c>
      <c r="D16" s="43"/>
      <c r="E16" s="44"/>
      <c r="F16" s="42"/>
      <c r="G16" s="47">
        <f>+G15/G7</f>
        <v>0.224</v>
      </c>
      <c r="H16" s="42"/>
      <c r="I16" s="47">
        <f>+I15/I7</f>
        <v>0.23799999999999999</v>
      </c>
      <c r="J16" s="48"/>
      <c r="K16" s="42"/>
      <c r="L16" s="47">
        <f>+L15/L7</f>
        <v>0.23699999999999999</v>
      </c>
      <c r="M16" s="42"/>
      <c r="N16" s="47">
        <f>+N15/N7</f>
        <v>0.26200000000000001</v>
      </c>
      <c r="O16" s="48"/>
    </row>
    <row r="17" spans="1:15" ht="15.6">
      <c r="A17" s="25"/>
      <c r="B17" s="49" t="s">
        <v>39</v>
      </c>
      <c r="C17" s="50"/>
      <c r="D17" s="50"/>
      <c r="E17" s="51"/>
      <c r="F17" s="49"/>
      <c r="G17" s="52">
        <v>114</v>
      </c>
      <c r="H17" s="49"/>
      <c r="I17" s="52">
        <v>125.3</v>
      </c>
      <c r="J17" s="53">
        <f>(G17-I17)/I17</f>
        <v>-0.09</v>
      </c>
      <c r="K17" s="49"/>
      <c r="L17" s="52">
        <v>40.700000000000003</v>
      </c>
      <c r="M17" s="49"/>
      <c r="N17" s="52">
        <v>46.6</v>
      </c>
      <c r="O17" s="53">
        <f>(L17-N17)/N17</f>
        <v>-0.13</v>
      </c>
    </row>
    <row r="18" spans="1:15" ht="15">
      <c r="A18" s="25"/>
      <c r="B18" s="42"/>
      <c r="C18" s="43" t="s">
        <v>78</v>
      </c>
      <c r="D18" s="43"/>
      <c r="E18" s="44"/>
      <c r="F18" s="42"/>
      <c r="G18" s="47">
        <f>G17/G7</f>
        <v>0.14799999999999999</v>
      </c>
      <c r="H18" s="42"/>
      <c r="I18" s="47">
        <f>I17/I7</f>
        <v>0.156</v>
      </c>
      <c r="J18" s="46"/>
      <c r="K18" s="42"/>
      <c r="L18" s="47">
        <f>L17/L7</f>
        <v>0.158</v>
      </c>
      <c r="M18" s="42"/>
      <c r="N18" s="47">
        <f>N17/N7</f>
        <v>0.17</v>
      </c>
      <c r="O18" s="46"/>
    </row>
    <row r="19" spans="1:15" ht="15">
      <c r="A19" s="25"/>
      <c r="B19" s="42" t="s">
        <v>102</v>
      </c>
      <c r="C19" s="43"/>
      <c r="D19" s="43"/>
      <c r="E19" s="44"/>
      <c r="F19" s="54"/>
      <c r="G19" s="55">
        <v>1.31</v>
      </c>
      <c r="H19" s="54"/>
      <c r="I19" s="55">
        <v>1.46</v>
      </c>
      <c r="J19" s="56">
        <f>(G19-I19)/I19</f>
        <v>-0.1</v>
      </c>
      <c r="K19" s="54"/>
      <c r="L19" s="55">
        <v>0.47</v>
      </c>
      <c r="M19" s="54"/>
      <c r="N19" s="55">
        <v>0.54</v>
      </c>
      <c r="O19" s="56">
        <f>(L19-N19)/N19</f>
        <v>-0.13</v>
      </c>
    </row>
    <row r="20" spans="1:15" ht="15">
      <c r="A20" s="25"/>
      <c r="B20" s="239" t="s">
        <v>103</v>
      </c>
      <c r="C20" s="240"/>
      <c r="D20" s="240"/>
      <c r="E20" s="241"/>
      <c r="F20" s="54"/>
      <c r="G20" s="55">
        <v>1.31</v>
      </c>
      <c r="H20" s="54"/>
      <c r="I20" s="55">
        <v>1.44</v>
      </c>
      <c r="J20" s="56">
        <f>(G20-I20)/I20</f>
        <v>-0.09</v>
      </c>
      <c r="K20" s="54"/>
      <c r="L20" s="55">
        <v>0.47</v>
      </c>
      <c r="M20" s="54"/>
      <c r="N20" s="55">
        <v>0.53</v>
      </c>
      <c r="O20" s="56">
        <f>(L20-N20)/N20</f>
        <v>-0.11</v>
      </c>
    </row>
    <row r="21" spans="1:15" ht="15.6" thickBot="1">
      <c r="A21" s="25"/>
      <c r="B21" s="199" t="s">
        <v>145</v>
      </c>
      <c r="C21" s="200"/>
      <c r="D21" s="200"/>
      <c r="E21" s="201"/>
      <c r="F21" s="199"/>
      <c r="G21" s="214">
        <v>125.5</v>
      </c>
      <c r="H21" s="215"/>
      <c r="I21" s="214">
        <v>108.2</v>
      </c>
      <c r="J21" s="202">
        <f>(G21-I21)/I21</f>
        <v>0.16</v>
      </c>
      <c r="K21" s="199"/>
      <c r="L21" s="214">
        <v>24.6</v>
      </c>
      <c r="M21" s="215"/>
      <c r="N21" s="214">
        <v>13.3</v>
      </c>
      <c r="O21" s="202">
        <f>(L21-N21)/N21</f>
        <v>0.85</v>
      </c>
    </row>
    <row r="22" spans="1:15" ht="15">
      <c r="A22" s="25"/>
      <c r="B22" s="244" t="s">
        <v>85</v>
      </c>
      <c r="C22" s="245"/>
      <c r="D22" s="245"/>
      <c r="E22" s="245"/>
      <c r="F22" s="31"/>
      <c r="G22" s="206">
        <v>5436</v>
      </c>
      <c r="H22" s="31"/>
      <c r="I22" s="206">
        <v>5498</v>
      </c>
      <c r="J22" s="59"/>
      <c r="K22" s="31"/>
      <c r="L22" s="206"/>
      <c r="M22" s="31"/>
      <c r="N22" s="206"/>
      <c r="O22" s="59"/>
    </row>
    <row r="23" spans="1:15" ht="15">
      <c r="A23" s="25"/>
      <c r="B23" s="38"/>
      <c r="C23" s="37" t="s">
        <v>84</v>
      </c>
      <c r="D23" s="37"/>
      <c r="E23" s="37"/>
      <c r="F23" s="38"/>
      <c r="G23" s="61">
        <v>1783</v>
      </c>
      <c r="H23" s="40"/>
      <c r="I23" s="61">
        <v>1920</v>
      </c>
      <c r="J23" s="35"/>
      <c r="K23" s="38"/>
      <c r="L23" s="61"/>
      <c r="M23" s="40"/>
      <c r="N23" s="61"/>
      <c r="O23" s="35"/>
    </row>
    <row r="24" spans="1:15" ht="15">
      <c r="A24" s="25"/>
      <c r="B24" s="42"/>
      <c r="C24" s="43" t="s">
        <v>142</v>
      </c>
      <c r="D24" s="43"/>
      <c r="E24" s="43"/>
      <c r="F24" s="42"/>
      <c r="G24" s="62">
        <v>892</v>
      </c>
      <c r="H24" s="43"/>
      <c r="I24" s="62">
        <v>855</v>
      </c>
      <c r="J24" s="46"/>
      <c r="K24" s="42"/>
      <c r="L24" s="62"/>
      <c r="M24" s="43"/>
      <c r="N24" s="62"/>
      <c r="O24" s="46"/>
    </row>
    <row r="25" spans="1:15" ht="15">
      <c r="A25" s="25"/>
      <c r="B25" s="31"/>
      <c r="C25" s="32"/>
      <c r="D25" s="32"/>
      <c r="E25" s="33"/>
      <c r="F25" s="31"/>
      <c r="G25" s="220"/>
      <c r="H25" s="31"/>
      <c r="I25" s="220"/>
      <c r="J25" s="59"/>
      <c r="K25" s="31"/>
      <c r="L25" s="220"/>
      <c r="M25" s="31"/>
      <c r="N25" s="220"/>
      <c r="O25" s="59"/>
    </row>
    <row r="26" spans="1:15" ht="16.2" thickBot="1">
      <c r="A26" s="25"/>
      <c r="B26" s="221" t="s">
        <v>147</v>
      </c>
      <c r="C26" s="222"/>
      <c r="D26" s="222"/>
      <c r="E26" s="223"/>
      <c r="F26" s="248" t="s">
        <v>156</v>
      </c>
      <c r="G26" s="249"/>
      <c r="H26" s="248" t="s">
        <v>157</v>
      </c>
      <c r="I26" s="249"/>
      <c r="J26" s="224"/>
      <c r="K26" s="248"/>
      <c r="L26" s="249"/>
      <c r="M26" s="248"/>
      <c r="N26" s="249"/>
      <c r="O26" s="224"/>
    </row>
    <row r="27" spans="1:15" ht="15">
      <c r="A27" s="25"/>
      <c r="B27" s="236" t="s">
        <v>80</v>
      </c>
      <c r="C27" s="237"/>
      <c r="D27" s="237"/>
      <c r="E27" s="238"/>
      <c r="F27" s="203"/>
      <c r="G27" s="204">
        <v>1727.1</v>
      </c>
      <c r="H27" s="203"/>
      <c r="I27" s="204">
        <v>1663.2</v>
      </c>
      <c r="J27" s="205"/>
      <c r="K27" s="203"/>
      <c r="L27" s="204"/>
      <c r="M27" s="203"/>
      <c r="N27" s="204"/>
      <c r="O27" s="205"/>
    </row>
    <row r="28" spans="1:15" ht="15">
      <c r="A28" s="25"/>
      <c r="B28" s="239" t="s">
        <v>81</v>
      </c>
      <c r="C28" s="240"/>
      <c r="D28" s="240"/>
      <c r="E28" s="241"/>
      <c r="F28" s="54"/>
      <c r="G28" s="225">
        <v>274.7</v>
      </c>
      <c r="H28" s="54"/>
      <c r="I28" s="225">
        <v>188</v>
      </c>
      <c r="J28" s="56"/>
      <c r="K28" s="54"/>
      <c r="L28" s="57"/>
      <c r="M28" s="54"/>
      <c r="N28" s="57"/>
      <c r="O28" s="56"/>
    </row>
    <row r="29" spans="1:15" ht="15">
      <c r="A29" s="25"/>
      <c r="B29" s="31" t="s">
        <v>123</v>
      </c>
      <c r="C29" s="32"/>
      <c r="D29" s="32"/>
      <c r="E29" s="33"/>
      <c r="F29" s="54"/>
      <c r="G29" s="57">
        <v>10.5</v>
      </c>
      <c r="H29" s="54"/>
      <c r="I29" s="57">
        <v>143.4</v>
      </c>
      <c r="J29" s="56"/>
      <c r="K29" s="54"/>
      <c r="L29" s="57"/>
      <c r="M29" s="54"/>
      <c r="N29" s="57"/>
      <c r="O29" s="56"/>
    </row>
    <row r="30" spans="1:15" ht="15">
      <c r="A30" s="25"/>
      <c r="B30" s="244" t="s">
        <v>82</v>
      </c>
      <c r="C30" s="245"/>
      <c r="D30" s="245"/>
      <c r="E30" s="247"/>
      <c r="F30" s="38"/>
      <c r="G30" s="58">
        <v>1027</v>
      </c>
      <c r="H30" s="38"/>
      <c r="I30" s="58">
        <v>870.5</v>
      </c>
      <c r="J30" s="59"/>
      <c r="K30" s="38"/>
      <c r="L30" s="58"/>
      <c r="M30" s="38"/>
      <c r="N30" s="58"/>
      <c r="O30" s="59"/>
    </row>
    <row r="31" spans="1:15" ht="15">
      <c r="A31" s="25"/>
      <c r="B31" s="42"/>
      <c r="C31" s="43" t="s">
        <v>83</v>
      </c>
      <c r="D31" s="43"/>
      <c r="E31" s="44"/>
      <c r="F31" s="42"/>
      <c r="G31" s="60">
        <f>G30/G27</f>
        <v>0.59</v>
      </c>
      <c r="H31" s="42"/>
      <c r="I31" s="60">
        <f>I30/I27</f>
        <v>0.52</v>
      </c>
      <c r="J31" s="46"/>
      <c r="K31" s="42"/>
      <c r="L31" s="60"/>
      <c r="M31" s="42"/>
      <c r="N31" s="60"/>
      <c r="O31" s="46"/>
    </row>
    <row r="32" spans="1: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</row>
    <row r="33" spans="1:15" ht="13.8">
      <c r="A33" s="25"/>
      <c r="B33" s="21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</sheetData>
  <mergeCells count="15">
    <mergeCell ref="B30:E30"/>
    <mergeCell ref="F26:G26"/>
    <mergeCell ref="H26:I26"/>
    <mergeCell ref="K26:L26"/>
    <mergeCell ref="M26:N26"/>
    <mergeCell ref="M6:N6"/>
    <mergeCell ref="B27:E27"/>
    <mergeCell ref="B28:E28"/>
    <mergeCell ref="F6:G6"/>
    <mergeCell ref="H6:I6"/>
    <mergeCell ref="K6:L6"/>
    <mergeCell ref="B7:E7"/>
    <mergeCell ref="B20:E20"/>
    <mergeCell ref="B22:E22"/>
    <mergeCell ref="B6:E6"/>
  </mergeCells>
  <phoneticPr fontId="3" type="noConversion"/>
  <pageMargins left="0.74803149606299213" right="0.78740157480314965" top="1.3385826771653544" bottom="0.98425196850393704" header="0.31496062992125984" footer="0.51181102362204722"/>
  <pageSetup paperSize="9" scale="64" orientation="landscape" r:id="rId1"/>
  <headerFooter alignWithMargins="0">
    <oddHeader>&amp;L&amp;G</oddHeader>
    <oddFooter>&amp;CSoftware AG - Q3 2012 Results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12"/>
  <sheetViews>
    <sheetView zoomScaleNormal="100" zoomScalePageLayoutView="60" workbookViewId="0">
      <selection activeCell="E6" sqref="E6"/>
    </sheetView>
  </sheetViews>
  <sheetFormatPr defaultColWidth="11.44140625" defaultRowHeight="13.2"/>
  <cols>
    <col min="1" max="1" width="6" style="2" customWidth="1"/>
    <col min="2" max="2" width="58.109375" style="182" customWidth="1"/>
    <col min="3" max="4" width="23.109375" style="183" customWidth="1"/>
    <col min="5" max="5" width="21.6640625" style="183" customWidth="1"/>
    <col min="6" max="6" width="5.5546875" style="2" customWidth="1"/>
    <col min="7" max="16384" width="11.44140625" style="2"/>
  </cols>
  <sheetData>
    <row r="1" spans="1:7" ht="21" customHeight="1">
      <c r="A1" s="26"/>
      <c r="B1" s="26"/>
      <c r="C1" s="25"/>
      <c r="D1" s="25"/>
      <c r="E1" s="25"/>
      <c r="F1" s="25"/>
    </row>
    <row r="2" spans="1:7" ht="18.75" customHeight="1">
      <c r="A2" s="26"/>
      <c r="B2" s="26" t="s">
        <v>158</v>
      </c>
      <c r="C2" s="63"/>
      <c r="D2" s="63"/>
      <c r="E2" s="63"/>
      <c r="F2" s="25"/>
    </row>
    <row r="3" spans="1:7" ht="18.75" customHeight="1">
      <c r="A3" s="26"/>
      <c r="B3" s="26" t="s">
        <v>76</v>
      </c>
      <c r="C3" s="63"/>
      <c r="D3" s="63"/>
      <c r="E3" s="63"/>
      <c r="F3" s="25"/>
    </row>
    <row r="4" spans="1:7" ht="21" customHeight="1">
      <c r="A4" s="26"/>
      <c r="B4" s="63"/>
      <c r="C4" s="63"/>
      <c r="D4" s="63"/>
      <c r="E4" s="63"/>
      <c r="F4" s="25"/>
    </row>
    <row r="5" spans="1:7" s="1" customFormat="1" ht="15.75" customHeight="1">
      <c r="A5" s="26"/>
      <c r="B5" s="167" t="s">
        <v>107</v>
      </c>
      <c r="C5" s="168" t="s">
        <v>156</v>
      </c>
      <c r="D5" s="168" t="s">
        <v>146</v>
      </c>
      <c r="E5" s="168" t="s">
        <v>157</v>
      </c>
      <c r="F5" s="25"/>
    </row>
    <row r="6" spans="1:7" s="1" customFormat="1" ht="15.75" customHeight="1">
      <c r="A6" s="26"/>
      <c r="B6" s="5"/>
      <c r="C6" s="6"/>
      <c r="D6" s="6"/>
      <c r="E6" s="6"/>
      <c r="F6" s="25"/>
    </row>
    <row r="7" spans="1:7" s="1" customFormat="1" ht="15.75" customHeight="1">
      <c r="A7" s="26"/>
      <c r="B7" s="5"/>
      <c r="C7" s="6"/>
      <c r="D7" s="6"/>
      <c r="E7" s="6"/>
      <c r="F7" s="25"/>
    </row>
    <row r="8" spans="1:7" s="1" customFormat="1" ht="15.75" customHeight="1">
      <c r="A8" s="26"/>
      <c r="B8" s="7" t="s">
        <v>109</v>
      </c>
      <c r="C8" s="8"/>
      <c r="D8" s="8"/>
      <c r="E8" s="8"/>
      <c r="F8" s="25"/>
    </row>
    <row r="9" spans="1:7" s="1" customFormat="1" ht="15.75" customHeight="1">
      <c r="A9" s="26"/>
      <c r="B9" s="5"/>
      <c r="C9" s="8"/>
      <c r="D9" s="8"/>
      <c r="E9" s="8"/>
      <c r="F9" s="25"/>
    </row>
    <row r="10" spans="1:7" s="1" customFormat="1" ht="15.75" customHeight="1">
      <c r="A10" s="26"/>
      <c r="B10" s="9" t="s">
        <v>33</v>
      </c>
      <c r="C10" s="10"/>
      <c r="D10" s="10"/>
      <c r="E10" s="10"/>
      <c r="F10" s="25"/>
    </row>
    <row r="11" spans="1:7" s="1" customFormat="1" ht="15.75" customHeight="1">
      <c r="A11" s="26"/>
      <c r="B11" s="11" t="s">
        <v>81</v>
      </c>
      <c r="C11" s="169">
        <v>274687</v>
      </c>
      <c r="D11" s="169">
        <v>216479</v>
      </c>
      <c r="E11" s="169">
        <v>187994</v>
      </c>
      <c r="F11" s="25"/>
      <c r="G11" s="12"/>
    </row>
    <row r="12" spans="1:7" s="1" customFormat="1" ht="15.75" customHeight="1">
      <c r="A12" s="26"/>
      <c r="B12" s="11" t="s">
        <v>16</v>
      </c>
      <c r="C12" s="170">
        <v>137</v>
      </c>
      <c r="D12" s="170">
        <v>505</v>
      </c>
      <c r="E12" s="170">
        <v>123</v>
      </c>
      <c r="F12" s="25"/>
    </row>
    <row r="13" spans="1:7" s="1" customFormat="1" ht="15.75" customHeight="1">
      <c r="A13" s="26"/>
      <c r="B13" s="11" t="s">
        <v>17</v>
      </c>
      <c r="C13" s="171">
        <v>288785</v>
      </c>
      <c r="D13" s="171">
        <v>304736</v>
      </c>
      <c r="E13" s="171">
        <v>336711</v>
      </c>
      <c r="F13" s="25"/>
    </row>
    <row r="14" spans="1:7" s="1" customFormat="1" ht="15.75" customHeight="1">
      <c r="A14" s="26"/>
      <c r="B14" s="11" t="s">
        <v>18</v>
      </c>
      <c r="C14" s="169">
        <v>48216</v>
      </c>
      <c r="D14" s="169">
        <v>43909</v>
      </c>
      <c r="E14" s="169">
        <v>35421</v>
      </c>
      <c r="F14" s="25"/>
    </row>
    <row r="15" spans="1:7" s="1" customFormat="1" ht="15.75" customHeight="1">
      <c r="A15" s="26"/>
      <c r="B15" s="11" t="s">
        <v>73</v>
      </c>
      <c r="C15" s="172">
        <v>11619</v>
      </c>
      <c r="D15" s="172">
        <v>8656</v>
      </c>
      <c r="E15" s="172">
        <v>10524</v>
      </c>
      <c r="F15" s="25"/>
    </row>
    <row r="16" spans="1:7" s="1" customFormat="1" ht="15.75" customHeight="1">
      <c r="A16" s="26"/>
      <c r="B16" s="11"/>
      <c r="C16" s="173">
        <v>623444</v>
      </c>
      <c r="D16" s="173">
        <v>574285</v>
      </c>
      <c r="E16" s="173">
        <v>570773</v>
      </c>
      <c r="F16" s="25"/>
      <c r="G16" s="12"/>
    </row>
    <row r="17" spans="1:8" s="1" customFormat="1" ht="15.75" customHeight="1">
      <c r="A17" s="26"/>
      <c r="B17" s="9" t="s">
        <v>57</v>
      </c>
      <c r="C17" s="171"/>
      <c r="D17" s="171"/>
      <c r="E17" s="171"/>
      <c r="F17" s="25"/>
    </row>
    <row r="18" spans="1:8" s="1" customFormat="1" ht="15.75" customHeight="1">
      <c r="A18" s="26"/>
      <c r="B18" s="11" t="s">
        <v>19</v>
      </c>
      <c r="C18" s="171">
        <v>226494</v>
      </c>
      <c r="D18" s="171">
        <v>248202</v>
      </c>
      <c r="E18" s="171">
        <v>251718</v>
      </c>
      <c r="F18" s="25"/>
    </row>
    <row r="19" spans="1:8" s="1" customFormat="1" ht="15.75" customHeight="1">
      <c r="A19" s="26"/>
      <c r="B19" s="11" t="s">
        <v>20</v>
      </c>
      <c r="C19" s="169">
        <v>759877</v>
      </c>
      <c r="D19" s="169">
        <v>752223</v>
      </c>
      <c r="E19" s="169">
        <v>736711</v>
      </c>
      <c r="F19" s="25"/>
    </row>
    <row r="20" spans="1:8" s="1" customFormat="1" ht="15.75" customHeight="1">
      <c r="A20" s="26"/>
      <c r="B20" s="11" t="s">
        <v>21</v>
      </c>
      <c r="C20" s="174">
        <v>63841</v>
      </c>
      <c r="D20" s="174">
        <v>65365</v>
      </c>
      <c r="E20" s="174">
        <v>63390</v>
      </c>
      <c r="F20" s="25"/>
    </row>
    <row r="21" spans="1:8" s="1" customFormat="1" ht="15.75" customHeight="1">
      <c r="A21" s="26"/>
      <c r="B21" s="11" t="s">
        <v>22</v>
      </c>
      <c r="C21" s="169">
        <v>17004</v>
      </c>
      <c r="D21" s="169">
        <v>3446</v>
      </c>
      <c r="E21" s="169">
        <v>4859</v>
      </c>
      <c r="F21" s="25"/>
    </row>
    <row r="22" spans="1:8" s="1" customFormat="1" ht="15.75" customHeight="1">
      <c r="A22" s="26"/>
      <c r="B22" s="11" t="s">
        <v>17</v>
      </c>
      <c r="C22" s="174">
        <v>15960</v>
      </c>
      <c r="D22" s="174">
        <v>13197</v>
      </c>
      <c r="E22" s="174">
        <v>10515</v>
      </c>
      <c r="F22" s="25"/>
    </row>
    <row r="23" spans="1:8" s="1" customFormat="1" ht="15.75" customHeight="1">
      <c r="A23" s="26"/>
      <c r="B23" s="11" t="s">
        <v>18</v>
      </c>
      <c r="C23" s="174">
        <v>4371</v>
      </c>
      <c r="D23" s="174">
        <v>3990</v>
      </c>
      <c r="E23" s="174">
        <v>2421</v>
      </c>
      <c r="F23" s="25"/>
    </row>
    <row r="24" spans="1:8" s="1" customFormat="1" ht="15.75" customHeight="1">
      <c r="A24" s="26"/>
      <c r="B24" s="11" t="s">
        <v>73</v>
      </c>
      <c r="C24" s="174">
        <v>944</v>
      </c>
      <c r="D24" s="174">
        <v>1256</v>
      </c>
      <c r="E24" s="174">
        <v>1388</v>
      </c>
      <c r="F24" s="25"/>
    </row>
    <row r="25" spans="1:8" s="1" customFormat="1" ht="15.75" customHeight="1">
      <c r="A25" s="26"/>
      <c r="B25" s="11" t="s">
        <v>23</v>
      </c>
      <c r="C25" s="172">
        <v>15147</v>
      </c>
      <c r="D25" s="172">
        <v>18731</v>
      </c>
      <c r="E25" s="172">
        <v>21451</v>
      </c>
      <c r="F25" s="25"/>
    </row>
    <row r="26" spans="1:8" s="1" customFormat="1" ht="15.75" customHeight="1">
      <c r="A26" s="26"/>
      <c r="B26" s="13"/>
      <c r="C26" s="175">
        <v>1103638</v>
      </c>
      <c r="D26" s="175">
        <v>1106410</v>
      </c>
      <c r="E26" s="175">
        <v>1092453</v>
      </c>
      <c r="F26" s="25"/>
    </row>
    <row r="27" spans="1:8" s="1" customFormat="1" ht="15.75" customHeight="1">
      <c r="A27" s="26"/>
      <c r="B27" s="13"/>
      <c r="C27" s="174"/>
      <c r="D27" s="174"/>
      <c r="E27" s="174"/>
      <c r="F27" s="25"/>
    </row>
    <row r="28" spans="1:8" s="1" customFormat="1" ht="15.75" customHeight="1" thickBot="1">
      <c r="A28" s="26"/>
      <c r="B28" s="13"/>
      <c r="C28" s="176">
        <v>1727082</v>
      </c>
      <c r="D28" s="176">
        <v>1680695</v>
      </c>
      <c r="E28" s="176">
        <v>1663226</v>
      </c>
      <c r="F28" s="25"/>
    </row>
    <row r="29" spans="1:8" s="1" customFormat="1" ht="15.75" customHeight="1" thickTop="1">
      <c r="A29" s="26"/>
      <c r="B29" s="7" t="s">
        <v>110</v>
      </c>
      <c r="C29" s="177"/>
      <c r="D29" s="177"/>
      <c r="E29" s="177"/>
      <c r="F29" s="25"/>
    </row>
    <row r="30" spans="1:8" s="1" customFormat="1" ht="15.75" customHeight="1">
      <c r="A30" s="26"/>
      <c r="B30" s="13"/>
      <c r="C30" s="177"/>
      <c r="D30" s="177"/>
      <c r="E30" s="177"/>
      <c r="F30" s="25"/>
    </row>
    <row r="31" spans="1:8" s="1" customFormat="1" ht="15.75" customHeight="1">
      <c r="A31" s="26"/>
      <c r="B31" s="14" t="s">
        <v>34</v>
      </c>
      <c r="C31" s="178"/>
      <c r="D31" s="178"/>
      <c r="E31" s="178"/>
      <c r="F31" s="25"/>
    </row>
    <row r="32" spans="1:8" s="1" customFormat="1" ht="15.75" customHeight="1">
      <c r="A32" s="26"/>
      <c r="B32" s="13" t="s">
        <v>49</v>
      </c>
      <c r="C32" s="178">
        <v>50802</v>
      </c>
      <c r="D32" s="178">
        <v>26088</v>
      </c>
      <c r="E32" s="178">
        <v>80038</v>
      </c>
      <c r="F32" s="25"/>
      <c r="H32" s="12"/>
    </row>
    <row r="33" spans="1:6" s="1" customFormat="1" ht="15.75" customHeight="1">
      <c r="A33" s="26"/>
      <c r="B33" s="11" t="s">
        <v>24</v>
      </c>
      <c r="C33" s="174">
        <v>45094</v>
      </c>
      <c r="D33" s="174">
        <v>58066</v>
      </c>
      <c r="E33" s="174">
        <v>48318</v>
      </c>
      <c r="F33" s="25"/>
    </row>
    <row r="34" spans="1:6" s="1" customFormat="1" ht="15.75" customHeight="1">
      <c r="A34" s="26"/>
      <c r="B34" s="13" t="s">
        <v>50</v>
      </c>
      <c r="C34" s="174">
        <v>63665</v>
      </c>
      <c r="D34" s="174">
        <v>88656</v>
      </c>
      <c r="E34" s="174">
        <v>74378</v>
      </c>
      <c r="F34" s="25"/>
    </row>
    <row r="35" spans="1:6" s="1" customFormat="1" ht="15.75" customHeight="1">
      <c r="A35" s="26"/>
      <c r="B35" s="13" t="s">
        <v>58</v>
      </c>
      <c r="C35" s="178">
        <v>76125</v>
      </c>
      <c r="D35" s="178">
        <v>83315</v>
      </c>
      <c r="E35" s="178">
        <v>69944</v>
      </c>
      <c r="F35" s="25"/>
    </row>
    <row r="36" spans="1:6" s="1" customFormat="1" ht="15.75" customHeight="1">
      <c r="A36" s="26"/>
      <c r="B36" s="13" t="s">
        <v>176</v>
      </c>
      <c r="C36" s="174">
        <v>19043</v>
      </c>
      <c r="D36" s="174">
        <v>20171</v>
      </c>
      <c r="E36" s="174">
        <v>31745</v>
      </c>
      <c r="F36" s="25"/>
    </row>
    <row r="37" spans="1:6" s="1" customFormat="1" ht="15.75" customHeight="1">
      <c r="A37" s="26"/>
      <c r="B37" s="13" t="s">
        <v>25</v>
      </c>
      <c r="C37" s="179">
        <v>142122</v>
      </c>
      <c r="D37" s="179">
        <v>105269</v>
      </c>
      <c r="E37" s="179">
        <v>133610</v>
      </c>
      <c r="F37" s="25"/>
    </row>
    <row r="38" spans="1:6" s="1" customFormat="1" ht="15.75" customHeight="1">
      <c r="A38" s="26"/>
      <c r="B38" s="13"/>
      <c r="C38" s="177">
        <v>396851</v>
      </c>
      <c r="D38" s="177">
        <v>381565</v>
      </c>
      <c r="E38" s="177">
        <v>438033</v>
      </c>
      <c r="F38" s="25"/>
    </row>
    <row r="39" spans="1:6" s="1" customFormat="1" ht="15.75" customHeight="1">
      <c r="A39" s="26"/>
      <c r="B39" s="14" t="s">
        <v>35</v>
      </c>
      <c r="C39" s="177"/>
      <c r="D39" s="177"/>
      <c r="E39" s="177"/>
      <c r="F39" s="25"/>
    </row>
    <row r="40" spans="1:6" s="1" customFormat="1" ht="15.75" customHeight="1">
      <c r="A40" s="26"/>
      <c r="B40" s="13" t="s">
        <v>49</v>
      </c>
      <c r="C40" s="178">
        <v>213379</v>
      </c>
      <c r="D40" s="178">
        <v>251278</v>
      </c>
      <c r="E40" s="178">
        <v>251365</v>
      </c>
      <c r="F40" s="25"/>
    </row>
    <row r="41" spans="1:6" s="1" customFormat="1" ht="15.75" customHeight="1">
      <c r="A41" s="26"/>
      <c r="B41" s="11" t="s">
        <v>24</v>
      </c>
      <c r="C41" s="178">
        <v>41</v>
      </c>
      <c r="D41" s="178">
        <v>453</v>
      </c>
      <c r="E41" s="178">
        <v>22</v>
      </c>
      <c r="F41" s="25"/>
    </row>
    <row r="42" spans="1:6" s="1" customFormat="1" ht="15.75" customHeight="1">
      <c r="A42" s="26"/>
      <c r="B42" s="13" t="s">
        <v>50</v>
      </c>
      <c r="C42" s="178">
        <v>5713</v>
      </c>
      <c r="D42" s="178">
        <v>8798</v>
      </c>
      <c r="E42" s="178">
        <v>5858</v>
      </c>
      <c r="F42" s="25"/>
    </row>
    <row r="43" spans="1:6" s="1" customFormat="1" ht="15.75" customHeight="1">
      <c r="A43" s="26"/>
      <c r="B43" s="13" t="s">
        <v>111</v>
      </c>
      <c r="C43" s="178">
        <v>37904</v>
      </c>
      <c r="D43" s="178">
        <v>38200</v>
      </c>
      <c r="E43" s="178">
        <v>40133</v>
      </c>
      <c r="F43" s="25"/>
    </row>
    <row r="44" spans="1:6" s="1" customFormat="1" ht="15.75" customHeight="1">
      <c r="A44" s="26"/>
      <c r="B44" s="13" t="s">
        <v>58</v>
      </c>
      <c r="C44" s="178">
        <v>11063</v>
      </c>
      <c r="D44" s="178">
        <v>11495</v>
      </c>
      <c r="E44" s="178">
        <v>10274</v>
      </c>
      <c r="F44" s="25"/>
    </row>
    <row r="45" spans="1:6" s="1" customFormat="1" ht="15.75" customHeight="1">
      <c r="A45" s="26"/>
      <c r="B45" s="13" t="s">
        <v>23</v>
      </c>
      <c r="C45" s="178">
        <v>34348</v>
      </c>
      <c r="D45" s="178">
        <v>36745</v>
      </c>
      <c r="E45" s="178">
        <v>46310</v>
      </c>
      <c r="F45" s="25"/>
    </row>
    <row r="46" spans="1:6" s="1" customFormat="1" ht="15.75" customHeight="1">
      <c r="A46" s="26"/>
      <c r="B46" s="13" t="s">
        <v>25</v>
      </c>
      <c r="C46" s="179">
        <v>819</v>
      </c>
      <c r="D46" s="179">
        <v>679</v>
      </c>
      <c r="E46" s="179">
        <v>744</v>
      </c>
      <c r="F46" s="25"/>
    </row>
    <row r="47" spans="1:6" s="1" customFormat="1" ht="15.75" customHeight="1">
      <c r="A47" s="26"/>
      <c r="B47" s="13"/>
      <c r="C47" s="177">
        <v>303267</v>
      </c>
      <c r="D47" s="177">
        <v>347648</v>
      </c>
      <c r="E47" s="177">
        <v>354706</v>
      </c>
      <c r="F47" s="25"/>
    </row>
    <row r="48" spans="1:6" s="1" customFormat="1" ht="15.75" customHeight="1">
      <c r="A48" s="26"/>
      <c r="B48" s="9" t="s">
        <v>26</v>
      </c>
      <c r="C48" s="171"/>
      <c r="D48" s="171"/>
      <c r="E48" s="171"/>
      <c r="F48" s="25"/>
    </row>
    <row r="49" spans="1:6" s="1" customFormat="1" ht="15.75" customHeight="1">
      <c r="A49" s="26"/>
      <c r="B49" s="11" t="s">
        <v>27</v>
      </c>
      <c r="C49" s="170">
        <v>86828</v>
      </c>
      <c r="D49" s="170">
        <v>86828</v>
      </c>
      <c r="E49" s="170">
        <v>86771</v>
      </c>
      <c r="F49" s="25"/>
    </row>
    <row r="50" spans="1:6" s="1" customFormat="1" ht="15.75" customHeight="1">
      <c r="A50" s="26"/>
      <c r="B50" s="11" t="s">
        <v>28</v>
      </c>
      <c r="C50" s="170">
        <v>38690</v>
      </c>
      <c r="D50" s="170">
        <v>35716</v>
      </c>
      <c r="E50" s="170">
        <v>32186</v>
      </c>
      <c r="F50" s="25"/>
    </row>
    <row r="51" spans="1:6" s="1" customFormat="1" ht="15.75" customHeight="1">
      <c r="A51" s="26"/>
      <c r="B51" s="11" t="s">
        <v>29</v>
      </c>
      <c r="C51" s="170">
        <v>941003</v>
      </c>
      <c r="D51" s="170">
        <v>867053</v>
      </c>
      <c r="E51" s="170">
        <v>815367</v>
      </c>
      <c r="F51" s="25"/>
    </row>
    <row r="52" spans="1:6" s="1" customFormat="1" ht="15.75" customHeight="1">
      <c r="A52" s="26"/>
      <c r="B52" s="13" t="s">
        <v>72</v>
      </c>
      <c r="C52" s="180">
        <v>-39113</v>
      </c>
      <c r="D52" s="180">
        <v>-37095</v>
      </c>
      <c r="E52" s="180">
        <v>-62627</v>
      </c>
      <c r="F52" s="25"/>
    </row>
    <row r="53" spans="1:6" s="1" customFormat="1" ht="15.75" customHeight="1">
      <c r="A53" s="26"/>
      <c r="B53" s="13" t="s">
        <v>95</v>
      </c>
      <c r="C53" s="180">
        <v>-1176</v>
      </c>
      <c r="D53" s="180">
        <v>-1675</v>
      </c>
      <c r="E53" s="180">
        <v>-1675</v>
      </c>
      <c r="F53" s="25"/>
    </row>
    <row r="54" spans="1:6" s="1" customFormat="1" ht="15.75" customHeight="1">
      <c r="A54" s="26"/>
      <c r="B54" s="13" t="s">
        <v>124</v>
      </c>
      <c r="C54" s="181">
        <v>732</v>
      </c>
      <c r="D54" s="181">
        <v>655</v>
      </c>
      <c r="E54" s="181">
        <v>465</v>
      </c>
      <c r="F54" s="25"/>
    </row>
    <row r="55" spans="1:6" s="1" customFormat="1" ht="15.75" customHeight="1">
      <c r="A55" s="26"/>
      <c r="B55" s="13"/>
      <c r="C55" s="175">
        <v>1026964</v>
      </c>
      <c r="D55" s="175">
        <v>951482</v>
      </c>
      <c r="E55" s="175">
        <v>870487</v>
      </c>
      <c r="F55" s="25"/>
    </row>
    <row r="56" spans="1:6" s="1" customFormat="1" ht="15.75" customHeight="1">
      <c r="A56" s="26"/>
      <c r="B56" s="13"/>
      <c r="C56" s="174"/>
      <c r="D56" s="174"/>
      <c r="E56" s="174"/>
      <c r="F56" s="25"/>
    </row>
    <row r="57" spans="1:6" s="1" customFormat="1" ht="15.75" customHeight="1" thickBot="1">
      <c r="A57" s="26"/>
      <c r="B57" s="13"/>
      <c r="C57" s="176">
        <v>1727082</v>
      </c>
      <c r="D57" s="176">
        <v>1680695</v>
      </c>
      <c r="E57" s="176">
        <v>1663226</v>
      </c>
      <c r="F57" s="25"/>
    </row>
    <row r="58" spans="1:6" s="1" customFormat="1" ht="18" thickTop="1">
      <c r="A58" s="26"/>
      <c r="B58" s="25"/>
      <c r="C58" s="25"/>
      <c r="D58" s="25"/>
      <c r="E58" s="25"/>
      <c r="F58" s="25"/>
    </row>
    <row r="59" spans="1:6">
      <c r="B59" s="3"/>
      <c r="C59" s="4"/>
      <c r="D59" s="4"/>
      <c r="E59" s="4"/>
    </row>
    <row r="60" spans="1:6">
      <c r="B60" s="3"/>
      <c r="C60" s="4"/>
      <c r="D60" s="4"/>
      <c r="E60" s="4"/>
    </row>
    <row r="61" spans="1:6">
      <c r="B61" s="3"/>
      <c r="C61" s="4"/>
      <c r="D61" s="4"/>
      <c r="E61" s="4"/>
    </row>
    <row r="62" spans="1:6">
      <c r="B62" s="3"/>
      <c r="C62" s="4"/>
      <c r="D62" s="4"/>
      <c r="E62" s="4"/>
    </row>
    <row r="63" spans="1:6">
      <c r="B63" s="3"/>
      <c r="C63" s="4"/>
      <c r="D63" s="4"/>
      <c r="E63" s="4"/>
    </row>
    <row r="64" spans="1:6">
      <c r="B64" s="3"/>
      <c r="C64" s="4"/>
      <c r="D64" s="4"/>
      <c r="E64" s="4"/>
    </row>
    <row r="65" spans="2:5">
      <c r="B65" s="3"/>
      <c r="C65" s="4"/>
      <c r="D65" s="4"/>
      <c r="E65" s="4"/>
    </row>
    <row r="66" spans="2:5">
      <c r="B66" s="3"/>
      <c r="C66" s="4"/>
      <c r="D66" s="4"/>
      <c r="E66" s="4"/>
    </row>
    <row r="67" spans="2:5">
      <c r="B67" s="3"/>
      <c r="C67" s="4"/>
      <c r="D67" s="4"/>
      <c r="E67" s="4"/>
    </row>
    <row r="68" spans="2:5">
      <c r="B68" s="3"/>
      <c r="C68" s="4"/>
      <c r="D68" s="4"/>
      <c r="E68" s="4"/>
    </row>
    <row r="69" spans="2:5">
      <c r="B69" s="3"/>
      <c r="C69" s="4"/>
      <c r="D69" s="4"/>
      <c r="E69" s="4"/>
    </row>
    <row r="70" spans="2:5">
      <c r="B70" s="3"/>
      <c r="C70" s="4"/>
      <c r="D70" s="4"/>
      <c r="E70" s="4"/>
    </row>
    <row r="71" spans="2:5">
      <c r="B71" s="3"/>
      <c r="C71" s="4"/>
      <c r="D71" s="4"/>
      <c r="E71" s="4"/>
    </row>
    <row r="72" spans="2:5">
      <c r="B72" s="3"/>
      <c r="C72" s="4"/>
      <c r="D72" s="4"/>
      <c r="E72" s="4"/>
    </row>
    <row r="73" spans="2:5">
      <c r="B73" s="3"/>
      <c r="C73" s="4"/>
      <c r="D73" s="4"/>
      <c r="E73" s="4"/>
    </row>
    <row r="74" spans="2:5">
      <c r="B74" s="3"/>
      <c r="C74" s="4"/>
      <c r="D74" s="4"/>
      <c r="E74" s="4"/>
    </row>
    <row r="75" spans="2:5">
      <c r="B75" s="3"/>
      <c r="C75" s="4"/>
      <c r="D75" s="4"/>
      <c r="E75" s="4"/>
    </row>
    <row r="76" spans="2:5">
      <c r="B76" s="3"/>
      <c r="C76" s="4"/>
      <c r="D76" s="4"/>
      <c r="E76" s="4"/>
    </row>
    <row r="77" spans="2:5">
      <c r="B77" s="3"/>
      <c r="C77" s="4"/>
      <c r="D77" s="4"/>
      <c r="E77" s="4"/>
    </row>
    <row r="78" spans="2:5">
      <c r="B78" s="3"/>
      <c r="C78" s="4"/>
      <c r="D78" s="4"/>
      <c r="E78" s="4"/>
    </row>
    <row r="79" spans="2:5">
      <c r="B79" s="3"/>
      <c r="C79" s="4"/>
      <c r="D79" s="4"/>
      <c r="E79" s="4"/>
    </row>
    <row r="80" spans="2:5">
      <c r="B80" s="3"/>
      <c r="C80" s="4"/>
      <c r="D80" s="4"/>
      <c r="E80" s="4"/>
    </row>
    <row r="81" spans="2:5">
      <c r="B81" s="3"/>
      <c r="C81" s="4"/>
      <c r="D81" s="4"/>
      <c r="E81" s="4"/>
    </row>
    <row r="82" spans="2:5">
      <c r="B82" s="3"/>
      <c r="C82" s="4"/>
      <c r="D82" s="4"/>
      <c r="E82" s="4"/>
    </row>
    <row r="83" spans="2:5">
      <c r="B83" s="3"/>
      <c r="C83" s="4"/>
      <c r="D83" s="4"/>
      <c r="E83" s="4"/>
    </row>
    <row r="84" spans="2:5">
      <c r="B84" s="3"/>
      <c r="C84" s="4"/>
      <c r="D84" s="4"/>
      <c r="E84" s="4"/>
    </row>
    <row r="85" spans="2:5">
      <c r="B85" s="3"/>
      <c r="C85" s="4"/>
      <c r="D85" s="4"/>
      <c r="E85" s="4"/>
    </row>
    <row r="86" spans="2:5">
      <c r="B86" s="3"/>
      <c r="C86" s="4"/>
      <c r="D86" s="4"/>
      <c r="E86" s="4"/>
    </row>
    <row r="87" spans="2:5">
      <c r="B87" s="3"/>
      <c r="C87" s="4"/>
      <c r="D87" s="4"/>
      <c r="E87" s="4"/>
    </row>
    <row r="88" spans="2:5">
      <c r="B88" s="3"/>
      <c r="C88" s="4"/>
      <c r="D88" s="4"/>
      <c r="E88" s="4"/>
    </row>
    <row r="89" spans="2:5">
      <c r="B89" s="3"/>
      <c r="C89" s="4"/>
      <c r="D89" s="4"/>
      <c r="E89" s="4"/>
    </row>
    <row r="90" spans="2:5">
      <c r="B90" s="3"/>
      <c r="C90" s="4"/>
      <c r="D90" s="4"/>
      <c r="E90" s="4"/>
    </row>
    <row r="91" spans="2:5">
      <c r="B91" s="3"/>
      <c r="C91" s="4"/>
      <c r="D91" s="4"/>
      <c r="E91" s="4"/>
    </row>
    <row r="92" spans="2:5">
      <c r="B92" s="3"/>
      <c r="C92" s="4"/>
      <c r="D92" s="4"/>
      <c r="E92" s="4"/>
    </row>
    <row r="93" spans="2:5">
      <c r="B93" s="3"/>
      <c r="C93" s="4"/>
      <c r="D93" s="4"/>
      <c r="E93" s="4"/>
    </row>
    <row r="94" spans="2:5">
      <c r="B94" s="3"/>
      <c r="C94" s="4"/>
      <c r="D94" s="4"/>
      <c r="E94" s="4"/>
    </row>
    <row r="95" spans="2:5">
      <c r="B95" s="3"/>
      <c r="C95" s="4"/>
      <c r="D95" s="4"/>
      <c r="E95" s="4"/>
    </row>
    <row r="96" spans="2:5">
      <c r="B96" s="3"/>
      <c r="C96" s="4"/>
      <c r="D96" s="4"/>
      <c r="E96" s="4"/>
    </row>
    <row r="97" spans="2:5">
      <c r="B97" s="3"/>
      <c r="C97" s="4"/>
      <c r="D97" s="4"/>
      <c r="E97" s="4"/>
    </row>
    <row r="98" spans="2:5">
      <c r="B98" s="3"/>
      <c r="C98" s="4"/>
      <c r="D98" s="4"/>
      <c r="E98" s="4"/>
    </row>
    <row r="99" spans="2:5">
      <c r="B99" s="3"/>
      <c r="C99" s="4"/>
      <c r="D99" s="4"/>
      <c r="E99" s="4"/>
    </row>
    <row r="100" spans="2:5">
      <c r="B100" s="3"/>
      <c r="C100" s="4"/>
      <c r="D100" s="4"/>
      <c r="E100" s="4"/>
    </row>
    <row r="101" spans="2:5">
      <c r="B101" s="3"/>
      <c r="C101" s="4"/>
      <c r="D101" s="4"/>
      <c r="E101" s="4"/>
    </row>
    <row r="102" spans="2:5">
      <c r="B102" s="3"/>
      <c r="C102" s="4"/>
      <c r="D102" s="4"/>
      <c r="E102" s="4"/>
    </row>
    <row r="103" spans="2:5">
      <c r="B103" s="3"/>
      <c r="C103" s="4"/>
      <c r="D103" s="4"/>
      <c r="E103" s="4"/>
    </row>
    <row r="104" spans="2:5">
      <c r="B104" s="3"/>
      <c r="C104" s="4"/>
      <c r="D104" s="4"/>
      <c r="E104" s="4"/>
    </row>
    <row r="105" spans="2:5">
      <c r="B105" s="3"/>
      <c r="C105" s="4"/>
      <c r="D105" s="4"/>
      <c r="E105" s="4"/>
    </row>
    <row r="106" spans="2:5">
      <c r="B106" s="3"/>
      <c r="C106" s="4"/>
      <c r="D106" s="4"/>
      <c r="E106" s="4"/>
    </row>
    <row r="107" spans="2:5">
      <c r="B107" s="3"/>
      <c r="C107" s="4"/>
      <c r="D107" s="4"/>
      <c r="E107" s="4"/>
    </row>
    <row r="108" spans="2:5">
      <c r="B108" s="3"/>
      <c r="C108" s="4"/>
      <c r="D108" s="4"/>
      <c r="E108" s="4"/>
    </row>
    <row r="109" spans="2:5">
      <c r="B109" s="3"/>
      <c r="C109" s="4"/>
      <c r="D109" s="4"/>
      <c r="E109" s="4"/>
    </row>
    <row r="110" spans="2:5">
      <c r="B110" s="3"/>
      <c r="C110" s="4"/>
      <c r="D110" s="4"/>
      <c r="E110" s="4"/>
    </row>
    <row r="111" spans="2:5">
      <c r="B111" s="3"/>
      <c r="C111" s="4"/>
      <c r="D111" s="4"/>
      <c r="E111" s="4"/>
    </row>
    <row r="112" spans="2:5">
      <c r="B112" s="3"/>
      <c r="C112" s="4"/>
      <c r="D112" s="4"/>
      <c r="E112" s="4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64" orientation="portrait" r:id="rId1"/>
  <headerFooter alignWithMargins="0">
    <oddHeader>&amp;L&amp;G</oddHeader>
    <oddFooter>&amp;CSoftware AG - Q3 2012 Results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9"/>
  <sheetViews>
    <sheetView zoomScaleNormal="100" zoomScalePageLayoutView="50" workbookViewId="0">
      <selection activeCell="K8" sqref="K8"/>
    </sheetView>
  </sheetViews>
  <sheetFormatPr defaultColWidth="11.44140625" defaultRowHeight="13.2"/>
  <cols>
    <col min="1" max="1" width="5.44140625" style="2" customWidth="1"/>
    <col min="2" max="2" width="68.33203125" style="2" customWidth="1"/>
    <col min="3" max="3" width="10" style="2" customWidth="1"/>
    <col min="4" max="4" width="14.6640625" style="2" customWidth="1"/>
    <col min="5" max="5" width="10.5546875" style="2" customWidth="1"/>
    <col min="6" max="6" width="16.6640625" style="2" customWidth="1"/>
    <col min="7" max="7" width="17.6640625" style="2" customWidth="1"/>
    <col min="8" max="8" width="10" style="2" customWidth="1"/>
    <col min="9" max="9" width="14.6640625" style="2" customWidth="1"/>
    <col min="10" max="10" width="10.5546875" style="2" customWidth="1"/>
    <col min="11" max="11" width="16.6640625" style="2" customWidth="1"/>
    <col min="12" max="12" width="17.6640625" style="2" customWidth="1"/>
    <col min="13" max="13" width="4.33203125" style="2" customWidth="1"/>
    <col min="14" max="14" width="12.109375" style="2" bestFit="1" customWidth="1"/>
    <col min="15" max="16384" width="11.44140625" style="2"/>
  </cols>
  <sheetData>
    <row r="1" spans="1:14" ht="21" customHeight="1">
      <c r="A1" s="26"/>
      <c r="B1" s="26"/>
      <c r="C1" s="25"/>
      <c r="D1" s="25"/>
      <c r="E1" s="27"/>
      <c r="F1" s="27"/>
      <c r="G1" s="28"/>
      <c r="H1" s="25"/>
      <c r="I1" s="25"/>
      <c r="J1" s="27"/>
      <c r="K1" s="27"/>
      <c r="L1" s="28"/>
      <c r="M1" s="26"/>
    </row>
    <row r="2" spans="1:14" ht="18.75" customHeight="1">
      <c r="A2" s="26"/>
      <c r="B2" s="63" t="s">
        <v>166</v>
      </c>
      <c r="C2" s="63"/>
      <c r="D2" s="64"/>
      <c r="E2" s="64"/>
      <c r="F2" s="27"/>
      <c r="G2" s="27"/>
      <c r="H2" s="63"/>
      <c r="I2" s="64"/>
      <c r="J2" s="64"/>
      <c r="K2" s="27"/>
      <c r="L2" s="27"/>
      <c r="M2" s="26"/>
    </row>
    <row r="3" spans="1:14" ht="18.75" customHeight="1">
      <c r="A3" s="26"/>
      <c r="B3" s="63" t="s">
        <v>76</v>
      </c>
      <c r="C3" s="63"/>
      <c r="D3" s="64"/>
      <c r="E3" s="64"/>
      <c r="F3" s="27"/>
      <c r="G3" s="27"/>
      <c r="H3" s="63"/>
      <c r="I3" s="64"/>
      <c r="J3" s="64"/>
      <c r="K3" s="27"/>
      <c r="L3" s="27"/>
      <c r="M3" s="26"/>
    </row>
    <row r="4" spans="1:14" ht="18.75" customHeight="1">
      <c r="A4" s="26"/>
      <c r="B4" s="63"/>
      <c r="C4" s="63"/>
      <c r="D4" s="64"/>
      <c r="E4" s="64"/>
      <c r="F4" s="27"/>
      <c r="G4" s="27"/>
      <c r="H4" s="63"/>
      <c r="I4" s="64"/>
      <c r="J4" s="64"/>
      <c r="K4" s="27"/>
      <c r="L4" s="27"/>
      <c r="M4" s="26"/>
    </row>
    <row r="5" spans="1:14" s="1" customFormat="1" ht="15.75" customHeight="1">
      <c r="A5" s="26"/>
      <c r="B5" s="65" t="s">
        <v>40</v>
      </c>
      <c r="C5" s="234" t="s">
        <v>159</v>
      </c>
      <c r="D5" s="252"/>
      <c r="E5" s="234" t="s">
        <v>160</v>
      </c>
      <c r="F5" s="252"/>
      <c r="G5" s="66" t="s">
        <v>3</v>
      </c>
      <c r="H5" s="250" t="s">
        <v>154</v>
      </c>
      <c r="I5" s="251"/>
      <c r="J5" s="250" t="s">
        <v>155</v>
      </c>
      <c r="K5" s="251"/>
      <c r="L5" s="66" t="s">
        <v>3</v>
      </c>
      <c r="M5" s="26"/>
    </row>
    <row r="6" spans="1:14" s="1" customFormat="1" ht="15.75" customHeight="1">
      <c r="A6" s="26"/>
      <c r="B6" s="67" t="s">
        <v>37</v>
      </c>
      <c r="C6" s="41"/>
      <c r="D6" s="68">
        <v>221792</v>
      </c>
      <c r="E6" s="41"/>
      <c r="F6" s="68">
        <v>203630</v>
      </c>
      <c r="G6" s="69">
        <f>(D6-F6)/F6</f>
        <v>0.09</v>
      </c>
      <c r="H6" s="41"/>
      <c r="I6" s="68">
        <v>80505</v>
      </c>
      <c r="J6" s="41"/>
      <c r="K6" s="68">
        <v>74679</v>
      </c>
      <c r="L6" s="69">
        <f>(I6-K6)/K6</f>
        <v>0.08</v>
      </c>
      <c r="M6" s="26"/>
      <c r="N6" s="70"/>
    </row>
    <row r="7" spans="1:14" s="1" customFormat="1" ht="15.75" customHeight="1">
      <c r="A7" s="26"/>
      <c r="B7" s="67" t="s">
        <v>1</v>
      </c>
      <c r="C7" s="41"/>
      <c r="D7" s="68">
        <v>293553</v>
      </c>
      <c r="E7" s="41"/>
      <c r="F7" s="68">
        <v>281044</v>
      </c>
      <c r="G7" s="69">
        <f>(D7-F7)/F7</f>
        <v>0.04</v>
      </c>
      <c r="H7" s="41"/>
      <c r="I7" s="68">
        <v>97776</v>
      </c>
      <c r="J7" s="41"/>
      <c r="K7" s="68">
        <v>94223</v>
      </c>
      <c r="L7" s="69">
        <f>(I7-K7)/K7</f>
        <v>0.04</v>
      </c>
      <c r="M7" s="26"/>
      <c r="N7" s="70"/>
    </row>
    <row r="8" spans="1:14" s="1" customFormat="1" ht="15.75" customHeight="1">
      <c r="A8" s="26"/>
      <c r="B8" s="71" t="s">
        <v>173</v>
      </c>
      <c r="C8" s="72"/>
      <c r="D8" s="68">
        <v>253683</v>
      </c>
      <c r="E8" s="72"/>
      <c r="F8" s="68">
        <v>316379</v>
      </c>
      <c r="G8" s="69">
        <f>(D8-F8)/F8</f>
        <v>-0.2</v>
      </c>
      <c r="H8" s="72"/>
      <c r="I8" s="68">
        <v>78242</v>
      </c>
      <c r="J8" s="72"/>
      <c r="K8" s="68">
        <v>105236</v>
      </c>
      <c r="L8" s="69">
        <f>(I8-K8)/K8</f>
        <v>-0.26</v>
      </c>
      <c r="M8" s="26"/>
      <c r="N8" s="70"/>
    </row>
    <row r="9" spans="1:14" s="1" customFormat="1" ht="15.75" customHeight="1">
      <c r="A9" s="26"/>
      <c r="B9" s="73" t="s">
        <v>2</v>
      </c>
      <c r="C9" s="74"/>
      <c r="D9" s="75">
        <v>1595</v>
      </c>
      <c r="E9" s="74"/>
      <c r="F9" s="75">
        <v>3275</v>
      </c>
      <c r="G9" s="76">
        <f>(D9-F9)/F9</f>
        <v>-0.51</v>
      </c>
      <c r="H9" s="74"/>
      <c r="I9" s="75">
        <v>901</v>
      </c>
      <c r="J9" s="74"/>
      <c r="K9" s="75">
        <v>494</v>
      </c>
      <c r="L9" s="76">
        <f>(I9-K9)/K9</f>
        <v>0.82</v>
      </c>
      <c r="M9" s="26"/>
      <c r="N9" s="70"/>
    </row>
    <row r="10" spans="1:14" s="79" customFormat="1" ht="15.75" customHeight="1">
      <c r="A10" s="26"/>
      <c r="B10" s="65" t="s">
        <v>4</v>
      </c>
      <c r="C10" s="74"/>
      <c r="D10" s="77">
        <f>SUM(D6:D9)</f>
        <v>770623</v>
      </c>
      <c r="E10" s="74"/>
      <c r="F10" s="77">
        <f>SUM(F6:F9)</f>
        <v>804328</v>
      </c>
      <c r="G10" s="78">
        <f>(D10-F10)/F10</f>
        <v>-0.04</v>
      </c>
      <c r="H10" s="74"/>
      <c r="I10" s="77">
        <f>SUM(I6:I9)</f>
        <v>257424</v>
      </c>
      <c r="J10" s="74"/>
      <c r="K10" s="77">
        <f>SUM(K6:K9)</f>
        <v>274632</v>
      </c>
      <c r="L10" s="78">
        <f>(I10-K10)/K10</f>
        <v>-0.06</v>
      </c>
      <c r="M10" s="26"/>
      <c r="N10" s="70"/>
    </row>
    <row r="11" spans="1:14" s="1" customFormat="1" ht="15.75" customHeight="1">
      <c r="A11" s="26"/>
      <c r="B11" s="80" t="s">
        <v>51</v>
      </c>
      <c r="C11" s="81"/>
      <c r="D11" s="82">
        <v>-289510</v>
      </c>
      <c r="E11" s="81"/>
      <c r="F11" s="82">
        <v>-332461</v>
      </c>
      <c r="G11" s="83">
        <f t="shared" ref="G11:G24" si="0">(D11-F11)/F11</f>
        <v>-0.13</v>
      </c>
      <c r="H11" s="81"/>
      <c r="I11" s="82">
        <v>-90202</v>
      </c>
      <c r="J11" s="81"/>
      <c r="K11" s="82">
        <v>-106405</v>
      </c>
      <c r="L11" s="83">
        <f t="shared" ref="L11:L24" si="1">(I11-K11)/K11</f>
        <v>-0.15</v>
      </c>
      <c r="M11" s="26"/>
      <c r="N11" s="70"/>
    </row>
    <row r="12" spans="1:14" s="79" customFormat="1" ht="15.75" customHeight="1">
      <c r="A12" s="26"/>
      <c r="B12" s="65" t="s">
        <v>14</v>
      </c>
      <c r="C12" s="81"/>
      <c r="D12" s="84">
        <f>D10+D11</f>
        <v>481113</v>
      </c>
      <c r="E12" s="81"/>
      <c r="F12" s="84">
        <f>F10+F11</f>
        <v>471867</v>
      </c>
      <c r="G12" s="78">
        <f t="shared" si="0"/>
        <v>0.02</v>
      </c>
      <c r="H12" s="81"/>
      <c r="I12" s="84">
        <f>I10+I11</f>
        <v>167222</v>
      </c>
      <c r="J12" s="81"/>
      <c r="K12" s="84">
        <f>K10+K11</f>
        <v>168227</v>
      </c>
      <c r="L12" s="78">
        <f t="shared" si="1"/>
        <v>-0.01</v>
      </c>
      <c r="M12" s="26"/>
      <c r="N12" s="70"/>
    </row>
    <row r="13" spans="1:14" s="1" customFormat="1" ht="15.75" customHeight="1">
      <c r="A13" s="26"/>
      <c r="B13" s="80" t="s">
        <v>52</v>
      </c>
      <c r="C13" s="72"/>
      <c r="D13" s="68">
        <v>-74766</v>
      </c>
      <c r="E13" s="72"/>
      <c r="F13" s="68">
        <v>-65417</v>
      </c>
      <c r="G13" s="76">
        <f t="shared" si="0"/>
        <v>0.14000000000000001</v>
      </c>
      <c r="H13" s="72"/>
      <c r="I13" s="68">
        <v>-25210</v>
      </c>
      <c r="J13" s="72"/>
      <c r="K13" s="68">
        <v>-21982</v>
      </c>
      <c r="L13" s="76">
        <f t="shared" si="1"/>
        <v>0.15</v>
      </c>
      <c r="M13" s="26"/>
      <c r="N13" s="70"/>
    </row>
    <row r="14" spans="1:14" s="1" customFormat="1" ht="15.75" customHeight="1">
      <c r="A14" s="26"/>
      <c r="B14" s="80" t="s">
        <v>69</v>
      </c>
      <c r="C14" s="81"/>
      <c r="D14" s="82">
        <f>-135073-21810-24463</f>
        <v>-181346</v>
      </c>
      <c r="E14" s="81"/>
      <c r="F14" s="82">
        <v>-168568</v>
      </c>
      <c r="G14" s="83">
        <f t="shared" si="0"/>
        <v>0.08</v>
      </c>
      <c r="H14" s="81"/>
      <c r="I14" s="82">
        <f>-45672-7234-7531</f>
        <v>-60437</v>
      </c>
      <c r="J14" s="81"/>
      <c r="K14" s="82">
        <v>-58471</v>
      </c>
      <c r="L14" s="83">
        <f t="shared" si="1"/>
        <v>0.03</v>
      </c>
      <c r="M14" s="26"/>
      <c r="N14" s="70"/>
    </row>
    <row r="15" spans="1:14" s="1" customFormat="1" ht="15.75" customHeight="1">
      <c r="A15" s="26"/>
      <c r="B15" s="80" t="s">
        <v>53</v>
      </c>
      <c r="C15" s="72"/>
      <c r="D15" s="68">
        <v>-54215</v>
      </c>
      <c r="E15" s="72"/>
      <c r="F15" s="68">
        <v>-49048</v>
      </c>
      <c r="G15" s="83">
        <f t="shared" si="0"/>
        <v>0.11</v>
      </c>
      <c r="H15" s="72"/>
      <c r="I15" s="68">
        <v>-20027</v>
      </c>
      <c r="J15" s="72"/>
      <c r="K15" s="68">
        <v>-15314</v>
      </c>
      <c r="L15" s="83">
        <f t="shared" si="1"/>
        <v>0.31</v>
      </c>
      <c r="M15" s="26"/>
      <c r="N15" s="70"/>
    </row>
    <row r="16" spans="1:14" s="79" customFormat="1" ht="15.75" customHeight="1">
      <c r="A16" s="26"/>
      <c r="B16" s="65" t="s">
        <v>30</v>
      </c>
      <c r="C16" s="81"/>
      <c r="D16" s="85">
        <f>SUM(D12:D15)</f>
        <v>170786</v>
      </c>
      <c r="E16" s="81"/>
      <c r="F16" s="85">
        <f>SUM(F12:F15)</f>
        <v>188834</v>
      </c>
      <c r="G16" s="78">
        <f t="shared" si="0"/>
        <v>-0.1</v>
      </c>
      <c r="H16" s="81"/>
      <c r="I16" s="85">
        <f>SUM(I12:I15)</f>
        <v>61548</v>
      </c>
      <c r="J16" s="81"/>
      <c r="K16" s="85">
        <f>SUM(K12:K15)</f>
        <v>72460</v>
      </c>
      <c r="L16" s="78">
        <f t="shared" si="1"/>
        <v>-0.15</v>
      </c>
      <c r="M16" s="26"/>
      <c r="N16" s="70"/>
    </row>
    <row r="17" spans="1:14" s="1" customFormat="1" ht="15.75" customHeight="1">
      <c r="A17" s="26"/>
      <c r="B17" s="86" t="s">
        <v>54</v>
      </c>
      <c r="C17" s="81"/>
      <c r="D17" s="87">
        <v>19780</v>
      </c>
      <c r="E17" s="81"/>
      <c r="F17" s="87">
        <v>23928</v>
      </c>
      <c r="G17" s="88">
        <f t="shared" si="0"/>
        <v>-0.17</v>
      </c>
      <c r="H17" s="81"/>
      <c r="I17" s="87">
        <v>5420</v>
      </c>
      <c r="J17" s="81"/>
      <c r="K17" s="87">
        <v>8348</v>
      </c>
      <c r="L17" s="88">
        <f t="shared" si="1"/>
        <v>-0.35</v>
      </c>
      <c r="M17" s="26"/>
      <c r="N17" s="70"/>
    </row>
    <row r="18" spans="1:14" s="1" customFormat="1" ht="15.75" customHeight="1">
      <c r="A18" s="26"/>
      <c r="B18" s="89" t="s">
        <v>55</v>
      </c>
      <c r="C18" s="81"/>
      <c r="D18" s="87">
        <v>-17626</v>
      </c>
      <c r="E18" s="81"/>
      <c r="F18" s="87">
        <v>-21609</v>
      </c>
      <c r="G18" s="88">
        <f t="shared" si="0"/>
        <v>-0.18</v>
      </c>
      <c r="H18" s="81"/>
      <c r="I18" s="87">
        <v>-5905</v>
      </c>
      <c r="J18" s="81"/>
      <c r="K18" s="87">
        <v>-8772</v>
      </c>
      <c r="L18" s="88">
        <f t="shared" si="1"/>
        <v>-0.33</v>
      </c>
      <c r="M18" s="26"/>
      <c r="N18" s="70"/>
    </row>
    <row r="19" spans="1:14" s="79" customFormat="1" ht="15.75" customHeight="1">
      <c r="A19" s="26"/>
      <c r="B19" s="90" t="s">
        <v>46</v>
      </c>
      <c r="C19" s="81"/>
      <c r="D19" s="85">
        <f>SUM(D16:D18)</f>
        <v>172940</v>
      </c>
      <c r="E19" s="81"/>
      <c r="F19" s="85">
        <f>SUM(F16:F18)</f>
        <v>191153</v>
      </c>
      <c r="G19" s="78">
        <f t="shared" si="0"/>
        <v>-0.1</v>
      </c>
      <c r="H19" s="81"/>
      <c r="I19" s="85">
        <f>SUM(I16:I18)</f>
        <v>61063</v>
      </c>
      <c r="J19" s="81"/>
      <c r="K19" s="85">
        <f>SUM(K16:K18)</f>
        <v>72036</v>
      </c>
      <c r="L19" s="78">
        <f t="shared" si="1"/>
        <v>-0.15</v>
      </c>
      <c r="M19" s="26"/>
      <c r="N19" s="70"/>
    </row>
    <row r="20" spans="1:14" s="79" customFormat="1" ht="15.75" customHeight="1">
      <c r="A20" s="26"/>
      <c r="B20" s="86" t="s">
        <v>104</v>
      </c>
      <c r="C20" s="81"/>
      <c r="D20" s="87">
        <f>-433-4857</f>
        <v>-5290</v>
      </c>
      <c r="E20" s="81"/>
      <c r="F20" s="87">
        <v>-6709</v>
      </c>
      <c r="G20" s="83">
        <f t="shared" si="0"/>
        <v>-0.21</v>
      </c>
      <c r="H20" s="81"/>
      <c r="I20" s="87">
        <f>1918-3276</f>
        <v>-1358</v>
      </c>
      <c r="J20" s="81"/>
      <c r="K20" s="87">
        <v>-3282</v>
      </c>
      <c r="L20" s="83">
        <f t="shared" si="1"/>
        <v>-0.59</v>
      </c>
      <c r="M20" s="26"/>
      <c r="N20" s="70"/>
    </row>
    <row r="21" spans="1:14" s="79" customFormat="1" ht="15.75" customHeight="1">
      <c r="A21" s="26"/>
      <c r="B21" s="91" t="s">
        <v>31</v>
      </c>
      <c r="C21" s="81"/>
      <c r="D21" s="85">
        <f>SUM(D19:D20)</f>
        <v>167650</v>
      </c>
      <c r="E21" s="81"/>
      <c r="F21" s="85">
        <f>SUM(F19:F20)</f>
        <v>184444</v>
      </c>
      <c r="G21" s="78">
        <f t="shared" si="0"/>
        <v>-0.09</v>
      </c>
      <c r="H21" s="81"/>
      <c r="I21" s="85">
        <f>SUM(I19:I20)</f>
        <v>59705</v>
      </c>
      <c r="J21" s="81"/>
      <c r="K21" s="85">
        <f>SUM(K19:K20)</f>
        <v>68754</v>
      </c>
      <c r="L21" s="78">
        <f t="shared" si="1"/>
        <v>-0.13</v>
      </c>
      <c r="M21" s="26"/>
      <c r="N21" s="70"/>
    </row>
    <row r="22" spans="1:14" s="79" customFormat="1" ht="15.75" customHeight="1">
      <c r="A22" s="26"/>
      <c r="B22" s="86" t="s">
        <v>6</v>
      </c>
      <c r="C22" s="81"/>
      <c r="D22" s="87">
        <f>-48340+226</f>
        <v>-48114</v>
      </c>
      <c r="E22" s="81"/>
      <c r="F22" s="87">
        <v>-53515</v>
      </c>
      <c r="G22" s="88">
        <f t="shared" si="0"/>
        <v>-0.1</v>
      </c>
      <c r="H22" s="81"/>
      <c r="I22" s="87">
        <f>-19537+2418</f>
        <v>-17119</v>
      </c>
      <c r="J22" s="81"/>
      <c r="K22" s="87">
        <v>-20461</v>
      </c>
      <c r="L22" s="88">
        <f t="shared" si="1"/>
        <v>-0.16</v>
      </c>
      <c r="M22" s="26"/>
      <c r="N22" s="70"/>
    </row>
    <row r="23" spans="1:14" s="79" customFormat="1" ht="15.75" customHeight="1">
      <c r="A23" s="26"/>
      <c r="B23" s="86" t="s">
        <v>32</v>
      </c>
      <c r="C23" s="81"/>
      <c r="D23" s="87">
        <v>-5551</v>
      </c>
      <c r="E23" s="81"/>
      <c r="F23" s="87">
        <v>-5596</v>
      </c>
      <c r="G23" s="88">
        <f t="shared" si="0"/>
        <v>-0.01</v>
      </c>
      <c r="H23" s="81"/>
      <c r="I23" s="87">
        <v>-1920</v>
      </c>
      <c r="J23" s="81"/>
      <c r="K23" s="87">
        <v>-1672</v>
      </c>
      <c r="L23" s="88">
        <f t="shared" si="1"/>
        <v>0.15</v>
      </c>
      <c r="M23" s="26"/>
      <c r="N23" s="70"/>
    </row>
    <row r="24" spans="1:14" s="79" customFormat="1" ht="15.75" customHeight="1">
      <c r="A24" s="26"/>
      <c r="B24" s="91" t="s">
        <v>39</v>
      </c>
      <c r="C24" s="81"/>
      <c r="D24" s="85">
        <f>SUM(D21:D23)</f>
        <v>113985</v>
      </c>
      <c r="E24" s="81"/>
      <c r="F24" s="85">
        <f>SUM(F21:F23)</f>
        <v>125333</v>
      </c>
      <c r="G24" s="78">
        <f t="shared" si="0"/>
        <v>-0.09</v>
      </c>
      <c r="H24" s="81"/>
      <c r="I24" s="85">
        <f>SUM(I21:I23)</f>
        <v>40666</v>
      </c>
      <c r="J24" s="81"/>
      <c r="K24" s="85">
        <f>SUM(K21:K23)</f>
        <v>46621</v>
      </c>
      <c r="L24" s="78">
        <f t="shared" si="1"/>
        <v>-0.13</v>
      </c>
      <c r="M24" s="26"/>
      <c r="N24" s="70"/>
    </row>
    <row r="25" spans="1:14" s="79" customFormat="1" ht="15.75" customHeight="1">
      <c r="A25" s="26"/>
      <c r="B25" s="91"/>
      <c r="C25" s="81"/>
      <c r="D25" s="85"/>
      <c r="E25" s="81"/>
      <c r="F25" s="85"/>
      <c r="G25" s="78"/>
      <c r="H25" s="81"/>
      <c r="I25" s="85"/>
      <c r="J25" s="81"/>
      <c r="K25" s="85"/>
      <c r="L25" s="78"/>
      <c r="M25" s="26"/>
      <c r="N25" s="70"/>
    </row>
    <row r="26" spans="1:14" s="79" customFormat="1" ht="15.75" customHeight="1">
      <c r="A26" s="26"/>
      <c r="B26" s="91" t="s">
        <v>56</v>
      </c>
      <c r="C26" s="81"/>
      <c r="D26" s="85">
        <v>113863</v>
      </c>
      <c r="E26" s="81"/>
      <c r="F26" s="85">
        <v>125274</v>
      </c>
      <c r="G26" s="78">
        <f>(D26-F26)/F26</f>
        <v>-0.09</v>
      </c>
      <c r="H26" s="81"/>
      <c r="I26" s="85">
        <v>40668</v>
      </c>
      <c r="J26" s="81"/>
      <c r="K26" s="85">
        <v>46634</v>
      </c>
      <c r="L26" s="78">
        <f>(I26-K26)/K26</f>
        <v>-0.13</v>
      </c>
      <c r="M26" s="26"/>
      <c r="N26" s="70"/>
    </row>
    <row r="27" spans="1:14" s="79" customFormat="1" ht="15.75" customHeight="1">
      <c r="A27" s="26"/>
      <c r="B27" s="91" t="s">
        <v>100</v>
      </c>
      <c r="C27" s="81"/>
      <c r="D27" s="85">
        <f>+D24-D26</f>
        <v>122</v>
      </c>
      <c r="E27" s="81"/>
      <c r="F27" s="85">
        <f>+F24-F26</f>
        <v>59</v>
      </c>
      <c r="G27" s="78"/>
      <c r="H27" s="81"/>
      <c r="I27" s="85">
        <f>+I24-I26</f>
        <v>-2</v>
      </c>
      <c r="J27" s="81"/>
      <c r="K27" s="85">
        <f>+K24-K26</f>
        <v>-13</v>
      </c>
      <c r="L27" s="78"/>
      <c r="M27" s="26"/>
      <c r="N27" s="70"/>
    </row>
    <row r="28" spans="1:14" s="1" customFormat="1" ht="15.75" customHeight="1">
      <c r="A28" s="26"/>
      <c r="B28" s="91"/>
      <c r="C28" s="92"/>
      <c r="D28" s="84"/>
      <c r="E28" s="92"/>
      <c r="F28" s="84"/>
      <c r="G28" s="88"/>
      <c r="H28" s="92"/>
      <c r="I28" s="84"/>
      <c r="J28" s="92"/>
      <c r="K28" s="84"/>
      <c r="L28" s="88"/>
      <c r="M28" s="26"/>
      <c r="N28" s="70"/>
    </row>
    <row r="29" spans="1:14" s="1" customFormat="1" ht="15.75" customHeight="1">
      <c r="A29" s="26"/>
      <c r="B29" s="86" t="s">
        <v>5</v>
      </c>
      <c r="C29" s="81"/>
      <c r="D29" s="93">
        <f>D26/D31*1000</f>
        <v>1.31</v>
      </c>
      <c r="E29" s="81"/>
      <c r="F29" s="93">
        <f>F26/F31*1000</f>
        <v>1.46</v>
      </c>
      <c r="G29" s="83">
        <f>(D29-F29)/F29</f>
        <v>-0.1</v>
      </c>
      <c r="H29" s="81"/>
      <c r="I29" s="93">
        <f>I26/I31*1000</f>
        <v>0.47</v>
      </c>
      <c r="J29" s="81"/>
      <c r="K29" s="93">
        <f>K26/K31*1000</f>
        <v>0.54</v>
      </c>
      <c r="L29" s="83">
        <f>(I29-K29)/K29</f>
        <v>-0.13</v>
      </c>
      <c r="M29" s="26"/>
      <c r="N29" s="70"/>
    </row>
    <row r="30" spans="1:14" s="1" customFormat="1" ht="15.75" customHeight="1">
      <c r="A30" s="26"/>
      <c r="B30" s="86" t="s">
        <v>36</v>
      </c>
      <c r="C30" s="81"/>
      <c r="D30" s="93">
        <f>D26/D32*1000</f>
        <v>1.31</v>
      </c>
      <c r="E30" s="81"/>
      <c r="F30" s="93">
        <f>F26/F32*1000</f>
        <v>1.44</v>
      </c>
      <c r="G30" s="83">
        <f>(D30-F30)/F30</f>
        <v>-0.09</v>
      </c>
      <c r="H30" s="81"/>
      <c r="I30" s="93">
        <f>I26/I32*1000</f>
        <v>0.47</v>
      </c>
      <c r="J30" s="81"/>
      <c r="K30" s="93">
        <f>K26/K32*1000</f>
        <v>0.53</v>
      </c>
      <c r="L30" s="83">
        <f>(I30-K30)/K30</f>
        <v>-0.11</v>
      </c>
      <c r="M30" s="26"/>
      <c r="N30" s="70"/>
    </row>
    <row r="31" spans="1:14" s="1" customFormat="1" ht="15.75" customHeight="1">
      <c r="A31" s="26"/>
      <c r="B31" s="86" t="s">
        <v>105</v>
      </c>
      <c r="C31" s="81"/>
      <c r="D31" s="82">
        <v>86769635</v>
      </c>
      <c r="E31" s="81"/>
      <c r="F31" s="82">
        <v>86015106</v>
      </c>
      <c r="G31" s="88" t="s">
        <v>0</v>
      </c>
      <c r="H31" s="81"/>
      <c r="I31" s="82">
        <v>86775968</v>
      </c>
      <c r="J31" s="81"/>
      <c r="K31" s="82">
        <v>86701906</v>
      </c>
      <c r="L31" s="88" t="s">
        <v>0</v>
      </c>
      <c r="M31" s="26"/>
      <c r="N31" s="70"/>
    </row>
    <row r="32" spans="1:14" s="1" customFormat="1" ht="15.75" customHeight="1">
      <c r="A32" s="26"/>
      <c r="B32" s="86" t="s">
        <v>106</v>
      </c>
      <c r="C32" s="81"/>
      <c r="D32" s="82">
        <v>86919200</v>
      </c>
      <c r="E32" s="81"/>
      <c r="F32" s="82">
        <v>87119066</v>
      </c>
      <c r="G32" s="88" t="s">
        <v>0</v>
      </c>
      <c r="H32" s="81"/>
      <c r="I32" s="82">
        <v>86963210</v>
      </c>
      <c r="J32" s="81"/>
      <c r="K32" s="82">
        <v>87890090</v>
      </c>
      <c r="L32" s="88" t="s">
        <v>0</v>
      </c>
      <c r="M32" s="26"/>
      <c r="N32" s="70"/>
    </row>
    <row r="33" spans="1:13" s="1" customFormat="1" ht="17.399999999999999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s="1" customFormat="1" ht="15"/>
    <row r="35" spans="1:13" s="1" customFormat="1" ht="15"/>
    <row r="36" spans="1:13" s="1" customFormat="1" ht="15"/>
    <row r="37" spans="1:13" s="1" customFormat="1" ht="15"/>
    <row r="38" spans="1:13" s="1" customFormat="1" ht="15">
      <c r="I38" s="12"/>
    </row>
    <row r="39" spans="1:13" s="1" customFormat="1" ht="15">
      <c r="I39" s="12"/>
    </row>
    <row r="40" spans="1:13" s="1" customFormat="1" ht="15"/>
    <row r="41" spans="1:13" s="1" customFormat="1" ht="15"/>
    <row r="42" spans="1:13" s="1" customFormat="1" ht="15"/>
    <row r="43" spans="1:13" s="1" customFormat="1" ht="15"/>
    <row r="44" spans="1:13" s="1" customFormat="1" ht="15"/>
    <row r="45" spans="1:13" s="1" customFormat="1" ht="15"/>
    <row r="46" spans="1:13" s="1" customFormat="1" ht="15"/>
    <row r="47" spans="1:13" s="1" customFormat="1" ht="15"/>
    <row r="48" spans="1:13" s="1" customFormat="1" ht="15"/>
    <row r="49" s="1" customFormat="1" ht="15"/>
  </sheetData>
  <mergeCells count="4">
    <mergeCell ref="J5:K5"/>
    <mergeCell ref="H5:I5"/>
    <mergeCell ref="C5:D5"/>
    <mergeCell ref="E5:F5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61" orientation="landscape" r:id="rId1"/>
  <headerFooter alignWithMargins="0">
    <oddHeader>&amp;L&amp;G</oddHeader>
    <oddFooter>&amp;CSoftware AG - Q3 2012 Results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9"/>
  <sheetViews>
    <sheetView zoomScale="75" zoomScaleNormal="75" zoomScalePageLayoutView="60" workbookViewId="0">
      <selection activeCell="B27" sqref="B27"/>
    </sheetView>
  </sheetViews>
  <sheetFormatPr defaultColWidth="8.88671875" defaultRowHeight="13.2"/>
  <cols>
    <col min="1" max="1" width="5.33203125" style="2" customWidth="1"/>
    <col min="2" max="2" width="75.88671875" style="2" customWidth="1"/>
    <col min="3" max="6" width="20.6640625" style="2" customWidth="1"/>
    <col min="7" max="7" width="2.6640625" style="2" customWidth="1"/>
    <col min="8" max="8" width="8.88671875" style="2" customWidth="1"/>
    <col min="9" max="16384" width="8.88671875" style="2"/>
  </cols>
  <sheetData>
    <row r="1" spans="1:7" ht="21" customHeight="1">
      <c r="A1" s="25"/>
      <c r="B1" s="26"/>
      <c r="C1" s="25"/>
      <c r="D1" s="25"/>
      <c r="E1" s="25"/>
      <c r="F1" s="25"/>
      <c r="G1" s="25"/>
    </row>
    <row r="2" spans="1:7" ht="18.75" customHeight="1">
      <c r="A2" s="25"/>
      <c r="B2" s="63" t="s">
        <v>167</v>
      </c>
      <c r="C2" s="63"/>
      <c r="D2" s="63"/>
      <c r="E2" s="63"/>
      <c r="F2" s="63"/>
      <c r="G2" s="25"/>
    </row>
    <row r="3" spans="1:7" ht="18.75" customHeight="1">
      <c r="A3" s="25"/>
      <c r="B3" s="63"/>
      <c r="C3" s="63"/>
      <c r="D3" s="63"/>
      <c r="E3" s="63"/>
      <c r="F3" s="63"/>
      <c r="G3" s="25"/>
    </row>
    <row r="4" spans="1:7" ht="18.75" customHeight="1">
      <c r="A4" s="25"/>
      <c r="B4" s="63" t="s">
        <v>76</v>
      </c>
      <c r="C4" s="63"/>
      <c r="D4" s="63"/>
      <c r="E4" s="63"/>
      <c r="F4" s="63"/>
      <c r="G4" s="25"/>
    </row>
    <row r="5" spans="1:7" s="1" customFormat="1" ht="21" customHeight="1">
      <c r="A5" s="25"/>
      <c r="B5" s="41"/>
      <c r="C5" s="41"/>
      <c r="D5" s="41"/>
      <c r="E5" s="41"/>
      <c r="F5" s="41"/>
      <c r="G5" s="25"/>
    </row>
    <row r="6" spans="1:7" s="165" customFormat="1" ht="15.6">
      <c r="A6" s="25"/>
      <c r="B6" s="15" t="s">
        <v>113</v>
      </c>
      <c r="C6" s="16" t="s">
        <v>159</v>
      </c>
      <c r="D6" s="16" t="s">
        <v>160</v>
      </c>
      <c r="E6" s="16" t="s">
        <v>154</v>
      </c>
      <c r="F6" s="16" t="s">
        <v>155</v>
      </c>
      <c r="G6" s="25"/>
    </row>
    <row r="7" spans="1:7" ht="15">
      <c r="A7" s="25"/>
      <c r="B7" s="17" t="s">
        <v>59</v>
      </c>
      <c r="C7" s="97">
        <v>113985</v>
      </c>
      <c r="D7" s="97">
        <v>125333</v>
      </c>
      <c r="E7" s="97">
        <v>40666</v>
      </c>
      <c r="F7" s="97">
        <v>46621</v>
      </c>
      <c r="G7" s="25"/>
    </row>
    <row r="8" spans="1:7" ht="15">
      <c r="A8" s="25"/>
      <c r="B8" s="17" t="s">
        <v>6</v>
      </c>
      <c r="C8" s="97">
        <v>48114</v>
      </c>
      <c r="D8" s="97">
        <v>53515</v>
      </c>
      <c r="E8" s="97">
        <v>17119</v>
      </c>
      <c r="F8" s="97">
        <v>20461</v>
      </c>
      <c r="G8" s="25"/>
    </row>
    <row r="9" spans="1:7" ht="15">
      <c r="A9" s="25"/>
      <c r="B9" s="17" t="s">
        <v>86</v>
      </c>
      <c r="C9" s="97">
        <v>5290</v>
      </c>
      <c r="D9" s="97">
        <v>6709</v>
      </c>
      <c r="E9" s="97">
        <v>1358</v>
      </c>
      <c r="F9" s="97">
        <v>3282</v>
      </c>
      <c r="G9" s="25"/>
    </row>
    <row r="10" spans="1:7" ht="15">
      <c r="A10" s="25"/>
      <c r="B10" s="17" t="s">
        <v>74</v>
      </c>
      <c r="C10" s="97">
        <v>37889</v>
      </c>
      <c r="D10" s="97">
        <v>35116</v>
      </c>
      <c r="E10" s="97">
        <v>12614</v>
      </c>
      <c r="F10" s="97">
        <v>13071</v>
      </c>
      <c r="G10" s="25"/>
    </row>
    <row r="11" spans="1:7" ht="15.6" thickBot="1">
      <c r="A11" s="25"/>
      <c r="B11" s="18" t="s">
        <v>60</v>
      </c>
      <c r="C11" s="166">
        <v>2517</v>
      </c>
      <c r="D11" s="166">
        <v>3394</v>
      </c>
      <c r="E11" s="166">
        <v>-301</v>
      </c>
      <c r="F11" s="166">
        <v>-450</v>
      </c>
      <c r="G11" s="25"/>
    </row>
    <row r="12" spans="1:7" ht="15.6">
      <c r="A12" s="25"/>
      <c r="B12" s="19" t="s">
        <v>61</v>
      </c>
      <c r="C12" s="21">
        <v>207795</v>
      </c>
      <c r="D12" s="21">
        <v>224067</v>
      </c>
      <c r="E12" s="21">
        <v>71456</v>
      </c>
      <c r="F12" s="21">
        <v>82985</v>
      </c>
      <c r="G12" s="25"/>
    </row>
    <row r="13" spans="1:7" ht="30">
      <c r="A13" s="25"/>
      <c r="B13" s="17" t="s">
        <v>7</v>
      </c>
      <c r="C13" s="97">
        <v>4674</v>
      </c>
      <c r="D13" s="97">
        <v>51510</v>
      </c>
      <c r="E13" s="97">
        <v>-2181</v>
      </c>
      <c r="F13" s="97">
        <v>3706</v>
      </c>
      <c r="G13" s="25"/>
    </row>
    <row r="14" spans="1:7" ht="15">
      <c r="A14" s="25"/>
      <c r="B14" s="17" t="s">
        <v>8</v>
      </c>
      <c r="C14" s="97">
        <v>-11191</v>
      </c>
      <c r="D14" s="97">
        <v>-67138</v>
      </c>
      <c r="E14" s="97">
        <v>-19026</v>
      </c>
      <c r="F14" s="97">
        <v>-39470</v>
      </c>
      <c r="G14" s="25"/>
    </row>
    <row r="15" spans="1:7" ht="15">
      <c r="A15" s="25"/>
      <c r="B15" s="17" t="s">
        <v>9</v>
      </c>
      <c r="C15" s="97">
        <v>-61507</v>
      </c>
      <c r="D15" s="97">
        <v>-85710</v>
      </c>
      <c r="E15" s="97">
        <v>-18692</v>
      </c>
      <c r="F15" s="97">
        <v>-23890</v>
      </c>
      <c r="G15" s="25"/>
    </row>
    <row r="16" spans="1:7" ht="15">
      <c r="A16" s="25"/>
      <c r="B16" s="17" t="s">
        <v>10</v>
      </c>
      <c r="C16" s="97">
        <v>-12019</v>
      </c>
      <c r="D16" s="97">
        <v>-12377</v>
      </c>
      <c r="E16" s="97">
        <v>-4780</v>
      </c>
      <c r="F16" s="97">
        <v>-6882</v>
      </c>
      <c r="G16" s="25"/>
    </row>
    <row r="17" spans="1:12" ht="15.6" thickBot="1">
      <c r="A17" s="25"/>
      <c r="B17" s="18" t="s">
        <v>11</v>
      </c>
      <c r="C17" s="166">
        <v>5780</v>
      </c>
      <c r="D17" s="166">
        <v>5113</v>
      </c>
      <c r="E17" s="166">
        <v>1955</v>
      </c>
      <c r="F17" s="166">
        <v>1425</v>
      </c>
      <c r="G17" s="25"/>
    </row>
    <row r="18" spans="1:12" ht="15.6">
      <c r="A18" s="25"/>
      <c r="B18" s="19" t="s">
        <v>115</v>
      </c>
      <c r="C18" s="21">
        <v>133532</v>
      </c>
      <c r="D18" s="21">
        <v>115465</v>
      </c>
      <c r="E18" s="21">
        <v>28732</v>
      </c>
      <c r="F18" s="21">
        <v>17874</v>
      </c>
      <c r="G18" s="25"/>
    </row>
    <row r="19" spans="1:12" ht="15">
      <c r="A19" s="25"/>
      <c r="B19" s="17" t="s">
        <v>116</v>
      </c>
      <c r="C19" s="97">
        <v>487</v>
      </c>
      <c r="D19" s="97">
        <v>647</v>
      </c>
      <c r="E19" s="97">
        <v>104</v>
      </c>
      <c r="F19" s="97">
        <v>22</v>
      </c>
      <c r="G19" s="25"/>
      <c r="J19" s="231"/>
      <c r="K19" s="232"/>
      <c r="L19" s="232"/>
    </row>
    <row r="20" spans="1:12" ht="15">
      <c r="A20" s="25"/>
      <c r="B20" s="17" t="s">
        <v>117</v>
      </c>
      <c r="C20" s="97">
        <v>-7486</v>
      </c>
      <c r="D20" s="97">
        <v>-7887</v>
      </c>
      <c r="E20" s="97">
        <v>-3068</v>
      </c>
      <c r="F20" s="97">
        <v>-4663</v>
      </c>
      <c r="G20" s="25"/>
      <c r="J20" s="231"/>
      <c r="K20" s="233"/>
      <c r="L20" s="232"/>
    </row>
    <row r="21" spans="1:12" ht="15">
      <c r="A21" s="25"/>
      <c r="B21" s="17" t="s">
        <v>47</v>
      </c>
      <c r="C21" s="97">
        <v>137</v>
      </c>
      <c r="D21" s="97">
        <v>293</v>
      </c>
      <c r="E21" s="97">
        <v>-654</v>
      </c>
      <c r="F21" s="97">
        <v>249</v>
      </c>
      <c r="G21" s="25"/>
      <c r="J21" s="231"/>
    </row>
    <row r="22" spans="1:12" ht="15">
      <c r="A22" s="25"/>
      <c r="B22" s="17" t="s">
        <v>48</v>
      </c>
      <c r="C22" s="97">
        <v>-731</v>
      </c>
      <c r="D22" s="97">
        <v>-276</v>
      </c>
      <c r="E22" s="97">
        <v>-484</v>
      </c>
      <c r="F22" s="97">
        <v>-223</v>
      </c>
      <c r="G22" s="25"/>
    </row>
    <row r="23" spans="1:12" ht="15">
      <c r="A23" s="25"/>
      <c r="B23" s="226" t="s">
        <v>149</v>
      </c>
      <c r="C23" s="227">
        <v>-433</v>
      </c>
      <c r="D23" s="227">
        <v>0</v>
      </c>
      <c r="E23" s="227">
        <v>0</v>
      </c>
      <c r="F23" s="227">
        <v>0</v>
      </c>
      <c r="G23" s="25"/>
    </row>
    <row r="24" spans="1:12" ht="15.6" thickBot="1">
      <c r="A24" s="25"/>
      <c r="B24" s="18" t="s">
        <v>62</v>
      </c>
      <c r="C24" s="166">
        <v>-16889</v>
      </c>
      <c r="D24" s="166">
        <v>-58152</v>
      </c>
      <c r="E24" s="166">
        <v>0</v>
      </c>
      <c r="F24" s="166">
        <v>-73</v>
      </c>
      <c r="G24" s="25"/>
    </row>
    <row r="25" spans="1:12" ht="15.6">
      <c r="A25" s="25"/>
      <c r="B25" s="19" t="s">
        <v>63</v>
      </c>
      <c r="C25" s="21">
        <v>-24915</v>
      </c>
      <c r="D25" s="21">
        <v>-65375</v>
      </c>
      <c r="E25" s="21">
        <v>-4102</v>
      </c>
      <c r="F25" s="21">
        <v>-4688</v>
      </c>
      <c r="G25" s="25"/>
    </row>
    <row r="26" spans="1:12" ht="15">
      <c r="A26" s="25"/>
      <c r="B26" s="20" t="s">
        <v>64</v>
      </c>
      <c r="C26" s="97">
        <v>466</v>
      </c>
      <c r="D26" s="97">
        <v>33252</v>
      </c>
      <c r="E26" s="97">
        <v>466</v>
      </c>
      <c r="F26" s="97">
        <v>362</v>
      </c>
      <c r="G26" s="25"/>
    </row>
    <row r="27" spans="1:12" ht="15">
      <c r="A27" s="25"/>
      <c r="B27" s="20" t="s">
        <v>137</v>
      </c>
      <c r="C27" s="97">
        <v>0</v>
      </c>
      <c r="D27" s="97">
        <v>-19900</v>
      </c>
      <c r="E27" s="97">
        <v>0</v>
      </c>
      <c r="F27" s="97">
        <v>0</v>
      </c>
      <c r="G27" s="25"/>
    </row>
    <row r="28" spans="1:12" ht="15">
      <c r="A28" s="25"/>
      <c r="B28" s="20" t="s">
        <v>99</v>
      </c>
      <c r="C28" s="97">
        <v>-40100</v>
      </c>
      <c r="D28" s="97">
        <v>-37160</v>
      </c>
      <c r="E28" s="97">
        <v>0</v>
      </c>
      <c r="F28" s="97">
        <v>0</v>
      </c>
      <c r="G28" s="25"/>
    </row>
    <row r="29" spans="1:12" ht="15">
      <c r="A29" s="25"/>
      <c r="B29" s="20" t="s">
        <v>172</v>
      </c>
      <c r="C29" s="97">
        <v>10000</v>
      </c>
      <c r="D29" s="97">
        <v>200000</v>
      </c>
      <c r="E29" s="97">
        <v>0</v>
      </c>
      <c r="F29" s="97">
        <v>0</v>
      </c>
      <c r="G29" s="25"/>
    </row>
    <row r="30" spans="1:12" ht="15.6" thickBot="1">
      <c r="A30" s="25"/>
      <c r="B30" s="18" t="s">
        <v>65</v>
      </c>
      <c r="C30" s="166">
        <v>-21592</v>
      </c>
      <c r="D30" s="166">
        <v>-138130</v>
      </c>
      <c r="E30" s="166">
        <v>-18522</v>
      </c>
      <c r="F30" s="166">
        <v>-20444</v>
      </c>
      <c r="G30" s="25"/>
    </row>
    <row r="31" spans="1:12" ht="15.6">
      <c r="A31" s="25"/>
      <c r="B31" s="22" t="s">
        <v>118</v>
      </c>
      <c r="C31" s="21">
        <v>-51226</v>
      </c>
      <c r="D31" s="21">
        <v>38062</v>
      </c>
      <c r="E31" s="21">
        <v>-18056</v>
      </c>
      <c r="F31" s="21">
        <v>-20082</v>
      </c>
      <c r="G31" s="25"/>
    </row>
    <row r="32" spans="1:12" ht="15">
      <c r="A32" s="25"/>
      <c r="B32" s="20" t="s">
        <v>66</v>
      </c>
      <c r="C32" s="97">
        <v>57391</v>
      </c>
      <c r="D32" s="97">
        <v>88152</v>
      </c>
      <c r="E32" s="97">
        <v>6574</v>
      </c>
      <c r="F32" s="97">
        <v>-6896</v>
      </c>
      <c r="G32" s="25"/>
    </row>
    <row r="33" spans="1:7" ht="15.6" thickBot="1">
      <c r="A33" s="25"/>
      <c r="B33" s="24" t="s">
        <v>119</v>
      </c>
      <c r="C33" s="166">
        <v>817</v>
      </c>
      <c r="D33" s="166">
        <v>-2625</v>
      </c>
      <c r="E33" s="166">
        <v>-1900</v>
      </c>
      <c r="F33" s="166">
        <v>256</v>
      </c>
      <c r="G33" s="25"/>
    </row>
    <row r="34" spans="1:7" ht="15.6">
      <c r="A34" s="25"/>
      <c r="B34" s="23" t="s">
        <v>12</v>
      </c>
      <c r="C34" s="21">
        <v>58208</v>
      </c>
      <c r="D34" s="21">
        <v>85527</v>
      </c>
      <c r="E34" s="21">
        <v>4674</v>
      </c>
      <c r="F34" s="21">
        <v>-6640</v>
      </c>
      <c r="G34" s="25"/>
    </row>
    <row r="35" spans="1:7" ht="15.6" thickBot="1">
      <c r="A35" s="25"/>
      <c r="B35" s="24" t="s">
        <v>13</v>
      </c>
      <c r="C35" s="166">
        <v>216479</v>
      </c>
      <c r="D35" s="166">
        <v>102467</v>
      </c>
      <c r="E35" s="166">
        <v>270013</v>
      </c>
      <c r="F35" s="166">
        <v>194634</v>
      </c>
      <c r="G35" s="25"/>
    </row>
    <row r="36" spans="1:7" ht="15.6">
      <c r="A36" s="25"/>
      <c r="B36" s="23" t="s">
        <v>120</v>
      </c>
      <c r="C36" s="21">
        <v>274687</v>
      </c>
      <c r="D36" s="21">
        <v>187994</v>
      </c>
      <c r="E36" s="21">
        <v>274687</v>
      </c>
      <c r="F36" s="21">
        <v>187994</v>
      </c>
      <c r="G36" s="25"/>
    </row>
    <row r="37" spans="1:7" ht="15">
      <c r="A37" s="25"/>
      <c r="B37" s="20"/>
      <c r="C37" s="97"/>
      <c r="D37" s="97"/>
      <c r="E37" s="97"/>
      <c r="F37" s="97"/>
      <c r="G37" s="25"/>
    </row>
    <row r="38" spans="1:7" s="230" customFormat="1" ht="15.6">
      <c r="A38" s="228"/>
      <c r="B38" s="90" t="s">
        <v>150</v>
      </c>
      <c r="C38" s="229">
        <v>125506</v>
      </c>
      <c r="D38" s="229">
        <f>SUM(D18:D23)</f>
        <v>108242</v>
      </c>
      <c r="E38" s="229">
        <v>24630</v>
      </c>
      <c r="F38" s="229">
        <f>SUM(F18:F23)</f>
        <v>13259</v>
      </c>
      <c r="G38" s="228"/>
    </row>
    <row r="39" spans="1:7" ht="17.399999999999999">
      <c r="A39" s="63"/>
      <c r="B39" s="63"/>
      <c r="C39" s="63"/>
      <c r="D39" s="63"/>
      <c r="E39" s="63"/>
      <c r="F39" s="63"/>
      <c r="G39" s="6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71" orientation="landscape" r:id="rId1"/>
  <headerFooter alignWithMargins="0">
    <oddHeader>&amp;L&amp;G</oddHeader>
    <oddFooter>&amp;CSoftware AG - Q3 2012 Results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zoomScaleNormal="100" zoomScaleSheetLayoutView="75" zoomScalePageLayoutView="40" workbookViewId="0">
      <selection activeCell="B3" sqref="B3"/>
    </sheetView>
  </sheetViews>
  <sheetFormatPr defaultColWidth="11.44140625" defaultRowHeight="13.2"/>
  <cols>
    <col min="1" max="1" width="1.6640625" style="2" customWidth="1"/>
    <col min="2" max="2" width="54.6640625" style="163" customWidth="1"/>
    <col min="3" max="3" width="16.5546875" style="164" customWidth="1"/>
    <col min="4" max="8" width="16.5546875" style="164" bestFit="1" customWidth="1"/>
    <col min="9" max="11" width="16.5546875" style="2" bestFit="1" customWidth="1"/>
    <col min="12" max="12" width="17" style="2" customWidth="1"/>
    <col min="13" max="13" width="1.44140625" style="2" customWidth="1"/>
    <col min="14" max="16384" width="11.44140625" style="2"/>
  </cols>
  <sheetData>
    <row r="1" spans="1:13" ht="17.399999999999999">
      <c r="A1" s="63"/>
      <c r="B1" s="25"/>
      <c r="C1" s="25"/>
      <c r="D1" s="25"/>
      <c r="E1" s="25"/>
      <c r="F1" s="25"/>
      <c r="G1" s="25"/>
      <c r="H1" s="25"/>
      <c r="I1" s="63"/>
      <c r="J1" s="63"/>
      <c r="K1" s="63"/>
      <c r="L1" s="63"/>
      <c r="M1" s="63"/>
    </row>
    <row r="2" spans="1:13" ht="17.399999999999999">
      <c r="A2" s="63"/>
      <c r="B2" s="63" t="s">
        <v>177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7.399999999999999">
      <c r="A3" s="63"/>
      <c r="B3" s="63" t="s">
        <v>76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7.399999999999999">
      <c r="A4" s="63"/>
      <c r="B4" s="132" t="s">
        <v>107</v>
      </c>
      <c r="C4" s="133" t="s">
        <v>42</v>
      </c>
      <c r="D4" s="134"/>
      <c r="E4" s="133" t="s">
        <v>125</v>
      </c>
      <c r="F4" s="135"/>
      <c r="G4" s="133" t="s">
        <v>126</v>
      </c>
      <c r="H4" s="135"/>
      <c r="I4" s="133" t="s">
        <v>93</v>
      </c>
      <c r="J4" s="135"/>
      <c r="K4" s="133" t="s">
        <v>43</v>
      </c>
      <c r="L4" s="134"/>
      <c r="M4" s="63"/>
    </row>
    <row r="5" spans="1:13" ht="17.399999999999999">
      <c r="A5" s="63"/>
      <c r="B5" s="136" t="s">
        <v>122</v>
      </c>
      <c r="C5" s="137"/>
      <c r="D5" s="138"/>
      <c r="E5" s="137"/>
      <c r="F5" s="138"/>
      <c r="G5" s="137"/>
      <c r="H5" s="138"/>
      <c r="I5" s="137"/>
      <c r="J5" s="138"/>
      <c r="K5" s="137"/>
      <c r="L5" s="139"/>
      <c r="M5" s="63"/>
    </row>
    <row r="6" spans="1:13" ht="17.399999999999999">
      <c r="A6" s="63"/>
      <c r="B6" s="140"/>
      <c r="C6" s="141" t="s">
        <v>154</v>
      </c>
      <c r="D6" s="141" t="s">
        <v>155</v>
      </c>
      <c r="E6" s="141" t="s">
        <v>154</v>
      </c>
      <c r="F6" s="141" t="s">
        <v>155</v>
      </c>
      <c r="G6" s="141" t="s">
        <v>154</v>
      </c>
      <c r="H6" s="141" t="s">
        <v>155</v>
      </c>
      <c r="I6" s="141" t="s">
        <v>154</v>
      </c>
      <c r="J6" s="141" t="s">
        <v>155</v>
      </c>
      <c r="K6" s="141" t="s">
        <v>154</v>
      </c>
      <c r="L6" s="142" t="s">
        <v>155</v>
      </c>
      <c r="M6" s="63"/>
    </row>
    <row r="7" spans="1:13" ht="17.399999999999999">
      <c r="A7" s="63"/>
      <c r="B7" s="143"/>
      <c r="C7" s="95"/>
      <c r="D7" s="95"/>
      <c r="E7" s="95"/>
      <c r="F7" s="95"/>
      <c r="G7" s="95"/>
      <c r="H7" s="95"/>
      <c r="I7" s="95"/>
      <c r="J7" s="95"/>
      <c r="K7" s="95"/>
      <c r="L7" s="139"/>
      <c r="M7" s="63"/>
    </row>
    <row r="8" spans="1:13" ht="17.399999999999999">
      <c r="A8" s="63"/>
      <c r="B8" s="144" t="s">
        <v>37</v>
      </c>
      <c r="C8" s="145">
        <v>30228</v>
      </c>
      <c r="D8" s="145">
        <v>31636</v>
      </c>
      <c r="E8" s="145">
        <v>49973</v>
      </c>
      <c r="F8" s="145">
        <v>41656</v>
      </c>
      <c r="G8" s="145">
        <v>304</v>
      </c>
      <c r="H8" s="145">
        <v>1387</v>
      </c>
      <c r="I8" s="145"/>
      <c r="J8" s="145"/>
      <c r="K8" s="145">
        <f>+C8+E8+G8+I8</f>
        <v>80505</v>
      </c>
      <c r="L8" s="145">
        <f>+D8+F8+H8+J8</f>
        <v>74679</v>
      </c>
      <c r="M8" s="63"/>
    </row>
    <row r="9" spans="1:13" ht="17.399999999999999">
      <c r="A9" s="63"/>
      <c r="B9" s="144" t="s">
        <v>1</v>
      </c>
      <c r="C9" s="145">
        <v>47356</v>
      </c>
      <c r="D9" s="145">
        <v>47522</v>
      </c>
      <c r="E9" s="145">
        <v>46707</v>
      </c>
      <c r="F9" s="145">
        <v>42500</v>
      </c>
      <c r="G9" s="145">
        <v>3713</v>
      </c>
      <c r="H9" s="145">
        <v>4201</v>
      </c>
      <c r="I9" s="145"/>
      <c r="J9" s="145"/>
      <c r="K9" s="145">
        <f>+C9+E9+G9+I9</f>
        <v>97776</v>
      </c>
      <c r="L9" s="145">
        <f>+D9+F9+H9+J9</f>
        <v>94223</v>
      </c>
      <c r="M9" s="63"/>
    </row>
    <row r="10" spans="1:13" ht="17.399999999999999">
      <c r="A10" s="63"/>
      <c r="B10" s="146" t="s">
        <v>41</v>
      </c>
      <c r="C10" s="147">
        <f t="shared" ref="C10:L10" si="0">SUM(C8:C9)</f>
        <v>77584</v>
      </c>
      <c r="D10" s="147">
        <f t="shared" si="0"/>
        <v>79158</v>
      </c>
      <c r="E10" s="147">
        <f t="shared" si="0"/>
        <v>96680</v>
      </c>
      <c r="F10" s="147">
        <f t="shared" si="0"/>
        <v>84156</v>
      </c>
      <c r="G10" s="147">
        <f t="shared" si="0"/>
        <v>4017</v>
      </c>
      <c r="H10" s="147">
        <f t="shared" si="0"/>
        <v>5588</v>
      </c>
      <c r="I10" s="147">
        <f t="shared" si="0"/>
        <v>0</v>
      </c>
      <c r="J10" s="147">
        <f t="shared" si="0"/>
        <v>0</v>
      </c>
      <c r="K10" s="147">
        <f t="shared" si="0"/>
        <v>178281</v>
      </c>
      <c r="L10" s="147">
        <f t="shared" si="0"/>
        <v>168902</v>
      </c>
      <c r="M10" s="63"/>
    </row>
    <row r="11" spans="1:13" ht="17.399999999999999">
      <c r="A11" s="63"/>
      <c r="B11" s="144" t="s">
        <v>144</v>
      </c>
      <c r="C11" s="145">
        <v>16058</v>
      </c>
      <c r="D11" s="145">
        <v>15642</v>
      </c>
      <c r="E11" s="145">
        <v>36954</v>
      </c>
      <c r="F11" s="145">
        <v>46959</v>
      </c>
      <c r="G11" s="145">
        <v>25230</v>
      </c>
      <c r="H11" s="145">
        <v>42635</v>
      </c>
      <c r="I11" s="145"/>
      <c r="J11" s="145"/>
      <c r="K11" s="145">
        <f>+C11+E11+G11+I11</f>
        <v>78242</v>
      </c>
      <c r="L11" s="145">
        <f>+D11+F11+H11+J11</f>
        <v>105236</v>
      </c>
      <c r="M11" s="63"/>
    </row>
    <row r="12" spans="1:13" ht="17.399999999999999">
      <c r="A12" s="63"/>
      <c r="B12" s="148" t="s">
        <v>2</v>
      </c>
      <c r="C12" s="149">
        <v>184</v>
      </c>
      <c r="D12" s="149">
        <v>284</v>
      </c>
      <c r="E12" s="149">
        <v>695</v>
      </c>
      <c r="F12" s="149">
        <v>56</v>
      </c>
      <c r="G12" s="149">
        <v>22</v>
      </c>
      <c r="H12" s="149">
        <v>154</v>
      </c>
      <c r="I12" s="149"/>
      <c r="J12" s="149"/>
      <c r="K12" s="149">
        <f>+C12+E12+G12+I12</f>
        <v>901</v>
      </c>
      <c r="L12" s="149">
        <f>+D12+F12+H12+J12</f>
        <v>494</v>
      </c>
      <c r="M12" s="63"/>
    </row>
    <row r="13" spans="1:13" ht="17.399999999999999">
      <c r="A13" s="63"/>
      <c r="B13" s="136" t="s">
        <v>4</v>
      </c>
      <c r="C13" s="150">
        <f t="shared" ref="C13:L13" si="1">SUM(C10:C12)</f>
        <v>93826</v>
      </c>
      <c r="D13" s="150">
        <f t="shared" si="1"/>
        <v>95084</v>
      </c>
      <c r="E13" s="150">
        <f t="shared" si="1"/>
        <v>134329</v>
      </c>
      <c r="F13" s="150">
        <f t="shared" si="1"/>
        <v>131171</v>
      </c>
      <c r="G13" s="150">
        <f t="shared" si="1"/>
        <v>29269</v>
      </c>
      <c r="H13" s="150">
        <f t="shared" si="1"/>
        <v>48377</v>
      </c>
      <c r="I13" s="150">
        <f t="shared" si="1"/>
        <v>0</v>
      </c>
      <c r="J13" s="150">
        <f t="shared" si="1"/>
        <v>0</v>
      </c>
      <c r="K13" s="150">
        <f>SUM(K10:K12)</f>
        <v>257424</v>
      </c>
      <c r="L13" s="150">
        <f t="shared" si="1"/>
        <v>274632</v>
      </c>
      <c r="M13" s="63"/>
    </row>
    <row r="14" spans="1:13" ht="17.399999999999999">
      <c r="A14" s="63"/>
      <c r="B14" s="148" t="s">
        <v>44</v>
      </c>
      <c r="C14" s="149">
        <v>-18197</v>
      </c>
      <c r="D14" s="149">
        <v>-15556</v>
      </c>
      <c r="E14" s="149">
        <v>-38321</v>
      </c>
      <c r="F14" s="149">
        <v>-47133</v>
      </c>
      <c r="G14" s="149">
        <v>-27556</v>
      </c>
      <c r="H14" s="149">
        <v>-37408</v>
      </c>
      <c r="I14" s="149">
        <v>-6128</v>
      </c>
      <c r="J14" s="149">
        <v>-6308</v>
      </c>
      <c r="K14" s="149">
        <f>+C14+E14+G14+I14</f>
        <v>-90202</v>
      </c>
      <c r="L14" s="149">
        <f>+D14+F14+H14+J14</f>
        <v>-106405</v>
      </c>
      <c r="M14" s="63"/>
    </row>
    <row r="15" spans="1:13" ht="17.399999999999999">
      <c r="A15" s="63"/>
      <c r="B15" s="136" t="s">
        <v>14</v>
      </c>
      <c r="C15" s="150">
        <f t="shared" ref="C15:L15" si="2">SUM(C13:C14)</f>
        <v>75629</v>
      </c>
      <c r="D15" s="150">
        <f t="shared" si="2"/>
        <v>79528</v>
      </c>
      <c r="E15" s="150">
        <f t="shared" si="2"/>
        <v>96008</v>
      </c>
      <c r="F15" s="150">
        <f t="shared" si="2"/>
        <v>84038</v>
      </c>
      <c r="G15" s="150">
        <f t="shared" si="2"/>
        <v>1713</v>
      </c>
      <c r="H15" s="150">
        <f t="shared" si="2"/>
        <v>10969</v>
      </c>
      <c r="I15" s="150">
        <f t="shared" si="2"/>
        <v>-6128</v>
      </c>
      <c r="J15" s="150">
        <f>SUM(J13:J14)</f>
        <v>-6308</v>
      </c>
      <c r="K15" s="150">
        <f>SUM(K13:K14)</f>
        <v>167222</v>
      </c>
      <c r="L15" s="150">
        <f t="shared" si="2"/>
        <v>168227</v>
      </c>
      <c r="M15" s="63"/>
    </row>
    <row r="16" spans="1:13" ht="17.399999999999999">
      <c r="A16" s="63"/>
      <c r="B16" s="148" t="s">
        <v>70</v>
      </c>
      <c r="C16" s="149">
        <f>-15940+1</f>
        <v>-15939</v>
      </c>
      <c r="D16" s="149">
        <v>-16811</v>
      </c>
      <c r="E16" s="149">
        <v>-36455</v>
      </c>
      <c r="F16" s="149">
        <v>-31649</v>
      </c>
      <c r="G16" s="149">
        <v>-4452</v>
      </c>
      <c r="H16" s="149">
        <v>-7010</v>
      </c>
      <c r="I16" s="149">
        <v>-3591</v>
      </c>
      <c r="J16" s="149">
        <v>-3001</v>
      </c>
      <c r="K16" s="149">
        <f>+C16+E16+G16+I16</f>
        <v>-60437</v>
      </c>
      <c r="L16" s="149">
        <f>+D16+F16+H16+J16</f>
        <v>-58471</v>
      </c>
      <c r="M16" s="63"/>
    </row>
    <row r="17" spans="1:13" ht="17.399999999999999">
      <c r="A17" s="63"/>
      <c r="B17" s="151" t="s">
        <v>174</v>
      </c>
      <c r="C17" s="152">
        <f t="shared" ref="C17:L17" si="3">SUM(C15:C16)</f>
        <v>59690</v>
      </c>
      <c r="D17" s="152">
        <f t="shared" si="3"/>
        <v>62717</v>
      </c>
      <c r="E17" s="152">
        <f t="shared" si="3"/>
        <v>59553</v>
      </c>
      <c r="F17" s="152">
        <f t="shared" si="3"/>
        <v>52389</v>
      </c>
      <c r="G17" s="152">
        <f t="shared" si="3"/>
        <v>-2739</v>
      </c>
      <c r="H17" s="152">
        <f t="shared" si="3"/>
        <v>3959</v>
      </c>
      <c r="I17" s="152">
        <f t="shared" si="3"/>
        <v>-9719</v>
      </c>
      <c r="J17" s="152">
        <f>SUM(J15:J16)</f>
        <v>-9309</v>
      </c>
      <c r="K17" s="147">
        <f t="shared" si="3"/>
        <v>106785</v>
      </c>
      <c r="L17" s="147">
        <f t="shared" si="3"/>
        <v>109756</v>
      </c>
      <c r="M17" s="63"/>
    </row>
    <row r="18" spans="1:13" ht="17.399999999999999">
      <c r="A18" s="63"/>
      <c r="B18" s="153" t="s">
        <v>52</v>
      </c>
      <c r="C18" s="149">
        <v>-6340</v>
      </c>
      <c r="D18" s="149">
        <v>-6841</v>
      </c>
      <c r="E18" s="149">
        <v>-18870</v>
      </c>
      <c r="F18" s="149">
        <v>-15060</v>
      </c>
      <c r="G18" s="149">
        <v>0</v>
      </c>
      <c r="H18" s="149">
        <v>-81</v>
      </c>
      <c r="I18" s="149">
        <v>0</v>
      </c>
      <c r="J18" s="149">
        <v>0</v>
      </c>
      <c r="K18" s="149">
        <f>+C18+E18+G18+I18</f>
        <v>-25210</v>
      </c>
      <c r="L18" s="149">
        <f>+D18+F18+H18+J18</f>
        <v>-21982</v>
      </c>
      <c r="M18" s="63"/>
    </row>
    <row r="19" spans="1:13" ht="17.399999999999999">
      <c r="A19" s="63"/>
      <c r="B19" s="151" t="s">
        <v>175</v>
      </c>
      <c r="C19" s="152">
        <f t="shared" ref="C19:L19" si="4">SUM(C17:C18)</f>
        <v>53350</v>
      </c>
      <c r="D19" s="152">
        <f t="shared" si="4"/>
        <v>55876</v>
      </c>
      <c r="E19" s="152">
        <f t="shared" si="4"/>
        <v>40683</v>
      </c>
      <c r="F19" s="152">
        <f t="shared" si="4"/>
        <v>37329</v>
      </c>
      <c r="G19" s="152">
        <f t="shared" si="4"/>
        <v>-2739</v>
      </c>
      <c r="H19" s="152">
        <f t="shared" si="4"/>
        <v>3878</v>
      </c>
      <c r="I19" s="152">
        <f t="shared" si="4"/>
        <v>-9719</v>
      </c>
      <c r="J19" s="152">
        <f t="shared" si="4"/>
        <v>-9309</v>
      </c>
      <c r="K19" s="152">
        <f t="shared" si="4"/>
        <v>81575</v>
      </c>
      <c r="L19" s="152">
        <f t="shared" si="4"/>
        <v>87774</v>
      </c>
      <c r="M19" s="63"/>
    </row>
    <row r="20" spans="1:13" ht="17.399999999999999">
      <c r="A20" s="63"/>
      <c r="B20" s="153" t="s">
        <v>53</v>
      </c>
      <c r="C20" s="154"/>
      <c r="D20" s="154"/>
      <c r="E20" s="154"/>
      <c r="F20" s="154"/>
      <c r="G20" s="154"/>
      <c r="H20" s="154"/>
      <c r="I20" s="154"/>
      <c r="J20" s="154"/>
      <c r="K20" s="145">
        <v>-20027</v>
      </c>
      <c r="L20" s="145">
        <v>-15314</v>
      </c>
      <c r="M20" s="63"/>
    </row>
    <row r="21" spans="1:13" ht="17.399999999999999">
      <c r="A21" s="63"/>
      <c r="B21" s="155" t="s">
        <v>87</v>
      </c>
      <c r="C21" s="154"/>
      <c r="D21" s="154"/>
      <c r="E21" s="154"/>
      <c r="F21" s="154"/>
      <c r="G21" s="154"/>
      <c r="H21" s="154"/>
      <c r="I21" s="154"/>
      <c r="J21" s="154"/>
      <c r="K21" s="149">
        <v>-485</v>
      </c>
      <c r="L21" s="149">
        <v>-424</v>
      </c>
      <c r="M21" s="63"/>
    </row>
    <row r="22" spans="1:13" ht="17.399999999999999">
      <c r="A22" s="63"/>
      <c r="B22" s="136" t="s">
        <v>71</v>
      </c>
      <c r="C22" s="156"/>
      <c r="D22" s="157"/>
      <c r="E22" s="157"/>
      <c r="F22" s="157"/>
      <c r="G22" s="157"/>
      <c r="H22" s="157"/>
      <c r="I22" s="157"/>
      <c r="J22" s="157"/>
      <c r="K22" s="150">
        <f>SUM(K19:K21)</f>
        <v>61063</v>
      </c>
      <c r="L22" s="150">
        <f>SUM(L19:L21)</f>
        <v>72036</v>
      </c>
      <c r="M22" s="63"/>
    </row>
    <row r="23" spans="1:13" ht="17.399999999999999">
      <c r="A23" s="63"/>
      <c r="B23" s="148" t="s">
        <v>86</v>
      </c>
      <c r="C23" s="156"/>
      <c r="D23" s="157"/>
      <c r="E23" s="157"/>
      <c r="F23" s="157"/>
      <c r="G23" s="157"/>
      <c r="H23" s="157"/>
      <c r="I23" s="157"/>
      <c r="J23" s="157"/>
      <c r="K23" s="149">
        <v>-1358</v>
      </c>
      <c r="L23" s="149">
        <v>-3282</v>
      </c>
      <c r="M23" s="63"/>
    </row>
    <row r="24" spans="1:13" ht="17.399999999999999">
      <c r="A24" s="63"/>
      <c r="B24" s="136" t="s">
        <v>31</v>
      </c>
      <c r="C24" s="156"/>
      <c r="D24" s="157"/>
      <c r="E24" s="157"/>
      <c r="F24" s="157"/>
      <c r="G24" s="157"/>
      <c r="H24" s="157"/>
      <c r="I24" s="157"/>
      <c r="J24" s="157"/>
      <c r="K24" s="150">
        <f>SUM(K22:K23)</f>
        <v>59705</v>
      </c>
      <c r="L24" s="150">
        <f>SUM(L22:L23)</f>
        <v>68754</v>
      </c>
      <c r="M24" s="63"/>
    </row>
    <row r="25" spans="1:13" ht="17.399999999999999">
      <c r="A25" s="63"/>
      <c r="B25" s="148" t="s">
        <v>38</v>
      </c>
      <c r="C25" s="156"/>
      <c r="D25" s="157"/>
      <c r="E25" s="157"/>
      <c r="F25" s="157"/>
      <c r="G25" s="157"/>
      <c r="H25" s="157"/>
      <c r="I25" s="157"/>
      <c r="J25" s="157"/>
      <c r="K25" s="145">
        <v>-19039</v>
      </c>
      <c r="L25" s="145">
        <v>-22133</v>
      </c>
      <c r="M25" s="63"/>
    </row>
    <row r="26" spans="1:13" ht="18" thickBot="1">
      <c r="A26" s="63"/>
      <c r="B26" s="158" t="s">
        <v>39</v>
      </c>
      <c r="C26" s="159"/>
      <c r="D26" s="160"/>
      <c r="E26" s="160"/>
      <c r="F26" s="160"/>
      <c r="G26" s="160"/>
      <c r="H26" s="160"/>
      <c r="I26" s="160"/>
      <c r="J26" s="161"/>
      <c r="K26" s="162">
        <f>SUM(K24:K25)</f>
        <v>40666</v>
      </c>
      <c r="L26" s="162">
        <f>SUM(L24:L25)</f>
        <v>46621</v>
      </c>
      <c r="M26" s="63"/>
    </row>
    <row r="27" spans="1:13" ht="18" thickTop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</row>
    <row r="30" spans="1:13" ht="17.399999999999999">
      <c r="A30" s="63"/>
      <c r="B30" s="25"/>
      <c r="C30" s="25"/>
      <c r="D30" s="25"/>
      <c r="E30" s="25"/>
      <c r="F30" s="25"/>
      <c r="G30" s="25"/>
      <c r="H30" s="25"/>
      <c r="I30" s="63"/>
      <c r="J30" s="63"/>
      <c r="K30" s="63"/>
      <c r="L30" s="63"/>
      <c r="M30" s="63"/>
    </row>
    <row r="31" spans="1:13" ht="17.399999999999999">
      <c r="A31" s="63"/>
      <c r="B31" s="63" t="s">
        <v>161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7.399999999999999">
      <c r="A32" s="63"/>
      <c r="B32" s="63" t="s">
        <v>76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7.399999999999999">
      <c r="A33" s="63"/>
      <c r="B33" s="132" t="s">
        <v>107</v>
      </c>
      <c r="C33" s="133" t="s">
        <v>42</v>
      </c>
      <c r="D33" s="134"/>
      <c r="E33" s="133" t="s">
        <v>125</v>
      </c>
      <c r="F33" s="135"/>
      <c r="G33" s="133" t="s">
        <v>126</v>
      </c>
      <c r="H33" s="135"/>
      <c r="I33" s="133" t="s">
        <v>93</v>
      </c>
      <c r="J33" s="135"/>
      <c r="K33" s="133" t="s">
        <v>43</v>
      </c>
      <c r="L33" s="134"/>
      <c r="M33" s="63"/>
    </row>
    <row r="34" spans="1:13" ht="17.399999999999999">
      <c r="A34" s="63"/>
      <c r="B34" s="136" t="s">
        <v>122</v>
      </c>
      <c r="C34" s="137"/>
      <c r="D34" s="138"/>
      <c r="E34" s="137"/>
      <c r="F34" s="138"/>
      <c r="G34" s="137"/>
      <c r="H34" s="138"/>
      <c r="I34" s="137"/>
      <c r="J34" s="138"/>
      <c r="K34" s="137"/>
      <c r="L34" s="139"/>
      <c r="M34" s="63"/>
    </row>
    <row r="35" spans="1:13" ht="17.399999999999999">
      <c r="A35" s="63"/>
      <c r="B35" s="140"/>
      <c r="C35" s="141" t="s">
        <v>159</v>
      </c>
      <c r="D35" s="141" t="s">
        <v>160</v>
      </c>
      <c r="E35" s="141" t="s">
        <v>159</v>
      </c>
      <c r="F35" s="141" t="s">
        <v>160</v>
      </c>
      <c r="G35" s="141" t="s">
        <v>159</v>
      </c>
      <c r="H35" s="141" t="s">
        <v>160</v>
      </c>
      <c r="I35" s="141" t="s">
        <v>159</v>
      </c>
      <c r="J35" s="141" t="s">
        <v>160</v>
      </c>
      <c r="K35" s="141" t="s">
        <v>159</v>
      </c>
      <c r="L35" s="142" t="s">
        <v>160</v>
      </c>
      <c r="M35" s="63"/>
    </row>
    <row r="36" spans="1:13" ht="17.399999999999999">
      <c r="A36" s="63"/>
      <c r="B36" s="143"/>
      <c r="C36" s="95"/>
      <c r="D36" s="95"/>
      <c r="E36" s="95"/>
      <c r="F36" s="95"/>
      <c r="G36" s="95"/>
      <c r="H36" s="95"/>
      <c r="I36" s="95"/>
      <c r="J36" s="95"/>
      <c r="K36" s="95"/>
      <c r="L36" s="139"/>
      <c r="M36" s="63"/>
    </row>
    <row r="37" spans="1:13" ht="17.399999999999999">
      <c r="A37" s="63"/>
      <c r="B37" s="144" t="s">
        <v>37</v>
      </c>
      <c r="C37" s="145">
        <v>89069</v>
      </c>
      <c r="D37" s="145">
        <v>87193</v>
      </c>
      <c r="E37" s="145">
        <v>131265</v>
      </c>
      <c r="F37" s="145">
        <v>112063</v>
      </c>
      <c r="G37" s="145">
        <v>1458</v>
      </c>
      <c r="H37" s="145">
        <v>4374</v>
      </c>
      <c r="I37" s="145"/>
      <c r="J37" s="145"/>
      <c r="K37" s="145">
        <f>+C37+E37+G37+I37</f>
        <v>221792</v>
      </c>
      <c r="L37" s="145">
        <f>+D37+F37+H37+J37</f>
        <v>203630</v>
      </c>
      <c r="M37" s="63"/>
    </row>
    <row r="38" spans="1:13" ht="17.399999999999999">
      <c r="A38" s="63"/>
      <c r="B38" s="144" t="s">
        <v>1</v>
      </c>
      <c r="C38" s="145">
        <v>142560</v>
      </c>
      <c r="D38" s="145">
        <v>144236</v>
      </c>
      <c r="E38" s="145">
        <v>139717</v>
      </c>
      <c r="F38" s="145">
        <v>124387</v>
      </c>
      <c r="G38" s="145">
        <v>11276</v>
      </c>
      <c r="H38" s="145">
        <v>12421</v>
      </c>
      <c r="I38" s="145"/>
      <c r="J38" s="145"/>
      <c r="K38" s="145">
        <f>+C38+E38+G38+I38</f>
        <v>293553</v>
      </c>
      <c r="L38" s="145">
        <f>+D38+F38+H38+J38</f>
        <v>281044</v>
      </c>
      <c r="M38" s="63"/>
    </row>
    <row r="39" spans="1:13" ht="17.399999999999999">
      <c r="A39" s="63"/>
      <c r="B39" s="146" t="s">
        <v>121</v>
      </c>
      <c r="C39" s="147">
        <f t="shared" ref="C39:L39" si="5">SUM(C37:C38)</f>
        <v>231629</v>
      </c>
      <c r="D39" s="147">
        <f t="shared" si="5"/>
        <v>231429</v>
      </c>
      <c r="E39" s="147">
        <f t="shared" si="5"/>
        <v>270982</v>
      </c>
      <c r="F39" s="147">
        <f t="shared" si="5"/>
        <v>236450</v>
      </c>
      <c r="G39" s="147">
        <f t="shared" si="5"/>
        <v>12734</v>
      </c>
      <c r="H39" s="147">
        <f t="shared" si="5"/>
        <v>16795</v>
      </c>
      <c r="I39" s="147">
        <f t="shared" si="5"/>
        <v>0</v>
      </c>
      <c r="J39" s="147">
        <f t="shared" si="5"/>
        <v>0</v>
      </c>
      <c r="K39" s="147">
        <f t="shared" si="5"/>
        <v>515345</v>
      </c>
      <c r="L39" s="147">
        <f t="shared" si="5"/>
        <v>484674</v>
      </c>
      <c r="M39" s="63"/>
    </row>
    <row r="40" spans="1:13" ht="17.399999999999999">
      <c r="A40" s="63"/>
      <c r="B40" s="144" t="s">
        <v>144</v>
      </c>
      <c r="C40" s="145">
        <v>50836</v>
      </c>
      <c r="D40" s="145">
        <v>49389</v>
      </c>
      <c r="E40" s="145">
        <v>119091</v>
      </c>
      <c r="F40" s="145">
        <v>139373</v>
      </c>
      <c r="G40" s="145">
        <v>83756</v>
      </c>
      <c r="H40" s="145">
        <v>127617</v>
      </c>
      <c r="I40" s="145"/>
      <c r="J40" s="145"/>
      <c r="K40" s="145">
        <f>+C40+E40+G40+I40</f>
        <v>253683</v>
      </c>
      <c r="L40" s="145">
        <f>+D40+F40+H40+J40</f>
        <v>316379</v>
      </c>
      <c r="M40" s="63"/>
    </row>
    <row r="41" spans="1:13" ht="17.399999999999999">
      <c r="A41" s="63"/>
      <c r="B41" s="148" t="s">
        <v>2</v>
      </c>
      <c r="C41" s="149">
        <f>673-1</f>
        <v>672</v>
      </c>
      <c r="D41" s="149">
        <v>740</v>
      </c>
      <c r="E41" s="149">
        <v>809</v>
      </c>
      <c r="F41" s="149">
        <v>894</v>
      </c>
      <c r="G41" s="149">
        <v>114</v>
      </c>
      <c r="H41" s="149">
        <v>1641</v>
      </c>
      <c r="I41" s="149"/>
      <c r="J41" s="149"/>
      <c r="K41" s="149">
        <f>+C41+E41+G41+I41</f>
        <v>1595</v>
      </c>
      <c r="L41" s="149">
        <f>+D41+F41+H41+J41</f>
        <v>3275</v>
      </c>
      <c r="M41" s="63"/>
    </row>
    <row r="42" spans="1:13" ht="17.399999999999999">
      <c r="A42" s="63"/>
      <c r="B42" s="136" t="s">
        <v>4</v>
      </c>
      <c r="C42" s="150">
        <f t="shared" ref="C42:L42" si="6">SUM(C39:C41)</f>
        <v>283137</v>
      </c>
      <c r="D42" s="150">
        <f t="shared" si="6"/>
        <v>281558</v>
      </c>
      <c r="E42" s="150">
        <f t="shared" si="6"/>
        <v>390882</v>
      </c>
      <c r="F42" s="150">
        <f t="shared" si="6"/>
        <v>376717</v>
      </c>
      <c r="G42" s="150">
        <f t="shared" si="6"/>
        <v>96604</v>
      </c>
      <c r="H42" s="150">
        <f t="shared" si="6"/>
        <v>146053</v>
      </c>
      <c r="I42" s="150">
        <f t="shared" si="6"/>
        <v>0</v>
      </c>
      <c r="J42" s="150">
        <f t="shared" si="6"/>
        <v>0</v>
      </c>
      <c r="K42" s="150">
        <f t="shared" si="6"/>
        <v>770623</v>
      </c>
      <c r="L42" s="150">
        <f t="shared" si="6"/>
        <v>804328</v>
      </c>
      <c r="M42" s="63"/>
    </row>
    <row r="43" spans="1:13" ht="17.399999999999999">
      <c r="A43" s="63"/>
      <c r="B43" s="148" t="s">
        <v>44</v>
      </c>
      <c r="C43" s="149">
        <v>-54073</v>
      </c>
      <c r="D43" s="149">
        <v>-55050</v>
      </c>
      <c r="E43" s="149">
        <v>-124497</v>
      </c>
      <c r="F43" s="149">
        <v>-134664</v>
      </c>
      <c r="G43" s="149">
        <v>-93004</v>
      </c>
      <c r="H43" s="149">
        <v>-126895</v>
      </c>
      <c r="I43" s="149">
        <v>-17936</v>
      </c>
      <c r="J43" s="149">
        <v>-15852</v>
      </c>
      <c r="K43" s="149">
        <f>+C43+E43+G43+I43</f>
        <v>-289510</v>
      </c>
      <c r="L43" s="149">
        <f>+D43+F43+H43+J43</f>
        <v>-332461</v>
      </c>
      <c r="M43" s="63"/>
    </row>
    <row r="44" spans="1:13" ht="17.399999999999999">
      <c r="A44" s="63"/>
      <c r="B44" s="136" t="s">
        <v>14</v>
      </c>
      <c r="C44" s="150">
        <f t="shared" ref="C44:L44" si="7">SUM(C42:C43)</f>
        <v>229064</v>
      </c>
      <c r="D44" s="150">
        <f t="shared" si="7"/>
        <v>226508</v>
      </c>
      <c r="E44" s="150">
        <f t="shared" si="7"/>
        <v>266385</v>
      </c>
      <c r="F44" s="150">
        <f t="shared" si="7"/>
        <v>242053</v>
      </c>
      <c r="G44" s="150">
        <f t="shared" si="7"/>
        <v>3600</v>
      </c>
      <c r="H44" s="150">
        <f t="shared" si="7"/>
        <v>19158</v>
      </c>
      <c r="I44" s="150">
        <f t="shared" si="7"/>
        <v>-17936</v>
      </c>
      <c r="J44" s="150">
        <f t="shared" si="7"/>
        <v>-15852</v>
      </c>
      <c r="K44" s="150">
        <f t="shared" si="7"/>
        <v>481113</v>
      </c>
      <c r="L44" s="150">
        <f t="shared" si="7"/>
        <v>471867</v>
      </c>
      <c r="M44" s="63"/>
    </row>
    <row r="45" spans="1:13" ht="17.399999999999999">
      <c r="A45" s="63"/>
      <c r="B45" s="148" t="s">
        <v>70</v>
      </c>
      <c r="C45" s="149">
        <v>-47734</v>
      </c>
      <c r="D45" s="149">
        <v>-47951</v>
      </c>
      <c r="E45" s="149">
        <v>-109353</v>
      </c>
      <c r="F45" s="149">
        <v>-91596</v>
      </c>
      <c r="G45" s="149">
        <v>-13758</v>
      </c>
      <c r="H45" s="149">
        <v>-20219</v>
      </c>
      <c r="I45" s="149">
        <v>-10501</v>
      </c>
      <c r="J45" s="149">
        <v>-8802</v>
      </c>
      <c r="K45" s="149">
        <f>+C45+E45+G45+I45</f>
        <v>-181346</v>
      </c>
      <c r="L45" s="149">
        <f>+D45+F45+H45+J45</f>
        <v>-168568</v>
      </c>
      <c r="M45" s="63"/>
    </row>
    <row r="46" spans="1:13" ht="17.399999999999999">
      <c r="A46" s="63"/>
      <c r="B46" s="151" t="s">
        <v>45</v>
      </c>
      <c r="C46" s="152">
        <f t="shared" ref="C46:L46" si="8">SUM(C44:C45)</f>
        <v>181330</v>
      </c>
      <c r="D46" s="152">
        <f t="shared" si="8"/>
        <v>178557</v>
      </c>
      <c r="E46" s="152">
        <f t="shared" si="8"/>
        <v>157032</v>
      </c>
      <c r="F46" s="152">
        <f t="shared" si="8"/>
        <v>150457</v>
      </c>
      <c r="G46" s="152">
        <f t="shared" si="8"/>
        <v>-10158</v>
      </c>
      <c r="H46" s="152">
        <f t="shared" si="8"/>
        <v>-1061</v>
      </c>
      <c r="I46" s="152">
        <f t="shared" si="8"/>
        <v>-28437</v>
      </c>
      <c r="J46" s="152">
        <f t="shared" si="8"/>
        <v>-24654</v>
      </c>
      <c r="K46" s="147">
        <f t="shared" si="8"/>
        <v>299767</v>
      </c>
      <c r="L46" s="147">
        <f t="shared" si="8"/>
        <v>303299</v>
      </c>
      <c r="M46" s="63"/>
    </row>
    <row r="47" spans="1:13" ht="17.399999999999999">
      <c r="A47" s="63"/>
      <c r="B47" s="153" t="s">
        <v>52</v>
      </c>
      <c r="C47" s="149">
        <v>-19549</v>
      </c>
      <c r="D47" s="149">
        <v>-20453</v>
      </c>
      <c r="E47" s="149">
        <v>-55217</v>
      </c>
      <c r="F47" s="149">
        <v>-44722</v>
      </c>
      <c r="G47" s="149">
        <v>0</v>
      </c>
      <c r="H47" s="149">
        <v>-242</v>
      </c>
      <c r="I47" s="149">
        <v>0</v>
      </c>
      <c r="J47" s="149">
        <v>0</v>
      </c>
      <c r="K47" s="149">
        <f>+C47+E47+G47+I47</f>
        <v>-74766</v>
      </c>
      <c r="L47" s="149">
        <f>+D47+F47+H47+J47</f>
        <v>-65417</v>
      </c>
      <c r="M47" s="63"/>
    </row>
    <row r="48" spans="1:13" ht="17.399999999999999">
      <c r="A48" s="63"/>
      <c r="B48" s="151" t="s">
        <v>94</v>
      </c>
      <c r="C48" s="152">
        <f t="shared" ref="C48:L48" si="9">SUM(C46:C47)</f>
        <v>161781</v>
      </c>
      <c r="D48" s="152">
        <f t="shared" si="9"/>
        <v>158104</v>
      </c>
      <c r="E48" s="152">
        <f t="shared" si="9"/>
        <v>101815</v>
      </c>
      <c r="F48" s="152">
        <f t="shared" si="9"/>
        <v>105735</v>
      </c>
      <c r="G48" s="152">
        <f t="shared" si="9"/>
        <v>-10158</v>
      </c>
      <c r="H48" s="152">
        <f t="shared" si="9"/>
        <v>-1303</v>
      </c>
      <c r="I48" s="152">
        <f t="shared" si="9"/>
        <v>-28437</v>
      </c>
      <c r="J48" s="152">
        <f t="shared" si="9"/>
        <v>-24654</v>
      </c>
      <c r="K48" s="152">
        <f t="shared" si="9"/>
        <v>225001</v>
      </c>
      <c r="L48" s="152">
        <f t="shared" si="9"/>
        <v>237882</v>
      </c>
      <c r="M48" s="63"/>
    </row>
    <row r="49" spans="1:13" ht="17.399999999999999">
      <c r="A49" s="63"/>
      <c r="B49" s="153" t="s">
        <v>53</v>
      </c>
      <c r="C49" s="154"/>
      <c r="D49" s="154"/>
      <c r="E49" s="154"/>
      <c r="F49" s="154"/>
      <c r="G49" s="154"/>
      <c r="H49" s="154"/>
      <c r="I49" s="154"/>
      <c r="J49" s="154"/>
      <c r="K49" s="145">
        <v>-54215</v>
      </c>
      <c r="L49" s="145">
        <v>-49048</v>
      </c>
      <c r="M49" s="63"/>
    </row>
    <row r="50" spans="1:13" ht="17.399999999999999">
      <c r="A50" s="63"/>
      <c r="B50" s="155" t="s">
        <v>87</v>
      </c>
      <c r="C50" s="154"/>
      <c r="D50" s="154"/>
      <c r="E50" s="154"/>
      <c r="F50" s="154"/>
      <c r="G50" s="154"/>
      <c r="H50" s="154"/>
      <c r="I50" s="154"/>
      <c r="J50" s="154"/>
      <c r="K50" s="149">
        <v>2154</v>
      </c>
      <c r="L50" s="149">
        <v>2319</v>
      </c>
      <c r="M50" s="63"/>
    </row>
    <row r="51" spans="1:13" ht="17.399999999999999">
      <c r="A51" s="63"/>
      <c r="B51" s="136" t="s">
        <v>71</v>
      </c>
      <c r="C51" s="156"/>
      <c r="D51" s="157"/>
      <c r="E51" s="157"/>
      <c r="F51" s="157"/>
      <c r="G51" s="157"/>
      <c r="H51" s="157"/>
      <c r="I51" s="157"/>
      <c r="J51" s="157"/>
      <c r="K51" s="150">
        <f>SUM(K48:K50)</f>
        <v>172940</v>
      </c>
      <c r="L51" s="150">
        <f>SUM(L48:L50)</f>
        <v>191153</v>
      </c>
      <c r="M51" s="63"/>
    </row>
    <row r="52" spans="1:13" ht="17.399999999999999">
      <c r="A52" s="63"/>
      <c r="B52" s="148" t="s">
        <v>86</v>
      </c>
      <c r="C52" s="156"/>
      <c r="D52" s="157"/>
      <c r="E52" s="157"/>
      <c r="F52" s="157"/>
      <c r="G52" s="157"/>
      <c r="H52" s="157"/>
      <c r="I52" s="157"/>
      <c r="J52" s="157"/>
      <c r="K52" s="149">
        <v>-5290</v>
      </c>
      <c r="L52" s="149">
        <v>-6709</v>
      </c>
      <c r="M52" s="63"/>
    </row>
    <row r="53" spans="1:13" ht="17.399999999999999">
      <c r="A53" s="63"/>
      <c r="B53" s="136" t="s">
        <v>31</v>
      </c>
      <c r="C53" s="156"/>
      <c r="D53" s="157"/>
      <c r="E53" s="157"/>
      <c r="F53" s="157"/>
      <c r="G53" s="157"/>
      <c r="H53" s="157"/>
      <c r="I53" s="157"/>
      <c r="J53" s="157"/>
      <c r="K53" s="150">
        <f>SUM(K51:K52)</f>
        <v>167650</v>
      </c>
      <c r="L53" s="150">
        <f>SUM(L51:L52)</f>
        <v>184444</v>
      </c>
      <c r="M53" s="63"/>
    </row>
    <row r="54" spans="1:13" ht="17.399999999999999">
      <c r="A54" s="63"/>
      <c r="B54" s="148" t="s">
        <v>38</v>
      </c>
      <c r="C54" s="156"/>
      <c r="D54" s="157"/>
      <c r="E54" s="157"/>
      <c r="F54" s="157"/>
      <c r="G54" s="157"/>
      <c r="H54" s="157"/>
      <c r="I54" s="157"/>
      <c r="J54" s="157"/>
      <c r="K54" s="145">
        <v>-53665</v>
      </c>
      <c r="L54" s="145">
        <v>-59111</v>
      </c>
      <c r="M54" s="63"/>
    </row>
    <row r="55" spans="1:13" ht="18" thickBot="1">
      <c r="A55" s="63"/>
      <c r="B55" s="158" t="s">
        <v>39</v>
      </c>
      <c r="C55" s="159"/>
      <c r="D55" s="160"/>
      <c r="E55" s="160"/>
      <c r="F55" s="160"/>
      <c r="G55" s="160"/>
      <c r="H55" s="160"/>
      <c r="I55" s="160"/>
      <c r="J55" s="161"/>
      <c r="K55" s="162">
        <f>SUM(K53:K54)</f>
        <v>113985</v>
      </c>
      <c r="L55" s="162">
        <f>SUM(L53:L54)</f>
        <v>125333</v>
      </c>
      <c r="M55" s="63"/>
    </row>
    <row r="56" spans="1:13" ht="18" thickTop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</sheetData>
  <phoneticPr fontId="14" type="noConversion"/>
  <pageMargins left="0.74803149606299213" right="0.78740157480314965" top="1.3385826771653544" bottom="0.98425196850393704" header="0.31496062992125984" footer="0.51181102362204722"/>
  <pageSetup paperSize="9" scale="59" fitToHeight="2" orientation="landscape" r:id="rId1"/>
  <headerFooter alignWithMargins="0">
    <oddHeader>&amp;L&amp;G</oddHeader>
    <oddFooter>&amp;CSoftware AG - Q3 2012 Results</oddFooter>
  </headerFooter>
  <rowBreaks count="1" manualBreakCount="1">
    <brk id="28" max="12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302"/>
  <sheetViews>
    <sheetView zoomScale="75" zoomScaleNormal="75" zoomScalePageLayoutView="60" workbookViewId="0">
      <selection activeCell="D17" sqref="D17"/>
    </sheetView>
  </sheetViews>
  <sheetFormatPr defaultColWidth="8.88671875" defaultRowHeight="13.2"/>
  <cols>
    <col min="1" max="1" width="4.6640625" style="2" customWidth="1"/>
    <col min="2" max="2" width="6.109375" style="2" customWidth="1"/>
    <col min="3" max="3" width="61" style="2" customWidth="1"/>
    <col min="4" max="4" width="14.6640625" style="2" customWidth="1"/>
    <col min="5" max="5" width="15.44140625" style="2" customWidth="1"/>
    <col min="6" max="6" width="2.6640625" style="2" customWidth="1"/>
    <col min="7" max="7" width="11.6640625" style="2" customWidth="1"/>
    <col min="8" max="8" width="2.6640625" style="2" customWidth="1"/>
    <col min="9" max="9" width="10.88671875" style="2" customWidth="1"/>
    <col min="10" max="10" width="2.6640625" style="2" customWidth="1"/>
    <col min="11" max="11" width="23.88671875" style="2" customWidth="1"/>
    <col min="12" max="12" width="19.6640625" style="2" customWidth="1"/>
    <col min="13" max="13" width="22.5546875" style="2" customWidth="1"/>
    <col min="14" max="14" width="28.44140625" style="2" customWidth="1"/>
    <col min="15" max="15" width="2.6640625" style="2" customWidth="1"/>
    <col min="16" max="16" width="10.88671875" style="2" customWidth="1"/>
    <col min="17" max="17" width="2.6640625" style="2" customWidth="1"/>
    <col min="18" max="18" width="21.33203125" style="2" customWidth="1"/>
    <col min="19" max="19" width="2.6640625" style="2" customWidth="1"/>
    <col min="20" max="20" width="16.44140625" style="2" customWidth="1"/>
    <col min="21" max="21" width="2.5546875" style="2" customWidth="1"/>
    <col min="22" max="22" width="15.5546875" style="2" customWidth="1"/>
    <col min="23" max="23" width="7.44140625" style="2" customWidth="1"/>
    <col min="24" max="16384" width="8.88671875" style="2"/>
  </cols>
  <sheetData>
    <row r="1" spans="1:23" ht="23.25" customHeight="1">
      <c r="A1" s="63"/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8"/>
      <c r="W1" s="27"/>
    </row>
    <row r="2" spans="1:23" ht="21" customHeight="1">
      <c r="A2" s="63"/>
      <c r="B2" s="63" t="s">
        <v>162</v>
      </c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4"/>
      <c r="O2" s="64"/>
      <c r="P2" s="64"/>
      <c r="Q2" s="64"/>
      <c r="R2" s="27"/>
      <c r="S2" s="64"/>
      <c r="T2" s="27"/>
      <c r="U2" s="27"/>
      <c r="V2" s="27"/>
      <c r="W2" s="27"/>
    </row>
    <row r="3" spans="1:23" ht="18.75" customHeight="1">
      <c r="A3" s="63"/>
      <c r="B3" s="63" t="s">
        <v>76</v>
      </c>
      <c r="C3" s="63"/>
      <c r="D3" s="63"/>
      <c r="E3" s="63"/>
      <c r="F3" s="63"/>
      <c r="G3" s="63"/>
      <c r="H3" s="63"/>
      <c r="I3" s="64"/>
      <c r="J3" s="64"/>
      <c r="K3" s="64"/>
      <c r="L3" s="64"/>
      <c r="M3" s="64"/>
      <c r="N3" s="64"/>
      <c r="O3" s="64"/>
      <c r="P3" s="64"/>
      <c r="Q3" s="64"/>
      <c r="R3" s="27"/>
      <c r="S3" s="64"/>
      <c r="T3" s="27"/>
      <c r="U3" s="27"/>
      <c r="V3" s="27"/>
      <c r="W3" s="27"/>
    </row>
    <row r="4" spans="1:23" ht="21" customHeight="1" thickBot="1">
      <c r="A4" s="63"/>
      <c r="B4" s="26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8"/>
      <c r="S4" s="25"/>
      <c r="T4" s="28"/>
      <c r="U4" s="28"/>
      <c r="V4" s="28"/>
      <c r="W4" s="27"/>
    </row>
    <row r="5" spans="1:23" s="1" customFormat="1" ht="16.5" customHeight="1">
      <c r="A5" s="63"/>
      <c r="B5" s="100" t="s">
        <v>88</v>
      </c>
      <c r="C5" s="101"/>
      <c r="D5" s="253"/>
      <c r="E5" s="253" t="s">
        <v>27</v>
      </c>
      <c r="F5" s="102"/>
      <c r="G5" s="253" t="s">
        <v>28</v>
      </c>
      <c r="H5" s="102"/>
      <c r="I5" s="253" t="s">
        <v>29</v>
      </c>
      <c r="J5" s="102"/>
      <c r="K5" s="253" t="s">
        <v>72</v>
      </c>
      <c r="L5" s="253"/>
      <c r="M5" s="253"/>
      <c r="N5" s="253"/>
      <c r="O5" s="102"/>
      <c r="P5" s="253" t="s">
        <v>95</v>
      </c>
      <c r="Q5" s="102"/>
      <c r="R5" s="253" t="s">
        <v>133</v>
      </c>
      <c r="S5" s="102"/>
      <c r="T5" s="253" t="s">
        <v>134</v>
      </c>
      <c r="U5" s="102"/>
      <c r="V5" s="103"/>
      <c r="W5" s="27"/>
    </row>
    <row r="6" spans="1:23" s="1" customFormat="1" ht="15.75" customHeight="1">
      <c r="A6" s="63"/>
      <c r="B6" s="104"/>
      <c r="C6" s="105"/>
      <c r="D6" s="254"/>
      <c r="E6" s="254" t="s">
        <v>89</v>
      </c>
      <c r="F6" s="106"/>
      <c r="G6" s="254"/>
      <c r="H6" s="106"/>
      <c r="I6" s="254"/>
      <c r="J6" s="106"/>
      <c r="K6" s="254"/>
      <c r="L6" s="254"/>
      <c r="M6" s="254"/>
      <c r="N6" s="254"/>
      <c r="O6" s="106"/>
      <c r="P6" s="254"/>
      <c r="Q6" s="106"/>
      <c r="R6" s="254"/>
      <c r="S6" s="106"/>
      <c r="T6" s="254"/>
      <c r="U6" s="106"/>
      <c r="V6" s="107"/>
      <c r="W6" s="27"/>
    </row>
    <row r="7" spans="1:23" s="1" customFormat="1" ht="40.5" customHeight="1">
      <c r="A7" s="63"/>
      <c r="B7" s="108"/>
      <c r="C7" s="109"/>
      <c r="D7" s="255"/>
      <c r="E7" s="255" t="s">
        <v>90</v>
      </c>
      <c r="F7" s="106"/>
      <c r="G7" s="255"/>
      <c r="H7" s="106"/>
      <c r="I7" s="255"/>
      <c r="J7" s="106"/>
      <c r="K7" s="255"/>
      <c r="L7" s="255"/>
      <c r="M7" s="255"/>
      <c r="N7" s="255"/>
      <c r="O7" s="106"/>
      <c r="P7" s="255"/>
      <c r="Q7" s="106"/>
      <c r="R7" s="255"/>
      <c r="S7" s="106"/>
      <c r="T7" s="255"/>
      <c r="U7" s="106"/>
      <c r="V7" s="110" t="s">
        <v>15</v>
      </c>
      <c r="W7" s="27"/>
    </row>
    <row r="8" spans="1:23" s="1" customFormat="1" ht="60.6">
      <c r="A8" s="63"/>
      <c r="B8" s="111"/>
      <c r="C8" s="109"/>
      <c r="D8" s="96" t="s">
        <v>130</v>
      </c>
      <c r="E8" s="112"/>
      <c r="F8" s="112"/>
      <c r="G8" s="112"/>
      <c r="H8" s="106"/>
      <c r="I8" s="112"/>
      <c r="J8" s="106"/>
      <c r="K8" s="96" t="s">
        <v>67</v>
      </c>
      <c r="L8" s="96" t="s">
        <v>131</v>
      </c>
      <c r="M8" s="96" t="s">
        <v>132</v>
      </c>
      <c r="N8" s="96" t="s">
        <v>169</v>
      </c>
      <c r="O8" s="106"/>
      <c r="P8" s="112"/>
      <c r="Q8" s="106"/>
      <c r="R8" s="112"/>
      <c r="S8" s="106"/>
      <c r="T8" s="112"/>
      <c r="U8" s="112"/>
      <c r="V8" s="113"/>
      <c r="W8" s="27"/>
    </row>
    <row r="9" spans="1:23" s="1" customFormat="1" ht="18" thickBot="1">
      <c r="A9" s="63"/>
      <c r="B9" s="111"/>
      <c r="C9" s="109"/>
      <c r="D9" s="106"/>
      <c r="E9" s="112"/>
      <c r="F9" s="112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12"/>
      <c r="S9" s="106"/>
      <c r="T9" s="112"/>
      <c r="U9" s="112"/>
      <c r="V9" s="113"/>
      <c r="W9" s="27"/>
    </row>
    <row r="10" spans="1:23" s="1" customFormat="1" ht="17.399999999999999">
      <c r="A10" s="63"/>
      <c r="B10" s="114" t="s">
        <v>128</v>
      </c>
      <c r="C10" s="115"/>
      <c r="D10" s="116">
        <v>85330806</v>
      </c>
      <c r="E10" s="116">
        <v>86148</v>
      </c>
      <c r="F10" s="117"/>
      <c r="G10" s="116">
        <v>22512</v>
      </c>
      <c r="H10" s="117"/>
      <c r="I10" s="116">
        <v>727070</v>
      </c>
      <c r="J10" s="117"/>
      <c r="K10" s="116">
        <v>-31440</v>
      </c>
      <c r="L10" s="116">
        <v>603</v>
      </c>
      <c r="M10" s="116">
        <v>-13850</v>
      </c>
      <c r="N10" s="116">
        <v>0</v>
      </c>
      <c r="O10" s="117"/>
      <c r="P10" s="116">
        <v>-22313</v>
      </c>
      <c r="Q10" s="117"/>
      <c r="R10" s="116">
        <f>SUM(E10:P10)</f>
        <v>768730</v>
      </c>
      <c r="S10" s="117"/>
      <c r="T10" s="116">
        <v>589</v>
      </c>
      <c r="U10" s="117"/>
      <c r="V10" s="118">
        <f t="shared" ref="V10:V18" si="0">SUM(R10:T10)</f>
        <v>769319</v>
      </c>
      <c r="W10" s="27"/>
    </row>
    <row r="11" spans="1:23" s="1" customFormat="1" ht="17.399999999999999">
      <c r="A11" s="63"/>
      <c r="B11" s="119" t="s">
        <v>138</v>
      </c>
      <c r="C11" s="120"/>
      <c r="D11" s="121"/>
      <c r="E11" s="121"/>
      <c r="F11" s="99"/>
      <c r="G11" s="121"/>
      <c r="H11" s="99"/>
      <c r="I11" s="121">
        <v>125274</v>
      </c>
      <c r="J11" s="121"/>
      <c r="K11" s="121">
        <v>-17584</v>
      </c>
      <c r="L11" s="121">
        <v>-3101</v>
      </c>
      <c r="M11" s="121">
        <v>0</v>
      </c>
      <c r="N11" s="121">
        <v>2745</v>
      </c>
      <c r="O11" s="99"/>
      <c r="P11" s="121"/>
      <c r="Q11" s="121"/>
      <c r="R11" s="121">
        <f t="shared" ref="R11:R18" si="1">SUM(E11:P11)</f>
        <v>107334</v>
      </c>
      <c r="S11" s="99"/>
      <c r="T11" s="121">
        <v>59</v>
      </c>
      <c r="U11" s="99"/>
      <c r="V11" s="122">
        <f t="shared" si="0"/>
        <v>107393</v>
      </c>
      <c r="W11" s="27"/>
    </row>
    <row r="12" spans="1:23" s="1" customFormat="1" ht="17.399999999999999">
      <c r="A12" s="63"/>
      <c r="B12" s="119" t="s">
        <v>129</v>
      </c>
      <c r="C12" s="120"/>
      <c r="D12" s="121"/>
      <c r="E12" s="121"/>
      <c r="F12" s="99"/>
      <c r="G12" s="121"/>
      <c r="H12" s="99"/>
      <c r="I12" s="121"/>
      <c r="J12" s="99"/>
      <c r="K12" s="121"/>
      <c r="L12" s="121"/>
      <c r="M12" s="121"/>
      <c r="N12" s="121"/>
      <c r="O12" s="99"/>
      <c r="P12" s="121"/>
      <c r="Q12" s="99"/>
      <c r="R12" s="121">
        <f t="shared" si="1"/>
        <v>0</v>
      </c>
      <c r="S12" s="99"/>
      <c r="T12" s="121"/>
      <c r="U12" s="99"/>
      <c r="V12" s="122">
        <f t="shared" si="0"/>
        <v>0</v>
      </c>
      <c r="W12" s="27"/>
    </row>
    <row r="13" spans="1:23" s="1" customFormat="1" ht="17.399999999999999">
      <c r="A13" s="63"/>
      <c r="B13" s="119"/>
      <c r="C13" s="121" t="s">
        <v>91</v>
      </c>
      <c r="D13" s="121"/>
      <c r="E13" s="121"/>
      <c r="F13" s="99"/>
      <c r="G13" s="121"/>
      <c r="H13" s="99"/>
      <c r="I13" s="121">
        <v>-36977</v>
      </c>
      <c r="J13" s="99"/>
      <c r="K13" s="121"/>
      <c r="L13" s="121"/>
      <c r="M13" s="121"/>
      <c r="N13" s="121"/>
      <c r="O13" s="99"/>
      <c r="P13" s="121"/>
      <c r="Q13" s="99"/>
      <c r="R13" s="121">
        <f t="shared" si="1"/>
        <v>-36977</v>
      </c>
      <c r="S13" s="99"/>
      <c r="T13" s="121">
        <v>-183</v>
      </c>
      <c r="U13" s="99"/>
      <c r="V13" s="122">
        <f t="shared" si="0"/>
        <v>-37160</v>
      </c>
      <c r="W13" s="27"/>
    </row>
    <row r="14" spans="1:23" s="1" customFormat="1" ht="17.399999999999999">
      <c r="A14" s="63"/>
      <c r="B14" s="119"/>
      <c r="C14" s="123" t="s">
        <v>68</v>
      </c>
      <c r="D14" s="123">
        <v>622600</v>
      </c>
      <c r="E14" s="123">
        <v>623</v>
      </c>
      <c r="F14" s="99"/>
      <c r="G14" s="123">
        <v>14395</v>
      </c>
      <c r="H14" s="99"/>
      <c r="I14" s="121"/>
      <c r="J14" s="99"/>
      <c r="K14" s="121"/>
      <c r="L14" s="121"/>
      <c r="M14" s="121"/>
      <c r="N14" s="121"/>
      <c r="O14" s="99"/>
      <c r="P14" s="121"/>
      <c r="Q14" s="99"/>
      <c r="R14" s="121">
        <f t="shared" si="1"/>
        <v>15018</v>
      </c>
      <c r="S14" s="99"/>
      <c r="T14" s="121"/>
      <c r="U14" s="99"/>
      <c r="V14" s="122">
        <f t="shared" si="0"/>
        <v>15018</v>
      </c>
      <c r="W14" s="27"/>
    </row>
    <row r="15" spans="1:23" s="1" customFormat="1" ht="17.399999999999999">
      <c r="A15" s="63"/>
      <c r="B15" s="119"/>
      <c r="C15" s="123" t="s">
        <v>75</v>
      </c>
      <c r="D15" s="123"/>
      <c r="E15" s="123"/>
      <c r="F15" s="99"/>
      <c r="G15" s="123">
        <v>17582</v>
      </c>
      <c r="H15" s="99"/>
      <c r="I15" s="121"/>
      <c r="J15" s="99"/>
      <c r="K15" s="121"/>
      <c r="L15" s="121"/>
      <c r="M15" s="121"/>
      <c r="N15" s="121"/>
      <c r="O15" s="99"/>
      <c r="P15" s="121"/>
      <c r="Q15" s="99"/>
      <c r="R15" s="121">
        <f t="shared" si="1"/>
        <v>17582</v>
      </c>
      <c r="S15" s="99"/>
      <c r="T15" s="121"/>
      <c r="U15" s="99"/>
      <c r="V15" s="122">
        <f t="shared" si="0"/>
        <v>17582</v>
      </c>
      <c r="W15" s="27"/>
    </row>
    <row r="16" spans="1:23" s="1" customFormat="1" ht="17.399999999999999">
      <c r="A16" s="63"/>
      <c r="B16" s="119"/>
      <c r="C16" s="123" t="s">
        <v>127</v>
      </c>
      <c r="D16" s="121">
        <v>756000</v>
      </c>
      <c r="E16" s="121"/>
      <c r="F16" s="99"/>
      <c r="G16" s="121">
        <v>-2403</v>
      </c>
      <c r="H16" s="99"/>
      <c r="I16" s="121"/>
      <c r="J16" s="99"/>
      <c r="K16" s="121"/>
      <c r="L16" s="121"/>
      <c r="M16" s="121"/>
      <c r="N16" s="121"/>
      <c r="O16" s="99"/>
      <c r="P16" s="121">
        <v>20638</v>
      </c>
      <c r="Q16" s="99"/>
      <c r="R16" s="121">
        <v>18235</v>
      </c>
      <c r="S16" s="99"/>
      <c r="T16" s="121"/>
      <c r="U16" s="99"/>
      <c r="V16" s="122">
        <f t="shared" si="0"/>
        <v>18235</v>
      </c>
      <c r="W16" s="27"/>
    </row>
    <row r="17" spans="1:26" s="1" customFormat="1" ht="17.399999999999999">
      <c r="A17" s="63"/>
      <c r="B17" s="119"/>
      <c r="C17" s="123" t="s">
        <v>96</v>
      </c>
      <c r="D17" s="121"/>
      <c r="E17" s="121"/>
      <c r="F17" s="99"/>
      <c r="G17" s="121">
        <v>-19900</v>
      </c>
      <c r="H17" s="99"/>
      <c r="I17" s="121"/>
      <c r="J17" s="99"/>
      <c r="K17" s="121"/>
      <c r="L17" s="121"/>
      <c r="M17" s="121"/>
      <c r="N17" s="121"/>
      <c r="O17" s="99"/>
      <c r="P17" s="121">
        <v>0</v>
      </c>
      <c r="Q17" s="99"/>
      <c r="R17" s="121">
        <f t="shared" si="1"/>
        <v>-19900</v>
      </c>
      <c r="S17" s="99"/>
      <c r="T17" s="121"/>
      <c r="U17" s="99"/>
      <c r="V17" s="122">
        <f t="shared" si="0"/>
        <v>-19900</v>
      </c>
      <c r="W17" s="27"/>
    </row>
    <row r="18" spans="1:26" s="1" customFormat="1" ht="17.399999999999999">
      <c r="A18" s="63"/>
      <c r="B18" s="124" t="s">
        <v>92</v>
      </c>
      <c r="C18" s="125"/>
      <c r="D18" s="121"/>
      <c r="E18" s="121"/>
      <c r="F18" s="99"/>
      <c r="G18" s="121">
        <v>0</v>
      </c>
      <c r="H18" s="99"/>
      <c r="I18" s="121"/>
      <c r="J18" s="99"/>
      <c r="K18" s="121"/>
      <c r="L18" s="121"/>
      <c r="M18" s="121"/>
      <c r="N18" s="121"/>
      <c r="O18" s="99"/>
      <c r="P18" s="121"/>
      <c r="Q18" s="99"/>
      <c r="R18" s="121">
        <f t="shared" si="1"/>
        <v>0</v>
      </c>
      <c r="S18" s="99"/>
      <c r="T18" s="121">
        <v>0</v>
      </c>
      <c r="U18" s="99"/>
      <c r="V18" s="122">
        <f t="shared" si="0"/>
        <v>0</v>
      </c>
      <c r="W18" s="27"/>
      <c r="Y18" s="12"/>
    </row>
    <row r="19" spans="1:26" s="1" customFormat="1" ht="18" thickBot="1">
      <c r="A19" s="63"/>
      <c r="B19" s="126" t="s">
        <v>163</v>
      </c>
      <c r="C19" s="127"/>
      <c r="D19" s="128">
        <f>SUM(D10:D18)</f>
        <v>86709406</v>
      </c>
      <c r="E19" s="128">
        <f>SUM(E10:E18)</f>
        <v>86771</v>
      </c>
      <c r="F19" s="129"/>
      <c r="G19" s="128">
        <f>SUM(G10:G18)</f>
        <v>32186</v>
      </c>
      <c r="H19" s="129"/>
      <c r="I19" s="128">
        <f>SUM(I10:I18)</f>
        <v>815367</v>
      </c>
      <c r="J19" s="129"/>
      <c r="K19" s="128">
        <f>SUM(K10:K18)</f>
        <v>-49024</v>
      </c>
      <c r="L19" s="128">
        <f>SUM(L10:L18)</f>
        <v>-2498</v>
      </c>
      <c r="M19" s="128">
        <f>SUM(M10:M18)</f>
        <v>-13850</v>
      </c>
      <c r="N19" s="128">
        <f>SUM(N10:N18)</f>
        <v>2745</v>
      </c>
      <c r="O19" s="129"/>
      <c r="P19" s="128">
        <f>SUM(P10:P18)</f>
        <v>-1675</v>
      </c>
      <c r="Q19" s="129"/>
      <c r="R19" s="128">
        <f>SUM(R10:R18)</f>
        <v>870022</v>
      </c>
      <c r="S19" s="129"/>
      <c r="T19" s="128">
        <f>SUM(T10:T18)</f>
        <v>465</v>
      </c>
      <c r="U19" s="129"/>
      <c r="V19" s="130">
        <f>SUM(V10:V18)</f>
        <v>870487</v>
      </c>
      <c r="W19" s="27"/>
      <c r="Z19" s="12"/>
    </row>
    <row r="20" spans="1:26" s="1" customFormat="1" ht="18" thickBot="1">
      <c r="A20" s="63"/>
      <c r="B20" s="111"/>
      <c r="C20" s="109"/>
      <c r="D20" s="96"/>
      <c r="E20" s="112"/>
      <c r="F20" s="112"/>
      <c r="G20" s="96"/>
      <c r="H20" s="106"/>
      <c r="I20" s="96"/>
      <c r="J20" s="106"/>
      <c r="K20" s="96"/>
      <c r="L20" s="96"/>
      <c r="M20" s="96"/>
      <c r="N20" s="96"/>
      <c r="O20" s="106"/>
      <c r="P20" s="96"/>
      <c r="Q20" s="106"/>
      <c r="R20" s="112"/>
      <c r="S20" s="106"/>
      <c r="T20" s="112"/>
      <c r="U20" s="112"/>
      <c r="V20" s="113"/>
      <c r="W20" s="27"/>
    </row>
    <row r="21" spans="1:26" s="1" customFormat="1" ht="20.25" customHeight="1">
      <c r="A21" s="63"/>
      <c r="B21" s="114" t="s">
        <v>148</v>
      </c>
      <c r="C21" s="115"/>
      <c r="D21" s="116">
        <v>86766468</v>
      </c>
      <c r="E21" s="116">
        <v>86828</v>
      </c>
      <c r="F21" s="117"/>
      <c r="G21" s="116">
        <v>35716</v>
      </c>
      <c r="H21" s="117"/>
      <c r="I21" s="116">
        <v>867053</v>
      </c>
      <c r="J21" s="117"/>
      <c r="K21" s="116">
        <v>-26894</v>
      </c>
      <c r="L21" s="116">
        <v>-3054</v>
      </c>
      <c r="M21" s="116">
        <v>-11332</v>
      </c>
      <c r="N21" s="116">
        <v>4185</v>
      </c>
      <c r="O21" s="117"/>
      <c r="P21" s="116">
        <v>-1675</v>
      </c>
      <c r="Q21" s="117"/>
      <c r="R21" s="116">
        <f>SUM(E21:P21)</f>
        <v>950827</v>
      </c>
      <c r="S21" s="117"/>
      <c r="T21" s="116">
        <v>655</v>
      </c>
      <c r="U21" s="117"/>
      <c r="V21" s="118">
        <f>SUM(R21:T21)</f>
        <v>951482</v>
      </c>
      <c r="W21" s="27"/>
    </row>
    <row r="22" spans="1:26" s="1" customFormat="1" ht="17.399999999999999">
      <c r="A22" s="63"/>
      <c r="B22" s="119" t="s">
        <v>98</v>
      </c>
      <c r="C22" s="120"/>
      <c r="D22" s="121"/>
      <c r="E22" s="121"/>
      <c r="F22" s="99"/>
      <c r="G22" s="121"/>
      <c r="H22" s="99"/>
      <c r="I22" s="121">
        <v>113863</v>
      </c>
      <c r="J22" s="121"/>
      <c r="K22" s="121">
        <v>-1351</v>
      </c>
      <c r="L22" s="121">
        <v>-618</v>
      </c>
      <c r="M22" s="121">
        <v>-54</v>
      </c>
      <c r="N22" s="121">
        <v>5</v>
      </c>
      <c r="O22" s="99"/>
      <c r="P22" s="121"/>
      <c r="Q22" s="121"/>
      <c r="R22" s="121">
        <f t="shared" ref="R22:R30" si="2">SUM(E22:P22)</f>
        <v>111845</v>
      </c>
      <c r="S22" s="99"/>
      <c r="T22" s="121">
        <v>122</v>
      </c>
      <c r="U22" s="99"/>
      <c r="V22" s="122">
        <f t="shared" ref="V22:V30" si="3">SUM(R22:T22)</f>
        <v>111967</v>
      </c>
      <c r="W22" s="27"/>
    </row>
    <row r="23" spans="1:26" s="1" customFormat="1" ht="17.399999999999999">
      <c r="A23" s="63"/>
      <c r="B23" s="119" t="s">
        <v>129</v>
      </c>
      <c r="C23" s="120"/>
      <c r="D23" s="121"/>
      <c r="E23" s="121"/>
      <c r="F23" s="99"/>
      <c r="G23" s="121"/>
      <c r="H23" s="99"/>
      <c r="I23" s="121"/>
      <c r="J23" s="99"/>
      <c r="K23" s="121"/>
      <c r="L23" s="121"/>
      <c r="M23" s="121"/>
      <c r="N23" s="121"/>
      <c r="O23" s="99"/>
      <c r="P23" s="121"/>
      <c r="Q23" s="99"/>
      <c r="R23" s="121">
        <f t="shared" si="2"/>
        <v>0</v>
      </c>
      <c r="S23" s="99"/>
      <c r="T23" s="121"/>
      <c r="U23" s="99"/>
      <c r="V23" s="122">
        <f t="shared" si="3"/>
        <v>0</v>
      </c>
      <c r="W23" s="27"/>
    </row>
    <row r="24" spans="1:26" s="1" customFormat="1" ht="17.399999999999999">
      <c r="A24" s="63"/>
      <c r="B24" s="119"/>
      <c r="C24" s="121" t="s">
        <v>91</v>
      </c>
      <c r="D24" s="121"/>
      <c r="E24" s="121"/>
      <c r="F24" s="99"/>
      <c r="G24" s="121"/>
      <c r="H24" s="99"/>
      <c r="I24" s="121">
        <v>-39913</v>
      </c>
      <c r="J24" s="99"/>
      <c r="K24" s="121"/>
      <c r="L24" s="121"/>
      <c r="M24" s="121"/>
      <c r="N24" s="121"/>
      <c r="O24" s="99"/>
      <c r="P24" s="121"/>
      <c r="Q24" s="99"/>
      <c r="R24" s="121">
        <f t="shared" si="2"/>
        <v>-39913</v>
      </c>
      <c r="S24" s="99"/>
      <c r="T24" s="121">
        <v>-187</v>
      </c>
      <c r="U24" s="99"/>
      <c r="V24" s="122">
        <f t="shared" si="3"/>
        <v>-40100</v>
      </c>
      <c r="W24" s="27"/>
    </row>
    <row r="25" spans="1:26" s="1" customFormat="1" ht="17.399999999999999">
      <c r="A25" s="63"/>
      <c r="B25" s="119"/>
      <c r="C25" s="123" t="s">
        <v>68</v>
      </c>
      <c r="D25" s="123"/>
      <c r="E25" s="123"/>
      <c r="F25" s="99"/>
      <c r="G25" s="123"/>
      <c r="H25" s="99"/>
      <c r="I25" s="121"/>
      <c r="J25" s="99"/>
      <c r="K25" s="121"/>
      <c r="L25" s="121"/>
      <c r="M25" s="121"/>
      <c r="N25" s="121"/>
      <c r="O25" s="99"/>
      <c r="P25" s="121"/>
      <c r="Q25" s="99"/>
      <c r="R25" s="121">
        <f t="shared" si="2"/>
        <v>0</v>
      </c>
      <c r="S25" s="99"/>
      <c r="T25" s="121"/>
      <c r="U25" s="99"/>
      <c r="V25" s="122">
        <f t="shared" si="3"/>
        <v>0</v>
      </c>
      <c r="W25" s="27"/>
    </row>
    <row r="26" spans="1:26" s="1" customFormat="1" ht="17.399999999999999">
      <c r="A26" s="63"/>
      <c r="B26" s="119"/>
      <c r="C26" s="123" t="s">
        <v>75</v>
      </c>
      <c r="D26" s="123"/>
      <c r="E26" s="123"/>
      <c r="F26" s="99"/>
      <c r="G26" s="123">
        <v>3007</v>
      </c>
      <c r="H26" s="99"/>
      <c r="I26" s="121"/>
      <c r="J26" s="99"/>
      <c r="K26" s="121"/>
      <c r="L26" s="121"/>
      <c r="M26" s="121"/>
      <c r="N26" s="121"/>
      <c r="O26" s="99"/>
      <c r="P26" s="121"/>
      <c r="Q26" s="99"/>
      <c r="R26" s="121">
        <f t="shared" si="2"/>
        <v>3007</v>
      </c>
      <c r="S26" s="99"/>
      <c r="T26" s="121"/>
      <c r="U26" s="99"/>
      <c r="V26" s="122">
        <f>SUM(R26:T26)</f>
        <v>3007</v>
      </c>
      <c r="W26" s="27"/>
    </row>
    <row r="27" spans="1:26" s="1" customFormat="1" ht="17.399999999999999">
      <c r="A27" s="63"/>
      <c r="B27" s="119"/>
      <c r="C27" s="123" t="s">
        <v>127</v>
      </c>
      <c r="D27" s="121">
        <v>19000</v>
      </c>
      <c r="E27" s="121"/>
      <c r="F27" s="99"/>
      <c r="G27" s="121">
        <v>-33</v>
      </c>
      <c r="H27" s="99"/>
      <c r="I27" s="121"/>
      <c r="J27" s="99"/>
      <c r="K27" s="121"/>
      <c r="L27" s="121"/>
      <c r="M27" s="121"/>
      <c r="N27" s="121"/>
      <c r="O27" s="99"/>
      <c r="P27" s="121">
        <v>499</v>
      </c>
      <c r="Q27" s="99"/>
      <c r="R27" s="121">
        <f t="shared" si="2"/>
        <v>466</v>
      </c>
      <c r="S27" s="99"/>
      <c r="T27" s="121"/>
      <c r="U27" s="99"/>
      <c r="V27" s="122">
        <f>SUM(R27:T27)</f>
        <v>466</v>
      </c>
      <c r="W27" s="27"/>
    </row>
    <row r="28" spans="1:26" s="1" customFormat="1" ht="17.399999999999999">
      <c r="A28" s="63"/>
      <c r="B28" s="119"/>
      <c r="C28" s="123" t="s">
        <v>137</v>
      </c>
      <c r="D28" s="121"/>
      <c r="E28" s="121"/>
      <c r="F28" s="99"/>
      <c r="G28" s="121"/>
      <c r="H28" s="99"/>
      <c r="I28" s="121"/>
      <c r="J28" s="99"/>
      <c r="K28" s="121"/>
      <c r="L28" s="121"/>
      <c r="M28" s="121"/>
      <c r="N28" s="121"/>
      <c r="O28" s="99"/>
      <c r="P28" s="121"/>
      <c r="Q28" s="99"/>
      <c r="R28" s="121">
        <f t="shared" si="2"/>
        <v>0</v>
      </c>
      <c r="S28" s="99"/>
      <c r="T28" s="121"/>
      <c r="U28" s="99"/>
      <c r="V28" s="122">
        <f>SUM(R28:T28)</f>
        <v>0</v>
      </c>
      <c r="W28" s="27"/>
    </row>
    <row r="29" spans="1:26" s="1" customFormat="1" ht="17.399999999999999">
      <c r="A29" s="63"/>
      <c r="B29" s="119"/>
      <c r="C29" s="123" t="s">
        <v>151</v>
      </c>
      <c r="D29" s="121"/>
      <c r="E29" s="121"/>
      <c r="F29" s="99"/>
      <c r="G29" s="121"/>
      <c r="H29" s="99"/>
      <c r="I29" s="121"/>
      <c r="J29" s="99"/>
      <c r="K29" s="121"/>
      <c r="L29" s="121"/>
      <c r="M29" s="121"/>
      <c r="N29" s="121"/>
      <c r="O29" s="99"/>
      <c r="P29" s="121"/>
      <c r="Q29" s="99"/>
      <c r="R29" s="121">
        <f t="shared" si="2"/>
        <v>0</v>
      </c>
      <c r="S29" s="99"/>
      <c r="T29" s="121">
        <v>142</v>
      </c>
      <c r="U29" s="99"/>
      <c r="V29" s="122">
        <f>SUM(R29:T29)</f>
        <v>142</v>
      </c>
      <c r="W29" s="27"/>
    </row>
    <row r="30" spans="1:26" s="1" customFormat="1" ht="17.399999999999999">
      <c r="A30" s="63"/>
      <c r="B30" s="124" t="s">
        <v>92</v>
      </c>
      <c r="C30" s="125"/>
      <c r="D30" s="121"/>
      <c r="E30" s="121"/>
      <c r="F30" s="99"/>
      <c r="G30" s="121"/>
      <c r="H30" s="99"/>
      <c r="I30" s="121"/>
      <c r="J30" s="99"/>
      <c r="K30" s="121"/>
      <c r="L30" s="121"/>
      <c r="M30" s="121"/>
      <c r="N30" s="121"/>
      <c r="O30" s="99"/>
      <c r="P30" s="121"/>
      <c r="Q30" s="99"/>
      <c r="R30" s="121">
        <f t="shared" si="2"/>
        <v>0</v>
      </c>
      <c r="S30" s="99"/>
      <c r="T30" s="121"/>
      <c r="U30" s="99"/>
      <c r="V30" s="122">
        <f t="shared" si="3"/>
        <v>0</v>
      </c>
      <c r="W30" s="27"/>
    </row>
    <row r="31" spans="1:26" s="1" customFormat="1" ht="18" thickBot="1">
      <c r="A31" s="63"/>
      <c r="B31" s="126" t="s">
        <v>164</v>
      </c>
      <c r="C31" s="127"/>
      <c r="D31" s="128">
        <f>SUM(D21:D30)</f>
        <v>86785468</v>
      </c>
      <c r="E31" s="128">
        <f>SUM(E21:E30)</f>
        <v>86828</v>
      </c>
      <c r="F31" s="129"/>
      <c r="G31" s="128">
        <f>SUM(G21:G30)</f>
        <v>38690</v>
      </c>
      <c r="H31" s="129"/>
      <c r="I31" s="128">
        <f>SUM(I21:I30)</f>
        <v>941003</v>
      </c>
      <c r="J31" s="129"/>
      <c r="K31" s="128">
        <f>SUM(K21:K30)</f>
        <v>-28245</v>
      </c>
      <c r="L31" s="128">
        <f>SUM(L21:L30)</f>
        <v>-3672</v>
      </c>
      <c r="M31" s="128">
        <f>SUM(M21:M30)</f>
        <v>-11386</v>
      </c>
      <c r="N31" s="128">
        <f>SUM(N21:N30)</f>
        <v>4190</v>
      </c>
      <c r="O31" s="129"/>
      <c r="P31" s="128">
        <f>SUM(P21:P30)</f>
        <v>-1176</v>
      </c>
      <c r="Q31" s="129"/>
      <c r="R31" s="128">
        <f>SUM(R21:R30)</f>
        <v>1026232</v>
      </c>
      <c r="S31" s="129"/>
      <c r="T31" s="128">
        <f>SUM(T21:T30)</f>
        <v>732</v>
      </c>
      <c r="U31" s="129"/>
      <c r="V31" s="130">
        <f>SUM(V21:V30)</f>
        <v>1026964</v>
      </c>
      <c r="W31" s="27"/>
      <c r="X31" s="12"/>
    </row>
    <row r="32" spans="1:26" s="1" customFormat="1" ht="17.399999999999999">
      <c r="A32" s="63"/>
      <c r="B32" s="98"/>
      <c r="C32" s="98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8"/>
      <c r="W32" s="27"/>
      <c r="X32" s="12"/>
    </row>
    <row r="33" spans="11:14" ht="15">
      <c r="K33" s="131"/>
      <c r="L33" s="1"/>
      <c r="M33" s="131"/>
    </row>
    <row r="34" spans="11:14" ht="15">
      <c r="L34" s="1"/>
    </row>
    <row r="35" spans="11:14" ht="15">
      <c r="K35" s="131"/>
      <c r="L35" s="12"/>
      <c r="M35" s="131"/>
      <c r="N35" s="131"/>
    </row>
    <row r="36" spans="11:14" ht="15">
      <c r="L36" s="1"/>
    </row>
    <row r="37" spans="11:14" ht="15">
      <c r="L37" s="1"/>
    </row>
    <row r="38" spans="11:14" ht="15">
      <c r="L38" s="1"/>
    </row>
    <row r="39" spans="11:14" ht="15">
      <c r="L39" s="1"/>
    </row>
    <row r="40" spans="11:14" ht="15">
      <c r="L40" s="1"/>
    </row>
    <row r="41" spans="11:14" ht="15">
      <c r="L41" s="1"/>
    </row>
    <row r="42" spans="11:14" ht="15">
      <c r="L42" s="1"/>
    </row>
    <row r="43" spans="11:14" ht="15">
      <c r="L43" s="1"/>
    </row>
    <row r="44" spans="11:14" ht="15">
      <c r="L44" s="1"/>
    </row>
    <row r="45" spans="11:14" ht="15">
      <c r="L45" s="1"/>
    </row>
    <row r="46" spans="11:14" ht="15">
      <c r="L46" s="1"/>
    </row>
    <row r="47" spans="11:14" ht="15">
      <c r="L47" s="1"/>
    </row>
    <row r="48" spans="11:14" ht="15">
      <c r="L48" s="1"/>
    </row>
    <row r="49" spans="12:12" ht="15">
      <c r="L49" s="1"/>
    </row>
    <row r="50" spans="12:12" ht="15">
      <c r="L50" s="1"/>
    </row>
    <row r="51" spans="12:12" ht="15">
      <c r="L51" s="1"/>
    </row>
    <row r="52" spans="12:12" ht="15">
      <c r="L52" s="1"/>
    </row>
    <row r="53" spans="12:12" ht="15">
      <c r="L53" s="1"/>
    </row>
    <row r="54" spans="12:12" ht="15">
      <c r="L54" s="1"/>
    </row>
    <row r="55" spans="12:12" ht="15">
      <c r="L55" s="1"/>
    </row>
    <row r="56" spans="12:12" ht="15">
      <c r="L56" s="1"/>
    </row>
    <row r="57" spans="12:12" ht="15">
      <c r="L57" s="1"/>
    </row>
    <row r="58" spans="12:12" ht="15">
      <c r="L58" s="1"/>
    </row>
    <row r="59" spans="12:12" ht="15">
      <c r="L59" s="1"/>
    </row>
    <row r="60" spans="12:12" ht="15">
      <c r="L60" s="1"/>
    </row>
    <row r="61" spans="12:12" ht="15">
      <c r="L61" s="1"/>
    </row>
    <row r="62" spans="12:12" ht="15">
      <c r="L62" s="1"/>
    </row>
    <row r="63" spans="12:12" ht="15">
      <c r="L63" s="1"/>
    </row>
    <row r="64" spans="12:12" ht="15">
      <c r="L64" s="1"/>
    </row>
    <row r="65" spans="12:12" ht="15">
      <c r="L65" s="1"/>
    </row>
    <row r="66" spans="12:12" ht="15">
      <c r="L66" s="1"/>
    </row>
    <row r="67" spans="12:12" ht="15">
      <c r="L67" s="1"/>
    </row>
    <row r="68" spans="12:12" ht="15">
      <c r="L68" s="1"/>
    </row>
    <row r="69" spans="12:12" ht="15">
      <c r="L69" s="1"/>
    </row>
    <row r="70" spans="12:12" ht="15">
      <c r="L70" s="1"/>
    </row>
    <row r="71" spans="12:12" ht="15">
      <c r="L71" s="1"/>
    </row>
    <row r="72" spans="12:12" ht="15">
      <c r="L72" s="1"/>
    </row>
    <row r="73" spans="12:12" ht="15">
      <c r="L73" s="1"/>
    </row>
    <row r="74" spans="12:12" ht="15">
      <c r="L74" s="1"/>
    </row>
    <row r="75" spans="12:12" ht="15">
      <c r="L75" s="1"/>
    </row>
    <row r="76" spans="12:12" ht="15">
      <c r="L76" s="1"/>
    </row>
    <row r="77" spans="12:12" ht="15">
      <c r="L77" s="1"/>
    </row>
    <row r="78" spans="12:12" ht="15">
      <c r="L78" s="1"/>
    </row>
    <row r="79" spans="12:12" ht="15">
      <c r="L79" s="1"/>
    </row>
    <row r="80" spans="12:12" ht="15">
      <c r="L80" s="1"/>
    </row>
    <row r="81" spans="12:12" ht="15">
      <c r="L81" s="1"/>
    </row>
    <row r="82" spans="12:12" ht="15">
      <c r="L82" s="1"/>
    </row>
    <row r="83" spans="12:12" ht="15">
      <c r="L83" s="1"/>
    </row>
    <row r="84" spans="12:12" ht="15">
      <c r="L84" s="1"/>
    </row>
    <row r="85" spans="12:12" ht="15">
      <c r="L85" s="1"/>
    </row>
    <row r="86" spans="12:12" ht="15">
      <c r="L86" s="1"/>
    </row>
    <row r="87" spans="12:12" ht="15">
      <c r="L87" s="1"/>
    </row>
    <row r="88" spans="12:12" ht="15">
      <c r="L88" s="1"/>
    </row>
    <row r="89" spans="12:12" ht="15">
      <c r="L89" s="1"/>
    </row>
    <row r="90" spans="12:12" ht="15">
      <c r="L90" s="1"/>
    </row>
    <row r="91" spans="12:12" ht="15">
      <c r="L91" s="1"/>
    </row>
    <row r="92" spans="12:12" ht="15">
      <c r="L92" s="1"/>
    </row>
    <row r="93" spans="12:12" ht="15">
      <c r="L93" s="1"/>
    </row>
    <row r="94" spans="12:12" ht="15">
      <c r="L94" s="1"/>
    </row>
    <row r="95" spans="12:12" ht="15">
      <c r="L95" s="1"/>
    </row>
    <row r="96" spans="12:12" ht="15">
      <c r="L96" s="1"/>
    </row>
    <row r="97" spans="12:12" ht="15">
      <c r="L97" s="1"/>
    </row>
    <row r="98" spans="12:12" ht="15">
      <c r="L98" s="1"/>
    </row>
    <row r="99" spans="12:12" ht="15">
      <c r="L99" s="1"/>
    </row>
    <row r="100" spans="12:12" ht="15">
      <c r="L100" s="1"/>
    </row>
    <row r="101" spans="12:12" ht="15">
      <c r="L101" s="1"/>
    </row>
    <row r="102" spans="12:12" ht="15">
      <c r="L102" s="1"/>
    </row>
    <row r="103" spans="12:12" ht="15">
      <c r="L103" s="1"/>
    </row>
    <row r="104" spans="12:12" ht="15">
      <c r="L104" s="1"/>
    </row>
    <row r="105" spans="12:12" ht="15">
      <c r="L105" s="1"/>
    </row>
    <row r="106" spans="12:12" ht="15">
      <c r="L106" s="1"/>
    </row>
    <row r="107" spans="12:12" ht="15">
      <c r="L107" s="1"/>
    </row>
    <row r="108" spans="12:12" ht="15">
      <c r="L108" s="1"/>
    </row>
    <row r="109" spans="12:12" ht="15">
      <c r="L109" s="1"/>
    </row>
    <row r="110" spans="12:12" ht="15">
      <c r="L110" s="1"/>
    </row>
    <row r="111" spans="12:12" ht="15">
      <c r="L111" s="1"/>
    </row>
    <row r="112" spans="12:12" ht="15">
      <c r="L112" s="1"/>
    </row>
    <row r="113" spans="12:12" ht="15">
      <c r="L113" s="1"/>
    </row>
    <row r="114" spans="12:12" ht="15">
      <c r="L114" s="1"/>
    </row>
    <row r="115" spans="12:12" ht="15">
      <c r="L115" s="1"/>
    </row>
    <row r="116" spans="12:12" ht="15">
      <c r="L116" s="1"/>
    </row>
    <row r="117" spans="12:12" ht="15">
      <c r="L117" s="1"/>
    </row>
    <row r="118" spans="12:12" ht="15">
      <c r="L118" s="1"/>
    </row>
    <row r="119" spans="12:12" ht="15">
      <c r="L119" s="1"/>
    </row>
    <row r="120" spans="12:12" ht="15">
      <c r="L120" s="1"/>
    </row>
    <row r="121" spans="12:12" ht="15">
      <c r="L121" s="1"/>
    </row>
    <row r="122" spans="12:12" ht="15">
      <c r="L122" s="1"/>
    </row>
    <row r="123" spans="12:12" ht="15">
      <c r="L123" s="1"/>
    </row>
    <row r="124" spans="12:12" ht="15">
      <c r="L124" s="1"/>
    </row>
    <row r="125" spans="12:12" ht="15">
      <c r="L125" s="1"/>
    </row>
    <row r="126" spans="12:12" ht="15">
      <c r="L126" s="1"/>
    </row>
    <row r="127" spans="12:12" ht="15">
      <c r="L127" s="1"/>
    </row>
    <row r="128" spans="12:12" ht="15">
      <c r="L128" s="1"/>
    </row>
    <row r="129" spans="12:12" ht="15">
      <c r="L129" s="1"/>
    </row>
    <row r="130" spans="12:12" ht="15">
      <c r="L130" s="1"/>
    </row>
    <row r="131" spans="12:12" ht="15">
      <c r="L131" s="1"/>
    </row>
    <row r="132" spans="12:12" ht="15">
      <c r="L132" s="1"/>
    </row>
    <row r="133" spans="12:12" ht="15">
      <c r="L133" s="1"/>
    </row>
    <row r="134" spans="12:12" ht="15">
      <c r="L134" s="1"/>
    </row>
    <row r="135" spans="12:12" ht="15">
      <c r="L135" s="1"/>
    </row>
    <row r="136" spans="12:12" ht="15">
      <c r="L136" s="1"/>
    </row>
    <row r="137" spans="12:12" ht="15">
      <c r="L137" s="1"/>
    </row>
    <row r="138" spans="12:12" ht="15">
      <c r="L138" s="1"/>
    </row>
    <row r="139" spans="12:12" ht="15">
      <c r="L139" s="1"/>
    </row>
    <row r="140" spans="12:12" ht="15">
      <c r="L140" s="1"/>
    </row>
    <row r="141" spans="12:12" ht="15">
      <c r="L141" s="1"/>
    </row>
    <row r="142" spans="12:12" ht="15">
      <c r="L142" s="1"/>
    </row>
    <row r="143" spans="12:12" ht="15">
      <c r="L143" s="1"/>
    </row>
    <row r="144" spans="12:12" ht="15">
      <c r="L144" s="1"/>
    </row>
    <row r="145" spans="12:12" ht="15">
      <c r="L145" s="1"/>
    </row>
    <row r="146" spans="12:12" ht="15">
      <c r="L146" s="1"/>
    </row>
    <row r="147" spans="12:12" ht="15">
      <c r="L147" s="1"/>
    </row>
    <row r="148" spans="12:12" ht="15">
      <c r="L148" s="1"/>
    </row>
    <row r="149" spans="12:12" ht="15">
      <c r="L149" s="1"/>
    </row>
    <row r="150" spans="12:12" ht="15">
      <c r="L150" s="1"/>
    </row>
    <row r="151" spans="12:12" ht="15">
      <c r="L151" s="1"/>
    </row>
    <row r="152" spans="12:12" ht="15">
      <c r="L152" s="1"/>
    </row>
    <row r="153" spans="12:12" ht="15">
      <c r="L153" s="1"/>
    </row>
    <row r="154" spans="12:12" ht="15">
      <c r="L154" s="1"/>
    </row>
    <row r="155" spans="12:12" ht="15">
      <c r="L155" s="1"/>
    </row>
    <row r="156" spans="12:12" ht="15">
      <c r="L156" s="1"/>
    </row>
    <row r="157" spans="12:12" ht="15">
      <c r="L157" s="1"/>
    </row>
    <row r="158" spans="12:12" ht="15">
      <c r="L158" s="1"/>
    </row>
    <row r="159" spans="12:12" ht="15">
      <c r="L159" s="1"/>
    </row>
    <row r="160" spans="12:12" ht="15">
      <c r="L160" s="1"/>
    </row>
    <row r="161" spans="12:12" ht="15">
      <c r="L161" s="1"/>
    </row>
    <row r="162" spans="12:12" ht="15">
      <c r="L162" s="1"/>
    </row>
    <row r="163" spans="12:12" ht="15">
      <c r="L163" s="1"/>
    </row>
    <row r="164" spans="12:12" ht="15">
      <c r="L164" s="1"/>
    </row>
    <row r="165" spans="12:12" ht="15">
      <c r="L165" s="1"/>
    </row>
    <row r="166" spans="12:12" ht="15">
      <c r="L166" s="1"/>
    </row>
    <row r="167" spans="12:12" ht="15">
      <c r="L167" s="1"/>
    </row>
    <row r="168" spans="12:12" ht="15">
      <c r="L168" s="1"/>
    </row>
    <row r="169" spans="12:12" ht="15">
      <c r="L169" s="1"/>
    </row>
    <row r="170" spans="12:12" ht="15">
      <c r="L170" s="1"/>
    </row>
    <row r="171" spans="12:12" ht="15">
      <c r="L171" s="1"/>
    </row>
    <row r="172" spans="12:12" ht="15">
      <c r="L172" s="1"/>
    </row>
    <row r="173" spans="12:12" ht="15">
      <c r="L173" s="1"/>
    </row>
    <row r="174" spans="12:12" ht="15">
      <c r="L174" s="1"/>
    </row>
    <row r="175" spans="12:12" ht="15">
      <c r="L175" s="1"/>
    </row>
    <row r="176" spans="12:12" ht="15">
      <c r="L176" s="1"/>
    </row>
    <row r="177" spans="12:12" ht="15">
      <c r="L177" s="1"/>
    </row>
    <row r="178" spans="12:12" ht="15">
      <c r="L178" s="1"/>
    </row>
    <row r="179" spans="12:12" ht="15">
      <c r="L179" s="1"/>
    </row>
    <row r="180" spans="12:12" ht="15">
      <c r="L180" s="1"/>
    </row>
    <row r="181" spans="12:12" ht="15">
      <c r="L181" s="1"/>
    </row>
    <row r="182" spans="12:12" ht="15">
      <c r="L182" s="1"/>
    </row>
    <row r="183" spans="12:12" ht="15">
      <c r="L183" s="1"/>
    </row>
    <row r="184" spans="12:12" ht="15">
      <c r="L184" s="1"/>
    </row>
    <row r="185" spans="12:12" ht="15">
      <c r="L185" s="1"/>
    </row>
    <row r="186" spans="12:12" ht="15">
      <c r="L186" s="1"/>
    </row>
    <row r="187" spans="12:12" ht="15">
      <c r="L187" s="1"/>
    </row>
    <row r="188" spans="12:12" ht="15">
      <c r="L188" s="1"/>
    </row>
    <row r="189" spans="12:12" ht="15">
      <c r="L189" s="1"/>
    </row>
    <row r="190" spans="12:12" ht="15">
      <c r="L190" s="1"/>
    </row>
    <row r="191" spans="12:12" ht="15">
      <c r="L191" s="1"/>
    </row>
    <row r="192" spans="12:12" ht="15">
      <c r="L192" s="1"/>
    </row>
    <row r="193" spans="12:12" ht="15">
      <c r="L193" s="1"/>
    </row>
    <row r="194" spans="12:12" ht="15">
      <c r="L194" s="1"/>
    </row>
    <row r="195" spans="12:12" ht="15">
      <c r="L195" s="1"/>
    </row>
    <row r="196" spans="12:12" ht="15">
      <c r="L196" s="1"/>
    </row>
    <row r="197" spans="12:12" ht="15">
      <c r="L197" s="1"/>
    </row>
    <row r="198" spans="12:12" ht="15">
      <c r="L198" s="1"/>
    </row>
    <row r="199" spans="12:12" ht="15">
      <c r="L199" s="1"/>
    </row>
    <row r="200" spans="12:12" ht="15">
      <c r="L200" s="1"/>
    </row>
    <row r="201" spans="12:12" ht="15">
      <c r="L201" s="1"/>
    </row>
    <row r="202" spans="12:12" ht="15">
      <c r="L202" s="1"/>
    </row>
    <row r="203" spans="12:12" ht="15">
      <c r="L203" s="1"/>
    </row>
    <row r="204" spans="12:12" ht="15">
      <c r="L204" s="1"/>
    </row>
    <row r="205" spans="12:12" ht="15">
      <c r="L205" s="1"/>
    </row>
    <row r="206" spans="12:12" ht="15">
      <c r="L206" s="1"/>
    </row>
    <row r="207" spans="12:12" ht="15">
      <c r="L207" s="1"/>
    </row>
    <row r="208" spans="12:12" ht="15">
      <c r="L208" s="1"/>
    </row>
    <row r="209" spans="12:12" ht="15">
      <c r="L209" s="1"/>
    </row>
    <row r="210" spans="12:12" ht="15">
      <c r="L210" s="1"/>
    </row>
    <row r="211" spans="12:12" ht="15">
      <c r="L211" s="1"/>
    </row>
    <row r="212" spans="12:12" ht="15">
      <c r="L212" s="1"/>
    </row>
    <row r="213" spans="12:12" ht="15">
      <c r="L213" s="1"/>
    </row>
    <row r="214" spans="12:12" ht="15">
      <c r="L214" s="1"/>
    </row>
    <row r="215" spans="12:12" ht="15">
      <c r="L215" s="1"/>
    </row>
    <row r="216" spans="12:12" ht="15">
      <c r="L216" s="1"/>
    </row>
    <row r="217" spans="12:12" ht="15">
      <c r="L217" s="1"/>
    </row>
    <row r="218" spans="12:12" ht="15">
      <c r="L218" s="1"/>
    </row>
    <row r="219" spans="12:12" ht="15">
      <c r="L219" s="1"/>
    </row>
    <row r="220" spans="12:12" ht="15">
      <c r="L220" s="1"/>
    </row>
    <row r="221" spans="12:12" ht="15">
      <c r="L221" s="1"/>
    </row>
    <row r="222" spans="12:12" ht="15">
      <c r="L222" s="1"/>
    </row>
    <row r="223" spans="12:12" ht="15">
      <c r="L223" s="1"/>
    </row>
    <row r="224" spans="12:12" ht="15">
      <c r="L224" s="1"/>
    </row>
    <row r="225" spans="12:12" ht="15">
      <c r="L225" s="1"/>
    </row>
    <row r="226" spans="12:12" ht="15">
      <c r="L226" s="1"/>
    </row>
    <row r="227" spans="12:12" ht="15">
      <c r="L227" s="1"/>
    </row>
    <row r="228" spans="12:12" ht="15">
      <c r="L228" s="1"/>
    </row>
    <row r="229" spans="12:12" ht="15">
      <c r="L229" s="1"/>
    </row>
    <row r="230" spans="12:12" ht="15">
      <c r="L230" s="1"/>
    </row>
    <row r="231" spans="12:12" ht="15">
      <c r="L231" s="1"/>
    </row>
    <row r="232" spans="12:12" ht="15">
      <c r="L232" s="1"/>
    </row>
    <row r="233" spans="12:12" ht="15">
      <c r="L233" s="1"/>
    </row>
    <row r="234" spans="12:12" ht="15">
      <c r="L234" s="1"/>
    </row>
    <row r="235" spans="12:12" ht="15">
      <c r="L235" s="1"/>
    </row>
    <row r="236" spans="12:12" ht="15">
      <c r="L236" s="1"/>
    </row>
    <row r="237" spans="12:12" ht="15">
      <c r="L237" s="1"/>
    </row>
    <row r="238" spans="12:12" ht="15">
      <c r="L238" s="1"/>
    </row>
    <row r="239" spans="12:12" ht="15">
      <c r="L239" s="1"/>
    </row>
    <row r="240" spans="12:12" ht="15">
      <c r="L240" s="1"/>
    </row>
    <row r="241" spans="12:12" ht="15">
      <c r="L241" s="1"/>
    </row>
    <row r="242" spans="12:12" ht="15">
      <c r="L242" s="1"/>
    </row>
    <row r="243" spans="12:12" ht="15">
      <c r="L243" s="1"/>
    </row>
    <row r="244" spans="12:12" ht="15">
      <c r="L244" s="1"/>
    </row>
    <row r="245" spans="12:12" ht="15">
      <c r="L245" s="1"/>
    </row>
    <row r="246" spans="12:12" ht="15">
      <c r="L246" s="1"/>
    </row>
    <row r="247" spans="12:12" ht="15">
      <c r="L247" s="1"/>
    </row>
    <row r="248" spans="12:12" ht="15">
      <c r="L248" s="1"/>
    </row>
    <row r="249" spans="12:12" ht="15">
      <c r="L249" s="1"/>
    </row>
    <row r="250" spans="12:12" ht="15">
      <c r="L250" s="1"/>
    </row>
    <row r="251" spans="12:12" ht="15">
      <c r="L251" s="1"/>
    </row>
    <row r="252" spans="12:12" ht="15">
      <c r="L252" s="1"/>
    </row>
    <row r="253" spans="12:12" ht="15">
      <c r="L253" s="1"/>
    </row>
    <row r="254" spans="12:12" ht="15">
      <c r="L254" s="1"/>
    </row>
    <row r="255" spans="12:12" ht="15">
      <c r="L255" s="1"/>
    </row>
    <row r="256" spans="12:12" ht="15">
      <c r="L256" s="1"/>
    </row>
    <row r="257" spans="12:12" ht="15">
      <c r="L257" s="1"/>
    </row>
    <row r="258" spans="12:12" ht="15">
      <c r="L258" s="1"/>
    </row>
    <row r="259" spans="12:12" ht="15">
      <c r="L259" s="1"/>
    </row>
    <row r="260" spans="12:12" ht="15">
      <c r="L260" s="1"/>
    </row>
    <row r="261" spans="12:12" ht="15">
      <c r="L261" s="1"/>
    </row>
    <row r="262" spans="12:12" ht="15">
      <c r="L262" s="1"/>
    </row>
    <row r="263" spans="12:12" ht="15">
      <c r="L263" s="1"/>
    </row>
    <row r="264" spans="12:12" ht="15">
      <c r="L264" s="1"/>
    </row>
    <row r="265" spans="12:12" ht="15">
      <c r="L265" s="1"/>
    </row>
    <row r="266" spans="12:12" ht="15">
      <c r="L266" s="1"/>
    </row>
    <row r="267" spans="12:12" ht="15">
      <c r="L267" s="1"/>
    </row>
    <row r="268" spans="12:12" ht="15">
      <c r="L268" s="1"/>
    </row>
    <row r="269" spans="12:12" ht="15">
      <c r="L269" s="1"/>
    </row>
    <row r="270" spans="12:12" ht="15">
      <c r="L270" s="1"/>
    </row>
    <row r="271" spans="12:12" ht="15">
      <c r="L271" s="1"/>
    </row>
    <row r="272" spans="12:12" ht="15">
      <c r="L272" s="1"/>
    </row>
    <row r="273" spans="12:12" ht="15">
      <c r="L273" s="1"/>
    </row>
    <row r="274" spans="12:12" ht="15">
      <c r="L274" s="1"/>
    </row>
    <row r="275" spans="12:12" ht="15">
      <c r="L275" s="1"/>
    </row>
    <row r="276" spans="12:12" ht="15">
      <c r="L276" s="1"/>
    </row>
    <row r="277" spans="12:12" ht="15">
      <c r="L277" s="1"/>
    </row>
    <row r="278" spans="12:12" ht="15">
      <c r="L278" s="1"/>
    </row>
    <row r="279" spans="12:12" ht="15">
      <c r="L279" s="1"/>
    </row>
    <row r="280" spans="12:12" ht="15">
      <c r="L280" s="1"/>
    </row>
    <row r="281" spans="12:12" ht="15">
      <c r="L281" s="1"/>
    </row>
    <row r="282" spans="12:12" ht="15">
      <c r="L282" s="1"/>
    </row>
    <row r="283" spans="12:12" ht="15">
      <c r="L283" s="1"/>
    </row>
    <row r="284" spans="12:12" ht="15">
      <c r="L284" s="1"/>
    </row>
    <row r="285" spans="12:12" ht="15">
      <c r="L285" s="1"/>
    </row>
    <row r="286" spans="12:12" ht="15">
      <c r="L286" s="1"/>
    </row>
    <row r="287" spans="12:12" ht="15">
      <c r="L287" s="1"/>
    </row>
    <row r="288" spans="12:12" ht="15">
      <c r="L288" s="1"/>
    </row>
    <row r="289" spans="12:12" ht="15">
      <c r="L289" s="1"/>
    </row>
    <row r="290" spans="12:12" ht="15">
      <c r="L290" s="1"/>
    </row>
    <row r="291" spans="12:12" ht="15">
      <c r="L291" s="1"/>
    </row>
    <row r="292" spans="12:12" ht="15">
      <c r="L292" s="1"/>
    </row>
    <row r="293" spans="12:12" ht="15">
      <c r="L293" s="1"/>
    </row>
    <row r="294" spans="12:12" ht="15">
      <c r="L294" s="1"/>
    </row>
    <row r="295" spans="12:12" ht="15">
      <c r="L295" s="1"/>
    </row>
    <row r="296" spans="12:12" ht="15">
      <c r="L296" s="1"/>
    </row>
    <row r="297" spans="12:12" ht="15">
      <c r="L297" s="1"/>
    </row>
    <row r="298" spans="12:12" ht="15">
      <c r="L298" s="1"/>
    </row>
    <row r="299" spans="12:12" ht="15">
      <c r="L299" s="1"/>
    </row>
    <row r="300" spans="12:12" ht="15">
      <c r="L300" s="1"/>
    </row>
    <row r="301" spans="12:12" ht="15">
      <c r="L301" s="1"/>
    </row>
    <row r="302" spans="12:12" ht="15">
      <c r="L302" s="1"/>
    </row>
  </sheetData>
  <mergeCells count="8">
    <mergeCell ref="D5:D7"/>
    <mergeCell ref="R5:R7"/>
    <mergeCell ref="T5:T7"/>
    <mergeCell ref="E5:E7"/>
    <mergeCell ref="G5:G7"/>
    <mergeCell ref="P5:P7"/>
    <mergeCell ref="K5:N7"/>
    <mergeCell ref="I5:I7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42" orientation="landscape" r:id="rId1"/>
  <headerFooter alignWithMargins="0">
    <oddHeader>&amp;L&amp;G</oddHeader>
    <oddFooter>&amp;CSoftware AG - Q3 2012 Results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7"/>
  <sheetViews>
    <sheetView zoomScaleNormal="100" workbookViewId="0">
      <selection activeCell="B5" sqref="B5"/>
    </sheetView>
  </sheetViews>
  <sheetFormatPr defaultColWidth="8.88671875" defaultRowHeight="13.2"/>
  <cols>
    <col min="1" max="1" width="6" style="2" customWidth="1"/>
    <col min="2" max="2" width="82.6640625" style="2" customWidth="1"/>
    <col min="3" max="3" width="2.88671875" style="2" customWidth="1"/>
    <col min="4" max="4" width="14" style="2" customWidth="1"/>
    <col min="5" max="5" width="3.44140625" style="2" customWidth="1"/>
    <col min="6" max="6" width="13" style="2" customWidth="1"/>
    <col min="7" max="7" width="2.88671875" style="2" customWidth="1"/>
    <col min="8" max="8" width="12.33203125" style="2" customWidth="1"/>
    <col min="9" max="9" width="3.44140625" style="2" customWidth="1"/>
    <col min="10" max="10" width="11" style="2" customWidth="1"/>
    <col min="11" max="11" width="4.5546875" style="2" customWidth="1"/>
    <col min="12" max="16384" width="8.88671875" style="2"/>
  </cols>
  <sheetData>
    <row r="1" spans="1:15" ht="21" customHeight="1">
      <c r="A1" s="64"/>
      <c r="B1" s="26"/>
      <c r="C1" s="25"/>
      <c r="D1" s="25"/>
      <c r="E1" s="25"/>
      <c r="F1" s="25"/>
      <c r="G1" s="25"/>
      <c r="H1" s="25"/>
      <c r="I1" s="25"/>
      <c r="J1" s="25"/>
      <c r="K1" s="64"/>
    </row>
    <row r="2" spans="1:15" ht="18.75" customHeight="1">
      <c r="A2" s="64"/>
      <c r="B2" s="63" t="s">
        <v>112</v>
      </c>
      <c r="C2" s="63"/>
      <c r="D2" s="63"/>
      <c r="E2" s="63"/>
      <c r="F2" s="64"/>
      <c r="G2" s="63"/>
      <c r="H2" s="63"/>
      <c r="I2" s="63"/>
      <c r="J2" s="64"/>
      <c r="K2" s="64"/>
    </row>
    <row r="3" spans="1:15" ht="18.75" customHeight="1">
      <c r="A3" s="64"/>
      <c r="B3" s="63" t="s">
        <v>168</v>
      </c>
      <c r="C3" s="63"/>
      <c r="D3" s="63"/>
      <c r="E3" s="63"/>
      <c r="F3" s="64"/>
      <c r="G3" s="63"/>
      <c r="H3" s="63"/>
      <c r="I3" s="63"/>
      <c r="J3" s="64"/>
      <c r="K3" s="64"/>
    </row>
    <row r="4" spans="1:15" ht="18.75" customHeight="1">
      <c r="A4" s="64"/>
      <c r="B4" s="63" t="s">
        <v>76</v>
      </c>
      <c r="C4" s="63"/>
      <c r="D4" s="63"/>
      <c r="E4" s="63"/>
      <c r="F4" s="64"/>
      <c r="G4" s="63"/>
      <c r="H4" s="63"/>
      <c r="I4" s="63"/>
      <c r="J4" s="64"/>
      <c r="K4" s="64"/>
    </row>
    <row r="5" spans="1:15" s="1" customFormat="1" ht="21" customHeight="1">
      <c r="A5" s="64"/>
      <c r="B5" s="41"/>
      <c r="C5" s="41"/>
      <c r="D5" s="41"/>
      <c r="E5" s="41"/>
      <c r="F5" s="41"/>
      <c r="G5" s="41"/>
      <c r="H5" s="41"/>
      <c r="I5" s="41"/>
      <c r="J5" s="41"/>
      <c r="K5" s="64"/>
    </row>
    <row r="6" spans="1:15" s="1" customFormat="1" ht="27" customHeight="1">
      <c r="A6" s="64"/>
      <c r="B6" s="184" t="s">
        <v>107</v>
      </c>
      <c r="C6" s="256" t="s">
        <v>159</v>
      </c>
      <c r="D6" s="257"/>
      <c r="E6" s="256" t="s">
        <v>160</v>
      </c>
      <c r="F6" s="257"/>
      <c r="G6" s="256" t="s">
        <v>154</v>
      </c>
      <c r="H6" s="257"/>
      <c r="I6" s="256" t="s">
        <v>155</v>
      </c>
      <c r="J6" s="257"/>
      <c r="K6" s="64"/>
    </row>
    <row r="7" spans="1:15" s="1" customFormat="1" ht="15.6">
      <c r="A7" s="64"/>
      <c r="B7" s="185" t="s">
        <v>39</v>
      </c>
      <c r="C7" s="94"/>
      <c r="D7" s="186">
        <v>113985</v>
      </c>
      <c r="E7" s="94"/>
      <c r="F7" s="186">
        <v>125333</v>
      </c>
      <c r="G7" s="94"/>
      <c r="H7" s="186">
        <v>40666</v>
      </c>
      <c r="I7" s="94"/>
      <c r="J7" s="186">
        <v>46621</v>
      </c>
      <c r="K7" s="64"/>
      <c r="O7" s="12"/>
    </row>
    <row r="8" spans="1:15" s="1" customFormat="1" ht="15.6">
      <c r="A8" s="64"/>
      <c r="B8" s="187" t="s">
        <v>67</v>
      </c>
      <c r="C8" s="188"/>
      <c r="D8" s="189">
        <f>+'Changes in Equity'!K22</f>
        <v>-1351</v>
      </c>
      <c r="E8" s="188"/>
      <c r="F8" s="189">
        <v>-17584</v>
      </c>
      <c r="G8" s="188"/>
      <c r="H8" s="189">
        <v>-13757</v>
      </c>
      <c r="I8" s="188"/>
      <c r="J8" s="189">
        <v>14406</v>
      </c>
      <c r="K8" s="64"/>
      <c r="O8" s="12"/>
    </row>
    <row r="9" spans="1:15" s="1" customFormat="1" ht="15.6">
      <c r="A9" s="64"/>
      <c r="B9" s="187" t="s">
        <v>171</v>
      </c>
      <c r="C9" s="188"/>
      <c r="D9" s="189">
        <f>+'Changes in Equity'!L22</f>
        <v>-618</v>
      </c>
      <c r="E9" s="188"/>
      <c r="F9" s="189">
        <v>-3101</v>
      </c>
      <c r="G9" s="188"/>
      <c r="H9" s="189">
        <v>-343</v>
      </c>
      <c r="I9" s="188"/>
      <c r="J9" s="189">
        <v>-2457</v>
      </c>
      <c r="K9" s="64"/>
      <c r="O9" s="12"/>
    </row>
    <row r="10" spans="1:15" s="1" customFormat="1" ht="15.6">
      <c r="A10" s="64"/>
      <c r="B10" s="187" t="s">
        <v>108</v>
      </c>
      <c r="C10" s="188"/>
      <c r="D10" s="189">
        <f>+'Changes in Equity'!N22</f>
        <v>5</v>
      </c>
      <c r="E10" s="188"/>
      <c r="F10" s="189">
        <v>2745</v>
      </c>
      <c r="G10" s="188"/>
      <c r="H10" s="189">
        <v>-934</v>
      </c>
      <c r="I10" s="188"/>
      <c r="J10" s="189">
        <v>2239</v>
      </c>
      <c r="K10" s="64"/>
      <c r="O10" s="12"/>
    </row>
    <row r="11" spans="1:15" s="1" customFormat="1" ht="18" customHeight="1">
      <c r="A11" s="64"/>
      <c r="B11" s="187" t="s">
        <v>170</v>
      </c>
      <c r="C11" s="188"/>
      <c r="D11" s="189">
        <f>+'Changes in Equity'!M22</f>
        <v>-54</v>
      </c>
      <c r="E11" s="188"/>
      <c r="F11" s="189">
        <v>0</v>
      </c>
      <c r="G11" s="188"/>
      <c r="H11" s="189">
        <v>0</v>
      </c>
      <c r="I11" s="188"/>
      <c r="J11" s="189">
        <v>0</v>
      </c>
      <c r="K11" s="64"/>
      <c r="O11" s="12"/>
    </row>
    <row r="12" spans="1:15" s="1" customFormat="1" ht="15.6">
      <c r="A12" s="64"/>
      <c r="B12" s="185" t="s">
        <v>97</v>
      </c>
      <c r="C12" s="190"/>
      <c r="D12" s="191">
        <f>SUM(D8:D11)</f>
        <v>-2018</v>
      </c>
      <c r="E12" s="190"/>
      <c r="F12" s="191">
        <f>SUM(F8:F11)</f>
        <v>-17940</v>
      </c>
      <c r="G12" s="190"/>
      <c r="H12" s="191">
        <f>SUM(H8:H11)</f>
        <v>-15034</v>
      </c>
      <c r="I12" s="190"/>
      <c r="J12" s="191">
        <f>SUM(J8:J11)</f>
        <v>14188</v>
      </c>
      <c r="K12" s="64"/>
      <c r="O12" s="12"/>
    </row>
    <row r="13" spans="1:15" s="1" customFormat="1" ht="15.6">
      <c r="A13" s="64"/>
      <c r="B13" s="185" t="s">
        <v>98</v>
      </c>
      <c r="C13" s="190"/>
      <c r="D13" s="191">
        <f>+D7+D12</f>
        <v>111967</v>
      </c>
      <c r="E13" s="190"/>
      <c r="F13" s="191">
        <f>+F7+F12</f>
        <v>107393</v>
      </c>
      <c r="G13" s="190"/>
      <c r="H13" s="191">
        <f>+H7+H12</f>
        <v>25632</v>
      </c>
      <c r="I13" s="190"/>
      <c r="J13" s="191">
        <f>+J7+J12</f>
        <v>60809</v>
      </c>
      <c r="K13" s="64"/>
      <c r="O13" s="12"/>
    </row>
    <row r="14" spans="1:15" s="1" customFormat="1" ht="15.6">
      <c r="A14" s="64"/>
      <c r="B14" s="185"/>
      <c r="C14" s="190"/>
      <c r="D14" s="191"/>
      <c r="E14" s="190"/>
      <c r="F14" s="191"/>
      <c r="G14" s="190"/>
      <c r="H14" s="191"/>
      <c r="I14" s="190"/>
      <c r="J14" s="191"/>
      <c r="K14" s="64"/>
      <c r="O14" s="12"/>
    </row>
    <row r="15" spans="1:15" s="1" customFormat="1" ht="15.6">
      <c r="A15" s="64"/>
      <c r="B15" s="185" t="s">
        <v>135</v>
      </c>
      <c r="C15" s="190"/>
      <c r="D15" s="191">
        <f>D13-D16</f>
        <v>111845</v>
      </c>
      <c r="E15" s="190"/>
      <c r="F15" s="191">
        <f>F13-F16</f>
        <v>107334</v>
      </c>
      <c r="G15" s="190"/>
      <c r="H15" s="191">
        <f>H13-H16</f>
        <v>25634</v>
      </c>
      <c r="I15" s="190"/>
      <c r="J15" s="191">
        <f>J13-J16</f>
        <v>60822</v>
      </c>
      <c r="K15" s="64"/>
      <c r="O15" s="12"/>
    </row>
    <row r="16" spans="1:15" s="1" customFormat="1" ht="15.6">
      <c r="A16" s="64"/>
      <c r="B16" s="91" t="s">
        <v>136</v>
      </c>
      <c r="C16" s="190"/>
      <c r="D16" s="191">
        <v>122</v>
      </c>
      <c r="E16" s="190"/>
      <c r="F16" s="191">
        <v>59</v>
      </c>
      <c r="G16" s="190"/>
      <c r="H16" s="191">
        <v>-2</v>
      </c>
      <c r="I16" s="190"/>
      <c r="J16" s="191">
        <v>-13</v>
      </c>
      <c r="K16" s="64"/>
      <c r="O16" s="12"/>
    </row>
    <row r="17" spans="1:11" s="1" customFormat="1" ht="15.6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</sheetData>
  <mergeCells count="4">
    <mergeCell ref="I6:J6"/>
    <mergeCell ref="G6:H6"/>
    <mergeCell ref="C6:D6"/>
    <mergeCell ref="E6:F6"/>
  </mergeCells>
  <phoneticPr fontId="14" type="noConversion"/>
  <pageMargins left="0.74803149606299213" right="0.78740157480314965" top="1.3385826771653544" bottom="0.98425196850393704" header="0.31496062992125984" footer="0.51181102362204722"/>
  <pageSetup paperSize="9" scale="85" orientation="landscape" r:id="rId1"/>
  <headerFooter alignWithMargins="0">
    <oddHeader>&amp;L&amp;G</oddHeader>
    <oddFooter>&amp;CSoftware AG - Q3 2012 Results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037E0F555104F902E5D16CA0A3EF6" ma:contentTypeVersion="9" ma:contentTypeDescription="Create a new document." ma:contentTypeScope="" ma:versionID="44f697550b1eeb297291a88655dfe5e1">
  <xsd:schema xmlns:xsd="http://www.w3.org/2001/XMLSchema" xmlns:xs="http://www.w3.org/2001/XMLSchema" xmlns:p="http://schemas.microsoft.com/office/2006/metadata/properties" xmlns:ns3="79484fb9-75e5-47bb-af24-98016862dfff" xmlns:ns4="b562bb5c-2bcc-446d-a6ab-2c032ef64b30" targetNamespace="http://schemas.microsoft.com/office/2006/metadata/properties" ma:root="true" ma:fieldsID="d56214aee19c5576f1b3a89e04bdb7fe" ns3:_="" ns4:_="">
    <xsd:import namespace="79484fb9-75e5-47bb-af24-98016862dfff"/>
    <xsd:import namespace="b562bb5c-2bcc-446d-a6ab-2c032ef64b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484fb9-75e5-47bb-af24-98016862d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2bb5c-2bcc-446d-a6ab-2c032ef64b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AB50BB-FD81-46B7-B621-B172567EBE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484fb9-75e5-47bb-af24-98016862dfff"/>
    <ds:schemaRef ds:uri="b562bb5c-2bcc-446d-a6ab-2c032ef64b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DDE746-5574-4BF2-ADE3-2B11E49E11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40283F-FEAC-4838-A863-57E328BE651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Key Figures</vt:lpstr>
      <vt:lpstr>Balance Sheet </vt:lpstr>
      <vt:lpstr>Income Statement</vt:lpstr>
      <vt:lpstr>Statement of Cash Flows</vt:lpstr>
      <vt:lpstr>Segment Report</vt:lpstr>
      <vt:lpstr>Changes in Equity</vt:lpstr>
      <vt:lpstr>Recogn. Income and Expenses</vt:lpstr>
      <vt:lpstr>'Balance Sheet '!Print_Area</vt:lpstr>
      <vt:lpstr>'Changes in Equity'!Print_Area</vt:lpstr>
      <vt:lpstr>'Income Statement'!Print_Area</vt:lpstr>
      <vt:lpstr>'Recogn. Income and Expenses'!Print_Area</vt:lpstr>
      <vt:lpstr>'Segment Report'!Print_Area</vt:lpstr>
      <vt:lpstr>'Statement of Cash Flows'!Print_Area</vt:lpstr>
    </vt:vector>
  </TitlesOfParts>
  <Company>Software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AG</dc:creator>
  <cp:lastModifiedBy>Koesslinger, Lucien</cp:lastModifiedBy>
  <cp:lastPrinted>2012-10-29T13:14:28Z</cp:lastPrinted>
  <dcterms:created xsi:type="dcterms:W3CDTF">2000-07-13T14:26:17Z</dcterms:created>
  <dcterms:modified xsi:type="dcterms:W3CDTF">2021-01-13T11:00:22Z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Software AG - Q3 2012 Results englisch IFRS.xlsx</vt:lpwstr>
  </property>
  <property fmtid="{D5CDD505-2E9C-101B-9397-08002B2CF9AE}" pid="3" name="ContentTypeId">
    <vt:lpwstr>0x010100FFD037E0F555104F902E5D16CA0A3EF6</vt:lpwstr>
  </property>
</Properties>
</file>