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tabRatio="727" activeTab="6"/>
  </bookViews>
  <sheets>
    <sheet name="Key Figures" sheetId="1" r:id="rId1"/>
    <sheet name="Balance Sheet " sheetId="2" r:id="rId2"/>
    <sheet name="Income Statement" sheetId="3" r:id="rId3"/>
    <sheet name="Statement of Cash Flows" sheetId="4" r:id="rId4"/>
    <sheet name="Segment Report" sheetId="5" r:id="rId5"/>
    <sheet name="Changes in Equity" sheetId="6" r:id="rId6"/>
    <sheet name="Recogn. Income and Expenses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\I">#REF!</definedName>
    <definedName name="\Q">#REF!</definedName>
    <definedName name="\T">#REF!</definedName>
    <definedName name="\W">#REF!</definedName>
    <definedName name="___mds_view_data___">#REF!</definedName>
    <definedName name="_Order1" hidden="1">255</definedName>
    <definedName name="_Order2" hidden="1">255</definedName>
    <definedName name="ASSETS">#REF!</definedName>
    <definedName name="ASSETS_ACT">#REF!</definedName>
    <definedName name="buchungen_FC">#REF!</definedName>
    <definedName name="buchungen_IST">#REF!</definedName>
    <definedName name="dd">'[4]ANALYSEN'!$B$6:$E$9,'[4]ANALYSEN'!$B$13:$E$15,'[4]ANALYSEN'!$B$17:$E$17,'[4]ANALYSEN'!$B$19:$E$20,'[4]ANALYSEN'!$B$22:$E$23,'[4]ANALYSEN'!$B$32:$E$37,'[4]ANALYSEN'!$B$39:$E$40,'[4]ANALYSEN'!$B$42:$E$42,'[4]ANALYSEN'!$B$44:$E$45,'[4]ANALYSEN'!$B$52:$E$55</definedName>
    <definedName name="Eingabebereich">'[4]ANALYSEN'!#REF!</definedName>
    <definedName name="Eingabewerte">'[4]ANALYSEN'!$B$6:$E$9,'[4]ANALYSEN'!$B$13:$E$15,'[4]ANALYSEN'!$B$17:$E$17,'[4]ANALYSEN'!$B$19:$E$20,'[4]ANALYSEN'!$B$22:$E$23,'[4]ANALYSEN'!$B$32:$E$37,'[4]ANALYSEN'!$B$39:$E$40,'[4]ANALYSEN'!$B$42:$E$42,'[4]ANALYSEN'!$B$44:$E$45,'[4]ANALYSEN'!$B$52:$E$55</definedName>
    <definedName name="EssLatest">"01_YTD"</definedName>
    <definedName name="EssOptions">"A1110000000011001011001101000_03---00"</definedName>
    <definedName name="f">#REF!</definedName>
    <definedName name="FC">'[3]Konzern aktuell'!#REF!</definedName>
    <definedName name="FC1">'[2]Konzern aktuell'!#REF!</definedName>
    <definedName name="HELP">#REF!</definedName>
    <definedName name="ist_vj2">'[3]Konzern aktuell'!#REF!</definedName>
    <definedName name="ist2">'[3]Konzern aktuell'!#REF!</definedName>
    <definedName name="KONZERN_I">'[3]Konzern aktuell'!#REF!</definedName>
    <definedName name="KONZERN_II">'[3]Konzern aktuell'!#REF!</definedName>
    <definedName name="LIAB">#REF!</definedName>
    <definedName name="LIAB_ACT">#REF!</definedName>
    <definedName name="Mwst">15%</definedName>
    <definedName name="PLAN12">'[3]Konzern aktuell'!#REF!</definedName>
    <definedName name="plan2">'[3]Konzern aktuell'!#REF!</definedName>
    <definedName name="_xlnm.Print_Area" localSheetId="1">'Balance Sheet '!$A$1:$F$58</definedName>
    <definedName name="_xlnm.Print_Area" localSheetId="5">'Changes in Equity'!$A$2:$W$30</definedName>
    <definedName name="_xlnm.Print_Area" localSheetId="2">'Income Statement'!$A$1:$M$33</definedName>
    <definedName name="_xlnm.Print_Area" localSheetId="6">'Recogn. Income and Expenses'!$A$1:$K$17</definedName>
    <definedName name="_xlnm.Print_Area" localSheetId="4">'Segment Report'!$A$1:$M$56</definedName>
    <definedName name="_xlnm.Print_Area" localSheetId="3">'Statement of Cash Flows'!$A$1:$G$36</definedName>
    <definedName name="wrn.Feb." localSheetId="1" hidden="1">{#N/A,#N/A,FALSE,"431"}</definedName>
    <definedName name="wrn.Feb." localSheetId="5" hidden="1">{#N/A,#N/A,FALSE,"431"}</definedName>
    <definedName name="wrn.Feb." localSheetId="2" hidden="1">{#N/A,#N/A,FALSE,"431"}</definedName>
    <definedName name="wrn.Feb." localSheetId="6" hidden="1">{#N/A,#N/A,FALSE,"431"}</definedName>
    <definedName name="wrn.Feb." localSheetId="4" hidden="1">{#N/A,#N/A,FALSE,"431"}</definedName>
    <definedName name="wrn.Feb." hidden="1">{#N/A,#N/A,FALSE,"431"}</definedName>
    <definedName name="xy" localSheetId="5" hidden="1">{#N/A,#N/A,FALSE,"431"}</definedName>
    <definedName name="xy" localSheetId="6" hidden="1">{#N/A,#N/A,FALSE,"431"}</definedName>
    <definedName name="xy" localSheetId="4" hidden="1">{#N/A,#N/A,FALSE,"431"}</definedName>
    <definedName name="xy" hidden="1">{#N/A,#N/A,FALSE,"431"}</definedName>
  </definedNames>
  <calcPr fullCalcOnLoad="1" fullPrecision="0"/>
</workbook>
</file>

<file path=xl/sharedStrings.xml><?xml version="1.0" encoding="utf-8"?>
<sst xmlns="http://schemas.openxmlformats.org/spreadsheetml/2006/main" count="294" uniqueCount="186">
  <si>
    <t>-</t>
  </si>
  <si>
    <t>Maintenance</t>
  </si>
  <si>
    <t>Other</t>
  </si>
  <si>
    <t>Change in %</t>
  </si>
  <si>
    <t>Total revenue</t>
  </si>
  <si>
    <t>Earnings per share (EUR, basic)</t>
  </si>
  <si>
    <t>Income taxes</t>
  </si>
  <si>
    <t>Changes in inventories, receivables 
and other current assets</t>
  </si>
  <si>
    <t>Changes in payables and other liabilities</t>
  </si>
  <si>
    <t>Income taxes paid</t>
  </si>
  <si>
    <t>Interest paid</t>
  </si>
  <si>
    <t>Interest received</t>
  </si>
  <si>
    <t>Net change in cash and cash equivalents</t>
  </si>
  <si>
    <t>Cash and cash equivalents at the beginning of the period</t>
  </si>
  <si>
    <t>Gross profit</t>
  </si>
  <si>
    <t>Total</t>
  </si>
  <si>
    <t>Inventories</t>
  </si>
  <si>
    <t>Trade receivables</t>
  </si>
  <si>
    <t>Other receivables and other assets</t>
  </si>
  <si>
    <t>Intangible assets</t>
  </si>
  <si>
    <t>Goodwill</t>
  </si>
  <si>
    <t>Property, plant and equipment</t>
  </si>
  <si>
    <t>Financial assets</t>
  </si>
  <si>
    <t>Deferred taxes</t>
  </si>
  <si>
    <t>Trade payables</t>
  </si>
  <si>
    <t>Deferred income</t>
  </si>
  <si>
    <t>Equity</t>
  </si>
  <si>
    <t>Share capital</t>
  </si>
  <si>
    <t>Capital reserve</t>
  </si>
  <si>
    <t>Retained earnings</t>
  </si>
  <si>
    <t>Operating result</t>
  </si>
  <si>
    <t>Earnings before taxes</t>
  </si>
  <si>
    <t>Other taxes</t>
  </si>
  <si>
    <t>Current assets</t>
  </si>
  <si>
    <t>Current liabilities</t>
  </si>
  <si>
    <t>Tax provisions</t>
  </si>
  <si>
    <t>Non-current liabilities</t>
  </si>
  <si>
    <t>Earnings per share (EUR,  diluted)</t>
  </si>
  <si>
    <t>Licenses</t>
  </si>
  <si>
    <t>Taxes</t>
  </si>
  <si>
    <t>Net income</t>
  </si>
  <si>
    <t>€ thousands</t>
  </si>
  <si>
    <t>Product revenue</t>
  </si>
  <si>
    <t>ETS</t>
  </si>
  <si>
    <t>TOTAL</t>
  </si>
  <si>
    <t>Cost of sales</t>
  </si>
  <si>
    <t>Business line contribution</t>
  </si>
  <si>
    <t>Earnings before interest and taxes (EBIT)</t>
  </si>
  <si>
    <t>Proceeds from the sale of financial assets</t>
  </si>
  <si>
    <t>Purchase of financial assets</t>
  </si>
  <si>
    <t>Financial liabilities</t>
  </si>
  <si>
    <t>Other liabilities</t>
  </si>
  <si>
    <t>Costs of sales</t>
  </si>
  <si>
    <t>Research and development expenses</t>
  </si>
  <si>
    <t>General and administrative expenses</t>
  </si>
  <si>
    <t>Other operating income</t>
  </si>
  <si>
    <t>Other operating expenses</t>
  </si>
  <si>
    <t>thereof attributable to shareholders of Software AG</t>
  </si>
  <si>
    <t>Non-current assets</t>
  </si>
  <si>
    <t>Other provisions</t>
  </si>
  <si>
    <t>Net income for the year</t>
  </si>
  <si>
    <t>Other non-cash income/expense</t>
  </si>
  <si>
    <t>Operating cash flow before changes in working capital</t>
  </si>
  <si>
    <t>Payment for acquisitions, net</t>
  </si>
  <si>
    <t>Net cash used in investing activities</t>
  </si>
  <si>
    <t>Proceeds from issue of share capital</t>
  </si>
  <si>
    <t>Repayments of financial liabilities</t>
  </si>
  <si>
    <t>Change in cash and cash equivalents from cash relevant transactions</t>
  </si>
  <si>
    <t>Currency translation differences</t>
  </si>
  <si>
    <t>New shares issued</t>
  </si>
  <si>
    <t>Sales, marketing and distribution expenses</t>
  </si>
  <si>
    <t>Sales, Marketing &amp; Distribution expenses</t>
  </si>
  <si>
    <t>Earnings before interest and taxes</t>
  </si>
  <si>
    <t>Other reserves</t>
  </si>
  <si>
    <t>Prepaid expenses</t>
  </si>
  <si>
    <t>Amortization/depreciation of non-current assets</t>
  </si>
  <si>
    <t>Stock options</t>
  </si>
  <si>
    <t>IFRS, unaudited</t>
  </si>
  <si>
    <t>Change
 in %</t>
  </si>
  <si>
    <t>as % of revenue</t>
  </si>
  <si>
    <t>EBIT</t>
  </si>
  <si>
    <t>Total assets</t>
  </si>
  <si>
    <t>Cash and cash equivalents</t>
  </si>
  <si>
    <t>Shareholders' equity</t>
  </si>
  <si>
    <t>as % of total assets</t>
  </si>
  <si>
    <t>of which in Germany</t>
  </si>
  <si>
    <t>Employees (Full time equivalent)</t>
  </si>
  <si>
    <t>Net financial income/expense</t>
  </si>
  <si>
    <t>Other operating income/expense, net</t>
  </si>
  <si>
    <t>in € thousands</t>
  </si>
  <si>
    <t>Gezeichnetes</t>
  </si>
  <si>
    <t>Kapital</t>
  </si>
  <si>
    <t>Dividend payment</t>
  </si>
  <si>
    <t>Transactions between shareholders</t>
  </si>
  <si>
    <t>Equity as of January 1, 2010</t>
  </si>
  <si>
    <t>Reconciliation</t>
  </si>
  <si>
    <t>Business line result</t>
  </si>
  <si>
    <t>Treasury shares</t>
  </si>
  <si>
    <t>Purchase of treasury stock</t>
  </si>
  <si>
    <t>Other comprehensive income</t>
  </si>
  <si>
    <t>Total comprehensive income</t>
  </si>
  <si>
    <t>Transactions with shareholders</t>
  </si>
  <si>
    <t xml:space="preserve">Proceeds from financial liabilities </t>
  </si>
  <si>
    <t>Dividends paid</t>
  </si>
  <si>
    <t>thereof attributable to non-controlling interest</t>
  </si>
  <si>
    <t>Revenue</t>
  </si>
  <si>
    <t xml:space="preserve">Earnings per share (€, basic) </t>
  </si>
  <si>
    <t>Earnings per share (€, diluted)</t>
  </si>
  <si>
    <t>Financial income/expense net</t>
  </si>
  <si>
    <t>Weighted average number of shares outstanding (basic)</t>
  </si>
  <si>
    <t>Weighted average number of shares outstanding (diluted)</t>
  </si>
  <si>
    <t>In € thousands</t>
  </si>
  <si>
    <t>Net gain/loss marketable securities and derivatives</t>
  </si>
  <si>
    <t>Net loss/gain arising from translating net investments in foreign operations</t>
  </si>
  <si>
    <t>Net actuarial gain/loss from defined benefit plans</t>
  </si>
  <si>
    <t>ASSETS</t>
  </si>
  <si>
    <t>EQUITY AND LIABILITIES</t>
  </si>
  <si>
    <t>Provisions for pensions</t>
  </si>
  <si>
    <t>STATEMENT OF COMPREHENSIVE INCOME</t>
  </si>
  <si>
    <t xml:space="preserve">In € thousands </t>
  </si>
  <si>
    <t>In € millions (unless otherwise stated)</t>
  </si>
  <si>
    <t>Net cash provided by operating activities</t>
  </si>
  <si>
    <t>Proceeds from the sale of property, plant and equipment/intangible assets</t>
  </si>
  <si>
    <t>Purchase of property, plant and equipment/intangible assets</t>
  </si>
  <si>
    <t>Net cash provided by/used in financing activities</t>
  </si>
  <si>
    <t>Currency translation adjustment</t>
  </si>
  <si>
    <t>Cash and cash equivalents at the end of period</t>
  </si>
  <si>
    <t>Product sales</t>
  </si>
  <si>
    <t xml:space="preserve"> </t>
  </si>
  <si>
    <t>Net debt</t>
  </si>
  <si>
    <t>Non-controlling interest</t>
  </si>
  <si>
    <t>Dec. 31, 2010</t>
  </si>
  <si>
    <t>BPE</t>
  </si>
  <si>
    <t>IDSC</t>
  </si>
  <si>
    <t>Issue and disposal of treasury stock</t>
  </si>
  <si>
    <t>Acquisition of non controlling interest</t>
  </si>
  <si>
    <t>Equity as of January 1, 2011</t>
  </si>
  <si>
    <t>Transactions with equity holders</t>
  </si>
  <si>
    <t>Common shares (No.)</t>
  </si>
  <si>
    <t>Fair value measurement of securities and derivatives</t>
  </si>
  <si>
    <t>Actuarial gains/losses from defined benefit plans</t>
  </si>
  <si>
    <t>Currency gains/losses from net investments in foreign operations</t>
  </si>
  <si>
    <t>Attributable to shareholders of Software AG</t>
  </si>
  <si>
    <t>Non-controlling interests</t>
  </si>
  <si>
    <t>Thereof attributable to shareholders of Software AG</t>
  </si>
  <si>
    <t>Thereof attributable to non-controlling interests</t>
  </si>
  <si>
    <t>Purchase of treasury stock (incl. Hedge premiums paid)</t>
  </si>
  <si>
    <t xml:space="preserve">Comprehensive income </t>
  </si>
  <si>
    <t>Business Line</t>
  </si>
  <si>
    <t>Business Process Excellence</t>
  </si>
  <si>
    <t>IDS Scheer Consulting</t>
  </si>
  <si>
    <t>R&amp;D</t>
  </si>
  <si>
    <t>Enterprise Transaction Systems</t>
  </si>
  <si>
    <t>3%*</t>
  </si>
  <si>
    <t>2%*</t>
  </si>
  <si>
    <t>1%*</t>
  </si>
  <si>
    <t>-3%*</t>
  </si>
  <si>
    <t>0%*</t>
  </si>
  <si>
    <t>4%*</t>
  </si>
  <si>
    <t>-2%*</t>
  </si>
  <si>
    <t>-5%*</t>
  </si>
  <si>
    <t>*at constant currency to reflect the business volume in local markets</t>
  </si>
  <si>
    <t>Consulting and Services</t>
  </si>
  <si>
    <t>Free Cash flow</t>
  </si>
  <si>
    <t>September 30, 2011</t>
  </si>
  <si>
    <t>September 30, 2010</t>
  </si>
  <si>
    <t>Q3 2011</t>
  </si>
  <si>
    <t>Q3 2010</t>
  </si>
  <si>
    <t>CONSOLIDATED BALANCE SHEET as of September 30, 2011</t>
  </si>
  <si>
    <t>Sept. 30, 2011</t>
  </si>
  <si>
    <t>Sept. 30, 2010</t>
  </si>
  <si>
    <t>Equity as of September 30, 2010</t>
  </si>
  <si>
    <t>Equity as of September 30, 2011</t>
  </si>
  <si>
    <t>5%*</t>
  </si>
  <si>
    <t>9%*</t>
  </si>
  <si>
    <t>12%*</t>
  </si>
  <si>
    <t>-9%*</t>
  </si>
  <si>
    <t>KEY FIGURES as of September 30, 2011</t>
  </si>
  <si>
    <t>CONSOLIDATED INCOME STATEMENT for the nine (three) month ended September 30</t>
  </si>
  <si>
    <t>Q1 - Q3 2011</t>
  </si>
  <si>
    <t>Q1 - Q3 2010</t>
  </si>
  <si>
    <t>CONSOLIDATED STATEMENT OF CASH FLOWS for the nine (three) month ended September 30</t>
  </si>
  <si>
    <t>SEGMENT REPORT for the nine month ended September 30</t>
  </si>
  <si>
    <t>SEGMENT REPORT for the three month ended September 30</t>
  </si>
  <si>
    <t>CONSOLIDATED STATEMENT OF CHANGES IN EQUITY for the nine month ended September 30</t>
  </si>
  <si>
    <t>for the nine (three) month ended September 30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</si>
</sst>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#,##0_ ;[Red]\-#,##0\ "/>
    <numFmt numFmtId="183" formatCode="0.0"/>
    <numFmt numFmtId="190" formatCode="0.0%"/>
    <numFmt numFmtId="192" formatCode="#,##0.0"/>
    <numFmt numFmtId="197" formatCode="&quot;ÖS&quot;\ #,##0;[Red]\-&quot;ÖS&quot;\ #,##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d/m/yyyy"/>
    <numFmt numFmtId="201" formatCode="_-* #,##0.0_-;\-* #,##0.0_-;_-* &quot;-&quot;?_-;_-@_-"/>
    <numFmt numFmtId="205" formatCode="_-* #,##0.00\ [$€-1]_-;\-* #,##0.00\ [$€-1]_-;_-* &quot;-&quot;??\ [$€-1]_-"/>
    <numFmt numFmtId="214" formatCode="[$-407]d/\ mmmm\ yyyy;@"/>
    <numFmt numFmtId="215" formatCode="[$-407]d/\ mmm/\ yyyy;@"/>
    <numFmt numFmtId="219" formatCode="0.000_)"/>
    <numFmt numFmtId="220" formatCode="#,##0\ \ "/>
  </numFmts>
  <fonts count="58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0"/>
    </font>
    <font>
      <sz val="10"/>
      <name val="Courier"/>
      <family val="0"/>
    </font>
    <font>
      <u val="single"/>
      <sz val="12"/>
      <color indexed="36"/>
      <name val="Arial"/>
      <family val="0"/>
    </font>
    <font>
      <sz val="11"/>
      <name val="Univers (WN)"/>
      <family val="0"/>
    </font>
    <font>
      <u val="single"/>
      <sz val="12"/>
      <color indexed="12"/>
      <name val="Arial"/>
      <family val="0"/>
    </font>
    <font>
      <sz val="10"/>
      <name val="Geneva"/>
      <family val="0"/>
    </font>
    <font>
      <b/>
      <sz val="11"/>
      <name val="Arial"/>
      <family val="0"/>
    </font>
    <font>
      <b/>
      <i/>
      <sz val="11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i/>
      <sz val="9"/>
      <name val="Arial"/>
      <family val="2"/>
    </font>
    <font>
      <b/>
      <sz val="9"/>
      <name val="Arial"/>
      <family val="2"/>
    </font>
    <font>
      <sz val="10"/>
      <name val="CorpoS"/>
      <family val="0"/>
    </font>
    <font>
      <sz val="11"/>
      <name val="Tms Rmn"/>
      <family val="0"/>
    </font>
    <font>
      <b/>
      <sz val="14"/>
      <name val="Arial"/>
      <family val="2"/>
    </font>
    <font>
      <i/>
      <sz val="12"/>
      <name val="Arial"/>
      <family val="2"/>
    </font>
    <font>
      <sz val="10"/>
      <color indexed="5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sz val="11"/>
      <color indexed="47"/>
      <name val="Calibri"/>
      <family val="2"/>
    </font>
    <font>
      <sz val="11"/>
      <color indexed="3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>
      <alignment/>
      <protection/>
    </xf>
    <xf numFmtId="0" fontId="0" fillId="0" borderId="0">
      <alignment vertical="center"/>
      <protection/>
    </xf>
    <xf numFmtId="0" fontId="13" fillId="2" borderId="0">
      <alignment/>
      <protection/>
    </xf>
    <xf numFmtId="0" fontId="13" fillId="0" borderId="0">
      <alignment vertical="center"/>
      <protection/>
    </xf>
    <xf numFmtId="0" fontId="14" fillId="2" borderId="0">
      <alignment/>
      <protection/>
    </xf>
    <xf numFmtId="0" fontId="14" fillId="0" borderId="0">
      <alignment vertical="center"/>
      <protection/>
    </xf>
    <xf numFmtId="0" fontId="15" fillId="2" borderId="0">
      <alignment/>
      <protection/>
    </xf>
    <xf numFmtId="0" fontId="15" fillId="0" borderId="0">
      <alignment vertical="center"/>
      <protection/>
    </xf>
    <xf numFmtId="0" fontId="16" fillId="2" borderId="0">
      <alignment/>
      <protection/>
    </xf>
    <xf numFmtId="0" fontId="16" fillId="0" borderId="0">
      <alignment vertical="center"/>
      <protection/>
    </xf>
    <xf numFmtId="0" fontId="17" fillId="2" borderId="0">
      <alignment/>
      <protection/>
    </xf>
    <xf numFmtId="0" fontId="17" fillId="0" borderId="0">
      <alignment/>
      <protection/>
    </xf>
    <xf numFmtId="0" fontId="2" fillId="2" borderId="0">
      <alignment/>
      <protection/>
    </xf>
    <xf numFmtId="0" fontId="2" fillId="0" borderId="0">
      <alignment/>
      <protection/>
    </xf>
    <xf numFmtId="220" fontId="18" fillId="3" borderId="1">
      <alignment/>
      <protection/>
    </xf>
    <xf numFmtId="182" fontId="0" fillId="0" borderId="0">
      <alignment vertical="center"/>
      <protection/>
    </xf>
    <xf numFmtId="0" fontId="14" fillId="3" borderId="0">
      <alignment/>
      <protection/>
    </xf>
    <xf numFmtId="0" fontId="14" fillId="4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0" fontId="13" fillId="2" borderId="0">
      <alignment/>
      <protection/>
    </xf>
    <xf numFmtId="0" fontId="13" fillId="0" borderId="0">
      <alignment/>
      <protection/>
    </xf>
    <xf numFmtId="0" fontId="14" fillId="2" borderId="0">
      <alignment/>
      <protection/>
    </xf>
    <xf numFmtId="0" fontId="0" fillId="2" borderId="0">
      <alignment/>
      <protection/>
    </xf>
    <xf numFmtId="0" fontId="16" fillId="2" borderId="0">
      <alignment/>
      <protection/>
    </xf>
    <xf numFmtId="0" fontId="17" fillId="2" borderId="0">
      <alignment/>
      <protection/>
    </xf>
    <xf numFmtId="0" fontId="2" fillId="2" borderId="0">
      <alignment/>
      <protection/>
    </xf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181" fontId="0" fillId="0" borderId="0" applyFont="0" applyFill="0" applyBorder="0" applyAlignment="0" applyProtection="0"/>
    <xf numFmtId="219" fontId="19" fillId="0" borderId="0">
      <alignment/>
      <protection/>
    </xf>
    <xf numFmtId="219" fontId="19" fillId="0" borderId="0">
      <alignment/>
      <protection/>
    </xf>
    <xf numFmtId="219" fontId="19" fillId="0" borderId="0">
      <alignment/>
      <protection/>
    </xf>
    <xf numFmtId="219" fontId="19" fillId="0" borderId="0">
      <alignment/>
      <protection/>
    </xf>
    <xf numFmtId="219" fontId="19" fillId="0" borderId="0">
      <alignment/>
      <protection/>
    </xf>
    <xf numFmtId="219" fontId="19" fillId="0" borderId="0">
      <alignment/>
      <protection/>
    </xf>
    <xf numFmtId="219" fontId="19" fillId="0" borderId="0">
      <alignment/>
      <protection/>
    </xf>
    <xf numFmtId="219" fontId="19" fillId="0" borderId="0">
      <alignment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00" fontId="7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  <xf numFmtId="38" fontId="2" fillId="2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3" borderId="2" applyNumberFormat="0" applyAlignment="0" applyProtection="0"/>
    <xf numFmtId="10" fontId="2" fillId="3" borderId="7" applyNumberFormat="0" applyBorder="0" applyAlignment="0" applyProtection="0"/>
    <xf numFmtId="0" fontId="52" fillId="0" borderId="8" applyNumberFormat="0" applyFill="0" applyAlignment="0" applyProtection="0"/>
    <xf numFmtId="201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2" fontId="7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53" fillId="3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4" fontId="5" fillId="0" borderId="0">
      <alignment/>
      <protection/>
    </xf>
    <xf numFmtId="0" fontId="0" fillId="35" borderId="9" applyNumberFormat="0" applyFont="0" applyAlignment="0" applyProtection="0"/>
    <xf numFmtId="0" fontId="54" fillId="30" borderId="10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" fontId="10" fillId="0" borderId="11" applyNumberFormat="0" applyFill="0" applyAlignment="0" applyProtection="0"/>
    <xf numFmtId="3" fontId="11" fillId="0" borderId="11" applyNumberFormat="0" applyFill="0" applyAlignment="0" applyProtection="0"/>
    <xf numFmtId="0" fontId="10" fillId="0" borderId="0" applyNumberFormat="0" applyFill="0" applyBorder="0" applyProtection="0">
      <alignment wrapText="1"/>
    </xf>
    <xf numFmtId="0" fontId="11" fillId="0" borderId="0">
      <alignment wrapText="1"/>
      <protection/>
    </xf>
    <xf numFmtId="0" fontId="55" fillId="0" borderId="0" applyNumberFormat="0" applyFill="0" applyBorder="0" applyAlignment="0" applyProtection="0"/>
    <xf numFmtId="0" fontId="56" fillId="0" borderId="12" applyNumberFormat="0" applyFill="0" applyAlignment="0" applyProtection="0"/>
    <xf numFmtId="3" fontId="12" fillId="0" borderId="0" applyFont="0" applyFill="0" applyBorder="0" applyProtection="0">
      <alignment horizontal="right"/>
    </xf>
    <xf numFmtId="0" fontId="57" fillId="0" borderId="0" applyNumberFormat="0" applyFill="0" applyBorder="0" applyAlignment="0" applyProtection="0"/>
    <xf numFmtId="199" fontId="18" fillId="0" borderId="0" applyBorder="0" applyProtection="0">
      <alignment/>
    </xf>
    <xf numFmtId="199" fontId="18" fillId="0" borderId="0" applyBorder="0">
      <alignment/>
      <protection/>
    </xf>
  </cellStyleXfs>
  <cellXfs count="2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110" applyFont="1">
      <alignment/>
      <protection/>
    </xf>
    <xf numFmtId="4" fontId="0" fillId="0" borderId="0" xfId="110" applyNumberFormat="1" applyFont="1" applyAlignment="1">
      <alignment horizontal="right"/>
      <protection/>
    </xf>
    <xf numFmtId="4" fontId="1" fillId="36" borderId="0" xfId="110" applyFont="1" applyFill="1" applyBorder="1" applyAlignment="1" applyProtection="1">
      <alignment/>
      <protection/>
    </xf>
    <xf numFmtId="4" fontId="1" fillId="36" borderId="0" xfId="110" applyNumberFormat="1" applyFont="1" applyFill="1" applyBorder="1" applyAlignment="1" applyProtection="1">
      <alignment horizontal="right"/>
      <protection/>
    </xf>
    <xf numFmtId="4" fontId="3" fillId="36" borderId="0" xfId="110" applyFont="1" applyFill="1" applyBorder="1" applyAlignment="1" applyProtection="1">
      <alignment/>
      <protection/>
    </xf>
    <xf numFmtId="4" fontId="1" fillId="36" borderId="0" xfId="110" applyNumberFormat="1" applyFont="1" applyFill="1" applyBorder="1" applyAlignment="1" applyProtection="1">
      <alignment horizontal="center"/>
      <protection/>
    </xf>
    <xf numFmtId="4" fontId="3" fillId="36" borderId="0" xfId="110" applyFont="1" applyFill="1" applyAlignment="1" applyProtection="1">
      <alignment horizontal="left"/>
      <protection/>
    </xf>
    <xf numFmtId="4" fontId="1" fillId="36" borderId="0" xfId="110" applyNumberFormat="1" applyFont="1" applyFill="1" applyBorder="1" applyAlignment="1">
      <alignment horizontal="center"/>
      <protection/>
    </xf>
    <xf numFmtId="4" fontId="1" fillId="36" borderId="0" xfId="110" applyFont="1" applyFill="1" applyAlignment="1" applyProtection="1">
      <alignment horizontal="left"/>
      <protection/>
    </xf>
    <xf numFmtId="3" fontId="1" fillId="0" borderId="0" xfId="0" applyNumberFormat="1" applyFont="1" applyAlignment="1">
      <alignment/>
    </xf>
    <xf numFmtId="4" fontId="1" fillId="36" borderId="0" xfId="110" applyFont="1" applyFill="1">
      <alignment/>
      <protection/>
    </xf>
    <xf numFmtId="4" fontId="3" fillId="36" borderId="0" xfId="110" applyFont="1" applyFill="1">
      <alignment/>
      <protection/>
    </xf>
    <xf numFmtId="0" fontId="3" fillId="36" borderId="7" xfId="0" applyFont="1" applyFill="1" applyBorder="1" applyAlignment="1">
      <alignment vertical="center" wrapText="1"/>
    </xf>
    <xf numFmtId="49" fontId="3" fillId="36" borderId="7" xfId="0" applyNumberFormat="1" applyFont="1" applyFill="1" applyBorder="1" applyAlignment="1">
      <alignment horizontal="center" vertical="center" wrapText="1"/>
    </xf>
    <xf numFmtId="0" fontId="1" fillId="36" borderId="7" xfId="0" applyFont="1" applyFill="1" applyBorder="1" applyAlignment="1">
      <alignment wrapText="1"/>
    </xf>
    <xf numFmtId="0" fontId="1" fillId="36" borderId="13" xfId="0" applyFont="1" applyFill="1" applyBorder="1" applyAlignment="1">
      <alignment wrapText="1"/>
    </xf>
    <xf numFmtId="0" fontId="3" fillId="36" borderId="14" xfId="0" applyFont="1" applyFill="1" applyBorder="1" applyAlignment="1">
      <alignment wrapText="1"/>
    </xf>
    <xf numFmtId="0" fontId="1" fillId="36" borderId="7" xfId="0" applyFont="1" applyFill="1" applyBorder="1" applyAlignment="1">
      <alignment/>
    </xf>
    <xf numFmtId="3" fontId="3" fillId="36" borderId="14" xfId="0" applyNumberFormat="1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36" borderId="14" xfId="116" applyFont="1" applyFill="1" applyBorder="1" applyAlignment="1">
      <alignment/>
      <protection/>
    </xf>
    <xf numFmtId="0" fontId="1" fillId="36" borderId="13" xfId="116" applyFont="1" applyFill="1" applyBorder="1" applyAlignment="1">
      <alignment/>
      <protection/>
    </xf>
    <xf numFmtId="0" fontId="0" fillId="36" borderId="0" xfId="0" applyFont="1" applyFill="1" applyAlignment="1">
      <alignment/>
    </xf>
    <xf numFmtId="0" fontId="20" fillId="36" borderId="0" xfId="0" applyFont="1" applyFill="1" applyAlignment="1">
      <alignment vertical="center"/>
    </xf>
    <xf numFmtId="0" fontId="0" fillId="36" borderId="0" xfId="0" applyFont="1" applyFill="1" applyAlignment="1">
      <alignment/>
    </xf>
    <xf numFmtId="9" fontId="1" fillId="36" borderId="0" xfId="0" applyNumberFormat="1" applyFont="1" applyFill="1" applyBorder="1" applyAlignment="1">
      <alignment/>
    </xf>
    <xf numFmtId="190" fontId="0" fillId="36" borderId="0" xfId="0" applyNumberFormat="1" applyFont="1" applyFill="1" applyAlignment="1">
      <alignment/>
    </xf>
    <xf numFmtId="190" fontId="3" fillId="36" borderId="7" xfId="0" applyNumberFormat="1" applyFont="1" applyFill="1" applyBorder="1" applyAlignment="1">
      <alignment horizontal="center" vertical="center" wrapText="1"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192" fontId="1" fillId="36" borderId="17" xfId="0" applyNumberFormat="1" applyFont="1" applyFill="1" applyBorder="1" applyAlignment="1">
      <alignment/>
    </xf>
    <xf numFmtId="9" fontId="1" fillId="36" borderId="18" xfId="0" applyNumberFormat="1" applyFont="1" applyFill="1" applyBorder="1" applyAlignment="1">
      <alignment/>
    </xf>
    <xf numFmtId="0" fontId="1" fillId="36" borderId="19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1" fillId="36" borderId="20" xfId="0" applyFont="1" applyFill="1" applyBorder="1" applyAlignment="1">
      <alignment/>
    </xf>
    <xf numFmtId="0" fontId="1" fillId="36" borderId="19" xfId="0" applyFont="1" applyFill="1" applyBorder="1" applyAlignment="1">
      <alignment/>
    </xf>
    <xf numFmtId="192" fontId="1" fillId="36" borderId="20" xfId="0" applyNumberFormat="1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1" fillId="36" borderId="20" xfId="0" applyFont="1" applyFill="1" applyBorder="1" applyAlignment="1">
      <alignment/>
    </xf>
    <xf numFmtId="0" fontId="1" fillId="36" borderId="0" xfId="0" applyFont="1" applyFill="1" applyAlignment="1">
      <alignment/>
    </xf>
    <xf numFmtId="0" fontId="1" fillId="36" borderId="21" xfId="0" applyFont="1" applyFill="1" applyBorder="1" applyAlignment="1">
      <alignment/>
    </xf>
    <xf numFmtId="0" fontId="1" fillId="36" borderId="22" xfId="0" applyFont="1" applyFill="1" applyBorder="1" applyAlignment="1">
      <alignment/>
    </xf>
    <xf numFmtId="0" fontId="1" fillId="36" borderId="23" xfId="0" applyFont="1" applyFill="1" applyBorder="1" applyAlignment="1">
      <alignment/>
    </xf>
    <xf numFmtId="192" fontId="1" fillId="36" borderId="23" xfId="0" applyNumberFormat="1" applyFont="1" applyFill="1" applyBorder="1" applyAlignment="1">
      <alignment/>
    </xf>
    <xf numFmtId="9" fontId="1" fillId="36" borderId="14" xfId="0" applyNumberFormat="1" applyFont="1" applyFill="1" applyBorder="1" applyAlignment="1">
      <alignment/>
    </xf>
    <xf numFmtId="190" fontId="1" fillId="36" borderId="23" xfId="0" applyNumberFormat="1" applyFont="1" applyFill="1" applyBorder="1" applyAlignment="1">
      <alignment/>
    </xf>
    <xf numFmtId="190" fontId="1" fillId="36" borderId="14" xfId="0" applyNumberFormat="1" applyFont="1" applyFill="1" applyBorder="1" applyAlignment="1">
      <alignment/>
    </xf>
    <xf numFmtId="0" fontId="3" fillId="36" borderId="19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6" borderId="20" xfId="0" applyFont="1" applyFill="1" applyBorder="1" applyAlignment="1">
      <alignment/>
    </xf>
    <xf numFmtId="192" fontId="3" fillId="36" borderId="0" xfId="0" applyNumberFormat="1" applyFont="1" applyFill="1" applyBorder="1" applyAlignment="1">
      <alignment/>
    </xf>
    <xf numFmtId="9" fontId="3" fillId="36" borderId="24" xfId="0" applyNumberFormat="1" applyFont="1" applyFill="1" applyBorder="1" applyAlignment="1">
      <alignment/>
    </xf>
    <xf numFmtId="0" fontId="1" fillId="36" borderId="25" xfId="0" applyFont="1" applyFill="1" applyBorder="1" applyAlignment="1">
      <alignment/>
    </xf>
    <xf numFmtId="2" fontId="1" fillId="36" borderId="26" xfId="0" applyNumberFormat="1" applyFont="1" applyFill="1" applyBorder="1" applyAlignment="1">
      <alignment/>
    </xf>
    <xf numFmtId="9" fontId="1" fillId="36" borderId="7" xfId="0" applyNumberFormat="1" applyFont="1" applyFill="1" applyBorder="1" applyAlignment="1">
      <alignment/>
    </xf>
    <xf numFmtId="0" fontId="1" fillId="36" borderId="26" xfId="0" applyFont="1" applyFill="1" applyBorder="1" applyAlignment="1">
      <alignment/>
    </xf>
    <xf numFmtId="0" fontId="1" fillId="36" borderId="26" xfId="0" applyFont="1" applyFill="1" applyBorder="1" applyAlignment="1">
      <alignment horizontal="right"/>
    </xf>
    <xf numFmtId="0" fontId="1" fillId="36" borderId="25" xfId="0" applyFont="1" applyFill="1" applyBorder="1" applyAlignment="1">
      <alignment horizontal="right"/>
    </xf>
    <xf numFmtId="183" fontId="1" fillId="36" borderId="26" xfId="0" applyNumberFormat="1" applyFont="1" applyFill="1" applyBorder="1" applyAlignment="1">
      <alignment horizontal="right"/>
    </xf>
    <xf numFmtId="183" fontId="1" fillId="36" borderId="20" xfId="0" applyNumberFormat="1" applyFont="1" applyFill="1" applyBorder="1" applyAlignment="1">
      <alignment/>
    </xf>
    <xf numFmtId="9" fontId="1" fillId="36" borderId="24" xfId="0" applyNumberFormat="1" applyFont="1" applyFill="1" applyBorder="1" applyAlignment="1">
      <alignment/>
    </xf>
    <xf numFmtId="9" fontId="1" fillId="36" borderId="23" xfId="0" applyNumberFormat="1" applyFont="1" applyFill="1" applyBorder="1" applyAlignment="1">
      <alignment/>
    </xf>
    <xf numFmtId="3" fontId="1" fillId="36" borderId="20" xfId="0" applyNumberFormat="1" applyFont="1" applyFill="1" applyBorder="1" applyAlignment="1">
      <alignment horizontal="right"/>
    </xf>
    <xf numFmtId="3" fontId="1" fillId="36" borderId="23" xfId="0" applyNumberFormat="1" applyFont="1" applyFill="1" applyBorder="1" applyAlignment="1">
      <alignment horizontal="right"/>
    </xf>
    <xf numFmtId="0" fontId="20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7" borderId="7" xfId="0" applyFont="1" applyFill="1" applyBorder="1" applyAlignment="1">
      <alignment vertical="center"/>
    </xf>
    <xf numFmtId="0" fontId="3" fillId="37" borderId="26" xfId="0" applyFont="1" applyFill="1" applyBorder="1" applyAlignment="1">
      <alignment horizontal="center" vertical="center" wrapText="1"/>
    </xf>
    <xf numFmtId="0" fontId="1" fillId="37" borderId="18" xfId="0" applyFont="1" applyFill="1" applyBorder="1" applyAlignment="1">
      <alignment/>
    </xf>
    <xf numFmtId="3" fontId="1" fillId="36" borderId="20" xfId="0" applyNumberFormat="1" applyFont="1" applyFill="1" applyBorder="1" applyAlignment="1" applyProtection="1">
      <alignment/>
      <protection locked="0"/>
    </xf>
    <xf numFmtId="9" fontId="1" fillId="36" borderId="18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Alignment="1">
      <alignment/>
    </xf>
    <xf numFmtId="0" fontId="1" fillId="37" borderId="18" xfId="0" applyFont="1" applyFill="1" applyBorder="1" applyAlignment="1">
      <alignment vertical="center"/>
    </xf>
    <xf numFmtId="0" fontId="1" fillId="36" borderId="0" xfId="0" applyFont="1" applyFill="1" applyBorder="1" applyAlignment="1">
      <alignment vertical="center"/>
    </xf>
    <xf numFmtId="0" fontId="1" fillId="37" borderId="14" xfId="0" applyFont="1" applyFill="1" applyBorder="1" applyAlignment="1">
      <alignment vertical="center"/>
    </xf>
    <xf numFmtId="0" fontId="1" fillId="36" borderId="22" xfId="0" applyFont="1" applyFill="1" applyBorder="1" applyAlignment="1">
      <alignment vertical="center"/>
    </xf>
    <xf numFmtId="3" fontId="1" fillId="36" borderId="23" xfId="0" applyNumberFormat="1" applyFont="1" applyFill="1" applyBorder="1" applyAlignment="1" applyProtection="1">
      <alignment/>
      <protection locked="0"/>
    </xf>
    <xf numFmtId="9" fontId="1" fillId="36" borderId="14" xfId="0" applyNumberFormat="1" applyFont="1" applyFill="1" applyBorder="1" applyAlignment="1" applyProtection="1">
      <alignment/>
      <protection locked="0"/>
    </xf>
    <xf numFmtId="3" fontId="3" fillId="36" borderId="23" xfId="0" applyNumberFormat="1" applyFont="1" applyFill="1" applyBorder="1" applyAlignment="1">
      <alignment/>
    </xf>
    <xf numFmtId="9" fontId="3" fillId="36" borderId="7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1" fillId="37" borderId="7" xfId="0" applyFont="1" applyFill="1" applyBorder="1" applyAlignment="1">
      <alignment vertical="center"/>
    </xf>
    <xf numFmtId="0" fontId="1" fillId="36" borderId="27" xfId="0" applyFont="1" applyFill="1" applyBorder="1" applyAlignment="1">
      <alignment vertical="center"/>
    </xf>
    <xf numFmtId="3" fontId="1" fillId="36" borderId="26" xfId="0" applyNumberFormat="1" applyFont="1" applyFill="1" applyBorder="1" applyAlignment="1" applyProtection="1">
      <alignment/>
      <protection locked="0"/>
    </xf>
    <xf numFmtId="9" fontId="1" fillId="36" borderId="7" xfId="0" applyNumberFormat="1" applyFont="1" applyFill="1" applyBorder="1" applyAlignment="1" applyProtection="1">
      <alignment/>
      <protection locked="0"/>
    </xf>
    <xf numFmtId="3" fontId="3" fillId="36" borderId="26" xfId="0" applyNumberFormat="1" applyFont="1" applyFill="1" applyBorder="1" applyAlignment="1" applyProtection="1">
      <alignment/>
      <protection locked="0"/>
    </xf>
    <xf numFmtId="3" fontId="3" fillId="36" borderId="26" xfId="0" applyNumberFormat="1" applyFont="1" applyFill="1" applyBorder="1" applyAlignment="1">
      <alignment/>
    </xf>
    <xf numFmtId="0" fontId="1" fillId="37" borderId="7" xfId="0" applyFont="1" applyFill="1" applyBorder="1" applyAlignment="1">
      <alignment/>
    </xf>
    <xf numFmtId="3" fontId="1" fillId="36" borderId="26" xfId="0" applyNumberFormat="1" applyFont="1" applyFill="1" applyBorder="1" applyAlignment="1">
      <alignment/>
    </xf>
    <xf numFmtId="9" fontId="1" fillId="36" borderId="7" xfId="0" applyNumberFormat="1" applyFont="1" applyFill="1" applyBorder="1" applyAlignment="1" applyProtection="1">
      <alignment horizontal="right"/>
      <protection locked="0"/>
    </xf>
    <xf numFmtId="0" fontId="1" fillId="37" borderId="14" xfId="0" applyFont="1" applyFill="1" applyBorder="1" applyAlignment="1">
      <alignment/>
    </xf>
    <xf numFmtId="0" fontId="3" fillId="36" borderId="7" xfId="0" applyFont="1" applyFill="1" applyBorder="1" applyAlignment="1">
      <alignment/>
    </xf>
    <xf numFmtId="0" fontId="3" fillId="37" borderId="7" xfId="0" applyFont="1" applyFill="1" applyBorder="1" applyAlignment="1">
      <alignment/>
    </xf>
    <xf numFmtId="0" fontId="3" fillId="36" borderId="27" xfId="0" applyFont="1" applyFill="1" applyBorder="1" applyAlignment="1">
      <alignment/>
    </xf>
    <xf numFmtId="4" fontId="1" fillId="36" borderId="26" xfId="0" applyNumberFormat="1" applyFont="1" applyFill="1" applyBorder="1" applyAlignment="1" applyProtection="1">
      <alignment/>
      <protection locked="0"/>
    </xf>
    <xf numFmtId="3" fontId="3" fillId="36" borderId="21" xfId="0" applyNumberFormat="1" applyFont="1" applyFill="1" applyBorder="1" applyAlignment="1">
      <alignment/>
    </xf>
    <xf numFmtId="3" fontId="3" fillId="36" borderId="24" xfId="117" applyNumberFormat="1" applyFont="1" applyFill="1" applyBorder="1" applyAlignment="1">
      <alignment horizontal="centerContinuous" vertical="center"/>
      <protection/>
    </xf>
    <xf numFmtId="3" fontId="1" fillId="36" borderId="22" xfId="0" applyNumberFormat="1" applyFont="1" applyFill="1" applyBorder="1" applyAlignment="1">
      <alignment horizontal="center" wrapText="1"/>
    </xf>
    <xf numFmtId="3" fontId="1" fillId="36" borderId="7" xfId="0" applyNumberFormat="1" applyFont="1" applyFill="1" applyBorder="1" applyAlignment="1">
      <alignment/>
    </xf>
    <xf numFmtId="3" fontId="3" fillId="36" borderId="0" xfId="0" applyNumberFormat="1" applyFont="1" applyFill="1" applyBorder="1" applyAlignment="1">
      <alignment/>
    </xf>
    <xf numFmtId="3" fontId="1" fillId="36" borderId="0" xfId="0" applyNumberFormat="1" applyFont="1" applyFill="1" applyBorder="1" applyAlignment="1">
      <alignment/>
    </xf>
    <xf numFmtId="214" fontId="1" fillId="36" borderId="28" xfId="0" applyNumberFormat="1" applyFont="1" applyFill="1" applyBorder="1" applyAlignment="1">
      <alignment horizontal="left"/>
    </xf>
    <xf numFmtId="214" fontId="1" fillId="36" borderId="29" xfId="0" applyNumberFormat="1" applyFont="1" applyFill="1" applyBorder="1" applyAlignment="1">
      <alignment horizontal="left"/>
    </xf>
    <xf numFmtId="3" fontId="1" fillId="36" borderId="29" xfId="0" applyNumberFormat="1" applyFont="1" applyFill="1" applyBorder="1" applyAlignment="1">
      <alignment horizontal="center" wrapText="1"/>
    </xf>
    <xf numFmtId="3" fontId="1" fillId="36" borderId="30" xfId="0" applyNumberFormat="1" applyFont="1" applyFill="1" applyBorder="1" applyAlignment="1">
      <alignment/>
    </xf>
    <xf numFmtId="49" fontId="1" fillId="36" borderId="31" xfId="0" applyNumberFormat="1" applyFont="1" applyFill="1" applyBorder="1" applyAlignment="1">
      <alignment horizontal="left"/>
    </xf>
    <xf numFmtId="49" fontId="1" fillId="36" borderId="0" xfId="0" applyNumberFormat="1" applyFont="1" applyFill="1" applyBorder="1" applyAlignment="1">
      <alignment horizontal="left"/>
    </xf>
    <xf numFmtId="3" fontId="1" fillId="36" borderId="0" xfId="0" applyNumberFormat="1" applyFont="1" applyFill="1" applyBorder="1" applyAlignment="1">
      <alignment horizontal="center" wrapText="1"/>
    </xf>
    <xf numFmtId="3" fontId="1" fillId="36" borderId="32" xfId="0" applyNumberFormat="1" applyFont="1" applyFill="1" applyBorder="1" applyAlignment="1">
      <alignment horizontal="center"/>
    </xf>
    <xf numFmtId="0" fontId="1" fillId="36" borderId="31" xfId="0" applyNumberFormat="1" applyFont="1" applyFill="1" applyBorder="1" applyAlignment="1">
      <alignment horizontal="left"/>
    </xf>
    <xf numFmtId="3" fontId="1" fillId="36" borderId="0" xfId="0" applyNumberFormat="1" applyFont="1" applyFill="1" applyBorder="1" applyAlignment="1">
      <alignment horizontal="left"/>
    </xf>
    <xf numFmtId="3" fontId="3" fillId="36" borderId="33" xfId="0" applyNumberFormat="1" applyFont="1" applyFill="1" applyBorder="1" applyAlignment="1">
      <alignment horizontal="center"/>
    </xf>
    <xf numFmtId="3" fontId="1" fillId="36" borderId="31" xfId="0" applyNumberFormat="1" applyFont="1" applyFill="1" applyBorder="1" applyAlignment="1">
      <alignment horizontal="left"/>
    </xf>
    <xf numFmtId="3" fontId="1" fillId="36" borderId="0" xfId="0" applyNumberFormat="1" applyFont="1" applyFill="1" applyBorder="1" applyAlignment="1">
      <alignment horizontal="center"/>
    </xf>
    <xf numFmtId="3" fontId="3" fillId="36" borderId="32" xfId="0" applyNumberFormat="1" applyFont="1" applyFill="1" applyBorder="1" applyAlignment="1">
      <alignment horizontal="center"/>
    </xf>
    <xf numFmtId="3" fontId="3" fillId="36" borderId="34" xfId="0" applyNumberFormat="1" applyFont="1" applyFill="1" applyBorder="1" applyAlignment="1">
      <alignment/>
    </xf>
    <xf numFmtId="3" fontId="3" fillId="36" borderId="35" xfId="0" applyNumberFormat="1" applyFont="1" applyFill="1" applyBorder="1" applyAlignment="1">
      <alignment/>
    </xf>
    <xf numFmtId="3" fontId="1" fillId="36" borderId="35" xfId="0" applyNumberFormat="1" applyFont="1" applyFill="1" applyBorder="1" applyAlignment="1">
      <alignment/>
    </xf>
    <xf numFmtId="3" fontId="1" fillId="36" borderId="29" xfId="0" applyNumberFormat="1" applyFont="1" applyFill="1" applyBorder="1" applyAlignment="1">
      <alignment/>
    </xf>
    <xf numFmtId="3" fontId="3" fillId="36" borderId="36" xfId="0" applyNumberFormat="1" applyFont="1" applyFill="1" applyBorder="1" applyAlignment="1">
      <alignment/>
    </xf>
    <xf numFmtId="3" fontId="3" fillId="36" borderId="37" xfId="0" applyNumberFormat="1" applyFont="1" applyFill="1" applyBorder="1" applyAlignment="1">
      <alignment/>
    </xf>
    <xf numFmtId="3" fontId="3" fillId="36" borderId="22" xfId="0" applyNumberFormat="1" applyFont="1" applyFill="1" applyBorder="1" applyAlignment="1">
      <alignment/>
    </xf>
    <xf numFmtId="3" fontId="1" fillId="36" borderId="22" xfId="0" applyNumberFormat="1" applyFont="1" applyFill="1" applyBorder="1" applyAlignment="1">
      <alignment/>
    </xf>
    <xf numFmtId="3" fontId="3" fillId="36" borderId="33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3" fillId="36" borderId="38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 wrapText="1"/>
    </xf>
    <xf numFmtId="3" fontId="3" fillId="36" borderId="39" xfId="0" applyNumberFormat="1" applyFont="1" applyFill="1" applyBorder="1" applyAlignment="1">
      <alignment/>
    </xf>
    <xf numFmtId="3" fontId="3" fillId="36" borderId="40" xfId="0" applyNumberFormat="1" applyFont="1" applyFill="1" applyBorder="1" applyAlignment="1">
      <alignment/>
    </xf>
    <xf numFmtId="3" fontId="1" fillId="36" borderId="40" xfId="0" applyNumberFormat="1" applyFont="1" applyFill="1" applyBorder="1" applyAlignment="1">
      <alignment/>
    </xf>
    <xf numFmtId="3" fontId="1" fillId="36" borderId="41" xfId="0" applyNumberFormat="1" applyFont="1" applyFill="1" applyBorder="1" applyAlignment="1">
      <alignment/>
    </xf>
    <xf numFmtId="3" fontId="3" fillId="36" borderId="42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3" fillId="36" borderId="15" xfId="117" applyNumberFormat="1" applyFont="1" applyFill="1" applyBorder="1" applyAlignment="1">
      <alignment horizontal="left" vertical="center"/>
      <protection/>
    </xf>
    <xf numFmtId="3" fontId="3" fillId="36" borderId="15" xfId="117" applyNumberFormat="1" applyFont="1" applyFill="1" applyBorder="1" applyAlignment="1">
      <alignment horizontal="centerContinuous" vertical="center"/>
      <protection/>
    </xf>
    <xf numFmtId="3" fontId="3" fillId="36" borderId="17" xfId="117" applyNumberFormat="1" applyFont="1" applyFill="1" applyBorder="1" applyAlignment="1">
      <alignment horizontal="centerContinuous" vertical="center"/>
      <protection/>
    </xf>
    <xf numFmtId="3" fontId="3" fillId="36" borderId="16" xfId="117" applyNumberFormat="1" applyFont="1" applyFill="1" applyBorder="1" applyAlignment="1">
      <alignment horizontal="centerContinuous" vertical="center"/>
      <protection/>
    </xf>
    <xf numFmtId="3" fontId="3" fillId="36" borderId="19" xfId="117" applyNumberFormat="1" applyFont="1" applyFill="1" applyBorder="1" applyAlignment="1">
      <alignment horizontal="left" vertical="center"/>
      <protection/>
    </xf>
    <xf numFmtId="3" fontId="3" fillId="36" borderId="19" xfId="117" applyNumberFormat="1" applyFont="1" applyFill="1" applyBorder="1" applyAlignment="1">
      <alignment horizontal="centerContinuous" vertical="center"/>
      <protection/>
    </xf>
    <xf numFmtId="3" fontId="3" fillId="36" borderId="0" xfId="117" applyNumberFormat="1" applyFont="1" applyFill="1" applyBorder="1" applyAlignment="1">
      <alignment horizontal="centerContinuous" vertical="center"/>
      <protection/>
    </xf>
    <xf numFmtId="3" fontId="3" fillId="36" borderId="20" xfId="117" applyNumberFormat="1" applyFont="1" applyFill="1" applyBorder="1" applyAlignment="1">
      <alignment horizontal="centerContinuous" vertical="center"/>
      <protection/>
    </xf>
    <xf numFmtId="3" fontId="3" fillId="36" borderId="14" xfId="117" applyNumberFormat="1" applyFont="1" applyFill="1" applyBorder="1" applyAlignment="1">
      <alignment horizontal="left" vertical="center"/>
      <protection/>
    </xf>
    <xf numFmtId="49" fontId="3" fillId="36" borderId="21" xfId="117" applyNumberFormat="1" applyFont="1" applyFill="1" applyBorder="1" applyAlignment="1">
      <alignment horizontal="center" vertical="center"/>
      <protection/>
    </xf>
    <xf numFmtId="49" fontId="3" fillId="36" borderId="14" xfId="117" applyNumberFormat="1" applyFont="1" applyFill="1" applyBorder="1" applyAlignment="1">
      <alignment horizontal="center" vertical="center"/>
      <protection/>
    </xf>
    <xf numFmtId="3" fontId="3" fillId="36" borderId="18" xfId="117" applyNumberFormat="1" applyFont="1" applyFill="1" applyBorder="1" applyAlignment="1">
      <alignment horizontal="left" vertical="center"/>
      <protection/>
    </xf>
    <xf numFmtId="3" fontId="1" fillId="36" borderId="19" xfId="117" applyNumberFormat="1" applyFont="1" applyFill="1" applyBorder="1" applyAlignment="1">
      <alignment horizontal="left" vertical="center"/>
      <protection/>
    </xf>
    <xf numFmtId="3" fontId="1" fillId="36" borderId="18" xfId="117" applyNumberFormat="1" applyFont="1" applyFill="1" applyBorder="1" applyAlignment="1">
      <alignment horizontal="right" vertical="center"/>
      <protection/>
    </xf>
    <xf numFmtId="3" fontId="3" fillId="36" borderId="25" xfId="117" applyNumberFormat="1" applyFont="1" applyFill="1" applyBorder="1" applyAlignment="1">
      <alignment horizontal="left" vertical="center"/>
      <protection/>
    </xf>
    <xf numFmtId="3" fontId="3" fillId="36" borderId="7" xfId="117" applyNumberFormat="1" applyFont="1" applyFill="1" applyBorder="1" applyAlignment="1">
      <alignment horizontal="right" vertical="center"/>
      <protection/>
    </xf>
    <xf numFmtId="3" fontId="1" fillId="36" borderId="21" xfId="117" applyNumberFormat="1" applyFont="1" applyFill="1" applyBorder="1" applyAlignment="1">
      <alignment horizontal="left" vertical="center"/>
      <protection/>
    </xf>
    <xf numFmtId="3" fontId="1" fillId="36" borderId="14" xfId="117" applyNumberFormat="1" applyFont="1" applyFill="1" applyBorder="1" applyAlignment="1">
      <alignment horizontal="right" vertical="center"/>
      <protection/>
    </xf>
    <xf numFmtId="3" fontId="3" fillId="36" borderId="18" xfId="117" applyNumberFormat="1" applyFont="1" applyFill="1" applyBorder="1" applyAlignment="1">
      <alignment horizontal="right" vertical="center"/>
      <protection/>
    </xf>
    <xf numFmtId="3" fontId="3" fillId="36" borderId="7" xfId="117" applyNumberFormat="1" applyFont="1" applyFill="1" applyBorder="1" applyAlignment="1">
      <alignment horizontal="left" vertical="center"/>
      <protection/>
    </xf>
    <xf numFmtId="3" fontId="3" fillId="36" borderId="26" xfId="117" applyNumberFormat="1" applyFont="1" applyFill="1" applyBorder="1" applyAlignment="1">
      <alignment horizontal="right" vertical="center"/>
      <protection/>
    </xf>
    <xf numFmtId="3" fontId="1" fillId="36" borderId="18" xfId="117" applyNumberFormat="1" applyFont="1" applyFill="1" applyBorder="1" applyAlignment="1">
      <alignment horizontal="left" vertical="center"/>
      <protection/>
    </xf>
    <xf numFmtId="3" fontId="1" fillId="36" borderId="0" xfId="117" applyNumberFormat="1" applyFont="1" applyFill="1" applyBorder="1" applyAlignment="1">
      <alignment horizontal="right" vertical="center"/>
      <protection/>
    </xf>
    <xf numFmtId="3" fontId="1" fillId="36" borderId="14" xfId="117" applyNumberFormat="1" applyFont="1" applyFill="1" applyBorder="1" applyAlignment="1">
      <alignment horizontal="left" vertical="center"/>
      <protection/>
    </xf>
    <xf numFmtId="3" fontId="3" fillId="36" borderId="19" xfId="117" applyNumberFormat="1" applyFont="1" applyFill="1" applyBorder="1" applyAlignment="1">
      <alignment horizontal="right" vertical="center"/>
      <protection/>
    </xf>
    <xf numFmtId="3" fontId="3" fillId="36" borderId="0" xfId="117" applyNumberFormat="1" applyFont="1" applyFill="1" applyBorder="1" applyAlignment="1">
      <alignment horizontal="right" vertical="center"/>
      <protection/>
    </xf>
    <xf numFmtId="3" fontId="3" fillId="36" borderId="43" xfId="117" applyNumberFormat="1" applyFont="1" applyFill="1" applyBorder="1" applyAlignment="1">
      <alignment horizontal="left" vertical="center"/>
      <protection/>
    </xf>
    <xf numFmtId="3" fontId="3" fillId="36" borderId="44" xfId="117" applyNumberFormat="1" applyFont="1" applyFill="1" applyBorder="1" applyAlignment="1">
      <alignment horizontal="right" vertical="center"/>
      <protection/>
    </xf>
    <xf numFmtId="3" fontId="3" fillId="36" borderId="45" xfId="117" applyNumberFormat="1" applyFont="1" applyFill="1" applyBorder="1" applyAlignment="1">
      <alignment horizontal="right" vertical="center"/>
      <protection/>
    </xf>
    <xf numFmtId="3" fontId="3" fillId="36" borderId="46" xfId="117" applyNumberFormat="1" applyFont="1" applyFill="1" applyBorder="1" applyAlignment="1">
      <alignment horizontal="right" vertical="center"/>
      <protection/>
    </xf>
    <xf numFmtId="3" fontId="3" fillId="36" borderId="47" xfId="117" applyNumberFormat="1" applyFont="1" applyFill="1" applyBorder="1" applyAlignment="1">
      <alignment horizontal="right" vertical="center"/>
      <protection/>
    </xf>
    <xf numFmtId="0" fontId="22" fillId="0" borderId="0" xfId="117" applyFont="1" applyAlignment="1">
      <alignment horizontal="left"/>
      <protection/>
    </xf>
    <xf numFmtId="0" fontId="22" fillId="0" borderId="0" xfId="117" applyFont="1">
      <alignment/>
      <protection/>
    </xf>
    <xf numFmtId="0" fontId="0" fillId="0" borderId="0" xfId="0" applyFont="1" applyAlignment="1">
      <alignment vertical="center"/>
    </xf>
    <xf numFmtId="3" fontId="1" fillId="36" borderId="13" xfId="0" applyNumberFormat="1" applyFont="1" applyFill="1" applyBorder="1" applyAlignment="1">
      <alignment/>
    </xf>
    <xf numFmtId="4" fontId="3" fillId="36" borderId="22" xfId="110" applyFont="1" applyFill="1" applyBorder="1" applyAlignment="1" applyProtection="1">
      <alignment/>
      <protection/>
    </xf>
    <xf numFmtId="215" fontId="3" fillId="36" borderId="22" xfId="110" applyNumberFormat="1" applyFont="1" applyFill="1" applyBorder="1" applyAlignment="1">
      <alignment horizontal="center"/>
      <protection/>
    </xf>
    <xf numFmtId="3" fontId="1" fillId="36" borderId="0" xfId="110" applyNumberFormat="1" applyFont="1" applyFill="1" applyBorder="1" applyAlignment="1" applyProtection="1">
      <alignment horizontal="right"/>
      <protection/>
    </xf>
    <xf numFmtId="3" fontId="1" fillId="36" borderId="0" xfId="110" applyNumberFormat="1" applyFont="1" applyFill="1" applyAlignment="1">
      <alignment horizontal="right"/>
      <protection/>
    </xf>
    <xf numFmtId="3" fontId="1" fillId="36" borderId="0" xfId="110" applyNumberFormat="1" applyFont="1" applyFill="1" applyAlignment="1" applyProtection="1">
      <alignment horizontal="right"/>
      <protection/>
    </xf>
    <xf numFmtId="3" fontId="1" fillId="36" borderId="22" xfId="110" applyNumberFormat="1" applyFont="1" applyFill="1" applyBorder="1" applyAlignment="1" applyProtection="1">
      <alignment horizontal="right"/>
      <protection/>
    </xf>
    <xf numFmtId="3" fontId="3" fillId="36" borderId="0" xfId="110" applyNumberFormat="1" applyFont="1" applyFill="1" applyBorder="1" applyAlignment="1" applyProtection="1">
      <alignment horizontal="right"/>
      <protection/>
    </xf>
    <xf numFmtId="3" fontId="1" fillId="36" borderId="0" xfId="110" applyNumberFormat="1" applyFont="1" applyFill="1">
      <alignment/>
      <protection/>
    </xf>
    <xf numFmtId="3" fontId="3" fillId="36" borderId="0" xfId="110" applyNumberFormat="1" applyFont="1" applyFill="1">
      <alignment/>
      <protection/>
    </xf>
    <xf numFmtId="3" fontId="3" fillId="36" borderId="45" xfId="110" applyNumberFormat="1" applyFont="1" applyFill="1" applyBorder="1">
      <alignment/>
      <protection/>
    </xf>
    <xf numFmtId="3" fontId="3" fillId="36" borderId="0" xfId="110" applyNumberFormat="1" applyFont="1" applyFill="1" applyBorder="1">
      <alignment/>
      <protection/>
    </xf>
    <xf numFmtId="3" fontId="1" fillId="36" borderId="0" xfId="110" applyNumberFormat="1" applyFont="1" applyFill="1" applyBorder="1">
      <alignment/>
      <protection/>
    </xf>
    <xf numFmtId="3" fontId="1" fillId="36" borderId="22" xfId="110" applyNumberFormat="1" applyFont="1" applyFill="1" applyBorder="1">
      <alignment/>
      <protection/>
    </xf>
    <xf numFmtId="3" fontId="1" fillId="36" borderId="0" xfId="110" applyNumberFormat="1" applyFont="1" applyFill="1" applyBorder="1" applyAlignment="1">
      <alignment horizontal="right"/>
      <protection/>
    </xf>
    <xf numFmtId="3" fontId="1" fillId="36" borderId="22" xfId="110" applyNumberFormat="1" applyFont="1" applyFill="1" applyBorder="1" applyAlignment="1">
      <alignment horizontal="right"/>
      <protection/>
    </xf>
    <xf numFmtId="4" fontId="23" fillId="0" borderId="0" xfId="110" applyFont="1">
      <alignment/>
      <protection/>
    </xf>
    <xf numFmtId="4" fontId="23" fillId="0" borderId="0" xfId="110" applyNumberFormat="1" applyFont="1" applyAlignment="1">
      <alignment horizontal="right"/>
      <protection/>
    </xf>
    <xf numFmtId="0" fontId="3" fillId="36" borderId="25" xfId="0" applyFont="1" applyFill="1" applyBorder="1" applyAlignment="1">
      <alignment vertical="top" wrapText="1"/>
    </xf>
    <xf numFmtId="0" fontId="3" fillId="36" borderId="21" xfId="0" applyFont="1" applyFill="1" applyBorder="1" applyAlignment="1">
      <alignment vertical="center" wrapText="1"/>
    </xf>
    <xf numFmtId="3" fontId="3" fillId="36" borderId="23" xfId="0" applyNumberFormat="1" applyFont="1" applyFill="1" applyBorder="1" applyAlignment="1">
      <alignment/>
    </xf>
    <xf numFmtId="0" fontId="1" fillId="36" borderId="21" xfId="0" applyFont="1" applyFill="1" applyBorder="1" applyAlignment="1">
      <alignment vertical="center" wrapText="1"/>
    </xf>
    <xf numFmtId="3" fontId="1" fillId="36" borderId="21" xfId="0" applyNumberFormat="1" applyFont="1" applyFill="1" applyBorder="1" applyAlignment="1">
      <alignment/>
    </xf>
    <xf numFmtId="3" fontId="1" fillId="36" borderId="23" xfId="0" applyNumberFormat="1" applyFont="1" applyFill="1" applyBorder="1" applyAlignment="1">
      <alignment/>
    </xf>
    <xf numFmtId="3" fontId="3" fillId="36" borderId="21" xfId="0" applyNumberFormat="1" applyFont="1" applyFill="1" applyBorder="1" applyAlignment="1">
      <alignment vertical="center"/>
    </xf>
    <xf numFmtId="3" fontId="3" fillId="36" borderId="23" xfId="0" applyNumberFormat="1" applyFont="1" applyFill="1" applyBorder="1" applyAlignment="1">
      <alignment vertical="center"/>
    </xf>
    <xf numFmtId="192" fontId="1" fillId="36" borderId="0" xfId="0" applyNumberFormat="1" applyFont="1" applyFill="1" applyBorder="1" applyAlignment="1">
      <alignment/>
    </xf>
    <xf numFmtId="0" fontId="1" fillId="36" borderId="48" xfId="0" applyFont="1" applyFill="1" applyBorder="1" applyAlignment="1">
      <alignment/>
    </xf>
    <xf numFmtId="0" fontId="1" fillId="36" borderId="41" xfId="0" applyFont="1" applyFill="1" applyBorder="1" applyAlignment="1">
      <alignment/>
    </xf>
    <xf numFmtId="0" fontId="3" fillId="36" borderId="49" xfId="0" applyFont="1" applyFill="1" applyBorder="1" applyAlignment="1">
      <alignment/>
    </xf>
    <xf numFmtId="0" fontId="3" fillId="36" borderId="35" xfId="0" applyFont="1" applyFill="1" applyBorder="1" applyAlignment="1">
      <alignment/>
    </xf>
    <xf numFmtId="0" fontId="3" fillId="36" borderId="50" xfId="0" applyFont="1" applyFill="1" applyBorder="1" applyAlignment="1">
      <alignment/>
    </xf>
    <xf numFmtId="183" fontId="3" fillId="36" borderId="50" xfId="0" applyNumberFormat="1" applyFont="1" applyFill="1" applyBorder="1" applyAlignment="1">
      <alignment/>
    </xf>
    <xf numFmtId="9" fontId="3" fillId="36" borderId="51" xfId="0" applyNumberFormat="1" applyFont="1" applyFill="1" applyBorder="1" applyAlignment="1">
      <alignment/>
    </xf>
    <xf numFmtId="0" fontId="1" fillId="36" borderId="52" xfId="0" applyFont="1" applyFill="1" applyBorder="1" applyAlignment="1">
      <alignment/>
    </xf>
    <xf numFmtId="0" fontId="1" fillId="36" borderId="40" xfId="0" applyFont="1" applyFill="1" applyBorder="1" applyAlignment="1">
      <alignment/>
    </xf>
    <xf numFmtId="0" fontId="1" fillId="36" borderId="53" xfId="0" applyFont="1" applyFill="1" applyBorder="1" applyAlignment="1">
      <alignment/>
    </xf>
    <xf numFmtId="9" fontId="1" fillId="36" borderId="13" xfId="0" applyNumberFormat="1" applyFont="1" applyFill="1" applyBorder="1" applyAlignment="1">
      <alignment/>
    </xf>
    <xf numFmtId="0" fontId="1" fillId="36" borderId="49" xfId="0" applyFont="1" applyFill="1" applyBorder="1" applyAlignment="1">
      <alignment/>
    </xf>
    <xf numFmtId="192" fontId="1" fillId="36" borderId="50" xfId="0" applyNumberFormat="1" applyFont="1" applyFill="1" applyBorder="1" applyAlignment="1">
      <alignment/>
    </xf>
    <xf numFmtId="9" fontId="1" fillId="36" borderId="51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 horizontal="right"/>
    </xf>
    <xf numFmtId="0" fontId="21" fillId="36" borderId="19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192" fontId="1" fillId="36" borderId="54" xfId="0" applyNumberFormat="1" applyFont="1" applyFill="1" applyBorder="1" applyAlignment="1">
      <alignment/>
    </xf>
    <xf numFmtId="0" fontId="1" fillId="36" borderId="15" xfId="0" applyFont="1" applyFill="1" applyBorder="1" applyAlignment="1">
      <alignment/>
    </xf>
    <xf numFmtId="192" fontId="1" fillId="36" borderId="16" xfId="0" applyNumberFormat="1" applyFont="1" applyFill="1" applyBorder="1" applyAlignment="1">
      <alignment/>
    </xf>
    <xf numFmtId="0" fontId="12" fillId="36" borderId="0" xfId="0" applyFont="1" applyFill="1" applyAlignment="1">
      <alignment/>
    </xf>
    <xf numFmtId="9" fontId="1" fillId="36" borderId="18" xfId="0" applyNumberFormat="1" applyFont="1" applyFill="1" applyBorder="1" applyAlignment="1">
      <alignment horizontal="right"/>
    </xf>
    <xf numFmtId="9" fontId="1" fillId="36" borderId="14" xfId="0" applyNumberFormat="1" applyFont="1" applyFill="1" applyBorder="1" applyAlignment="1">
      <alignment horizontal="right"/>
    </xf>
    <xf numFmtId="9" fontId="1" fillId="36" borderId="24" xfId="0" applyNumberFormat="1" applyFont="1" applyFill="1" applyBorder="1" applyAlignment="1">
      <alignment horizontal="right"/>
    </xf>
    <xf numFmtId="49" fontId="1" fillId="36" borderId="18" xfId="0" applyNumberFormat="1" applyFont="1" applyFill="1" applyBorder="1" applyAlignment="1">
      <alignment horizontal="right"/>
    </xf>
    <xf numFmtId="49" fontId="1" fillId="36" borderId="14" xfId="0" applyNumberFormat="1" applyFont="1" applyFill="1" applyBorder="1" applyAlignment="1">
      <alignment horizontal="right"/>
    </xf>
    <xf numFmtId="49" fontId="1" fillId="36" borderId="24" xfId="0" applyNumberFormat="1" applyFont="1" applyFill="1" applyBorder="1" applyAlignment="1">
      <alignment horizontal="right"/>
    </xf>
    <xf numFmtId="49" fontId="1" fillId="36" borderId="55" xfId="0" applyNumberFormat="1" applyFont="1" applyFill="1" applyBorder="1" applyAlignment="1">
      <alignment horizontal="right"/>
    </xf>
    <xf numFmtId="183" fontId="1" fillId="36" borderId="53" xfId="0" applyNumberFormat="1" applyFont="1" applyFill="1" applyBorder="1" applyAlignment="1">
      <alignment/>
    </xf>
    <xf numFmtId="183" fontId="1" fillId="36" borderId="52" xfId="0" applyNumberFormat="1" applyFont="1" applyFill="1" applyBorder="1" applyAlignment="1">
      <alignment/>
    </xf>
    <xf numFmtId="192" fontId="1" fillId="36" borderId="22" xfId="0" applyNumberFormat="1" applyFont="1" applyFill="1" applyBorder="1" applyAlignment="1">
      <alignment/>
    </xf>
    <xf numFmtId="183" fontId="1" fillId="36" borderId="26" xfId="0" applyNumberFormat="1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21" fillId="36" borderId="15" xfId="0" applyFont="1" applyFill="1" applyBorder="1" applyAlignment="1">
      <alignment/>
    </xf>
    <xf numFmtId="0" fontId="21" fillId="36" borderId="16" xfId="0" applyFont="1" applyFill="1" applyBorder="1" applyAlignment="1">
      <alignment/>
    </xf>
    <xf numFmtId="0" fontId="21" fillId="36" borderId="17" xfId="0" applyFont="1" applyFill="1" applyBorder="1" applyAlignment="1">
      <alignment/>
    </xf>
    <xf numFmtId="0" fontId="1" fillId="36" borderId="25" xfId="0" applyFont="1" applyFill="1" applyBorder="1" applyAlignment="1">
      <alignment/>
    </xf>
    <xf numFmtId="0" fontId="1" fillId="36" borderId="27" xfId="0" applyFont="1" applyFill="1" applyBorder="1" applyAlignment="1">
      <alignment/>
    </xf>
    <xf numFmtId="0" fontId="1" fillId="36" borderId="26" xfId="0" applyFont="1" applyFill="1" applyBorder="1" applyAlignment="1">
      <alignment/>
    </xf>
    <xf numFmtId="0" fontId="1" fillId="36" borderId="49" xfId="0" applyFont="1" applyFill="1" applyBorder="1" applyAlignment="1">
      <alignment/>
    </xf>
    <xf numFmtId="0" fontId="1" fillId="36" borderId="35" xfId="0" applyFont="1" applyFill="1" applyBorder="1" applyAlignment="1">
      <alignment/>
    </xf>
    <xf numFmtId="0" fontId="1" fillId="36" borderId="50" xfId="0" applyFont="1" applyFill="1" applyBorder="1" applyAlignment="1">
      <alignment/>
    </xf>
    <xf numFmtId="0" fontId="3" fillId="36" borderId="25" xfId="0" applyFont="1" applyFill="1" applyBorder="1" applyAlignment="1">
      <alignment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49" fontId="3" fillId="36" borderId="27" xfId="0" applyNumberFormat="1" applyFont="1" applyFill="1" applyBorder="1" applyAlignment="1">
      <alignment horizontal="center" vertical="center" wrapText="1"/>
    </xf>
    <xf numFmtId="49" fontId="3" fillId="36" borderId="26" xfId="0" applyNumberFormat="1" applyFont="1" applyFill="1" applyBorder="1" applyAlignment="1">
      <alignment horizontal="center" vertical="center" wrapText="1"/>
    </xf>
    <xf numFmtId="0" fontId="1" fillId="36" borderId="27" xfId="0" applyFont="1" applyFill="1" applyBorder="1" applyAlignment="1">
      <alignment horizontal="center" vertical="center" wrapText="1"/>
    </xf>
    <xf numFmtId="3" fontId="1" fillId="36" borderId="29" xfId="0" applyNumberFormat="1" applyFont="1" applyFill="1" applyBorder="1" applyAlignment="1">
      <alignment horizontal="center" wrapText="1"/>
    </xf>
    <xf numFmtId="3" fontId="1" fillId="36" borderId="0" xfId="0" applyNumberFormat="1" applyFont="1" applyFill="1" applyBorder="1" applyAlignment="1">
      <alignment horizontal="center" wrapText="1"/>
    </xf>
    <xf numFmtId="3" fontId="1" fillId="36" borderId="22" xfId="0" applyNumberFormat="1" applyFont="1" applyFill="1" applyBorder="1" applyAlignment="1">
      <alignment horizontal="center" wrapText="1"/>
    </xf>
    <xf numFmtId="49" fontId="3" fillId="36" borderId="25" xfId="0" applyNumberFormat="1" applyFont="1" applyFill="1" applyBorder="1" applyAlignment="1">
      <alignment horizontal="center" vertical="center"/>
    </xf>
    <xf numFmtId="49" fontId="3" fillId="36" borderId="26" xfId="0" applyNumberFormat="1" applyFont="1" applyFill="1" applyBorder="1" applyAlignment="1">
      <alignment horizontal="center" vertical="center"/>
    </xf>
  </cellXfs>
  <cellStyles count="122">
    <cellStyle name="Normal" xfId="0"/>
    <cellStyle name="_Column1" xfId="15"/>
    <cellStyle name="_Column1_TARGET2" xfId="16"/>
    <cellStyle name="_Column2" xfId="17"/>
    <cellStyle name="_Column2_TARGET2" xfId="18"/>
    <cellStyle name="_Column3" xfId="19"/>
    <cellStyle name="_Column3_TARGET2" xfId="20"/>
    <cellStyle name="_Column4" xfId="21"/>
    <cellStyle name="_Column4_TARGET2" xfId="22"/>
    <cellStyle name="_Column5" xfId="23"/>
    <cellStyle name="_Column5_TARGET2" xfId="24"/>
    <cellStyle name="_Column6" xfId="25"/>
    <cellStyle name="_Column6_TARGET2" xfId="26"/>
    <cellStyle name="_Column7" xfId="27"/>
    <cellStyle name="_Column7_TARGET2" xfId="28"/>
    <cellStyle name="_Data" xfId="29"/>
    <cellStyle name="_Data_TARGET2" xfId="30"/>
    <cellStyle name="_Header" xfId="31"/>
    <cellStyle name="_Header_TARGET2" xfId="32"/>
    <cellStyle name="_Row1" xfId="33"/>
    <cellStyle name="_Row1_TARGET2" xfId="34"/>
    <cellStyle name="_Row2" xfId="35"/>
    <cellStyle name="_Row2_TARGET2" xfId="36"/>
    <cellStyle name="_Row3" xfId="37"/>
    <cellStyle name="_Row4" xfId="38"/>
    <cellStyle name="_Row5" xfId="39"/>
    <cellStyle name="_Row6" xfId="40"/>
    <cellStyle name="_Row7" xfId="41"/>
    <cellStyle name="20% - Accent1" xfId="42"/>
    <cellStyle name="20% - Accent2" xfId="43"/>
    <cellStyle name="20% - Accent3" xfId="44"/>
    <cellStyle name="20% - Accent4" xfId="45"/>
    <cellStyle name="20% - Accent5" xfId="46"/>
    <cellStyle name="20% - Accent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Bad" xfId="66"/>
    <cellStyle name="Calculation" xfId="67"/>
    <cellStyle name="Check Cell" xfId="68"/>
    <cellStyle name="Comma" xfId="69"/>
    <cellStyle name="Comma  - Style1" xfId="70"/>
    <cellStyle name="Comma  - Style2" xfId="71"/>
    <cellStyle name="Comma  - Style3" xfId="72"/>
    <cellStyle name="Comma  - Style4" xfId="73"/>
    <cellStyle name="Comma  - Style5" xfId="74"/>
    <cellStyle name="Comma  - Style6" xfId="75"/>
    <cellStyle name="Comma  - Style7" xfId="76"/>
    <cellStyle name="Comma  - Style8" xfId="77"/>
    <cellStyle name="Comma [0]" xfId="78"/>
    <cellStyle name="Currency" xfId="79"/>
    <cellStyle name="Currency [0]" xfId="80"/>
    <cellStyle name="Datum" xfId="81"/>
    <cellStyle name="Euro" xfId="82"/>
    <cellStyle name="Explanatory Text" xfId="83"/>
    <cellStyle name="Followed Hyperlink" xfId="84"/>
    <cellStyle name="Good" xfId="85"/>
    <cellStyle name="Grey" xfId="86"/>
    <cellStyle name="Heading 1" xfId="87"/>
    <cellStyle name="Heading 2" xfId="88"/>
    <cellStyle name="Heading 3" xfId="89"/>
    <cellStyle name="Heading 4" xfId="90"/>
    <cellStyle name="Hyperlink" xfId="91"/>
    <cellStyle name="Input" xfId="92"/>
    <cellStyle name="Input [yellow]" xfId="93"/>
    <cellStyle name="Linked Cell" xfId="94"/>
    <cellStyle name="Milliers [0]_laroux" xfId="95"/>
    <cellStyle name="Milliers_laroux" xfId="96"/>
    <cellStyle name="MioS-Format" xfId="97"/>
    <cellStyle name="Monétaire [0]_laroux" xfId="98"/>
    <cellStyle name="Monétaire_laroux" xfId="99"/>
    <cellStyle name="Neutral" xfId="100"/>
    <cellStyle name="Normal - Formatvorlage1" xfId="101"/>
    <cellStyle name="Normal - Formatvorlage2" xfId="102"/>
    <cellStyle name="Normal - Formatvorlage3" xfId="103"/>
    <cellStyle name="Normal - Formatvorlage4" xfId="104"/>
    <cellStyle name="Normal - Formatvorlage5" xfId="105"/>
    <cellStyle name="Normal - Formatvorlage6" xfId="106"/>
    <cellStyle name="Normal - Formatvorlage7" xfId="107"/>
    <cellStyle name="Normal - Formatvorlage8" xfId="108"/>
    <cellStyle name="Normal - Style1" xfId="109"/>
    <cellStyle name="Normal_Bil98koE" xfId="110"/>
    <cellStyle name="Note" xfId="111"/>
    <cellStyle name="Output" xfId="112"/>
    <cellStyle name="Percent" xfId="113"/>
    <cellStyle name="Percent [2]" xfId="114"/>
    <cellStyle name="S-Format" xfId="115"/>
    <cellStyle name="Standard_Tabelle1_1" xfId="116"/>
    <cellStyle name="Standard_XX_GROUP_DEV_LASTFC_B_PY_NOV" xfId="117"/>
    <cellStyle name="STYL0 - Formatvorlage1" xfId="118"/>
    <cellStyle name="STYL1 - Formatvorlage2" xfId="119"/>
    <cellStyle name="STYL2 - Formatvorlage3" xfId="120"/>
    <cellStyle name="STYL3 - Formatvorlage4" xfId="121"/>
    <cellStyle name="STYL4 - Formatvorlage5" xfId="122"/>
    <cellStyle name="STYL5 - Formatvorlage6" xfId="123"/>
    <cellStyle name="STYL6 - Formatvorlage7" xfId="124"/>
    <cellStyle name="STYL7 - Formatvorlage8" xfId="125"/>
    <cellStyle name="TabSumme1" xfId="126"/>
    <cellStyle name="TabSumme2" xfId="127"/>
    <cellStyle name="TabÜberschr1" xfId="128"/>
    <cellStyle name="TabÜberschr2" xfId="129"/>
    <cellStyle name="Title" xfId="130"/>
    <cellStyle name="Total" xfId="131"/>
    <cellStyle name="TS-Format" xfId="132"/>
    <cellStyle name="Warning Text" xfId="133"/>
    <cellStyle name="Zahl" xfId="134"/>
    <cellStyle name="Zahl1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00"/>
      <rgbColor rgb="000000FF"/>
      <rgbColor rgb="00FFFF66"/>
      <rgbColor rgb="00038299"/>
      <rgbColor rgb="0000FFFF"/>
      <rgbColor rgb="00800000"/>
      <rgbColor rgb="00486F2B"/>
      <rgbColor rgb="00000080"/>
      <rgbColor rgb="00BBC87E"/>
      <rgbColor rgb="00800080"/>
      <rgbColor rgb="0096AB39"/>
      <rgbColor rgb="00C0C0C0"/>
      <rgbColor rgb="00808080"/>
      <rgbColor rgb="00657189"/>
      <rgbColor rgb="00993366"/>
      <rgbColor rgb="009E3213"/>
      <rgbColor rgb="00038299"/>
      <rgbColor rgb="00660066"/>
      <rgbColor rgb="00FF8080"/>
      <rgbColor rgb="000066CC"/>
      <rgbColor rgb="00E2E7DD"/>
      <rgbColor rgb="00486F2B"/>
      <rgbColor rgb="007B0035"/>
      <rgbColor rgb="00A9597C"/>
      <rgbColor rgb="005AC1D3"/>
      <rgbColor rgb="00800080"/>
      <rgbColor rgb="00800000"/>
      <rgbColor rgb="009E3213"/>
      <rgbColor rgb="000000FF"/>
      <rgbColor rgb="0000CCFF"/>
      <rgbColor rgb="00E1A159"/>
      <rgbColor rgb="00CCFFCC"/>
      <rgbColor rgb="00FFFF66"/>
      <rgbColor rgb="0099CCFF"/>
      <rgbColor rgb="00F3F5F1"/>
      <rgbColor rgb="00CC99FF"/>
      <rgbColor rgb="00D16E00"/>
      <rgbColor rgb="003366FF"/>
      <rgbColor rgb="0033CCCC"/>
      <rgbColor rgb="0099CC00"/>
      <rgbColor rgb="00FFCC00"/>
      <rgbColor rgb="00FF9900"/>
      <rgbColor rgb="00FF5050"/>
      <rgbColor rgb="00666699"/>
      <rgbColor rgb="00969696"/>
      <rgbColor rgb="00233356"/>
      <rgbColor rgb="00339966"/>
      <rgbColor rgb="00003300"/>
      <rgbColor rgb="00333300"/>
      <rgbColor rgb="007B0035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26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ub\Fact%20Book%20ab%202006%20-%20NEU!!!\1.%20Internet%20Templates\2008\Q1%202008\Key-figures-AL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BDO\KONZ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ILANZ\ABGRENZ\1999\Konzern\LOTUS\LOTUS\CONTR99\Report\Konzern\KONZ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igene%20Dateien\17580\97\BERICHT\EX50\1993\CBSGRO&#223;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TRL\Contr04\REPORT\MONTHLY\REPORT\GROUP\TEMPLATES\DEV_GKV_05_04_n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 Figures AL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nzern aktuell"/>
      <sheetName val="CCI-ACT.XLS"/>
      <sheetName val="CCI-PLAN.XLS"/>
      <sheetName val="CCI-VORJ.XLS"/>
      <sheetName val="CCI-FOR.XLS"/>
      <sheetName val="ERG-D.XLS"/>
      <sheetName val="Buchungen alt"/>
      <sheetName val="Buchungen neu"/>
      <sheetName val="Summenbilanz"/>
      <sheetName val="Konzern Vormonat"/>
      <sheetName val="explanations"/>
      <sheetName val="yellow-book"/>
      <sheetName val="READ_ME"/>
      <sheetName val="Summenbilanz H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CI-ACT.XLS"/>
      <sheetName val="ERG-D.XLS"/>
      <sheetName val="Buchungen neu"/>
      <sheetName val="Plan 29.10"/>
      <sheetName val="Summenbilanz"/>
      <sheetName val="Summenbilanz HB"/>
      <sheetName val="Konzern aktuell"/>
      <sheetName val="PBTaC"/>
      <sheetName val="PBTbSoI"/>
      <sheetName val="REVENUE"/>
      <sheetName val="EXPENSES"/>
      <sheetName val="PBT"/>
      <sheetName val="PBTRbSoI2"/>
      <sheetName val="charts-data"/>
      <sheetName val="Konzern Vormonat"/>
      <sheetName val="Konzern Vorjahr"/>
      <sheetName val="explanations"/>
      <sheetName val="yellow-book"/>
      <sheetName val="READ_M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haltsverzeichnis"/>
      <sheetName val="Deckblatt Anhang"/>
      <sheetName val="ANHANG92-93"/>
      <sheetName val="ForderungenPKW-VerkaufDN"/>
      <sheetName val="Rückstellungstableau"/>
      <sheetName val="Urlaubsrückstellung"/>
      <sheetName val="RstAntSonderzahlungen"/>
      <sheetName val="Hochrechnung"/>
      <sheetName val="Inventur28.2.1993"/>
      <sheetName val="Umsatz"/>
      <sheetName val="Verrechnungen"/>
      <sheetName val="Finanzamt"/>
      <sheetName val="Umsatzsteuer"/>
      <sheetName val="ANALYSEN"/>
    </sheetNames>
    <sheetDataSet>
      <sheetData sheetId="13">
        <row r="6">
          <cell r="C6">
            <v>10937</v>
          </cell>
          <cell r="D6">
            <v>0.15930840604197924</v>
          </cell>
          <cell r="E6">
            <v>9094</v>
          </cell>
        </row>
        <row r="7">
          <cell r="C7">
            <v>45381</v>
          </cell>
          <cell r="D7">
            <v>0.6610199117300045</v>
          </cell>
          <cell r="E7">
            <v>59693</v>
          </cell>
        </row>
        <row r="8">
          <cell r="C8">
            <v>2056</v>
          </cell>
          <cell r="D8">
            <v>0.029947708038978633</v>
          </cell>
          <cell r="E8">
            <v>1835</v>
          </cell>
        </row>
        <row r="9">
          <cell r="C9">
            <v>10279</v>
          </cell>
          <cell r="D9">
            <v>0.14972397418903763</v>
          </cell>
          <cell r="E9">
            <v>11050</v>
          </cell>
        </row>
        <row r="13">
          <cell r="C13">
            <v>250</v>
          </cell>
          <cell r="D13">
            <v>0.0036415014638835883</v>
          </cell>
          <cell r="E13">
            <v>250</v>
          </cell>
        </row>
        <row r="14">
          <cell r="C14">
            <v>0</v>
          </cell>
          <cell r="D14">
            <v>0</v>
          </cell>
          <cell r="E14">
            <v>41</v>
          </cell>
        </row>
        <row r="15">
          <cell r="C15">
            <v>-2533</v>
          </cell>
          <cell r="D15">
            <v>-0.03689569283206852</v>
          </cell>
          <cell r="E15">
            <v>156</v>
          </cell>
        </row>
        <row r="17">
          <cell r="C17">
            <v>2472</v>
          </cell>
          <cell r="D17">
            <v>0.03600716647488092</v>
          </cell>
          <cell r="E17">
            <v>2143</v>
          </cell>
        </row>
        <row r="19">
          <cell r="C19">
            <v>387</v>
          </cell>
          <cell r="D19">
            <v>0.005637044266091795</v>
          </cell>
          <cell r="E19">
            <v>554</v>
          </cell>
        </row>
        <row r="20">
          <cell r="C20">
            <v>2073</v>
          </cell>
          <cell r="D20">
            <v>0.030195330138522717</v>
          </cell>
          <cell r="E20">
            <v>1169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66004</v>
          </cell>
          <cell r="D23">
            <v>0.9614146504886895</v>
          </cell>
          <cell r="E23">
            <v>77359</v>
          </cell>
        </row>
        <row r="32">
          <cell r="C32">
            <v>239618</v>
          </cell>
          <cell r="D32">
            <v>1</v>
          </cell>
          <cell r="E32">
            <v>335036</v>
          </cell>
        </row>
        <row r="33">
          <cell r="C33">
            <v>4533</v>
          </cell>
          <cell r="D33">
            <v>0.018917610530093734</v>
          </cell>
          <cell r="E33">
            <v>8070</v>
          </cell>
        </row>
        <row r="34">
          <cell r="C34">
            <v>-96567</v>
          </cell>
          <cell r="D34">
            <v>-0.4030039479504879</v>
          </cell>
          <cell r="E34">
            <v>-138469</v>
          </cell>
        </row>
        <row r="35">
          <cell r="C35">
            <v>-11460</v>
          </cell>
          <cell r="D35">
            <v>-0.047826123246166814</v>
          </cell>
          <cell r="E35">
            <v>-15795</v>
          </cell>
        </row>
        <row r="36">
          <cell r="C36">
            <v>-2947</v>
          </cell>
          <cell r="D36">
            <v>-0.012298742164612008</v>
          </cell>
          <cell r="E36">
            <v>-3448</v>
          </cell>
        </row>
        <row r="37">
          <cell r="C37">
            <v>-138298</v>
          </cell>
          <cell r="D37">
            <v>-0.5771603134989859</v>
          </cell>
          <cell r="E37">
            <v>-183625</v>
          </cell>
        </row>
        <row r="39">
          <cell r="C39">
            <v>-2</v>
          </cell>
          <cell r="D39">
            <v>-8.34661836756838E-06</v>
          </cell>
          <cell r="E39">
            <v>-4</v>
          </cell>
        </row>
        <row r="40">
          <cell r="C40">
            <v>569</v>
          </cell>
          <cell r="D40">
            <v>0.002374612925573204</v>
          </cell>
          <cell r="E40">
            <v>564</v>
          </cell>
        </row>
        <row r="42">
          <cell r="C42">
            <v>0</v>
          </cell>
          <cell r="D42">
            <v>0</v>
          </cell>
          <cell r="E42">
            <v>72</v>
          </cell>
        </row>
        <row r="44">
          <cell r="C44">
            <v>-350</v>
          </cell>
          <cell r="D44">
            <v>-0.0014606582143244665</v>
          </cell>
          <cell r="E44">
            <v>-132</v>
          </cell>
        </row>
        <row r="45">
          <cell r="C45">
            <v>0</v>
          </cell>
          <cell r="D45">
            <v>0</v>
          </cell>
          <cell r="E45">
            <v>420</v>
          </cell>
        </row>
        <row r="53">
          <cell r="C53" t="str">
            <v>1991/92</v>
          </cell>
          <cell r="E53" t="str">
            <v>1992/93</v>
          </cell>
        </row>
        <row r="55">
          <cell r="C55">
            <v>17482</v>
          </cell>
          <cell r="E55">
            <v>21860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EADER"/>
      <sheetName val="DEV_ITM _GKV"/>
      <sheetName val="DEV_YTD _GKV"/>
      <sheetName val="DEV_Q_GKV"/>
      <sheetName val="DEV_TY _GKV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="75" zoomScaleNormal="75" zoomScalePageLayoutView="0" workbookViewId="0" topLeftCell="A1">
      <selection activeCell="C44" sqref="C44"/>
    </sheetView>
  </sheetViews>
  <sheetFormatPr defaultColWidth="11.421875" defaultRowHeight="12.75"/>
  <cols>
    <col min="1" max="1" width="5.421875" style="2" customWidth="1"/>
    <col min="2" max="4" width="11.421875" style="2" customWidth="1"/>
    <col min="5" max="5" width="46.140625" style="2" customWidth="1"/>
    <col min="6" max="15" width="11.421875" style="2" customWidth="1"/>
    <col min="16" max="16" width="3.421875" style="2" customWidth="1"/>
    <col min="17" max="16384" width="11.421875" style="2" customWidth="1"/>
  </cols>
  <sheetData>
    <row r="1" spans="1:16" ht="17.25">
      <c r="A1" s="25"/>
      <c r="B1" s="26"/>
      <c r="C1" s="25"/>
      <c r="D1" s="25"/>
      <c r="E1" s="25"/>
      <c r="F1" s="25"/>
      <c r="G1" s="27"/>
      <c r="H1" s="27"/>
      <c r="I1" s="28"/>
      <c r="J1" s="29"/>
      <c r="K1" s="25"/>
      <c r="L1" s="27"/>
      <c r="M1" s="27"/>
      <c r="N1" s="28"/>
      <c r="O1" s="29"/>
      <c r="P1" s="25"/>
    </row>
    <row r="2" spans="1:16" ht="17.25">
      <c r="A2" s="25"/>
      <c r="B2" s="26" t="s">
        <v>177</v>
      </c>
      <c r="C2" s="25"/>
      <c r="D2" s="25"/>
      <c r="E2" s="25"/>
      <c r="F2" s="25"/>
      <c r="G2" s="27"/>
      <c r="H2" s="27"/>
      <c r="I2" s="28"/>
      <c r="J2" s="29"/>
      <c r="K2" s="25"/>
      <c r="L2" s="27"/>
      <c r="M2" s="27"/>
      <c r="N2" s="28"/>
      <c r="O2" s="29"/>
      <c r="P2" s="25"/>
    </row>
    <row r="3" spans="1:16" ht="17.25">
      <c r="A3" s="25"/>
      <c r="B3" s="26" t="s">
        <v>77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5"/>
    </row>
    <row r="4" spans="1:16" ht="17.2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5"/>
    </row>
    <row r="5" spans="1:16" ht="30.75">
      <c r="A5" s="25"/>
      <c r="B5" s="242" t="s">
        <v>120</v>
      </c>
      <c r="C5" s="237"/>
      <c r="D5" s="237"/>
      <c r="E5" s="238"/>
      <c r="F5" s="243" t="s">
        <v>164</v>
      </c>
      <c r="G5" s="244"/>
      <c r="H5" s="243" t="s">
        <v>165</v>
      </c>
      <c r="I5" s="244"/>
      <c r="J5" s="30" t="s">
        <v>78</v>
      </c>
      <c r="K5" s="243" t="s">
        <v>166</v>
      </c>
      <c r="L5" s="244"/>
      <c r="M5" s="243" t="s">
        <v>167</v>
      </c>
      <c r="N5" s="244"/>
      <c r="O5" s="30" t="s">
        <v>78</v>
      </c>
      <c r="P5" s="25"/>
    </row>
    <row r="6" spans="1:16" ht="15">
      <c r="A6" s="25"/>
      <c r="B6" s="233" t="s">
        <v>105</v>
      </c>
      <c r="C6" s="234"/>
      <c r="D6" s="234"/>
      <c r="E6" s="235"/>
      <c r="F6" s="31"/>
      <c r="G6" s="34">
        <v>804.3</v>
      </c>
      <c r="H6" s="31"/>
      <c r="I6" s="34">
        <v>792.9</v>
      </c>
      <c r="J6" s="219" t="s">
        <v>153</v>
      </c>
      <c r="K6" s="31"/>
      <c r="L6" s="34">
        <v>274.6</v>
      </c>
      <c r="M6" s="31"/>
      <c r="N6" s="34">
        <v>275.3</v>
      </c>
      <c r="O6" s="222" t="s">
        <v>154</v>
      </c>
      <c r="P6" s="25"/>
    </row>
    <row r="7" spans="1:16" ht="15">
      <c r="A7" s="25"/>
      <c r="B7" s="36"/>
      <c r="C7" s="37" t="s">
        <v>42</v>
      </c>
      <c r="D7" s="37"/>
      <c r="E7" s="38"/>
      <c r="F7" s="39"/>
      <c r="G7" s="40">
        <v>484.7</v>
      </c>
      <c r="H7" s="39"/>
      <c r="I7" s="40">
        <v>474.8</v>
      </c>
      <c r="J7" s="219" t="s">
        <v>158</v>
      </c>
      <c r="K7" s="39"/>
      <c r="L7" s="40">
        <v>168.9</v>
      </c>
      <c r="M7" s="39"/>
      <c r="N7" s="40">
        <v>166.2</v>
      </c>
      <c r="O7" s="222" t="s">
        <v>173</v>
      </c>
      <c r="P7" s="25"/>
    </row>
    <row r="8" spans="1:16" ht="15">
      <c r="A8" s="25"/>
      <c r="B8" s="39"/>
      <c r="C8" s="41" t="s">
        <v>162</v>
      </c>
      <c r="D8" s="37"/>
      <c r="E8" s="42"/>
      <c r="F8" s="36"/>
      <c r="G8" s="40">
        <v>319.6</v>
      </c>
      <c r="H8" s="36"/>
      <c r="I8" s="40">
        <v>318.1</v>
      </c>
      <c r="J8" s="219" t="s">
        <v>155</v>
      </c>
      <c r="K8" s="36"/>
      <c r="L8" s="40">
        <v>105.7</v>
      </c>
      <c r="M8" s="36"/>
      <c r="N8" s="40">
        <v>109.1</v>
      </c>
      <c r="O8" s="222" t="s">
        <v>159</v>
      </c>
      <c r="P8" s="25"/>
    </row>
    <row r="9" spans="1:16" ht="15">
      <c r="A9" s="25"/>
      <c r="B9" s="39"/>
      <c r="C9" s="41"/>
      <c r="D9" s="37"/>
      <c r="E9" s="41"/>
      <c r="F9" s="44"/>
      <c r="G9" s="47"/>
      <c r="H9" s="45"/>
      <c r="I9" s="228"/>
      <c r="J9" s="220"/>
      <c r="K9" s="45"/>
      <c r="L9" s="228"/>
      <c r="M9" s="44"/>
      <c r="N9" s="47"/>
      <c r="O9" s="223"/>
      <c r="P9" s="25"/>
    </row>
    <row r="10" spans="1:16" ht="15">
      <c r="A10" s="25"/>
      <c r="B10" s="213" t="s">
        <v>148</v>
      </c>
      <c r="C10" s="37"/>
      <c r="D10" s="37"/>
      <c r="E10" s="37"/>
      <c r="F10" s="216"/>
      <c r="G10" s="34"/>
      <c r="H10" s="214"/>
      <c r="I10" s="217"/>
      <c r="J10" s="221"/>
      <c r="K10" s="214"/>
      <c r="L10" s="217"/>
      <c r="M10" s="216"/>
      <c r="N10" s="34"/>
      <c r="O10" s="224"/>
      <c r="P10" s="25"/>
    </row>
    <row r="11" spans="1:16" ht="15">
      <c r="A11" s="25"/>
      <c r="B11" s="36"/>
      <c r="C11" s="37" t="s">
        <v>149</v>
      </c>
      <c r="D11" s="37"/>
      <c r="E11" s="37"/>
      <c r="F11" s="36"/>
      <c r="G11" s="40">
        <v>376.7</v>
      </c>
      <c r="H11" s="37"/>
      <c r="I11" s="197">
        <v>351.1</v>
      </c>
      <c r="J11" s="219" t="s">
        <v>174</v>
      </c>
      <c r="K11" s="37"/>
      <c r="L11" s="197">
        <v>131.2</v>
      </c>
      <c r="M11" s="36"/>
      <c r="N11" s="40">
        <v>119.9</v>
      </c>
      <c r="O11" s="222" t="s">
        <v>175</v>
      </c>
      <c r="P11" s="25"/>
    </row>
    <row r="12" spans="1:16" ht="15">
      <c r="A12" s="25"/>
      <c r="B12" s="36"/>
      <c r="C12" s="37" t="s">
        <v>152</v>
      </c>
      <c r="D12" s="37"/>
      <c r="E12" s="37"/>
      <c r="F12" s="36"/>
      <c r="G12" s="40">
        <v>281.6</v>
      </c>
      <c r="H12" s="37"/>
      <c r="I12" s="197">
        <v>286.8</v>
      </c>
      <c r="J12" s="219" t="s">
        <v>157</v>
      </c>
      <c r="K12" s="37"/>
      <c r="L12" s="197">
        <v>95.1</v>
      </c>
      <c r="M12" s="36"/>
      <c r="N12" s="40">
        <v>101.4</v>
      </c>
      <c r="O12" s="222" t="s">
        <v>156</v>
      </c>
      <c r="P12" s="25"/>
    </row>
    <row r="13" spans="1:16" ht="15" thickBot="1">
      <c r="A13" s="25"/>
      <c r="B13" s="198"/>
      <c r="C13" s="199" t="s">
        <v>150</v>
      </c>
      <c r="D13" s="37"/>
      <c r="E13" s="37"/>
      <c r="F13" s="198"/>
      <c r="G13" s="215">
        <v>146</v>
      </c>
      <c r="H13" s="37"/>
      <c r="I13" s="197">
        <v>155</v>
      </c>
      <c r="J13" s="222" t="s">
        <v>160</v>
      </c>
      <c r="K13" s="37"/>
      <c r="L13" s="197">
        <v>48.3</v>
      </c>
      <c r="M13" s="198"/>
      <c r="N13" s="215">
        <v>54</v>
      </c>
      <c r="O13" s="225" t="s">
        <v>176</v>
      </c>
      <c r="P13" s="25"/>
    </row>
    <row r="14" spans="1:16" ht="15">
      <c r="A14" s="25"/>
      <c r="B14" s="200" t="s">
        <v>80</v>
      </c>
      <c r="C14" s="201"/>
      <c r="D14" s="201"/>
      <c r="E14" s="202"/>
      <c r="F14" s="200"/>
      <c r="G14" s="203">
        <v>191.2</v>
      </c>
      <c r="H14" s="200"/>
      <c r="I14" s="203">
        <v>174.6</v>
      </c>
      <c r="J14" s="204">
        <f>(G14-I14)/I14</f>
        <v>0.1</v>
      </c>
      <c r="K14" s="200"/>
      <c r="L14" s="203">
        <v>72</v>
      </c>
      <c r="M14" s="200"/>
      <c r="N14" s="203">
        <v>69.1</v>
      </c>
      <c r="O14" s="204">
        <f>(L14-N14)/N14</f>
        <v>0.04</v>
      </c>
      <c r="P14" s="25"/>
    </row>
    <row r="15" spans="1:16" ht="15">
      <c r="A15" s="25"/>
      <c r="B15" s="44"/>
      <c r="C15" s="45" t="s">
        <v>79</v>
      </c>
      <c r="D15" s="45"/>
      <c r="E15" s="46"/>
      <c r="F15" s="44"/>
      <c r="G15" s="49">
        <f>+G14/G6</f>
        <v>0.238</v>
      </c>
      <c r="H15" s="44"/>
      <c r="I15" s="49">
        <f>+I14/I6</f>
        <v>0.22</v>
      </c>
      <c r="J15" s="50"/>
      <c r="K15" s="44"/>
      <c r="L15" s="49">
        <f>+L14/L6</f>
        <v>0.262</v>
      </c>
      <c r="M15" s="44"/>
      <c r="N15" s="49">
        <f>+N14/N6</f>
        <v>0.251</v>
      </c>
      <c r="O15" s="50"/>
      <c r="P15" s="25"/>
    </row>
    <row r="16" spans="1:16" ht="15">
      <c r="A16" s="25"/>
      <c r="B16" s="51" t="s">
        <v>40</v>
      </c>
      <c r="C16" s="52"/>
      <c r="D16" s="52"/>
      <c r="E16" s="53"/>
      <c r="F16" s="51"/>
      <c r="G16" s="54">
        <v>125.3</v>
      </c>
      <c r="H16" s="51"/>
      <c r="I16" s="54">
        <v>111</v>
      </c>
      <c r="J16" s="55">
        <f>(G16-I16)/I16</f>
        <v>0.13</v>
      </c>
      <c r="K16" s="51"/>
      <c r="L16" s="54">
        <v>46.6</v>
      </c>
      <c r="M16" s="51"/>
      <c r="N16" s="54">
        <v>45.6</v>
      </c>
      <c r="O16" s="55">
        <f>(L16-N16)/N16</f>
        <v>0.02</v>
      </c>
      <c r="P16" s="25"/>
    </row>
    <row r="17" spans="1:16" ht="15">
      <c r="A17" s="25"/>
      <c r="B17" s="44"/>
      <c r="C17" s="45" t="s">
        <v>79</v>
      </c>
      <c r="D17" s="45"/>
      <c r="E17" s="46"/>
      <c r="F17" s="44"/>
      <c r="G17" s="49">
        <f>G16/G6</f>
        <v>0.156</v>
      </c>
      <c r="H17" s="44"/>
      <c r="I17" s="49">
        <f>I16/I6</f>
        <v>0.14</v>
      </c>
      <c r="J17" s="48"/>
      <c r="K17" s="44"/>
      <c r="L17" s="49">
        <f>L16/L6</f>
        <v>0.17</v>
      </c>
      <c r="M17" s="44"/>
      <c r="N17" s="49">
        <f>N16/N6</f>
        <v>0.166</v>
      </c>
      <c r="O17" s="48"/>
      <c r="P17" s="25"/>
    </row>
    <row r="18" spans="1:16" ht="15">
      <c r="A18" s="25"/>
      <c r="B18" s="44" t="s">
        <v>106</v>
      </c>
      <c r="C18" s="45"/>
      <c r="D18" s="45"/>
      <c r="E18" s="46"/>
      <c r="F18" s="56"/>
      <c r="G18" s="57">
        <v>1.46</v>
      </c>
      <c r="H18" s="56"/>
      <c r="I18" s="57">
        <v>1.3</v>
      </c>
      <c r="J18" s="58">
        <f>(G18-I18)/I18</f>
        <v>0.12</v>
      </c>
      <c r="K18" s="56"/>
      <c r="L18" s="57">
        <v>0.54</v>
      </c>
      <c r="M18" s="56"/>
      <c r="N18" s="57">
        <v>0.54</v>
      </c>
      <c r="O18" s="58">
        <f>(L18-N18)/N18</f>
        <v>0</v>
      </c>
      <c r="P18" s="25"/>
    </row>
    <row r="19" spans="1:16" ht="15">
      <c r="A19" s="25"/>
      <c r="B19" s="236" t="s">
        <v>107</v>
      </c>
      <c r="C19" s="237"/>
      <c r="D19" s="237"/>
      <c r="E19" s="238"/>
      <c r="F19" s="56"/>
      <c r="G19" s="57">
        <v>1.44</v>
      </c>
      <c r="H19" s="56"/>
      <c r="I19" s="57">
        <v>1.3</v>
      </c>
      <c r="J19" s="58">
        <f>(G19-I19)/I19</f>
        <v>0.11</v>
      </c>
      <c r="K19" s="56"/>
      <c r="L19" s="57">
        <v>0.53</v>
      </c>
      <c r="M19" s="56"/>
      <c r="N19" s="57">
        <v>0.54</v>
      </c>
      <c r="O19" s="58">
        <f>(L19-N19)/N19</f>
        <v>-0.02</v>
      </c>
      <c r="P19" s="25"/>
    </row>
    <row r="20" spans="1:16" ht="15" thickBot="1">
      <c r="A20" s="25"/>
      <c r="B20" s="205" t="s">
        <v>163</v>
      </c>
      <c r="C20" s="206"/>
      <c r="D20" s="206"/>
      <c r="E20" s="207"/>
      <c r="F20" s="205"/>
      <c r="G20" s="226">
        <v>108.2</v>
      </c>
      <c r="H20" s="227"/>
      <c r="I20" s="226">
        <v>138.7</v>
      </c>
      <c r="J20" s="208">
        <f>(G20-I20)/I20</f>
        <v>-0.22</v>
      </c>
      <c r="K20" s="205"/>
      <c r="L20" s="226">
        <v>13.3</v>
      </c>
      <c r="M20" s="227"/>
      <c r="N20" s="226">
        <v>42.6</v>
      </c>
      <c r="O20" s="208">
        <f>(L20-N20)/N20</f>
        <v>-0.69</v>
      </c>
      <c r="P20" s="25"/>
    </row>
    <row r="21" spans="1:16" ht="15">
      <c r="A21" s="25"/>
      <c r="B21" s="239" t="s">
        <v>81</v>
      </c>
      <c r="C21" s="240"/>
      <c r="D21" s="240"/>
      <c r="E21" s="241"/>
      <c r="F21" s="209"/>
      <c r="G21" s="210">
        <v>1663.2</v>
      </c>
      <c r="H21" s="209"/>
      <c r="I21" s="210">
        <v>1550.8</v>
      </c>
      <c r="J21" s="211">
        <f aca="true" t="shared" si="0" ref="J21:J28">(G21-I21)/I21</f>
        <v>0.07</v>
      </c>
      <c r="K21" s="209"/>
      <c r="L21" s="210"/>
      <c r="M21" s="209"/>
      <c r="N21" s="210"/>
      <c r="O21" s="211"/>
      <c r="P21" s="25"/>
    </row>
    <row r="22" spans="1:16" ht="15">
      <c r="A22" s="25"/>
      <c r="B22" s="236" t="s">
        <v>82</v>
      </c>
      <c r="C22" s="237"/>
      <c r="D22" s="237"/>
      <c r="E22" s="238"/>
      <c r="F22" s="56"/>
      <c r="G22" s="229">
        <v>188</v>
      </c>
      <c r="H22" s="56"/>
      <c r="I22" s="59">
        <v>101.7</v>
      </c>
      <c r="J22" s="58">
        <f t="shared" si="0"/>
        <v>0.85</v>
      </c>
      <c r="K22" s="56"/>
      <c r="L22" s="59"/>
      <c r="M22" s="56"/>
      <c r="N22" s="59"/>
      <c r="O22" s="58"/>
      <c r="P22" s="25"/>
    </row>
    <row r="23" spans="1:16" ht="15">
      <c r="A23" s="25"/>
      <c r="B23" s="31" t="s">
        <v>129</v>
      </c>
      <c r="C23" s="32"/>
      <c r="D23" s="32"/>
      <c r="E23" s="33"/>
      <c r="F23" s="56"/>
      <c r="G23" s="60">
        <v>143.4</v>
      </c>
      <c r="H23" s="61"/>
      <c r="I23" s="62">
        <v>249.6</v>
      </c>
      <c r="J23" s="58">
        <f t="shared" si="0"/>
        <v>-0.43</v>
      </c>
      <c r="K23" s="56"/>
      <c r="L23" s="59"/>
      <c r="M23" s="56"/>
      <c r="N23" s="59"/>
      <c r="O23" s="58"/>
      <c r="P23" s="25"/>
    </row>
    <row r="24" spans="1:16" ht="15">
      <c r="A24" s="25"/>
      <c r="B24" s="230" t="s">
        <v>83</v>
      </c>
      <c r="C24" s="231"/>
      <c r="D24" s="231"/>
      <c r="E24" s="232"/>
      <c r="F24" s="39"/>
      <c r="G24" s="63">
        <v>870.5</v>
      </c>
      <c r="H24" s="39"/>
      <c r="I24" s="63">
        <v>679.3</v>
      </c>
      <c r="J24" s="35">
        <f t="shared" si="0"/>
        <v>0.28</v>
      </c>
      <c r="K24" s="39"/>
      <c r="L24" s="63"/>
      <c r="M24" s="39"/>
      <c r="N24" s="63"/>
      <c r="O24" s="64"/>
      <c r="P24" s="25"/>
    </row>
    <row r="25" spans="1:16" ht="15">
      <c r="A25" s="25"/>
      <c r="B25" s="44"/>
      <c r="C25" s="45" t="s">
        <v>84</v>
      </c>
      <c r="D25" s="45"/>
      <c r="E25" s="46"/>
      <c r="F25" s="44"/>
      <c r="G25" s="65">
        <f>G24/G21</f>
        <v>0.52</v>
      </c>
      <c r="H25" s="44"/>
      <c r="I25" s="65">
        <f>I24/I21</f>
        <v>0.44</v>
      </c>
      <c r="J25" s="48"/>
      <c r="K25" s="44"/>
      <c r="L25" s="65"/>
      <c r="M25" s="44"/>
      <c r="N25" s="65"/>
      <c r="O25" s="48"/>
      <c r="P25" s="25"/>
    </row>
    <row r="26" spans="1:16" ht="15">
      <c r="A26" s="25"/>
      <c r="B26" s="230" t="s">
        <v>86</v>
      </c>
      <c r="C26" s="231"/>
      <c r="D26" s="231"/>
      <c r="E26" s="232"/>
      <c r="F26" s="31"/>
      <c r="G26" s="212">
        <v>5498</v>
      </c>
      <c r="H26" s="31"/>
      <c r="I26" s="212">
        <v>5708</v>
      </c>
      <c r="J26" s="64">
        <f t="shared" si="0"/>
        <v>-0.04</v>
      </c>
      <c r="K26" s="31"/>
      <c r="L26" s="212"/>
      <c r="M26" s="31"/>
      <c r="N26" s="212"/>
      <c r="O26" s="64"/>
      <c r="P26" s="25"/>
    </row>
    <row r="27" spans="1:16" ht="15">
      <c r="A27" s="25"/>
      <c r="B27" s="39"/>
      <c r="C27" s="37" t="s">
        <v>85</v>
      </c>
      <c r="D27" s="37"/>
      <c r="E27" s="38"/>
      <c r="F27" s="37"/>
      <c r="G27" s="66">
        <v>1920</v>
      </c>
      <c r="H27" s="37"/>
      <c r="I27" s="66">
        <v>2089</v>
      </c>
      <c r="J27" s="35">
        <f t="shared" si="0"/>
        <v>-0.08</v>
      </c>
      <c r="K27" s="41"/>
      <c r="L27" s="66"/>
      <c r="M27" s="41"/>
      <c r="N27" s="66"/>
      <c r="O27" s="35"/>
      <c r="P27" s="25"/>
    </row>
    <row r="28" spans="1:16" ht="15">
      <c r="A28" s="25"/>
      <c r="B28" s="44"/>
      <c r="C28" s="45" t="s">
        <v>151</v>
      </c>
      <c r="D28" s="45"/>
      <c r="E28" s="45"/>
      <c r="F28" s="44"/>
      <c r="G28" s="46">
        <v>855</v>
      </c>
      <c r="H28" s="45"/>
      <c r="I28" s="45">
        <v>822</v>
      </c>
      <c r="J28" s="48">
        <f t="shared" si="0"/>
        <v>0.04</v>
      </c>
      <c r="K28" s="45"/>
      <c r="L28" s="67"/>
      <c r="M28" s="45"/>
      <c r="N28" s="67"/>
      <c r="O28" s="48"/>
      <c r="P28" s="25"/>
    </row>
    <row r="29" spans="1:16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" ht="13.5">
      <c r="A30" s="25"/>
      <c r="B30" s="218" t="s">
        <v>161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</sheetData>
  <sheetProtection/>
  <mergeCells count="11">
    <mergeCell ref="K5:L5"/>
    <mergeCell ref="M5:N5"/>
    <mergeCell ref="B22:E22"/>
    <mergeCell ref="F5:G5"/>
    <mergeCell ref="H5:I5"/>
    <mergeCell ref="B24:E24"/>
    <mergeCell ref="B26:E26"/>
    <mergeCell ref="B6:E6"/>
    <mergeCell ref="B19:E19"/>
    <mergeCell ref="B21:E21"/>
    <mergeCell ref="B5:E5"/>
  </mergeCells>
  <printOptions/>
  <pageMargins left="0.7480314960629921" right="0.7874015748031497" top="1.3385826771653544" bottom="0.984251968503937" header="0.31496062992125984" footer="0.5118110236220472"/>
  <pageSetup fitToHeight="1" fitToWidth="1" horizontalDpi="600" verticalDpi="600" orientation="landscape" paperSize="9" scale="64" r:id="rId2"/>
  <headerFooter alignWithMargins="0">
    <oddHeader>&amp;L&amp;G</oddHeader>
    <oddFooter>&amp;CSoftware AG - Q3 2011 Results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2"/>
  <sheetViews>
    <sheetView zoomScalePageLayoutView="0" workbookViewId="0" topLeftCell="A34">
      <selection activeCell="B4" sqref="B4"/>
    </sheetView>
  </sheetViews>
  <sheetFormatPr defaultColWidth="11.421875" defaultRowHeight="12.75"/>
  <cols>
    <col min="1" max="1" width="6.00390625" style="2" customWidth="1"/>
    <col min="2" max="2" width="58.140625" style="187" customWidth="1"/>
    <col min="3" max="4" width="23.140625" style="188" customWidth="1"/>
    <col min="5" max="5" width="19.8515625" style="188" customWidth="1"/>
    <col min="6" max="6" width="5.57421875" style="2" customWidth="1"/>
    <col min="7" max="16384" width="11.421875" style="2" customWidth="1"/>
  </cols>
  <sheetData>
    <row r="1" spans="1:6" ht="21" customHeight="1">
      <c r="A1" s="26"/>
      <c r="B1" s="26"/>
      <c r="C1" s="25"/>
      <c r="D1" s="25"/>
      <c r="E1" s="25"/>
      <c r="F1" s="25"/>
    </row>
    <row r="2" spans="1:6" ht="18.75" customHeight="1">
      <c r="A2" s="26"/>
      <c r="B2" s="26" t="s">
        <v>168</v>
      </c>
      <c r="C2" s="68"/>
      <c r="D2" s="68"/>
      <c r="E2" s="68"/>
      <c r="F2" s="25"/>
    </row>
    <row r="3" spans="1:6" ht="18.75" customHeight="1">
      <c r="A3" s="26"/>
      <c r="B3" s="26" t="s">
        <v>77</v>
      </c>
      <c r="C3" s="68"/>
      <c r="D3" s="68"/>
      <c r="E3" s="68"/>
      <c r="F3" s="25"/>
    </row>
    <row r="4" spans="1:6" ht="21" customHeight="1">
      <c r="A4" s="26"/>
      <c r="B4" s="68"/>
      <c r="C4" s="68"/>
      <c r="D4" s="68"/>
      <c r="E4" s="68"/>
      <c r="F4" s="25"/>
    </row>
    <row r="5" spans="1:6" s="1" customFormat="1" ht="15.75" customHeight="1">
      <c r="A5" s="26"/>
      <c r="B5" s="172" t="s">
        <v>111</v>
      </c>
      <c r="C5" s="173" t="s">
        <v>169</v>
      </c>
      <c r="D5" s="173" t="s">
        <v>131</v>
      </c>
      <c r="E5" s="173" t="s">
        <v>170</v>
      </c>
      <c r="F5" s="25"/>
    </row>
    <row r="6" spans="1:6" s="1" customFormat="1" ht="15.75" customHeight="1">
      <c r="A6" s="26"/>
      <c r="B6" s="5"/>
      <c r="C6" s="6"/>
      <c r="D6" s="6"/>
      <c r="E6" s="6"/>
      <c r="F6" s="25"/>
    </row>
    <row r="7" spans="1:6" s="1" customFormat="1" ht="15.75" customHeight="1">
      <c r="A7" s="26"/>
      <c r="B7" s="5"/>
      <c r="C7" s="6"/>
      <c r="D7" s="6"/>
      <c r="E7" s="6"/>
      <c r="F7" s="25"/>
    </row>
    <row r="8" spans="1:6" s="1" customFormat="1" ht="15.75" customHeight="1">
      <c r="A8" s="26"/>
      <c r="B8" s="7" t="s">
        <v>115</v>
      </c>
      <c r="C8" s="8"/>
      <c r="D8" s="8"/>
      <c r="E8" s="8"/>
      <c r="F8" s="25"/>
    </row>
    <row r="9" spans="1:6" s="1" customFormat="1" ht="15.75" customHeight="1">
      <c r="A9" s="26"/>
      <c r="B9" s="5"/>
      <c r="C9" s="8"/>
      <c r="D9" s="8"/>
      <c r="E9" s="8"/>
      <c r="F9" s="25"/>
    </row>
    <row r="10" spans="1:6" s="1" customFormat="1" ht="15.75" customHeight="1">
      <c r="A10" s="26"/>
      <c r="B10" s="9" t="s">
        <v>33</v>
      </c>
      <c r="C10" s="10"/>
      <c r="D10" s="10"/>
      <c r="E10" s="10"/>
      <c r="F10" s="25"/>
    </row>
    <row r="11" spans="1:7" s="1" customFormat="1" ht="15.75" customHeight="1">
      <c r="A11" s="26"/>
      <c r="B11" s="11" t="s">
        <v>82</v>
      </c>
      <c r="C11" s="174">
        <v>187994</v>
      </c>
      <c r="D11" s="174">
        <v>102467</v>
      </c>
      <c r="E11" s="174">
        <v>101661</v>
      </c>
      <c r="F11" s="25"/>
      <c r="G11" s="12"/>
    </row>
    <row r="12" spans="1:6" s="1" customFormat="1" ht="15.75" customHeight="1">
      <c r="A12" s="26"/>
      <c r="B12" s="11" t="s">
        <v>16</v>
      </c>
      <c r="C12" s="175">
        <v>123</v>
      </c>
      <c r="D12" s="175">
        <v>1341</v>
      </c>
      <c r="E12" s="175">
        <v>559</v>
      </c>
      <c r="F12" s="25"/>
    </row>
    <row r="13" spans="1:6" s="1" customFormat="1" ht="15.75" customHeight="1">
      <c r="A13" s="26"/>
      <c r="B13" s="11" t="s">
        <v>17</v>
      </c>
      <c r="C13" s="176">
        <v>336711</v>
      </c>
      <c r="D13" s="176">
        <v>337796</v>
      </c>
      <c r="E13" s="176">
        <v>309922</v>
      </c>
      <c r="F13" s="25"/>
    </row>
    <row r="14" spans="1:6" s="1" customFormat="1" ht="15.75" customHeight="1">
      <c r="A14" s="26"/>
      <c r="B14" s="11" t="s">
        <v>18</v>
      </c>
      <c r="C14" s="174">
        <v>35421</v>
      </c>
      <c r="D14" s="174">
        <v>43012</v>
      </c>
      <c r="E14" s="174">
        <v>51398</v>
      </c>
      <c r="F14" s="25"/>
    </row>
    <row r="15" spans="1:6" s="1" customFormat="1" ht="15.75" customHeight="1">
      <c r="A15" s="26"/>
      <c r="B15" s="11" t="s">
        <v>74</v>
      </c>
      <c r="C15" s="177">
        <v>10524</v>
      </c>
      <c r="D15" s="177">
        <v>9536</v>
      </c>
      <c r="E15" s="177">
        <v>12772</v>
      </c>
      <c r="F15" s="25"/>
    </row>
    <row r="16" spans="1:7" s="1" customFormat="1" ht="15.75" customHeight="1">
      <c r="A16" s="26"/>
      <c r="B16" s="11"/>
      <c r="C16" s="178">
        <v>570773</v>
      </c>
      <c r="D16" s="178">
        <v>494152</v>
      </c>
      <c r="E16" s="178">
        <v>476312</v>
      </c>
      <c r="F16" s="25"/>
      <c r="G16" s="12"/>
    </row>
    <row r="17" spans="1:6" s="1" customFormat="1" ht="15.75" customHeight="1">
      <c r="A17" s="26"/>
      <c r="B17" s="9" t="s">
        <v>58</v>
      </c>
      <c r="C17" s="176"/>
      <c r="D17" s="176"/>
      <c r="E17" s="176"/>
      <c r="F17" s="25"/>
    </row>
    <row r="18" spans="1:6" s="1" customFormat="1" ht="15.75" customHeight="1">
      <c r="A18" s="26"/>
      <c r="B18" s="11" t="s">
        <v>19</v>
      </c>
      <c r="C18" s="176">
        <v>251718</v>
      </c>
      <c r="D18" s="176">
        <v>232631</v>
      </c>
      <c r="E18" s="176">
        <v>229394</v>
      </c>
      <c r="F18" s="25"/>
    </row>
    <row r="19" spans="1:6" s="1" customFormat="1" ht="15.75" customHeight="1">
      <c r="A19" s="26"/>
      <c r="B19" s="11" t="s">
        <v>20</v>
      </c>
      <c r="C19" s="174">
        <v>736711</v>
      </c>
      <c r="D19" s="174">
        <v>717297</v>
      </c>
      <c r="E19" s="174">
        <v>702558</v>
      </c>
      <c r="F19" s="25"/>
    </row>
    <row r="20" spans="1:6" s="1" customFormat="1" ht="15.75" customHeight="1">
      <c r="A20" s="26"/>
      <c r="B20" s="11" t="s">
        <v>21</v>
      </c>
      <c r="C20" s="179">
        <v>63390</v>
      </c>
      <c r="D20" s="179">
        <v>66356</v>
      </c>
      <c r="E20" s="179">
        <v>65651</v>
      </c>
      <c r="F20" s="25"/>
    </row>
    <row r="21" spans="1:6" s="1" customFormat="1" ht="15.75" customHeight="1">
      <c r="A21" s="26"/>
      <c r="B21" s="11" t="s">
        <v>22</v>
      </c>
      <c r="C21" s="174">
        <v>4859</v>
      </c>
      <c r="D21" s="174">
        <v>5262</v>
      </c>
      <c r="E21" s="174">
        <v>6698</v>
      </c>
      <c r="F21" s="25"/>
    </row>
    <row r="22" spans="1:6" s="1" customFormat="1" ht="15.75" customHeight="1">
      <c r="A22" s="26"/>
      <c r="B22" s="11" t="s">
        <v>17</v>
      </c>
      <c r="C22" s="179">
        <v>10515</v>
      </c>
      <c r="D22" s="179">
        <v>13028</v>
      </c>
      <c r="E22" s="179">
        <v>10264</v>
      </c>
      <c r="F22" s="25"/>
    </row>
    <row r="23" spans="1:6" s="1" customFormat="1" ht="15.75" customHeight="1">
      <c r="A23" s="26"/>
      <c r="B23" s="11" t="s">
        <v>18</v>
      </c>
      <c r="C23" s="179">
        <v>2421</v>
      </c>
      <c r="D23" s="179">
        <v>47836</v>
      </c>
      <c r="E23" s="179">
        <v>30811</v>
      </c>
      <c r="F23" s="25"/>
    </row>
    <row r="24" spans="1:6" s="1" customFormat="1" ht="15.75" customHeight="1">
      <c r="A24" s="26"/>
      <c r="B24" s="11" t="s">
        <v>74</v>
      </c>
      <c r="C24" s="179">
        <v>1388</v>
      </c>
      <c r="D24" s="179">
        <v>1596</v>
      </c>
      <c r="E24" s="179">
        <v>995</v>
      </c>
      <c r="F24" s="25"/>
    </row>
    <row r="25" spans="1:6" s="1" customFormat="1" ht="15.75" customHeight="1">
      <c r="A25" s="26"/>
      <c r="B25" s="11" t="s">
        <v>23</v>
      </c>
      <c r="C25" s="177">
        <v>21451</v>
      </c>
      <c r="D25" s="177">
        <v>21452</v>
      </c>
      <c r="E25" s="177">
        <v>28146</v>
      </c>
      <c r="F25" s="25"/>
    </row>
    <row r="26" spans="1:6" s="1" customFormat="1" ht="15.75" customHeight="1">
      <c r="A26" s="26"/>
      <c r="B26" s="13"/>
      <c r="C26" s="180">
        <v>1092453</v>
      </c>
      <c r="D26" s="180">
        <v>1105458</v>
      </c>
      <c r="E26" s="180">
        <v>1074517</v>
      </c>
      <c r="F26" s="25"/>
    </row>
    <row r="27" spans="1:6" s="1" customFormat="1" ht="15.75" customHeight="1">
      <c r="A27" s="26"/>
      <c r="B27" s="13"/>
      <c r="C27" s="179"/>
      <c r="D27" s="179"/>
      <c r="E27" s="179"/>
      <c r="F27" s="25"/>
    </row>
    <row r="28" spans="1:6" s="1" customFormat="1" ht="15.75" customHeight="1" thickBot="1">
      <c r="A28" s="26"/>
      <c r="B28" s="13"/>
      <c r="C28" s="181">
        <v>1663226</v>
      </c>
      <c r="D28" s="181">
        <v>1599610</v>
      </c>
      <c r="E28" s="181">
        <v>1550829</v>
      </c>
      <c r="F28" s="25"/>
    </row>
    <row r="29" spans="1:6" s="1" customFormat="1" ht="15.75" customHeight="1" thickTop="1">
      <c r="A29" s="26"/>
      <c r="B29" s="7" t="s">
        <v>116</v>
      </c>
      <c r="C29" s="182"/>
      <c r="D29" s="182"/>
      <c r="E29" s="182"/>
      <c r="F29" s="25"/>
    </row>
    <row r="30" spans="1:6" s="1" customFormat="1" ht="15.75" customHeight="1">
      <c r="A30" s="26"/>
      <c r="B30" s="13"/>
      <c r="C30" s="182"/>
      <c r="D30" s="182"/>
      <c r="E30" s="182"/>
      <c r="F30" s="25"/>
    </row>
    <row r="31" spans="1:6" s="1" customFormat="1" ht="15.75" customHeight="1">
      <c r="A31" s="26"/>
      <c r="B31" s="14" t="s">
        <v>34</v>
      </c>
      <c r="C31" s="183"/>
      <c r="D31" s="183"/>
      <c r="E31" s="183"/>
      <c r="F31" s="25"/>
    </row>
    <row r="32" spans="1:7" s="1" customFormat="1" ht="15.75" customHeight="1">
      <c r="A32" s="26"/>
      <c r="B32" s="13" t="s">
        <v>50</v>
      </c>
      <c r="C32" s="183">
        <v>80038</v>
      </c>
      <c r="D32" s="183">
        <v>136837</v>
      </c>
      <c r="E32" s="183">
        <v>163207</v>
      </c>
      <c r="F32" s="25"/>
      <c r="G32" s="12"/>
    </row>
    <row r="33" spans="1:6" s="1" customFormat="1" ht="15.75" customHeight="1">
      <c r="A33" s="26"/>
      <c r="B33" s="11" t="s">
        <v>24</v>
      </c>
      <c r="C33" s="179">
        <v>48318</v>
      </c>
      <c r="D33" s="179">
        <v>60465</v>
      </c>
      <c r="E33" s="179">
        <v>44355</v>
      </c>
      <c r="F33" s="25"/>
    </row>
    <row r="34" spans="1:6" s="1" customFormat="1" ht="15.75" customHeight="1">
      <c r="A34" s="26"/>
      <c r="B34" s="13" t="s">
        <v>51</v>
      </c>
      <c r="C34" s="179">
        <v>74378</v>
      </c>
      <c r="D34" s="179">
        <v>68064</v>
      </c>
      <c r="E34" s="179">
        <v>65930</v>
      </c>
      <c r="F34" s="25"/>
    </row>
    <row r="35" spans="1:6" s="1" customFormat="1" ht="15.75" customHeight="1">
      <c r="A35" s="26"/>
      <c r="B35" s="13" t="s">
        <v>59</v>
      </c>
      <c r="C35" s="183">
        <v>69944</v>
      </c>
      <c r="D35" s="183">
        <v>139685</v>
      </c>
      <c r="E35" s="183">
        <v>80203</v>
      </c>
      <c r="F35" s="25"/>
    </row>
    <row r="36" spans="1:6" s="1" customFormat="1" ht="15.75" customHeight="1">
      <c r="A36" s="26"/>
      <c r="B36" s="13" t="s">
        <v>35</v>
      </c>
      <c r="C36" s="179">
        <v>31745</v>
      </c>
      <c r="D36" s="179">
        <v>53113</v>
      </c>
      <c r="E36" s="179">
        <v>42853</v>
      </c>
      <c r="F36" s="25"/>
    </row>
    <row r="37" spans="1:6" s="1" customFormat="1" ht="15.75" customHeight="1">
      <c r="A37" s="26"/>
      <c r="B37" s="13" t="s">
        <v>25</v>
      </c>
      <c r="C37" s="184">
        <v>133610</v>
      </c>
      <c r="D37" s="184">
        <v>127927</v>
      </c>
      <c r="E37" s="184">
        <v>149754</v>
      </c>
      <c r="F37" s="25"/>
    </row>
    <row r="38" spans="1:6" s="1" customFormat="1" ht="15.75" customHeight="1">
      <c r="A38" s="26"/>
      <c r="B38" s="13"/>
      <c r="C38" s="182">
        <v>438033</v>
      </c>
      <c r="D38" s="182">
        <v>586091</v>
      </c>
      <c r="E38" s="182">
        <v>546302</v>
      </c>
      <c r="F38" s="25"/>
    </row>
    <row r="39" spans="1:6" s="1" customFormat="1" ht="15.75" customHeight="1">
      <c r="A39" s="26"/>
      <c r="B39" s="14" t="s">
        <v>36</v>
      </c>
      <c r="C39" s="182"/>
      <c r="D39" s="182"/>
      <c r="E39" s="182"/>
      <c r="F39" s="25"/>
    </row>
    <row r="40" spans="1:6" s="1" customFormat="1" ht="15.75" customHeight="1">
      <c r="A40" s="26"/>
      <c r="B40" s="13" t="s">
        <v>50</v>
      </c>
      <c r="C40" s="183">
        <v>251365</v>
      </c>
      <c r="D40" s="183">
        <v>132871</v>
      </c>
      <c r="E40" s="183">
        <v>188013</v>
      </c>
      <c r="F40" s="25"/>
    </row>
    <row r="41" spans="1:6" s="1" customFormat="1" ht="15.75" customHeight="1">
      <c r="A41" s="26"/>
      <c r="B41" s="11" t="s">
        <v>24</v>
      </c>
      <c r="C41" s="183">
        <v>22</v>
      </c>
      <c r="D41" s="183">
        <v>91</v>
      </c>
      <c r="E41" s="183">
        <v>272</v>
      </c>
      <c r="F41" s="25"/>
    </row>
    <row r="42" spans="1:6" s="1" customFormat="1" ht="15.75" customHeight="1">
      <c r="A42" s="26"/>
      <c r="B42" s="13" t="s">
        <v>51</v>
      </c>
      <c r="C42" s="183">
        <v>5858</v>
      </c>
      <c r="D42" s="183">
        <v>4252</v>
      </c>
      <c r="E42" s="183">
        <v>2506</v>
      </c>
      <c r="F42" s="25"/>
    </row>
    <row r="43" spans="1:6" s="1" customFormat="1" ht="15.75" customHeight="1">
      <c r="A43" s="26"/>
      <c r="B43" s="13" t="s">
        <v>117</v>
      </c>
      <c r="C43" s="183">
        <v>40133</v>
      </c>
      <c r="D43" s="183">
        <v>41890</v>
      </c>
      <c r="E43" s="183">
        <v>34247</v>
      </c>
      <c r="F43" s="25"/>
    </row>
    <row r="44" spans="1:6" s="1" customFormat="1" ht="15.75" customHeight="1">
      <c r="A44" s="26"/>
      <c r="B44" s="13" t="s">
        <v>59</v>
      </c>
      <c r="C44" s="183">
        <v>10274</v>
      </c>
      <c r="D44" s="183">
        <v>15726</v>
      </c>
      <c r="E44" s="183">
        <v>28394</v>
      </c>
      <c r="F44" s="25"/>
    </row>
    <row r="45" spans="1:6" s="1" customFormat="1" ht="15.75" customHeight="1">
      <c r="A45" s="26"/>
      <c r="B45" s="13" t="s">
        <v>23</v>
      </c>
      <c r="C45" s="183">
        <v>46310</v>
      </c>
      <c r="D45" s="183">
        <v>47388</v>
      </c>
      <c r="E45" s="183">
        <v>68591</v>
      </c>
      <c r="F45" s="25"/>
    </row>
    <row r="46" spans="1:6" s="1" customFormat="1" ht="15.75" customHeight="1">
      <c r="A46" s="26"/>
      <c r="B46" s="13" t="s">
        <v>25</v>
      </c>
      <c r="C46" s="184">
        <v>744</v>
      </c>
      <c r="D46" s="184">
        <v>1982</v>
      </c>
      <c r="E46" s="184">
        <v>3162</v>
      </c>
      <c r="F46" s="25"/>
    </row>
    <row r="47" spans="1:6" s="1" customFormat="1" ht="15.75" customHeight="1">
      <c r="A47" s="26"/>
      <c r="B47" s="13"/>
      <c r="C47" s="182">
        <v>354706</v>
      </c>
      <c r="D47" s="182">
        <v>244200</v>
      </c>
      <c r="E47" s="182">
        <v>325185</v>
      </c>
      <c r="F47" s="25"/>
    </row>
    <row r="48" spans="1:6" s="1" customFormat="1" ht="15.75" customHeight="1">
      <c r="A48" s="26"/>
      <c r="B48" s="9" t="s">
        <v>26</v>
      </c>
      <c r="C48" s="176"/>
      <c r="D48" s="176"/>
      <c r="E48" s="176"/>
      <c r="F48" s="25"/>
    </row>
    <row r="49" spans="1:6" s="1" customFormat="1" ht="15.75" customHeight="1">
      <c r="A49" s="26"/>
      <c r="B49" s="11" t="s">
        <v>27</v>
      </c>
      <c r="C49" s="175">
        <v>86771</v>
      </c>
      <c r="D49" s="175">
        <v>86148</v>
      </c>
      <c r="E49" s="175">
        <v>86148</v>
      </c>
      <c r="F49" s="25"/>
    </row>
    <row r="50" spans="1:6" s="1" customFormat="1" ht="15.75" customHeight="1">
      <c r="A50" s="26"/>
      <c r="B50" s="11" t="s">
        <v>28</v>
      </c>
      <c r="C50" s="175">
        <v>32186</v>
      </c>
      <c r="D50" s="175">
        <v>22512</v>
      </c>
      <c r="E50" s="175">
        <v>17349</v>
      </c>
      <c r="F50" s="25"/>
    </row>
    <row r="51" spans="1:6" s="1" customFormat="1" ht="15.75" customHeight="1">
      <c r="A51" s="26"/>
      <c r="B51" s="11" t="s">
        <v>29</v>
      </c>
      <c r="C51" s="175">
        <v>815367</v>
      </c>
      <c r="D51" s="175">
        <v>727070</v>
      </c>
      <c r="E51" s="175">
        <v>662471</v>
      </c>
      <c r="F51" s="25"/>
    </row>
    <row r="52" spans="1:6" s="1" customFormat="1" ht="15.75" customHeight="1">
      <c r="A52" s="26"/>
      <c r="B52" s="13" t="s">
        <v>73</v>
      </c>
      <c r="C52" s="185">
        <v>-62627</v>
      </c>
      <c r="D52" s="185">
        <v>-44687</v>
      </c>
      <c r="E52" s="185">
        <v>-54427</v>
      </c>
      <c r="F52" s="25"/>
    </row>
    <row r="53" spans="1:6" s="1" customFormat="1" ht="15.75" customHeight="1">
      <c r="A53" s="26"/>
      <c r="B53" s="13" t="s">
        <v>97</v>
      </c>
      <c r="C53" s="185">
        <v>-1675</v>
      </c>
      <c r="D53" s="185">
        <v>-22313</v>
      </c>
      <c r="E53" s="185">
        <v>-32788</v>
      </c>
      <c r="F53" s="25"/>
    </row>
    <row r="54" spans="1:6" s="1" customFormat="1" ht="15.75" customHeight="1">
      <c r="A54" s="26"/>
      <c r="B54" s="13" t="s">
        <v>130</v>
      </c>
      <c r="C54" s="186">
        <v>465</v>
      </c>
      <c r="D54" s="186">
        <v>589</v>
      </c>
      <c r="E54" s="186">
        <v>589</v>
      </c>
      <c r="F54" s="25"/>
    </row>
    <row r="55" spans="1:6" s="1" customFormat="1" ht="15.75" customHeight="1">
      <c r="A55" s="26"/>
      <c r="B55" s="13"/>
      <c r="C55" s="180">
        <v>870487</v>
      </c>
      <c r="D55" s="180">
        <v>769319</v>
      </c>
      <c r="E55" s="180">
        <v>679342</v>
      </c>
      <c r="F55" s="25"/>
    </row>
    <row r="56" spans="1:6" s="1" customFormat="1" ht="15.75" customHeight="1">
      <c r="A56" s="26"/>
      <c r="B56" s="13"/>
      <c r="C56" s="179"/>
      <c r="D56" s="179"/>
      <c r="E56" s="179"/>
      <c r="F56" s="25"/>
    </row>
    <row r="57" spans="1:6" s="1" customFormat="1" ht="15.75" customHeight="1" thickBot="1">
      <c r="A57" s="26"/>
      <c r="B57" s="13"/>
      <c r="C57" s="181">
        <v>1663226</v>
      </c>
      <c r="D57" s="181">
        <v>1599610</v>
      </c>
      <c r="E57" s="181">
        <v>1550829</v>
      </c>
      <c r="F57" s="25"/>
    </row>
    <row r="58" spans="1:6" s="1" customFormat="1" ht="18" thickTop="1">
      <c r="A58" s="26"/>
      <c r="B58" s="25"/>
      <c r="C58" s="25"/>
      <c r="D58" s="25"/>
      <c r="E58" s="25"/>
      <c r="F58" s="25"/>
    </row>
    <row r="59" spans="2:5" ht="12.75">
      <c r="B59" s="3"/>
      <c r="C59" s="4"/>
      <c r="D59" s="4"/>
      <c r="E59" s="4"/>
    </row>
    <row r="60" spans="2:5" ht="12.75">
      <c r="B60" s="3"/>
      <c r="C60" s="4"/>
      <c r="D60" s="4"/>
      <c r="E60" s="4"/>
    </row>
    <row r="61" spans="2:5" ht="12.75">
      <c r="B61" s="3"/>
      <c r="C61" s="4"/>
      <c r="D61" s="4"/>
      <c r="E61" s="4"/>
    </row>
    <row r="62" spans="2:5" ht="12.75">
      <c r="B62" s="3"/>
      <c r="C62" s="4"/>
      <c r="D62" s="4"/>
      <c r="E62" s="4"/>
    </row>
    <row r="63" spans="2:5" ht="12.75">
      <c r="B63" s="3"/>
      <c r="C63" s="4"/>
      <c r="D63" s="4"/>
      <c r="E63" s="4"/>
    </row>
    <row r="64" spans="2:5" ht="12.75">
      <c r="B64" s="3"/>
      <c r="C64" s="4"/>
      <c r="D64" s="4"/>
      <c r="E64" s="4"/>
    </row>
    <row r="65" spans="2:5" ht="12.75">
      <c r="B65" s="3"/>
      <c r="C65" s="4"/>
      <c r="D65" s="4"/>
      <c r="E65" s="4"/>
    </row>
    <row r="66" spans="2:5" ht="12.75">
      <c r="B66" s="3"/>
      <c r="C66" s="4"/>
      <c r="D66" s="4"/>
      <c r="E66" s="4"/>
    </row>
    <row r="67" spans="2:5" ht="12.75">
      <c r="B67" s="3"/>
      <c r="C67" s="4"/>
      <c r="D67" s="4"/>
      <c r="E67" s="4"/>
    </row>
    <row r="68" spans="2:5" ht="12.75">
      <c r="B68" s="3"/>
      <c r="C68" s="4"/>
      <c r="D68" s="4"/>
      <c r="E68" s="4"/>
    </row>
    <row r="69" spans="2:5" ht="12.75">
      <c r="B69" s="3"/>
      <c r="C69" s="4"/>
      <c r="D69" s="4"/>
      <c r="E69" s="4"/>
    </row>
    <row r="70" spans="2:5" ht="12.75">
      <c r="B70" s="3"/>
      <c r="C70" s="4"/>
      <c r="D70" s="4"/>
      <c r="E70" s="4"/>
    </row>
    <row r="71" spans="2:5" ht="12.75">
      <c r="B71" s="3"/>
      <c r="C71" s="4"/>
      <c r="D71" s="4"/>
      <c r="E71" s="4"/>
    </row>
    <row r="72" spans="2:5" ht="12.75">
      <c r="B72" s="3"/>
      <c r="C72" s="4"/>
      <c r="D72" s="4"/>
      <c r="E72" s="4"/>
    </row>
    <row r="73" spans="2:5" ht="12.75">
      <c r="B73" s="3"/>
      <c r="C73" s="4"/>
      <c r="D73" s="4"/>
      <c r="E73" s="4"/>
    </row>
    <row r="74" spans="2:5" ht="12.75">
      <c r="B74" s="3"/>
      <c r="C74" s="4"/>
      <c r="D74" s="4"/>
      <c r="E74" s="4"/>
    </row>
    <row r="75" spans="2:5" ht="12.75">
      <c r="B75" s="3"/>
      <c r="C75" s="4"/>
      <c r="D75" s="4"/>
      <c r="E75" s="4"/>
    </row>
    <row r="76" spans="2:5" ht="12.75">
      <c r="B76" s="3"/>
      <c r="C76" s="4"/>
      <c r="D76" s="4"/>
      <c r="E76" s="4"/>
    </row>
    <row r="77" spans="2:5" ht="12.75">
      <c r="B77" s="3"/>
      <c r="C77" s="4"/>
      <c r="D77" s="4"/>
      <c r="E77" s="4"/>
    </row>
    <row r="78" spans="2:5" ht="12.75">
      <c r="B78" s="3"/>
      <c r="C78" s="4"/>
      <c r="D78" s="4"/>
      <c r="E78" s="4"/>
    </row>
    <row r="79" spans="2:5" ht="12.75">
      <c r="B79" s="3"/>
      <c r="C79" s="4"/>
      <c r="D79" s="4"/>
      <c r="E79" s="4"/>
    </row>
    <row r="80" spans="2:5" ht="12.75">
      <c r="B80" s="3"/>
      <c r="C80" s="4"/>
      <c r="D80" s="4"/>
      <c r="E80" s="4"/>
    </row>
    <row r="81" spans="2:5" ht="12.75">
      <c r="B81" s="3"/>
      <c r="C81" s="4"/>
      <c r="D81" s="4"/>
      <c r="E81" s="4"/>
    </row>
    <row r="82" spans="2:5" ht="12.75">
      <c r="B82" s="3"/>
      <c r="C82" s="4"/>
      <c r="D82" s="4"/>
      <c r="E82" s="4"/>
    </row>
    <row r="83" spans="2:5" ht="12.75">
      <c r="B83" s="3"/>
      <c r="C83" s="4"/>
      <c r="D83" s="4"/>
      <c r="E83" s="4"/>
    </row>
    <row r="84" spans="2:5" ht="12.75">
      <c r="B84" s="3"/>
      <c r="C84" s="4"/>
      <c r="D84" s="4"/>
      <c r="E84" s="4"/>
    </row>
    <row r="85" spans="2:5" ht="12.75">
      <c r="B85" s="3"/>
      <c r="C85" s="4"/>
      <c r="D85" s="4"/>
      <c r="E85" s="4"/>
    </row>
    <row r="86" spans="2:5" ht="12.75">
      <c r="B86" s="3"/>
      <c r="C86" s="4"/>
      <c r="D86" s="4"/>
      <c r="E86" s="4"/>
    </row>
    <row r="87" spans="2:5" ht="12.75">
      <c r="B87" s="3"/>
      <c r="C87" s="4"/>
      <c r="D87" s="4"/>
      <c r="E87" s="4"/>
    </row>
    <row r="88" spans="2:5" ht="12.75">
      <c r="B88" s="3"/>
      <c r="C88" s="4"/>
      <c r="D88" s="4"/>
      <c r="E88" s="4"/>
    </row>
    <row r="89" spans="2:5" ht="12.75">
      <c r="B89" s="3"/>
      <c r="C89" s="4"/>
      <c r="D89" s="4"/>
      <c r="E89" s="4"/>
    </row>
    <row r="90" spans="2:5" ht="12.75">
      <c r="B90" s="3"/>
      <c r="C90" s="4"/>
      <c r="D90" s="4"/>
      <c r="E90" s="4"/>
    </row>
    <row r="91" spans="2:5" ht="12.75">
      <c r="B91" s="3"/>
      <c r="C91" s="4"/>
      <c r="D91" s="4"/>
      <c r="E91" s="4"/>
    </row>
    <row r="92" spans="2:5" ht="12.75">
      <c r="B92" s="3"/>
      <c r="C92" s="4"/>
      <c r="D92" s="4"/>
      <c r="E92" s="4"/>
    </row>
    <row r="93" spans="2:5" ht="12.75">
      <c r="B93" s="3"/>
      <c r="C93" s="4"/>
      <c r="D93" s="4"/>
      <c r="E93" s="4"/>
    </row>
    <row r="94" spans="2:5" ht="12.75">
      <c r="B94" s="3"/>
      <c r="C94" s="4"/>
      <c r="D94" s="4"/>
      <c r="E94" s="4"/>
    </row>
    <row r="95" spans="2:5" ht="12.75">
      <c r="B95" s="3"/>
      <c r="C95" s="4"/>
      <c r="D95" s="4"/>
      <c r="E95" s="4"/>
    </row>
    <row r="96" spans="2:5" ht="12.75">
      <c r="B96" s="3"/>
      <c r="C96" s="4"/>
      <c r="D96" s="4"/>
      <c r="E96" s="4"/>
    </row>
    <row r="97" spans="2:5" ht="12.75">
      <c r="B97" s="3"/>
      <c r="C97" s="4"/>
      <c r="D97" s="4"/>
      <c r="E97" s="4"/>
    </row>
    <row r="98" spans="2:5" ht="12.75">
      <c r="B98" s="3"/>
      <c r="C98" s="4"/>
      <c r="D98" s="4"/>
      <c r="E98" s="4"/>
    </row>
    <row r="99" spans="2:5" ht="12.75">
      <c r="B99" s="3"/>
      <c r="C99" s="4"/>
      <c r="D99" s="4"/>
      <c r="E99" s="4"/>
    </row>
    <row r="100" spans="2:5" ht="12.75">
      <c r="B100" s="3"/>
      <c r="C100" s="4"/>
      <c r="D100" s="4"/>
      <c r="E100" s="4"/>
    </row>
    <row r="101" spans="2:5" ht="12.75">
      <c r="B101" s="3"/>
      <c r="C101" s="4"/>
      <c r="D101" s="4"/>
      <c r="E101" s="4"/>
    </row>
    <row r="102" spans="2:5" ht="12.75">
      <c r="B102" s="3"/>
      <c r="C102" s="4"/>
      <c r="D102" s="4"/>
      <c r="E102" s="4"/>
    </row>
    <row r="103" spans="2:5" ht="12.75">
      <c r="B103" s="3"/>
      <c r="C103" s="4"/>
      <c r="D103" s="4"/>
      <c r="E103" s="4"/>
    </row>
    <row r="104" spans="2:5" ht="12.75">
      <c r="B104" s="3"/>
      <c r="C104" s="4"/>
      <c r="D104" s="4"/>
      <c r="E104" s="4"/>
    </row>
    <row r="105" spans="2:5" ht="12.75">
      <c r="B105" s="3"/>
      <c r="C105" s="4"/>
      <c r="D105" s="4"/>
      <c r="E105" s="4"/>
    </row>
    <row r="106" spans="2:5" ht="12.75">
      <c r="B106" s="3"/>
      <c r="C106" s="4"/>
      <c r="D106" s="4"/>
      <c r="E106" s="4"/>
    </row>
    <row r="107" spans="2:5" ht="12.75">
      <c r="B107" s="3"/>
      <c r="C107" s="4"/>
      <c r="D107" s="4"/>
      <c r="E107" s="4"/>
    </row>
    <row r="108" spans="2:5" ht="12.75">
      <c r="B108" s="3"/>
      <c r="C108" s="4"/>
      <c r="D108" s="4"/>
      <c r="E108" s="4"/>
    </row>
    <row r="109" spans="2:5" ht="12.75">
      <c r="B109" s="3"/>
      <c r="C109" s="4"/>
      <c r="D109" s="4"/>
      <c r="E109" s="4"/>
    </row>
    <row r="110" spans="2:5" ht="12.75">
      <c r="B110" s="3"/>
      <c r="C110" s="4"/>
      <c r="D110" s="4"/>
      <c r="E110" s="4"/>
    </row>
    <row r="111" spans="2:5" ht="12.75">
      <c r="B111" s="3"/>
      <c r="C111" s="4"/>
      <c r="D111" s="4"/>
      <c r="E111" s="4"/>
    </row>
    <row r="112" spans="2:5" ht="12.75">
      <c r="B112" s="3"/>
      <c r="C112" s="4"/>
      <c r="D112" s="4"/>
      <c r="E112" s="4"/>
    </row>
  </sheetData>
  <sheetProtection/>
  <printOptions/>
  <pageMargins left="0.7480314960629921" right="0.7874015748031497" top="1.3385826771653544" bottom="0.984251968503937" header="0.31496062992125984" footer="0.5118110236220472"/>
  <pageSetup fitToHeight="1" fitToWidth="1" horizontalDpi="600" verticalDpi="600" orientation="portrait" paperSize="9" scale="64" r:id="rId2"/>
  <headerFooter alignWithMargins="0">
    <oddHeader>&amp;L&amp;G</oddHeader>
    <oddFooter>&amp;CSoftware AG - Q3 2011 Results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="75" zoomScaleNormal="75" zoomScalePageLayoutView="0" workbookViewId="0" topLeftCell="A1">
      <selection activeCell="L22" sqref="L22"/>
    </sheetView>
  </sheetViews>
  <sheetFormatPr defaultColWidth="11.421875" defaultRowHeight="12.75"/>
  <cols>
    <col min="1" max="1" width="5.421875" style="2" customWidth="1"/>
    <col min="2" max="2" width="68.28125" style="2" customWidth="1"/>
    <col min="3" max="3" width="10.00390625" style="2" customWidth="1"/>
    <col min="4" max="4" width="14.7109375" style="2" customWidth="1"/>
    <col min="5" max="5" width="10.57421875" style="2" customWidth="1"/>
    <col min="6" max="6" width="16.7109375" style="2" customWidth="1"/>
    <col min="7" max="7" width="17.7109375" style="2" customWidth="1"/>
    <col min="8" max="8" width="10.00390625" style="2" customWidth="1"/>
    <col min="9" max="9" width="14.7109375" style="2" customWidth="1"/>
    <col min="10" max="10" width="10.57421875" style="2" customWidth="1"/>
    <col min="11" max="11" width="16.7109375" style="2" customWidth="1"/>
    <col min="12" max="12" width="17.7109375" style="2" customWidth="1"/>
    <col min="13" max="13" width="4.28125" style="2" customWidth="1"/>
    <col min="14" max="14" width="12.140625" style="2" bestFit="1" customWidth="1"/>
    <col min="15" max="16384" width="11.421875" style="2" customWidth="1"/>
  </cols>
  <sheetData>
    <row r="1" spans="1:13" ht="21" customHeight="1">
      <c r="A1" s="26"/>
      <c r="B1" s="26"/>
      <c r="C1" s="25"/>
      <c r="D1" s="25"/>
      <c r="E1" s="27"/>
      <c r="F1" s="27"/>
      <c r="G1" s="28"/>
      <c r="H1" s="25"/>
      <c r="I1" s="25"/>
      <c r="J1" s="27"/>
      <c r="K1" s="27"/>
      <c r="L1" s="28"/>
      <c r="M1" s="26"/>
    </row>
    <row r="2" spans="1:13" ht="18.75" customHeight="1">
      <c r="A2" s="26"/>
      <c r="B2" s="68" t="s">
        <v>178</v>
      </c>
      <c r="C2" s="68"/>
      <c r="D2" s="69"/>
      <c r="E2" s="69"/>
      <c r="F2" s="27"/>
      <c r="G2" s="27"/>
      <c r="H2" s="68"/>
      <c r="I2" s="69"/>
      <c r="J2" s="69"/>
      <c r="K2" s="27"/>
      <c r="L2" s="27"/>
      <c r="M2" s="26"/>
    </row>
    <row r="3" spans="1:13" ht="18.75" customHeight="1">
      <c r="A3" s="26"/>
      <c r="B3" s="68" t="s">
        <v>77</v>
      </c>
      <c r="C3" s="68"/>
      <c r="D3" s="69"/>
      <c r="E3" s="69"/>
      <c r="F3" s="27"/>
      <c r="G3" s="27"/>
      <c r="H3" s="68"/>
      <c r="I3" s="69"/>
      <c r="J3" s="69"/>
      <c r="K3" s="27"/>
      <c r="L3" s="27"/>
      <c r="M3" s="26"/>
    </row>
    <row r="4" spans="1:13" ht="18.75" customHeight="1">
      <c r="A4" s="26"/>
      <c r="B4" s="68"/>
      <c r="C4" s="68"/>
      <c r="D4" s="69"/>
      <c r="E4" s="69"/>
      <c r="F4" s="27"/>
      <c r="G4" s="27"/>
      <c r="H4" s="68"/>
      <c r="I4" s="69"/>
      <c r="J4" s="69"/>
      <c r="K4" s="27"/>
      <c r="L4" s="27"/>
      <c r="M4" s="26"/>
    </row>
    <row r="5" spans="1:13" s="1" customFormat="1" ht="15.75" customHeight="1">
      <c r="A5" s="26"/>
      <c r="B5" s="70" t="s">
        <v>41</v>
      </c>
      <c r="C5" s="243" t="s">
        <v>179</v>
      </c>
      <c r="D5" s="247"/>
      <c r="E5" s="243" t="s">
        <v>180</v>
      </c>
      <c r="F5" s="247"/>
      <c r="G5" s="71" t="s">
        <v>3</v>
      </c>
      <c r="H5" s="245" t="s">
        <v>166</v>
      </c>
      <c r="I5" s="246"/>
      <c r="J5" s="245" t="s">
        <v>167</v>
      </c>
      <c r="K5" s="246"/>
      <c r="L5" s="71" t="s">
        <v>3</v>
      </c>
      <c r="M5" s="26"/>
    </row>
    <row r="6" spans="1:14" s="1" customFormat="1" ht="15.75" customHeight="1">
      <c r="A6" s="26"/>
      <c r="B6" s="72" t="s">
        <v>38</v>
      </c>
      <c r="C6" s="43"/>
      <c r="D6" s="73">
        <v>203630</v>
      </c>
      <c r="E6" s="43"/>
      <c r="F6" s="73">
        <v>199693</v>
      </c>
      <c r="G6" s="74">
        <f>(D6-F6)/F6</f>
        <v>0.02</v>
      </c>
      <c r="H6" s="43"/>
      <c r="I6" s="73">
        <v>74679</v>
      </c>
      <c r="J6" s="43"/>
      <c r="K6" s="73">
        <v>69628</v>
      </c>
      <c r="L6" s="74">
        <f>(I6-K6)/K6</f>
        <v>0.07</v>
      </c>
      <c r="M6" s="26"/>
      <c r="N6" s="75"/>
    </row>
    <row r="7" spans="1:14" s="1" customFormat="1" ht="15.75" customHeight="1">
      <c r="A7" s="26"/>
      <c r="B7" s="72" t="s">
        <v>1</v>
      </c>
      <c r="C7" s="43"/>
      <c r="D7" s="73">
        <v>281044</v>
      </c>
      <c r="E7" s="43"/>
      <c r="F7" s="73">
        <v>275138</v>
      </c>
      <c r="G7" s="74">
        <f>(D7-F7)/F7</f>
        <v>0.02</v>
      </c>
      <c r="H7" s="43"/>
      <c r="I7" s="73">
        <v>94223</v>
      </c>
      <c r="J7" s="43"/>
      <c r="K7" s="73">
        <v>96578</v>
      </c>
      <c r="L7" s="74">
        <f>(I7-K7)/K7</f>
        <v>-0.02</v>
      </c>
      <c r="M7" s="26"/>
      <c r="N7" s="75"/>
    </row>
    <row r="8" spans="1:14" s="1" customFormat="1" ht="15.75" customHeight="1">
      <c r="A8" s="26"/>
      <c r="B8" s="76" t="s">
        <v>162</v>
      </c>
      <c r="C8" s="77"/>
      <c r="D8" s="73">
        <v>316379</v>
      </c>
      <c r="E8" s="77"/>
      <c r="F8" s="73">
        <v>314960</v>
      </c>
      <c r="G8" s="74">
        <f>(D8-F8)/F8</f>
        <v>0</v>
      </c>
      <c r="H8" s="77"/>
      <c r="I8" s="73">
        <v>105236</v>
      </c>
      <c r="J8" s="77"/>
      <c r="K8" s="73">
        <v>108288</v>
      </c>
      <c r="L8" s="74">
        <f>(I8-K8)/K8</f>
        <v>-0.03</v>
      </c>
      <c r="M8" s="26"/>
      <c r="N8" s="75"/>
    </row>
    <row r="9" spans="1:14" s="1" customFormat="1" ht="15.75" customHeight="1">
      <c r="A9" s="26"/>
      <c r="B9" s="78" t="s">
        <v>2</v>
      </c>
      <c r="C9" s="79"/>
      <c r="D9" s="80">
        <v>3275</v>
      </c>
      <c r="E9" s="79"/>
      <c r="F9" s="80">
        <v>3075</v>
      </c>
      <c r="G9" s="81">
        <f>(D9-F9)/F9</f>
        <v>0.07</v>
      </c>
      <c r="H9" s="79"/>
      <c r="I9" s="80">
        <v>494</v>
      </c>
      <c r="J9" s="79"/>
      <c r="K9" s="80">
        <v>815</v>
      </c>
      <c r="L9" s="81">
        <f>(I9-K9)/K9</f>
        <v>-0.39</v>
      </c>
      <c r="M9" s="26"/>
      <c r="N9" s="75"/>
    </row>
    <row r="10" spans="1:14" s="84" customFormat="1" ht="15.75" customHeight="1">
      <c r="A10" s="26"/>
      <c r="B10" s="70" t="s">
        <v>4</v>
      </c>
      <c r="C10" s="79"/>
      <c r="D10" s="82">
        <f>SUM(D6:D9)</f>
        <v>804328</v>
      </c>
      <c r="E10" s="79"/>
      <c r="F10" s="82">
        <f>SUM(F6:F9)</f>
        <v>792866</v>
      </c>
      <c r="G10" s="83">
        <f>(D10-F10)/F10</f>
        <v>0.01</v>
      </c>
      <c r="H10" s="79"/>
      <c r="I10" s="82">
        <f>SUM(I6:I9)</f>
        <v>274632</v>
      </c>
      <c r="J10" s="79"/>
      <c r="K10" s="82">
        <f>SUM(K6:K9)</f>
        <v>275309</v>
      </c>
      <c r="L10" s="83">
        <f>(I10-K10)/K10</f>
        <v>0</v>
      </c>
      <c r="M10" s="26"/>
      <c r="N10" s="75"/>
    </row>
    <row r="11" spans="1:14" s="1" customFormat="1" ht="15.75" customHeight="1">
      <c r="A11" s="26"/>
      <c r="B11" s="85" t="s">
        <v>52</v>
      </c>
      <c r="C11" s="86"/>
      <c r="D11" s="87">
        <v>-332461</v>
      </c>
      <c r="E11" s="86"/>
      <c r="F11" s="87">
        <v>-324802</v>
      </c>
      <c r="G11" s="88">
        <f aca="true" t="shared" si="0" ref="G11:G24">(D11-F11)/F11</f>
        <v>0.02</v>
      </c>
      <c r="H11" s="86"/>
      <c r="I11" s="87">
        <v>-106405</v>
      </c>
      <c r="J11" s="86"/>
      <c r="K11" s="87">
        <v>-107194</v>
      </c>
      <c r="L11" s="88">
        <f aca="true" t="shared" si="1" ref="L11:L24">(I11-K11)/K11</f>
        <v>-0.01</v>
      </c>
      <c r="M11" s="26"/>
      <c r="N11" s="75"/>
    </row>
    <row r="12" spans="1:14" s="84" customFormat="1" ht="15.75" customHeight="1">
      <c r="A12" s="26"/>
      <c r="B12" s="70" t="s">
        <v>14</v>
      </c>
      <c r="C12" s="86"/>
      <c r="D12" s="89">
        <f>D10+D11</f>
        <v>471867</v>
      </c>
      <c r="E12" s="86"/>
      <c r="F12" s="89">
        <f>F10+F11</f>
        <v>468064</v>
      </c>
      <c r="G12" s="83">
        <f t="shared" si="0"/>
        <v>0.01</v>
      </c>
      <c r="H12" s="86"/>
      <c r="I12" s="89">
        <f>I10+I11</f>
        <v>168227</v>
      </c>
      <c r="J12" s="86"/>
      <c r="K12" s="89">
        <f>K10+K11</f>
        <v>168115</v>
      </c>
      <c r="L12" s="83">
        <f t="shared" si="1"/>
        <v>0</v>
      </c>
      <c r="M12" s="26"/>
      <c r="N12" s="75"/>
    </row>
    <row r="13" spans="1:14" s="1" customFormat="1" ht="15.75" customHeight="1">
      <c r="A13" s="26"/>
      <c r="B13" s="85" t="s">
        <v>53</v>
      </c>
      <c r="C13" s="77"/>
      <c r="D13" s="73">
        <v>-65417</v>
      </c>
      <c r="E13" s="77"/>
      <c r="F13" s="73">
        <v>-67978</v>
      </c>
      <c r="G13" s="81">
        <f t="shared" si="0"/>
        <v>-0.04</v>
      </c>
      <c r="H13" s="77"/>
      <c r="I13" s="73">
        <v>-21982</v>
      </c>
      <c r="J13" s="77"/>
      <c r="K13" s="73">
        <v>-22938</v>
      </c>
      <c r="L13" s="81">
        <f t="shared" si="1"/>
        <v>-0.04</v>
      </c>
      <c r="M13" s="26"/>
      <c r="N13" s="75"/>
    </row>
    <row r="14" spans="1:14" s="1" customFormat="1" ht="15.75" customHeight="1">
      <c r="A14" s="26"/>
      <c r="B14" s="85" t="s">
        <v>70</v>
      </c>
      <c r="C14" s="86"/>
      <c r="D14" s="87">
        <f>-124207-21401-22960</f>
        <v>-168568</v>
      </c>
      <c r="E14" s="86"/>
      <c r="F14" s="87">
        <v>-169703</v>
      </c>
      <c r="G14" s="88">
        <f t="shared" si="0"/>
        <v>-0.01</v>
      </c>
      <c r="H14" s="86"/>
      <c r="I14" s="87">
        <f>-44821-7345-6305</f>
        <v>-58471</v>
      </c>
      <c r="J14" s="86"/>
      <c r="K14" s="87">
        <v>-54471</v>
      </c>
      <c r="L14" s="88">
        <f t="shared" si="1"/>
        <v>0.07</v>
      </c>
      <c r="M14" s="26"/>
      <c r="N14" s="75"/>
    </row>
    <row r="15" spans="1:14" s="1" customFormat="1" ht="15.75" customHeight="1">
      <c r="A15" s="26"/>
      <c r="B15" s="85" t="s">
        <v>54</v>
      </c>
      <c r="C15" s="77"/>
      <c r="D15" s="73">
        <v>-49048</v>
      </c>
      <c r="E15" s="77"/>
      <c r="F15" s="73">
        <v>-61555</v>
      </c>
      <c r="G15" s="88">
        <f t="shared" si="0"/>
        <v>-0.2</v>
      </c>
      <c r="H15" s="77"/>
      <c r="I15" s="73">
        <v>-15314</v>
      </c>
      <c r="J15" s="77"/>
      <c r="K15" s="73">
        <v>-21658</v>
      </c>
      <c r="L15" s="88">
        <f t="shared" si="1"/>
        <v>-0.29</v>
      </c>
      <c r="M15" s="26"/>
      <c r="N15" s="75"/>
    </row>
    <row r="16" spans="1:14" s="84" customFormat="1" ht="15.75" customHeight="1">
      <c r="A16" s="26"/>
      <c r="B16" s="70" t="s">
        <v>30</v>
      </c>
      <c r="C16" s="86"/>
      <c r="D16" s="90">
        <f>SUM(D12:D15)</f>
        <v>188834</v>
      </c>
      <c r="E16" s="86"/>
      <c r="F16" s="90">
        <f>SUM(F12:F15)</f>
        <v>168828</v>
      </c>
      <c r="G16" s="83">
        <f t="shared" si="0"/>
        <v>0.12</v>
      </c>
      <c r="H16" s="86"/>
      <c r="I16" s="90">
        <f>SUM(I12:I15)</f>
        <v>72460</v>
      </c>
      <c r="J16" s="86"/>
      <c r="K16" s="90">
        <f>SUM(K12:K15)</f>
        <v>69048</v>
      </c>
      <c r="L16" s="83">
        <f t="shared" si="1"/>
        <v>0.05</v>
      </c>
      <c r="M16" s="26"/>
      <c r="N16" s="75"/>
    </row>
    <row r="17" spans="1:14" s="1" customFormat="1" ht="15.75" customHeight="1">
      <c r="A17" s="26"/>
      <c r="B17" s="91" t="s">
        <v>55</v>
      </c>
      <c r="C17" s="86"/>
      <c r="D17" s="92">
        <v>23928</v>
      </c>
      <c r="E17" s="86"/>
      <c r="F17" s="92">
        <v>34575</v>
      </c>
      <c r="G17" s="93">
        <f t="shared" si="0"/>
        <v>-0.31</v>
      </c>
      <c r="H17" s="86"/>
      <c r="I17" s="92">
        <v>8348</v>
      </c>
      <c r="J17" s="86"/>
      <c r="K17" s="92">
        <v>7430</v>
      </c>
      <c r="L17" s="93">
        <f t="shared" si="1"/>
        <v>0.12</v>
      </c>
      <c r="M17" s="26"/>
      <c r="N17" s="75"/>
    </row>
    <row r="18" spans="1:14" s="1" customFormat="1" ht="15.75" customHeight="1">
      <c r="A18" s="26"/>
      <c r="B18" s="94" t="s">
        <v>56</v>
      </c>
      <c r="C18" s="86"/>
      <c r="D18" s="92">
        <v>-21609</v>
      </c>
      <c r="E18" s="86"/>
      <c r="F18" s="92">
        <v>-28843</v>
      </c>
      <c r="G18" s="93">
        <f t="shared" si="0"/>
        <v>-0.25</v>
      </c>
      <c r="H18" s="86"/>
      <c r="I18" s="92">
        <v>-8772</v>
      </c>
      <c r="J18" s="86"/>
      <c r="K18" s="92">
        <v>-7376</v>
      </c>
      <c r="L18" s="93">
        <f t="shared" si="1"/>
        <v>0.19</v>
      </c>
      <c r="M18" s="26"/>
      <c r="N18" s="75"/>
    </row>
    <row r="19" spans="1:14" s="84" customFormat="1" ht="15.75" customHeight="1">
      <c r="A19" s="26"/>
      <c r="B19" s="95" t="s">
        <v>47</v>
      </c>
      <c r="C19" s="86"/>
      <c r="D19" s="90">
        <f>SUM(D16:D18)</f>
        <v>191153</v>
      </c>
      <c r="E19" s="86"/>
      <c r="F19" s="90">
        <f>SUM(F16:F18)</f>
        <v>174560</v>
      </c>
      <c r="G19" s="83">
        <f t="shared" si="0"/>
        <v>0.1</v>
      </c>
      <c r="H19" s="86"/>
      <c r="I19" s="90">
        <f>SUM(I16:I18)</f>
        <v>72036</v>
      </c>
      <c r="J19" s="86"/>
      <c r="K19" s="90">
        <f>SUM(K16:K18)</f>
        <v>69102</v>
      </c>
      <c r="L19" s="83">
        <f t="shared" si="1"/>
        <v>0.04</v>
      </c>
      <c r="M19" s="26"/>
      <c r="N19" s="75"/>
    </row>
    <row r="20" spans="1:14" s="84" customFormat="1" ht="15.75" customHeight="1">
      <c r="A20" s="26"/>
      <c r="B20" s="91" t="s">
        <v>108</v>
      </c>
      <c r="C20" s="86"/>
      <c r="D20" s="92">
        <v>-6709</v>
      </c>
      <c r="E20" s="86"/>
      <c r="F20" s="92">
        <v>-11224</v>
      </c>
      <c r="G20" s="93"/>
      <c r="H20" s="86"/>
      <c r="I20" s="92">
        <v>-3282</v>
      </c>
      <c r="J20" s="86"/>
      <c r="K20" s="92">
        <v>-3740</v>
      </c>
      <c r="L20" s="88">
        <f t="shared" si="1"/>
        <v>-0.12</v>
      </c>
      <c r="M20" s="26"/>
      <c r="N20" s="75"/>
    </row>
    <row r="21" spans="1:14" s="84" customFormat="1" ht="15.75" customHeight="1">
      <c r="A21" s="26"/>
      <c r="B21" s="96" t="s">
        <v>31</v>
      </c>
      <c r="C21" s="86"/>
      <c r="D21" s="90">
        <f>SUM(D19:D20)</f>
        <v>184444</v>
      </c>
      <c r="E21" s="86"/>
      <c r="F21" s="90">
        <f>SUM(F19:F20)</f>
        <v>163336</v>
      </c>
      <c r="G21" s="83">
        <f t="shared" si="0"/>
        <v>0.13</v>
      </c>
      <c r="H21" s="86"/>
      <c r="I21" s="90">
        <f>SUM(I19:I20)</f>
        <v>68754</v>
      </c>
      <c r="J21" s="86"/>
      <c r="K21" s="90">
        <f>SUM(K19:K20)</f>
        <v>65362</v>
      </c>
      <c r="L21" s="83">
        <f t="shared" si="1"/>
        <v>0.05</v>
      </c>
      <c r="M21" s="26"/>
      <c r="N21" s="75"/>
    </row>
    <row r="22" spans="1:14" s="84" customFormat="1" ht="15.75" customHeight="1">
      <c r="A22" s="26"/>
      <c r="B22" s="91" t="s">
        <v>6</v>
      </c>
      <c r="C22" s="86"/>
      <c r="D22" s="92">
        <f>-61160+7645</f>
        <v>-53515</v>
      </c>
      <c r="E22" s="86"/>
      <c r="F22" s="92">
        <v>-47396</v>
      </c>
      <c r="G22" s="93">
        <f t="shared" si="0"/>
        <v>0.13</v>
      </c>
      <c r="H22" s="86"/>
      <c r="I22" s="92">
        <f>-27207+6746</f>
        <v>-20461</v>
      </c>
      <c r="J22" s="86"/>
      <c r="K22" s="92">
        <v>-17785</v>
      </c>
      <c r="L22" s="93">
        <f t="shared" si="1"/>
        <v>0.15</v>
      </c>
      <c r="M22" s="26"/>
      <c r="N22" s="75"/>
    </row>
    <row r="23" spans="1:14" s="84" customFormat="1" ht="15.75" customHeight="1">
      <c r="A23" s="26"/>
      <c r="B23" s="91" t="s">
        <v>32</v>
      </c>
      <c r="C23" s="86"/>
      <c r="D23" s="92">
        <v>-5596</v>
      </c>
      <c r="E23" s="86"/>
      <c r="F23" s="92">
        <v>-4979</v>
      </c>
      <c r="G23" s="93">
        <f t="shared" si="0"/>
        <v>0.12</v>
      </c>
      <c r="H23" s="86"/>
      <c r="I23" s="92">
        <v>-1672</v>
      </c>
      <c r="J23" s="86"/>
      <c r="K23" s="92">
        <v>-1998</v>
      </c>
      <c r="L23" s="93">
        <f t="shared" si="1"/>
        <v>-0.16</v>
      </c>
      <c r="M23" s="26"/>
      <c r="N23" s="75"/>
    </row>
    <row r="24" spans="1:14" s="84" customFormat="1" ht="15.75" customHeight="1">
      <c r="A24" s="26"/>
      <c r="B24" s="96" t="s">
        <v>40</v>
      </c>
      <c r="C24" s="86"/>
      <c r="D24" s="90">
        <f>SUM(D21:D23)</f>
        <v>125333</v>
      </c>
      <c r="E24" s="86"/>
      <c r="F24" s="90">
        <f>SUM(F21:F23)</f>
        <v>110961</v>
      </c>
      <c r="G24" s="83">
        <f t="shared" si="0"/>
        <v>0.13</v>
      </c>
      <c r="H24" s="86"/>
      <c r="I24" s="90">
        <f>SUM(I21:I23)</f>
        <v>46621</v>
      </c>
      <c r="J24" s="86"/>
      <c r="K24" s="90">
        <f>SUM(K21:K23)</f>
        <v>45579</v>
      </c>
      <c r="L24" s="83">
        <f t="shared" si="1"/>
        <v>0.02</v>
      </c>
      <c r="M24" s="26"/>
      <c r="N24" s="75"/>
    </row>
    <row r="25" spans="1:14" s="84" customFormat="1" ht="15.75" customHeight="1">
      <c r="A25" s="26"/>
      <c r="B25" s="96"/>
      <c r="C25" s="86"/>
      <c r="D25" s="90"/>
      <c r="E25" s="86"/>
      <c r="F25" s="90"/>
      <c r="G25" s="83"/>
      <c r="H25" s="86"/>
      <c r="I25" s="90"/>
      <c r="J25" s="86"/>
      <c r="K25" s="90"/>
      <c r="L25" s="83"/>
      <c r="M25" s="26"/>
      <c r="N25" s="75"/>
    </row>
    <row r="26" spans="1:14" s="84" customFormat="1" ht="15.75" customHeight="1">
      <c r="A26" s="26"/>
      <c r="B26" s="96" t="s">
        <v>57</v>
      </c>
      <c r="C26" s="86"/>
      <c r="D26" s="90">
        <v>125274</v>
      </c>
      <c r="E26" s="86"/>
      <c r="F26" s="90">
        <v>110815</v>
      </c>
      <c r="G26" s="83">
        <f>(D26-F26)/F26</f>
        <v>0.13</v>
      </c>
      <c r="H26" s="86"/>
      <c r="I26" s="90">
        <v>46634</v>
      </c>
      <c r="J26" s="86"/>
      <c r="K26" s="90">
        <v>45609</v>
      </c>
      <c r="L26" s="83">
        <f>(I26-K26)/K26</f>
        <v>0.02</v>
      </c>
      <c r="M26" s="26"/>
      <c r="N26" s="75"/>
    </row>
    <row r="27" spans="1:14" s="84" customFormat="1" ht="15.75" customHeight="1">
      <c r="A27" s="26"/>
      <c r="B27" s="96" t="s">
        <v>104</v>
      </c>
      <c r="C27" s="86"/>
      <c r="D27" s="90">
        <f>+D24-D26</f>
        <v>59</v>
      </c>
      <c r="E27" s="86"/>
      <c r="F27" s="90">
        <f>+F24-F26</f>
        <v>146</v>
      </c>
      <c r="G27" s="83"/>
      <c r="H27" s="86"/>
      <c r="I27" s="90">
        <f>+I24-I26</f>
        <v>-13</v>
      </c>
      <c r="J27" s="86"/>
      <c r="K27" s="90">
        <f>+K24-K26</f>
        <v>-30</v>
      </c>
      <c r="L27" s="83"/>
      <c r="M27" s="26"/>
      <c r="N27" s="75"/>
    </row>
    <row r="28" spans="1:14" s="1" customFormat="1" ht="15.75" customHeight="1">
      <c r="A28" s="26"/>
      <c r="B28" s="96"/>
      <c r="C28" s="97"/>
      <c r="D28" s="89"/>
      <c r="E28" s="97"/>
      <c r="F28" s="89"/>
      <c r="G28" s="93"/>
      <c r="H28" s="97"/>
      <c r="I28" s="89"/>
      <c r="J28" s="97"/>
      <c r="K28" s="89"/>
      <c r="L28" s="93"/>
      <c r="M28" s="26"/>
      <c r="N28" s="75"/>
    </row>
    <row r="29" spans="1:14" s="1" customFormat="1" ht="15.75" customHeight="1">
      <c r="A29" s="26"/>
      <c r="B29" s="91" t="s">
        <v>5</v>
      </c>
      <c r="C29" s="86"/>
      <c r="D29" s="98">
        <f>D26/D31*1000</f>
        <v>1.46</v>
      </c>
      <c r="E29" s="86"/>
      <c r="F29" s="98">
        <f>F26/F31*1000</f>
        <v>1.3</v>
      </c>
      <c r="G29" s="88">
        <f>(D29-F29)/F29</f>
        <v>0.12</v>
      </c>
      <c r="H29" s="86"/>
      <c r="I29" s="98">
        <f>I26/I31*1000</f>
        <v>0.54</v>
      </c>
      <c r="J29" s="86"/>
      <c r="K29" s="98">
        <f>K26/K31*1000</f>
        <v>0.54</v>
      </c>
      <c r="L29" s="88">
        <f>(I29-K29)/K29</f>
        <v>0</v>
      </c>
      <c r="M29" s="26"/>
      <c r="N29" s="75"/>
    </row>
    <row r="30" spans="1:14" s="1" customFormat="1" ht="15.75" customHeight="1">
      <c r="A30" s="26"/>
      <c r="B30" s="91" t="s">
        <v>37</v>
      </c>
      <c r="C30" s="86"/>
      <c r="D30" s="98">
        <f>D26/D32*1000</f>
        <v>1.44</v>
      </c>
      <c r="E30" s="86"/>
      <c r="F30" s="98">
        <f>F26/F32*1000</f>
        <v>1.3</v>
      </c>
      <c r="G30" s="88">
        <f>(D30-F30)/F30</f>
        <v>0.11</v>
      </c>
      <c r="H30" s="86"/>
      <c r="I30" s="98">
        <f>I26/I32*1000</f>
        <v>0.53</v>
      </c>
      <c r="J30" s="86"/>
      <c r="K30" s="98">
        <f>K26/K32*1000</f>
        <v>0.54</v>
      </c>
      <c r="L30" s="88">
        <f>(I30-K30)/K30</f>
        <v>-0.02</v>
      </c>
      <c r="M30" s="26"/>
      <c r="N30" s="75"/>
    </row>
    <row r="31" spans="1:14" s="1" customFormat="1" ht="15.75" customHeight="1">
      <c r="A31" s="26"/>
      <c r="B31" s="91" t="s">
        <v>109</v>
      </c>
      <c r="C31" s="86"/>
      <c r="D31" s="87">
        <v>86015106</v>
      </c>
      <c r="E31" s="86"/>
      <c r="F31" s="87">
        <v>85140777</v>
      </c>
      <c r="G31" s="93" t="s">
        <v>0</v>
      </c>
      <c r="H31" s="86"/>
      <c r="I31" s="87">
        <v>86701906</v>
      </c>
      <c r="J31" s="86"/>
      <c r="K31" s="87">
        <v>84948183</v>
      </c>
      <c r="L31" s="93" t="s">
        <v>0</v>
      </c>
      <c r="M31" s="26"/>
      <c r="N31" s="75"/>
    </row>
    <row r="32" spans="1:14" s="1" customFormat="1" ht="15.75" customHeight="1">
      <c r="A32" s="26"/>
      <c r="B32" s="91" t="s">
        <v>110</v>
      </c>
      <c r="C32" s="86"/>
      <c r="D32" s="87">
        <v>87119066</v>
      </c>
      <c r="E32" s="86"/>
      <c r="F32" s="87">
        <v>85140777</v>
      </c>
      <c r="G32" s="93" t="s">
        <v>0</v>
      </c>
      <c r="H32" s="86"/>
      <c r="I32" s="87">
        <v>87890090</v>
      </c>
      <c r="J32" s="86"/>
      <c r="K32" s="87">
        <v>84948183</v>
      </c>
      <c r="L32" s="93" t="s">
        <v>0</v>
      </c>
      <c r="M32" s="26"/>
      <c r="N32" s="75"/>
    </row>
    <row r="33" spans="1:13" s="1" customFormat="1" ht="17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="1" customFormat="1" ht="15"/>
    <row r="35" s="1" customFormat="1" ht="15"/>
    <row r="36" s="1" customFormat="1" ht="15"/>
    <row r="37" s="1" customFormat="1" ht="15"/>
    <row r="38" spans="4:9" s="1" customFormat="1" ht="15">
      <c r="D38" s="12"/>
      <c r="I38" s="12"/>
    </row>
    <row r="39" s="1" customFormat="1" ht="15">
      <c r="I39" s="12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</sheetData>
  <sheetProtection/>
  <mergeCells count="4">
    <mergeCell ref="J5:K5"/>
    <mergeCell ref="H5:I5"/>
    <mergeCell ref="C5:D5"/>
    <mergeCell ref="E5:F5"/>
  </mergeCells>
  <dataValidations count="1">
    <dataValidation allowBlank="1" showInputMessage="1" sqref="B2"/>
  </dataValidations>
  <printOptions/>
  <pageMargins left="0.7480314960629921" right="0.7874015748031497" top="1.3385826771653544" bottom="0.984251968503937" header="0.31496062992125984" footer="0.5118110236220472"/>
  <pageSetup fitToHeight="1" fitToWidth="1" horizontalDpi="600" verticalDpi="600" orientation="landscape" paperSize="9" scale="61" r:id="rId2"/>
  <headerFooter alignWithMargins="0">
    <oddHeader>&amp;L&amp;G</oddHeader>
    <oddFooter>&amp;CSoftware AG - Q3 2011 Results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="75" zoomScaleNormal="75" zoomScalePageLayoutView="0" workbookViewId="0" topLeftCell="A1">
      <selection activeCell="B13" sqref="B13"/>
    </sheetView>
  </sheetViews>
  <sheetFormatPr defaultColWidth="9.140625" defaultRowHeight="12.75"/>
  <cols>
    <col min="1" max="1" width="5.28125" style="2" customWidth="1"/>
    <col min="2" max="2" width="75.8515625" style="2" customWidth="1"/>
    <col min="3" max="6" width="20.7109375" style="2" customWidth="1"/>
    <col min="7" max="7" width="2.7109375" style="2" customWidth="1"/>
    <col min="8" max="8" width="8.8515625" style="2" customWidth="1"/>
    <col min="9" max="16384" width="11.57421875" style="2" customWidth="1"/>
  </cols>
  <sheetData>
    <row r="1" spans="1:7" ht="21" customHeight="1">
      <c r="A1" s="25"/>
      <c r="B1" s="26"/>
      <c r="C1" s="25"/>
      <c r="D1" s="25"/>
      <c r="E1" s="25"/>
      <c r="F1" s="25"/>
      <c r="G1" s="25"/>
    </row>
    <row r="2" spans="1:7" ht="18.75" customHeight="1">
      <c r="A2" s="25"/>
      <c r="B2" s="68" t="s">
        <v>181</v>
      </c>
      <c r="C2" s="68"/>
      <c r="D2" s="68"/>
      <c r="E2" s="68"/>
      <c r="F2" s="68"/>
      <c r="G2" s="25"/>
    </row>
    <row r="3" spans="1:7" ht="18.75" customHeight="1">
      <c r="A3" s="25"/>
      <c r="B3" s="68"/>
      <c r="C3" s="68"/>
      <c r="D3" s="68"/>
      <c r="E3" s="68"/>
      <c r="F3" s="68"/>
      <c r="G3" s="25"/>
    </row>
    <row r="4" spans="1:7" ht="18.75" customHeight="1">
      <c r="A4" s="25"/>
      <c r="B4" s="68" t="s">
        <v>77</v>
      </c>
      <c r="C4" s="68"/>
      <c r="D4" s="68"/>
      <c r="E4" s="68"/>
      <c r="F4" s="68"/>
      <c r="G4" s="25"/>
    </row>
    <row r="5" spans="1:7" s="1" customFormat="1" ht="21" customHeight="1">
      <c r="A5" s="25"/>
      <c r="B5" s="43"/>
      <c r="C5" s="43"/>
      <c r="D5" s="43"/>
      <c r="E5" s="43"/>
      <c r="F5" s="43"/>
      <c r="G5" s="25"/>
    </row>
    <row r="6" spans="1:7" s="170" customFormat="1" ht="15">
      <c r="A6" s="25"/>
      <c r="B6" s="15" t="s">
        <v>119</v>
      </c>
      <c r="C6" s="16" t="s">
        <v>179</v>
      </c>
      <c r="D6" s="16" t="s">
        <v>180</v>
      </c>
      <c r="E6" s="16" t="s">
        <v>166</v>
      </c>
      <c r="F6" s="16" t="s">
        <v>167</v>
      </c>
      <c r="G6" s="25"/>
    </row>
    <row r="7" spans="1:7" ht="15">
      <c r="A7" s="25"/>
      <c r="B7" s="17" t="s">
        <v>60</v>
      </c>
      <c r="C7" s="102">
        <v>125333</v>
      </c>
      <c r="D7" s="102">
        <v>110961</v>
      </c>
      <c r="E7" s="102">
        <v>46621</v>
      </c>
      <c r="F7" s="102">
        <v>45579</v>
      </c>
      <c r="G7" s="25"/>
    </row>
    <row r="8" spans="1:7" ht="15">
      <c r="A8" s="25"/>
      <c r="B8" s="17" t="s">
        <v>6</v>
      </c>
      <c r="C8" s="102">
        <v>53515</v>
      </c>
      <c r="D8" s="102">
        <v>47396</v>
      </c>
      <c r="E8" s="102">
        <v>20461</v>
      </c>
      <c r="F8" s="102">
        <v>17785</v>
      </c>
      <c r="G8" s="25"/>
    </row>
    <row r="9" spans="1:7" ht="15">
      <c r="A9" s="25"/>
      <c r="B9" s="17" t="s">
        <v>87</v>
      </c>
      <c r="C9" s="102">
        <v>6709</v>
      </c>
      <c r="D9" s="102">
        <v>11224</v>
      </c>
      <c r="E9" s="102">
        <v>3282</v>
      </c>
      <c r="F9" s="102">
        <v>3740</v>
      </c>
      <c r="G9" s="25"/>
    </row>
    <row r="10" spans="1:7" ht="15">
      <c r="A10" s="25"/>
      <c r="B10" s="17" t="s">
        <v>75</v>
      </c>
      <c r="C10" s="102">
        <v>35116</v>
      </c>
      <c r="D10" s="102">
        <v>34341</v>
      </c>
      <c r="E10" s="102">
        <v>13071</v>
      </c>
      <c r="F10" s="102">
        <v>11479</v>
      </c>
      <c r="G10" s="25"/>
    </row>
    <row r="11" spans="1:7" ht="15" thickBot="1">
      <c r="A11" s="25"/>
      <c r="B11" s="18" t="s">
        <v>61</v>
      </c>
      <c r="C11" s="171">
        <v>3394</v>
      </c>
      <c r="D11" s="171">
        <v>28</v>
      </c>
      <c r="E11" s="171">
        <v>-450</v>
      </c>
      <c r="F11" s="171">
        <v>2169</v>
      </c>
      <c r="G11" s="25"/>
    </row>
    <row r="12" spans="1:7" ht="15">
      <c r="A12" s="25"/>
      <c r="B12" s="19" t="s">
        <v>62</v>
      </c>
      <c r="C12" s="21">
        <v>224067</v>
      </c>
      <c r="D12" s="21">
        <v>203950</v>
      </c>
      <c r="E12" s="21">
        <v>82985</v>
      </c>
      <c r="F12" s="21">
        <v>80752</v>
      </c>
      <c r="G12" s="25"/>
    </row>
    <row r="13" spans="1:7" ht="30">
      <c r="A13" s="25"/>
      <c r="B13" s="17" t="s">
        <v>7</v>
      </c>
      <c r="C13" s="102">
        <v>51510</v>
      </c>
      <c r="D13" s="102">
        <v>12917</v>
      </c>
      <c r="E13" s="102">
        <v>3706</v>
      </c>
      <c r="F13" s="102">
        <v>5450</v>
      </c>
      <c r="G13" s="25"/>
    </row>
    <row r="14" spans="1:7" ht="15">
      <c r="A14" s="25"/>
      <c r="B14" s="17" t="s">
        <v>8</v>
      </c>
      <c r="C14" s="102">
        <v>-67138</v>
      </c>
      <c r="D14" s="102">
        <v>1758</v>
      </c>
      <c r="E14" s="102">
        <v>-39470</v>
      </c>
      <c r="F14" s="102">
        <v>-13843</v>
      </c>
      <c r="G14" s="25"/>
    </row>
    <row r="15" spans="1:7" ht="15">
      <c r="A15" s="25"/>
      <c r="B15" s="17" t="s">
        <v>9</v>
      </c>
      <c r="C15" s="102">
        <v>-85710</v>
      </c>
      <c r="D15" s="102">
        <v>-62800</v>
      </c>
      <c r="E15" s="102">
        <v>-23890</v>
      </c>
      <c r="F15" s="102">
        <v>-20098</v>
      </c>
      <c r="G15" s="25"/>
    </row>
    <row r="16" spans="1:7" ht="15">
      <c r="A16" s="25"/>
      <c r="B16" s="17" t="s">
        <v>10</v>
      </c>
      <c r="C16" s="102">
        <v>-12377</v>
      </c>
      <c r="D16" s="102">
        <v>-15508</v>
      </c>
      <c r="E16" s="102">
        <v>-6882</v>
      </c>
      <c r="F16" s="102">
        <v>-8621</v>
      </c>
      <c r="G16" s="25"/>
    </row>
    <row r="17" spans="1:7" ht="15" thickBot="1">
      <c r="A17" s="25"/>
      <c r="B17" s="18" t="s">
        <v>11</v>
      </c>
      <c r="C17" s="171">
        <v>5113</v>
      </c>
      <c r="D17" s="171">
        <v>5086</v>
      </c>
      <c r="E17" s="171">
        <v>1425</v>
      </c>
      <c r="F17" s="171">
        <v>1439</v>
      </c>
      <c r="G17" s="25"/>
    </row>
    <row r="18" spans="1:7" ht="15">
      <c r="A18" s="25"/>
      <c r="B18" s="19" t="s">
        <v>121</v>
      </c>
      <c r="C18" s="21">
        <v>115465</v>
      </c>
      <c r="D18" s="21">
        <v>145403</v>
      </c>
      <c r="E18" s="21">
        <v>17874</v>
      </c>
      <c r="F18" s="21">
        <v>45079</v>
      </c>
      <c r="G18" s="25"/>
    </row>
    <row r="19" spans="1:7" ht="15">
      <c r="A19" s="25"/>
      <c r="B19" s="17" t="s">
        <v>122</v>
      </c>
      <c r="C19" s="102">
        <v>647</v>
      </c>
      <c r="D19" s="102">
        <v>690</v>
      </c>
      <c r="E19" s="102">
        <v>22</v>
      </c>
      <c r="F19" s="102">
        <v>404</v>
      </c>
      <c r="G19" s="25"/>
    </row>
    <row r="20" spans="1:7" ht="15">
      <c r="A20" s="25"/>
      <c r="B20" s="17" t="s">
        <v>123</v>
      </c>
      <c r="C20" s="102">
        <v>-7887</v>
      </c>
      <c r="D20" s="102">
        <v>-6801</v>
      </c>
      <c r="E20" s="102">
        <v>-4663</v>
      </c>
      <c r="F20" s="102">
        <v>-2579</v>
      </c>
      <c r="G20" s="25"/>
    </row>
    <row r="21" spans="1:7" ht="15">
      <c r="A21" s="25"/>
      <c r="B21" s="17" t="s">
        <v>48</v>
      </c>
      <c r="C21" s="102">
        <v>293</v>
      </c>
      <c r="D21" s="102">
        <v>1164</v>
      </c>
      <c r="E21" s="102">
        <v>249</v>
      </c>
      <c r="F21" s="102">
        <v>0</v>
      </c>
      <c r="G21" s="25"/>
    </row>
    <row r="22" spans="1:7" ht="15">
      <c r="A22" s="25"/>
      <c r="B22" s="17" t="s">
        <v>49</v>
      </c>
      <c r="C22" s="102">
        <v>-276</v>
      </c>
      <c r="D22" s="102">
        <v>-1789</v>
      </c>
      <c r="E22" s="102">
        <v>-223</v>
      </c>
      <c r="F22" s="102">
        <v>-336</v>
      </c>
      <c r="G22" s="25"/>
    </row>
    <row r="23" spans="1:7" ht="15" thickBot="1">
      <c r="A23" s="25"/>
      <c r="B23" s="18" t="s">
        <v>63</v>
      </c>
      <c r="C23" s="171">
        <v>-58152</v>
      </c>
      <c r="D23" s="171">
        <v>-12311</v>
      </c>
      <c r="E23" s="171">
        <v>-73</v>
      </c>
      <c r="F23" s="171">
        <v>0</v>
      </c>
      <c r="G23" s="25"/>
    </row>
    <row r="24" spans="1:7" ht="15">
      <c r="A24" s="25"/>
      <c r="B24" s="19" t="s">
        <v>64</v>
      </c>
      <c r="C24" s="21">
        <v>-65375</v>
      </c>
      <c r="D24" s="21">
        <v>-19047</v>
      </c>
      <c r="E24" s="21">
        <v>-4688</v>
      </c>
      <c r="F24" s="21">
        <v>-2511</v>
      </c>
      <c r="G24" s="25"/>
    </row>
    <row r="25" spans="1:7" ht="15">
      <c r="A25" s="25"/>
      <c r="B25" s="20" t="s">
        <v>65</v>
      </c>
      <c r="C25" s="102">
        <v>33252</v>
      </c>
      <c r="D25" s="102">
        <v>180</v>
      </c>
      <c r="E25" s="102">
        <v>362</v>
      </c>
      <c r="F25" s="102">
        <v>0</v>
      </c>
      <c r="G25" s="25"/>
    </row>
    <row r="26" spans="1:7" ht="15">
      <c r="A26" s="25"/>
      <c r="B26" s="20" t="s">
        <v>146</v>
      </c>
      <c r="C26" s="102">
        <v>-19900</v>
      </c>
      <c r="D26" s="102">
        <v>-32758</v>
      </c>
      <c r="E26" s="102">
        <v>0</v>
      </c>
      <c r="F26" s="102">
        <v>0</v>
      </c>
      <c r="G26" s="25"/>
    </row>
    <row r="27" spans="1:7" ht="15">
      <c r="A27" s="25"/>
      <c r="B27" s="20" t="s">
        <v>103</v>
      </c>
      <c r="C27" s="102">
        <v>-37160</v>
      </c>
      <c r="D27" s="102">
        <v>-32834</v>
      </c>
      <c r="E27" s="102">
        <v>0</v>
      </c>
      <c r="F27" s="102">
        <v>0</v>
      </c>
      <c r="G27" s="25"/>
    </row>
    <row r="28" spans="1:7" ht="15">
      <c r="A28" s="25"/>
      <c r="B28" s="20" t="s">
        <v>102</v>
      </c>
      <c r="C28" s="102">
        <v>200000</v>
      </c>
      <c r="D28" s="102">
        <v>305</v>
      </c>
      <c r="E28" s="102">
        <v>0</v>
      </c>
      <c r="F28" s="102">
        <v>0</v>
      </c>
      <c r="G28" s="25"/>
    </row>
    <row r="29" spans="1:7" ht="15">
      <c r="A29" s="25"/>
      <c r="B29" s="20" t="s">
        <v>66</v>
      </c>
      <c r="C29" s="102">
        <v>-138130</v>
      </c>
      <c r="D29" s="102">
        <v>-162119</v>
      </c>
      <c r="E29" s="102">
        <v>-20444</v>
      </c>
      <c r="F29" s="102">
        <v>-72891</v>
      </c>
      <c r="G29" s="25"/>
    </row>
    <row r="30" spans="1:7" ht="15" thickBot="1">
      <c r="A30" s="25"/>
      <c r="B30" s="18" t="s">
        <v>135</v>
      </c>
      <c r="C30" s="171">
        <v>0</v>
      </c>
      <c r="D30" s="171">
        <v>-21635</v>
      </c>
      <c r="E30" s="171">
        <v>0</v>
      </c>
      <c r="F30" s="171">
        <v>-19880</v>
      </c>
      <c r="G30" s="25"/>
    </row>
    <row r="31" spans="1:7" ht="15">
      <c r="A31" s="25"/>
      <c r="B31" s="22" t="s">
        <v>124</v>
      </c>
      <c r="C31" s="21">
        <v>38062</v>
      </c>
      <c r="D31" s="21">
        <v>-248861</v>
      </c>
      <c r="E31" s="21">
        <v>-20082</v>
      </c>
      <c r="F31" s="21">
        <v>-92771</v>
      </c>
      <c r="G31" s="25"/>
    </row>
    <row r="32" spans="1:7" ht="15">
      <c r="A32" s="25"/>
      <c r="B32" s="20" t="s">
        <v>67</v>
      </c>
      <c r="C32" s="102">
        <v>88152</v>
      </c>
      <c r="D32" s="102">
        <v>-122505</v>
      </c>
      <c r="E32" s="102">
        <v>-6896</v>
      </c>
      <c r="F32" s="102">
        <v>-50203</v>
      </c>
      <c r="G32" s="25"/>
    </row>
    <row r="33" spans="1:7" ht="15" thickBot="1">
      <c r="A33" s="25"/>
      <c r="B33" s="24" t="s">
        <v>125</v>
      </c>
      <c r="C33" s="171">
        <v>-2625</v>
      </c>
      <c r="D33" s="171">
        <v>6025</v>
      </c>
      <c r="E33" s="171">
        <v>256</v>
      </c>
      <c r="F33" s="171">
        <v>-3949</v>
      </c>
      <c r="G33" s="25"/>
    </row>
    <row r="34" spans="1:7" ht="15">
      <c r="A34" s="25"/>
      <c r="B34" s="23" t="s">
        <v>12</v>
      </c>
      <c r="C34" s="21">
        <v>85527</v>
      </c>
      <c r="D34" s="21">
        <v>-116480</v>
      </c>
      <c r="E34" s="21">
        <v>-6640</v>
      </c>
      <c r="F34" s="21">
        <v>-54152</v>
      </c>
      <c r="G34" s="25"/>
    </row>
    <row r="35" spans="1:7" ht="15" thickBot="1">
      <c r="A35" s="25"/>
      <c r="B35" s="24" t="s">
        <v>13</v>
      </c>
      <c r="C35" s="171">
        <v>102467</v>
      </c>
      <c r="D35" s="171">
        <v>218141</v>
      </c>
      <c r="E35" s="171">
        <v>194634</v>
      </c>
      <c r="F35" s="171">
        <v>155813</v>
      </c>
      <c r="G35" s="25"/>
    </row>
    <row r="36" spans="1:7" ht="15">
      <c r="A36" s="25"/>
      <c r="B36" s="23" t="s">
        <v>126</v>
      </c>
      <c r="C36" s="21">
        <v>187994</v>
      </c>
      <c r="D36" s="21">
        <v>101661</v>
      </c>
      <c r="E36" s="21">
        <v>187994</v>
      </c>
      <c r="F36" s="21">
        <v>101661</v>
      </c>
      <c r="G36" s="25"/>
    </row>
  </sheetData>
  <sheetProtection/>
  <printOptions/>
  <pageMargins left="0.7480314960629921" right="0.7874015748031497" top="1.3385826771653544" bottom="0.984251968503937" header="0.31496062992125984" footer="0.5118110236220472"/>
  <pageSetup fitToHeight="1" fitToWidth="1" horizontalDpi="600" verticalDpi="600" orientation="landscape" paperSize="9" scale="74" r:id="rId3"/>
  <headerFooter alignWithMargins="0">
    <oddHeader>&amp;L&amp;G</oddHeader>
    <oddFooter>&amp;CSoftware AG - Q3 2011 Results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1.7109375" style="2" customWidth="1"/>
    <col min="2" max="2" width="54.7109375" style="168" customWidth="1"/>
    <col min="3" max="3" width="16.57421875" style="169" customWidth="1"/>
    <col min="4" max="8" width="16.57421875" style="169" bestFit="1" customWidth="1"/>
    <col min="9" max="11" width="16.57421875" style="2" bestFit="1" customWidth="1"/>
    <col min="12" max="12" width="17.00390625" style="2" customWidth="1"/>
    <col min="13" max="13" width="1.421875" style="2" customWidth="1"/>
    <col min="14" max="16384" width="11.421875" style="2" customWidth="1"/>
  </cols>
  <sheetData>
    <row r="1" spans="1:13" ht="17.25">
      <c r="A1" s="68"/>
      <c r="B1" s="25"/>
      <c r="C1" s="25"/>
      <c r="D1" s="25"/>
      <c r="E1" s="25"/>
      <c r="F1" s="25"/>
      <c r="G1" s="25"/>
      <c r="H1" s="25"/>
      <c r="I1" s="68"/>
      <c r="J1" s="68"/>
      <c r="K1" s="68"/>
      <c r="L1" s="68"/>
      <c r="M1" s="68"/>
    </row>
    <row r="2" spans="1:13" ht="17.25">
      <c r="A2" s="68"/>
      <c r="B2" s="68" t="s">
        <v>183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7.25">
      <c r="A3" s="68"/>
      <c r="B3" s="68" t="s">
        <v>77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17.25">
      <c r="A4" s="68"/>
      <c r="B4" s="137" t="s">
        <v>111</v>
      </c>
      <c r="C4" s="138" t="s">
        <v>43</v>
      </c>
      <c r="D4" s="139"/>
      <c r="E4" s="138" t="s">
        <v>132</v>
      </c>
      <c r="F4" s="140"/>
      <c r="G4" s="138" t="s">
        <v>133</v>
      </c>
      <c r="H4" s="140"/>
      <c r="I4" s="138" t="s">
        <v>95</v>
      </c>
      <c r="J4" s="140"/>
      <c r="K4" s="138" t="s">
        <v>44</v>
      </c>
      <c r="L4" s="139"/>
      <c r="M4" s="68"/>
    </row>
    <row r="5" spans="1:13" ht="17.25">
      <c r="A5" s="68"/>
      <c r="B5" s="141" t="s">
        <v>128</v>
      </c>
      <c r="C5" s="142"/>
      <c r="D5" s="143"/>
      <c r="E5" s="142"/>
      <c r="F5" s="143"/>
      <c r="G5" s="142"/>
      <c r="H5" s="143"/>
      <c r="I5" s="142"/>
      <c r="J5" s="143"/>
      <c r="K5" s="142"/>
      <c r="L5" s="144"/>
      <c r="M5" s="68"/>
    </row>
    <row r="6" spans="1:13" ht="17.25">
      <c r="A6" s="68"/>
      <c r="B6" s="145"/>
      <c r="C6" s="146" t="s">
        <v>166</v>
      </c>
      <c r="D6" s="146" t="s">
        <v>167</v>
      </c>
      <c r="E6" s="146" t="s">
        <v>166</v>
      </c>
      <c r="F6" s="146" t="s">
        <v>167</v>
      </c>
      <c r="G6" s="146" t="s">
        <v>166</v>
      </c>
      <c r="H6" s="146" t="s">
        <v>167</v>
      </c>
      <c r="I6" s="146" t="s">
        <v>166</v>
      </c>
      <c r="J6" s="146" t="s">
        <v>167</v>
      </c>
      <c r="K6" s="146" t="s">
        <v>166</v>
      </c>
      <c r="L6" s="147" t="s">
        <v>167</v>
      </c>
      <c r="M6" s="68"/>
    </row>
    <row r="7" spans="1:13" ht="17.25">
      <c r="A7" s="68"/>
      <c r="B7" s="148"/>
      <c r="C7" s="100"/>
      <c r="D7" s="100"/>
      <c r="E7" s="100"/>
      <c r="F7" s="100"/>
      <c r="G7" s="100"/>
      <c r="H7" s="100"/>
      <c r="I7" s="100"/>
      <c r="J7" s="100"/>
      <c r="K7" s="100"/>
      <c r="L7" s="144"/>
      <c r="M7" s="68"/>
    </row>
    <row r="8" spans="1:13" ht="17.25">
      <c r="A8" s="68"/>
      <c r="B8" s="149" t="s">
        <v>38</v>
      </c>
      <c r="C8" s="150">
        <v>31636</v>
      </c>
      <c r="D8" s="150">
        <f>36647-1</f>
        <v>36646</v>
      </c>
      <c r="E8" s="150">
        <v>41656</v>
      </c>
      <c r="F8" s="150">
        <v>31434</v>
      </c>
      <c r="G8" s="150">
        <v>1387</v>
      </c>
      <c r="H8" s="150">
        <v>1548</v>
      </c>
      <c r="I8" s="150"/>
      <c r="J8" s="150"/>
      <c r="K8" s="150">
        <f>+C8+E8+G8+I8</f>
        <v>74679</v>
      </c>
      <c r="L8" s="150">
        <f>+D8+F8+H8+J8</f>
        <v>69628</v>
      </c>
      <c r="M8" s="68"/>
    </row>
    <row r="9" spans="1:13" ht="17.25">
      <c r="A9" s="68"/>
      <c r="B9" s="149" t="s">
        <v>1</v>
      </c>
      <c r="C9" s="150">
        <v>47522</v>
      </c>
      <c r="D9" s="150">
        <v>51538</v>
      </c>
      <c r="E9" s="150">
        <v>42500</v>
      </c>
      <c r="F9" s="150">
        <v>40652</v>
      </c>
      <c r="G9" s="150">
        <v>4201</v>
      </c>
      <c r="H9" s="150">
        <v>4388</v>
      </c>
      <c r="I9" s="150"/>
      <c r="J9" s="150"/>
      <c r="K9" s="150">
        <f>+C9+E9+G9+I9</f>
        <v>94223</v>
      </c>
      <c r="L9" s="150">
        <f>+D9+F9+H9+J9</f>
        <v>96578</v>
      </c>
      <c r="M9" s="68"/>
    </row>
    <row r="10" spans="1:13" ht="17.25">
      <c r="A10" s="68"/>
      <c r="B10" s="151" t="s">
        <v>127</v>
      </c>
      <c r="C10" s="152">
        <f aca="true" t="shared" si="0" ref="C10:L10">SUM(C8:C9)</f>
        <v>79158</v>
      </c>
      <c r="D10" s="152">
        <f t="shared" si="0"/>
        <v>88184</v>
      </c>
      <c r="E10" s="152">
        <f t="shared" si="0"/>
        <v>84156</v>
      </c>
      <c r="F10" s="152">
        <f t="shared" si="0"/>
        <v>72086</v>
      </c>
      <c r="G10" s="152">
        <f t="shared" si="0"/>
        <v>5588</v>
      </c>
      <c r="H10" s="152">
        <f t="shared" si="0"/>
        <v>5936</v>
      </c>
      <c r="I10" s="152">
        <f t="shared" si="0"/>
        <v>0</v>
      </c>
      <c r="J10" s="152">
        <f t="shared" si="0"/>
        <v>0</v>
      </c>
      <c r="K10" s="152">
        <f t="shared" si="0"/>
        <v>168902</v>
      </c>
      <c r="L10" s="152">
        <f t="shared" si="0"/>
        <v>166206</v>
      </c>
      <c r="M10" s="68"/>
    </row>
    <row r="11" spans="1:13" ht="17.25">
      <c r="A11" s="68"/>
      <c r="B11" s="149" t="s">
        <v>162</v>
      </c>
      <c r="C11" s="150">
        <v>15642</v>
      </c>
      <c r="D11" s="150">
        <v>13045</v>
      </c>
      <c r="E11" s="150">
        <v>46959</v>
      </c>
      <c r="F11" s="150">
        <v>47440</v>
      </c>
      <c r="G11" s="150">
        <v>42635</v>
      </c>
      <c r="H11" s="150">
        <v>47803</v>
      </c>
      <c r="I11" s="150"/>
      <c r="J11" s="150"/>
      <c r="K11" s="150">
        <f>+C11+E11+G11+I11</f>
        <v>105236</v>
      </c>
      <c r="L11" s="150">
        <f>+D11+F11+H11+J11</f>
        <v>108288</v>
      </c>
      <c r="M11" s="68"/>
    </row>
    <row r="12" spans="1:13" ht="17.25">
      <c r="A12" s="68"/>
      <c r="B12" s="153" t="s">
        <v>2</v>
      </c>
      <c r="C12" s="154">
        <f>285-1</f>
        <v>284</v>
      </c>
      <c r="D12" s="154">
        <v>183</v>
      </c>
      <c r="E12" s="154">
        <v>56</v>
      </c>
      <c r="F12" s="154">
        <v>366</v>
      </c>
      <c r="G12" s="154">
        <v>154</v>
      </c>
      <c r="H12" s="154">
        <v>266</v>
      </c>
      <c r="I12" s="154"/>
      <c r="J12" s="154"/>
      <c r="K12" s="154">
        <f>+C12+E12+G12+I12</f>
        <v>494</v>
      </c>
      <c r="L12" s="154">
        <f>+D12+F12+H12+J12</f>
        <v>815</v>
      </c>
      <c r="M12" s="68"/>
    </row>
    <row r="13" spans="1:13" ht="17.25">
      <c r="A13" s="68"/>
      <c r="B13" s="141" t="s">
        <v>4</v>
      </c>
      <c r="C13" s="155">
        <f aca="true" t="shared" si="1" ref="C13:L13">SUM(C10:C12)</f>
        <v>95084</v>
      </c>
      <c r="D13" s="155">
        <f t="shared" si="1"/>
        <v>101412</v>
      </c>
      <c r="E13" s="155">
        <f t="shared" si="1"/>
        <v>131171</v>
      </c>
      <c r="F13" s="155">
        <f t="shared" si="1"/>
        <v>119892</v>
      </c>
      <c r="G13" s="155">
        <f t="shared" si="1"/>
        <v>48377</v>
      </c>
      <c r="H13" s="155">
        <f t="shared" si="1"/>
        <v>54005</v>
      </c>
      <c r="I13" s="155">
        <f t="shared" si="1"/>
        <v>0</v>
      </c>
      <c r="J13" s="155">
        <f t="shared" si="1"/>
        <v>0</v>
      </c>
      <c r="K13" s="155">
        <f>SUM(K10:K12)</f>
        <v>274632</v>
      </c>
      <c r="L13" s="155">
        <f t="shared" si="1"/>
        <v>275309</v>
      </c>
      <c r="M13" s="68"/>
    </row>
    <row r="14" spans="1:13" ht="17.25">
      <c r="A14" s="68"/>
      <c r="B14" s="153" t="s">
        <v>45</v>
      </c>
      <c r="C14" s="154">
        <v>-15556</v>
      </c>
      <c r="D14" s="154">
        <v>-16591</v>
      </c>
      <c r="E14" s="154">
        <v>-47133</v>
      </c>
      <c r="F14" s="154">
        <v>-43281</v>
      </c>
      <c r="G14" s="154">
        <v>-37408</v>
      </c>
      <c r="H14" s="154">
        <v>-41878</v>
      </c>
      <c r="I14" s="154">
        <v>-6308</v>
      </c>
      <c r="J14" s="154">
        <v>-5444</v>
      </c>
      <c r="K14" s="154">
        <f>+C14+E14+G14+I14</f>
        <v>-106405</v>
      </c>
      <c r="L14" s="154">
        <f>+D14+F14+H14+J14</f>
        <v>-107194</v>
      </c>
      <c r="M14" s="68"/>
    </row>
    <row r="15" spans="1:13" ht="17.25">
      <c r="A15" s="68"/>
      <c r="B15" s="141" t="s">
        <v>14</v>
      </c>
      <c r="C15" s="155">
        <f aca="true" t="shared" si="2" ref="C15:L15">SUM(C13:C14)</f>
        <v>79528</v>
      </c>
      <c r="D15" s="155">
        <f t="shared" si="2"/>
        <v>84821</v>
      </c>
      <c r="E15" s="155">
        <f t="shared" si="2"/>
        <v>84038</v>
      </c>
      <c r="F15" s="155">
        <f t="shared" si="2"/>
        <v>76611</v>
      </c>
      <c r="G15" s="155">
        <f t="shared" si="2"/>
        <v>10969</v>
      </c>
      <c r="H15" s="155">
        <f t="shared" si="2"/>
        <v>12127</v>
      </c>
      <c r="I15" s="155">
        <f t="shared" si="2"/>
        <v>-6308</v>
      </c>
      <c r="J15" s="155">
        <f>SUM(J13:J14)</f>
        <v>-5444</v>
      </c>
      <c r="K15" s="155">
        <f>SUM(K13:K14)</f>
        <v>168227</v>
      </c>
      <c r="L15" s="155">
        <f t="shared" si="2"/>
        <v>168115</v>
      </c>
      <c r="M15" s="68"/>
    </row>
    <row r="16" spans="1:13" ht="17.25">
      <c r="A16" s="68"/>
      <c r="B16" s="153" t="s">
        <v>71</v>
      </c>
      <c r="C16" s="154">
        <f>-16810-1</f>
        <v>-16811</v>
      </c>
      <c r="D16" s="154">
        <f>-18913+1</f>
        <v>-18912</v>
      </c>
      <c r="E16" s="154">
        <v>-31649</v>
      </c>
      <c r="F16" s="154">
        <v>-25794</v>
      </c>
      <c r="G16" s="154">
        <v>-7010</v>
      </c>
      <c r="H16" s="154">
        <v>-6690</v>
      </c>
      <c r="I16" s="154">
        <v>-3001</v>
      </c>
      <c r="J16" s="154">
        <v>-3075</v>
      </c>
      <c r="K16" s="154">
        <f>+C16+E16+G16+I16</f>
        <v>-58471</v>
      </c>
      <c r="L16" s="154">
        <f>+D16+F16+H16+J16</f>
        <v>-54471</v>
      </c>
      <c r="M16" s="68"/>
    </row>
    <row r="17" spans="1:13" ht="17.25">
      <c r="A17" s="68"/>
      <c r="B17" s="156" t="s">
        <v>46</v>
      </c>
      <c r="C17" s="157">
        <f aca="true" t="shared" si="3" ref="C17:L17">SUM(C15:C16)</f>
        <v>62717</v>
      </c>
      <c r="D17" s="157">
        <f t="shared" si="3"/>
        <v>65909</v>
      </c>
      <c r="E17" s="157">
        <f t="shared" si="3"/>
        <v>52389</v>
      </c>
      <c r="F17" s="157">
        <f t="shared" si="3"/>
        <v>50817</v>
      </c>
      <c r="G17" s="157">
        <f t="shared" si="3"/>
        <v>3959</v>
      </c>
      <c r="H17" s="157">
        <f t="shared" si="3"/>
        <v>5437</v>
      </c>
      <c r="I17" s="157">
        <f t="shared" si="3"/>
        <v>-9309</v>
      </c>
      <c r="J17" s="157">
        <f t="shared" si="3"/>
        <v>-8519</v>
      </c>
      <c r="K17" s="152">
        <f t="shared" si="3"/>
        <v>109756</v>
      </c>
      <c r="L17" s="152">
        <f t="shared" si="3"/>
        <v>113644</v>
      </c>
      <c r="M17" s="68"/>
    </row>
    <row r="18" spans="1:13" ht="17.25">
      <c r="A18" s="68"/>
      <c r="B18" s="158" t="s">
        <v>53</v>
      </c>
      <c r="C18" s="154">
        <v>-6841</v>
      </c>
      <c r="D18" s="154">
        <v>-7807</v>
      </c>
      <c r="E18" s="154">
        <v>-15060</v>
      </c>
      <c r="F18" s="154">
        <v>-15024</v>
      </c>
      <c r="G18" s="154">
        <v>-81</v>
      </c>
      <c r="H18" s="154">
        <v>-107</v>
      </c>
      <c r="I18" s="154">
        <v>0</v>
      </c>
      <c r="J18" s="154">
        <v>0</v>
      </c>
      <c r="K18" s="154">
        <f>+C18+E18+G18+I18</f>
        <v>-21982</v>
      </c>
      <c r="L18" s="154">
        <f>+D18+F18+H18+J18</f>
        <v>-22938</v>
      </c>
      <c r="M18" s="68"/>
    </row>
    <row r="19" spans="1:13" ht="17.25">
      <c r="A19" s="68"/>
      <c r="B19" s="156" t="s">
        <v>96</v>
      </c>
      <c r="C19" s="157">
        <f aca="true" t="shared" si="4" ref="C19:L19">SUM(C17:C18)</f>
        <v>55876</v>
      </c>
      <c r="D19" s="157">
        <f t="shared" si="4"/>
        <v>58102</v>
      </c>
      <c r="E19" s="157">
        <f t="shared" si="4"/>
        <v>37329</v>
      </c>
      <c r="F19" s="157">
        <f t="shared" si="4"/>
        <v>35793</v>
      </c>
      <c r="G19" s="157">
        <f t="shared" si="4"/>
        <v>3878</v>
      </c>
      <c r="H19" s="157">
        <f t="shared" si="4"/>
        <v>5330</v>
      </c>
      <c r="I19" s="157">
        <f t="shared" si="4"/>
        <v>-9309</v>
      </c>
      <c r="J19" s="157">
        <f t="shared" si="4"/>
        <v>-8519</v>
      </c>
      <c r="K19" s="157">
        <f t="shared" si="4"/>
        <v>87774</v>
      </c>
      <c r="L19" s="157">
        <f t="shared" si="4"/>
        <v>90706</v>
      </c>
      <c r="M19" s="68"/>
    </row>
    <row r="20" spans="1:13" ht="17.25">
      <c r="A20" s="68"/>
      <c r="B20" s="158" t="s">
        <v>54</v>
      </c>
      <c r="C20" s="159"/>
      <c r="D20" s="159"/>
      <c r="E20" s="159"/>
      <c r="F20" s="159"/>
      <c r="G20" s="159"/>
      <c r="H20" s="159"/>
      <c r="I20" s="159"/>
      <c r="J20" s="159"/>
      <c r="K20" s="150">
        <v>-15314</v>
      </c>
      <c r="L20" s="150">
        <v>-21658</v>
      </c>
      <c r="M20" s="68"/>
    </row>
    <row r="21" spans="1:13" ht="17.25">
      <c r="A21" s="68"/>
      <c r="B21" s="160" t="s">
        <v>88</v>
      </c>
      <c r="C21" s="159"/>
      <c r="D21" s="159"/>
      <c r="E21" s="159"/>
      <c r="F21" s="159"/>
      <c r="G21" s="159"/>
      <c r="H21" s="159"/>
      <c r="I21" s="159"/>
      <c r="J21" s="159"/>
      <c r="K21" s="154">
        <v>-424</v>
      </c>
      <c r="L21" s="154">
        <v>54</v>
      </c>
      <c r="M21" s="68"/>
    </row>
    <row r="22" spans="1:13" ht="17.25">
      <c r="A22" s="68"/>
      <c r="B22" s="141" t="s">
        <v>72</v>
      </c>
      <c r="C22" s="161"/>
      <c r="D22" s="162"/>
      <c r="E22" s="162"/>
      <c r="F22" s="162"/>
      <c r="G22" s="162"/>
      <c r="H22" s="162"/>
      <c r="I22" s="162"/>
      <c r="J22" s="162"/>
      <c r="K22" s="155">
        <f>SUM(K19:K21)</f>
        <v>72036</v>
      </c>
      <c r="L22" s="155">
        <f>SUM(L19:L21)</f>
        <v>69102</v>
      </c>
      <c r="M22" s="68"/>
    </row>
    <row r="23" spans="1:13" ht="17.25">
      <c r="A23" s="68"/>
      <c r="B23" s="153" t="s">
        <v>87</v>
      </c>
      <c r="C23" s="161"/>
      <c r="D23" s="162"/>
      <c r="E23" s="162"/>
      <c r="F23" s="162"/>
      <c r="G23" s="162"/>
      <c r="H23" s="162"/>
      <c r="I23" s="162"/>
      <c r="J23" s="162"/>
      <c r="K23" s="154">
        <v>-3282</v>
      </c>
      <c r="L23" s="154">
        <v>-3740</v>
      </c>
      <c r="M23" s="68"/>
    </row>
    <row r="24" spans="1:13" ht="17.25">
      <c r="A24" s="68"/>
      <c r="B24" s="141" t="s">
        <v>31</v>
      </c>
      <c r="C24" s="161"/>
      <c r="D24" s="162"/>
      <c r="E24" s="162"/>
      <c r="F24" s="162"/>
      <c r="G24" s="162"/>
      <c r="H24" s="162"/>
      <c r="I24" s="162"/>
      <c r="J24" s="162"/>
      <c r="K24" s="155">
        <f>SUM(K22:K23)</f>
        <v>68754</v>
      </c>
      <c r="L24" s="155">
        <f>SUM(L22:L23)</f>
        <v>65362</v>
      </c>
      <c r="M24" s="68"/>
    </row>
    <row r="25" spans="1:13" ht="17.25">
      <c r="A25" s="68"/>
      <c r="B25" s="153" t="s">
        <v>39</v>
      </c>
      <c r="C25" s="161"/>
      <c r="D25" s="162"/>
      <c r="E25" s="162"/>
      <c r="F25" s="162"/>
      <c r="G25" s="162"/>
      <c r="H25" s="162"/>
      <c r="I25" s="162"/>
      <c r="J25" s="162"/>
      <c r="K25" s="150">
        <v>-22133</v>
      </c>
      <c r="L25" s="150">
        <v>-19783</v>
      </c>
      <c r="M25" s="68"/>
    </row>
    <row r="26" spans="1:13" ht="18" thickBot="1">
      <c r="A26" s="68"/>
      <c r="B26" s="163" t="s">
        <v>40</v>
      </c>
      <c r="C26" s="164"/>
      <c r="D26" s="165"/>
      <c r="E26" s="165"/>
      <c r="F26" s="165"/>
      <c r="G26" s="165"/>
      <c r="H26" s="165"/>
      <c r="I26" s="165"/>
      <c r="J26" s="166"/>
      <c r="K26" s="167">
        <f>SUM(K24:K25)</f>
        <v>46621</v>
      </c>
      <c r="L26" s="167">
        <f>SUM(L24:L25)</f>
        <v>45579</v>
      </c>
      <c r="M26" s="68"/>
    </row>
    <row r="27" spans="1:13" ht="18" thickTop="1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30" spans="1:13" ht="17.25">
      <c r="A30" s="68"/>
      <c r="B30" s="25"/>
      <c r="C30" s="25"/>
      <c r="D30" s="25"/>
      <c r="E30" s="25"/>
      <c r="F30" s="25"/>
      <c r="G30" s="25"/>
      <c r="H30" s="25"/>
      <c r="I30" s="68"/>
      <c r="J30" s="68"/>
      <c r="K30" s="68"/>
      <c r="L30" s="68"/>
      <c r="M30" s="68"/>
    </row>
    <row r="31" spans="1:13" ht="17.25">
      <c r="A31" s="68"/>
      <c r="B31" s="68" t="s">
        <v>182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1:13" ht="17.25">
      <c r="A32" s="68"/>
      <c r="B32" s="68" t="s">
        <v>77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1:13" ht="17.25">
      <c r="A33" s="68"/>
      <c r="B33" s="137" t="s">
        <v>111</v>
      </c>
      <c r="C33" s="138" t="s">
        <v>43</v>
      </c>
      <c r="D33" s="139"/>
      <c r="E33" s="138" t="s">
        <v>132</v>
      </c>
      <c r="F33" s="140"/>
      <c r="G33" s="138" t="s">
        <v>133</v>
      </c>
      <c r="H33" s="140"/>
      <c r="I33" s="138" t="s">
        <v>95</v>
      </c>
      <c r="J33" s="140"/>
      <c r="K33" s="138" t="s">
        <v>44</v>
      </c>
      <c r="L33" s="139"/>
      <c r="M33" s="68"/>
    </row>
    <row r="34" spans="1:13" ht="17.25">
      <c r="A34" s="68"/>
      <c r="B34" s="141" t="s">
        <v>128</v>
      </c>
      <c r="C34" s="142"/>
      <c r="D34" s="143"/>
      <c r="E34" s="142"/>
      <c r="F34" s="143"/>
      <c r="G34" s="142"/>
      <c r="H34" s="143"/>
      <c r="I34" s="142"/>
      <c r="J34" s="143"/>
      <c r="K34" s="142"/>
      <c r="L34" s="144"/>
      <c r="M34" s="68"/>
    </row>
    <row r="35" spans="1:13" ht="17.25">
      <c r="A35" s="68"/>
      <c r="B35" s="145"/>
      <c r="C35" s="146" t="s">
        <v>179</v>
      </c>
      <c r="D35" s="146" t="s">
        <v>180</v>
      </c>
      <c r="E35" s="146" t="s">
        <v>179</v>
      </c>
      <c r="F35" s="146" t="s">
        <v>180</v>
      </c>
      <c r="G35" s="146" t="s">
        <v>179</v>
      </c>
      <c r="H35" s="146" t="s">
        <v>180</v>
      </c>
      <c r="I35" s="146" t="s">
        <v>179</v>
      </c>
      <c r="J35" s="146" t="s">
        <v>180</v>
      </c>
      <c r="K35" s="146" t="s">
        <v>179</v>
      </c>
      <c r="L35" s="146" t="s">
        <v>180</v>
      </c>
      <c r="M35" s="68"/>
    </row>
    <row r="36" spans="1:13" ht="17.25">
      <c r="A36" s="68"/>
      <c r="B36" s="148"/>
      <c r="C36" s="100"/>
      <c r="D36" s="100"/>
      <c r="E36" s="100"/>
      <c r="F36" s="100"/>
      <c r="G36" s="100"/>
      <c r="H36" s="100"/>
      <c r="I36" s="100"/>
      <c r="J36" s="100"/>
      <c r="K36" s="100"/>
      <c r="L36" s="144"/>
      <c r="M36" s="68"/>
    </row>
    <row r="37" spans="1:13" ht="17.25">
      <c r="A37" s="68"/>
      <c r="B37" s="149" t="s">
        <v>38</v>
      </c>
      <c r="C37" s="150">
        <f>87192+1</f>
        <v>87193</v>
      </c>
      <c r="D37" s="150">
        <v>90248</v>
      </c>
      <c r="E37" s="150">
        <v>112063</v>
      </c>
      <c r="F37" s="150">
        <v>104548</v>
      </c>
      <c r="G37" s="150">
        <v>4374</v>
      </c>
      <c r="H37" s="150">
        <v>4897</v>
      </c>
      <c r="I37" s="150"/>
      <c r="J37" s="150"/>
      <c r="K37" s="150">
        <f>+C37+E37+G37+I37</f>
        <v>203630</v>
      </c>
      <c r="L37" s="150">
        <f>+D37+F37+H37+J37</f>
        <v>199693</v>
      </c>
      <c r="M37" s="68"/>
    </row>
    <row r="38" spans="1:13" ht="17.25">
      <c r="A38" s="68"/>
      <c r="B38" s="149" t="s">
        <v>1</v>
      </c>
      <c r="C38" s="150">
        <v>144236</v>
      </c>
      <c r="D38" s="150">
        <f>148438-1</f>
        <v>148437</v>
      </c>
      <c r="E38" s="150">
        <v>124387</v>
      </c>
      <c r="F38" s="150">
        <v>114692</v>
      </c>
      <c r="G38" s="150">
        <v>12421</v>
      </c>
      <c r="H38" s="150">
        <v>12009</v>
      </c>
      <c r="I38" s="150"/>
      <c r="J38" s="150"/>
      <c r="K38" s="150">
        <f>+C38+E38+G38+I38</f>
        <v>281044</v>
      </c>
      <c r="L38" s="150">
        <f>+D38+F38+H38+J38</f>
        <v>275138</v>
      </c>
      <c r="M38" s="68"/>
    </row>
    <row r="39" spans="1:13" ht="17.25">
      <c r="A39" s="68"/>
      <c r="B39" s="151" t="s">
        <v>127</v>
      </c>
      <c r="C39" s="152">
        <f aca="true" t="shared" si="5" ref="C39:L39">SUM(C37:C38)</f>
        <v>231429</v>
      </c>
      <c r="D39" s="152">
        <f t="shared" si="5"/>
        <v>238685</v>
      </c>
      <c r="E39" s="152">
        <f t="shared" si="5"/>
        <v>236450</v>
      </c>
      <c r="F39" s="152">
        <f t="shared" si="5"/>
        <v>219240</v>
      </c>
      <c r="G39" s="152">
        <f t="shared" si="5"/>
        <v>16795</v>
      </c>
      <c r="H39" s="152">
        <f t="shared" si="5"/>
        <v>16906</v>
      </c>
      <c r="I39" s="152">
        <f t="shared" si="5"/>
        <v>0</v>
      </c>
      <c r="J39" s="152">
        <f t="shared" si="5"/>
        <v>0</v>
      </c>
      <c r="K39" s="152">
        <f t="shared" si="5"/>
        <v>484674</v>
      </c>
      <c r="L39" s="152">
        <f t="shared" si="5"/>
        <v>474831</v>
      </c>
      <c r="M39" s="68"/>
    </row>
    <row r="40" spans="1:13" ht="17.25">
      <c r="A40" s="68"/>
      <c r="B40" s="149" t="s">
        <v>162</v>
      </c>
      <c r="C40" s="150">
        <v>49389</v>
      </c>
      <c r="D40" s="150">
        <v>47585</v>
      </c>
      <c r="E40" s="150">
        <v>139373</v>
      </c>
      <c r="F40" s="150">
        <v>130122</v>
      </c>
      <c r="G40" s="150">
        <v>127617</v>
      </c>
      <c r="H40" s="150">
        <v>137253</v>
      </c>
      <c r="I40" s="150"/>
      <c r="J40" s="150"/>
      <c r="K40" s="150">
        <f>+C40+E40+G40+I40</f>
        <v>316379</v>
      </c>
      <c r="L40" s="150">
        <f>+D40+F40+H40+J40</f>
        <v>314960</v>
      </c>
      <c r="M40" s="68"/>
    </row>
    <row r="41" spans="1:13" ht="17.25">
      <c r="A41" s="68"/>
      <c r="B41" s="153" t="s">
        <v>2</v>
      </c>
      <c r="C41" s="154">
        <f>739+1</f>
        <v>740</v>
      </c>
      <c r="D41" s="154">
        <v>534</v>
      </c>
      <c r="E41" s="154">
        <v>894</v>
      </c>
      <c r="F41" s="154">
        <v>1673</v>
      </c>
      <c r="G41" s="154">
        <v>1641</v>
      </c>
      <c r="H41" s="154">
        <v>868</v>
      </c>
      <c r="I41" s="154"/>
      <c r="J41" s="154"/>
      <c r="K41" s="154">
        <f>+C41+E41+G41+I41</f>
        <v>3275</v>
      </c>
      <c r="L41" s="154">
        <f>+D41+F41+H41+J41</f>
        <v>3075</v>
      </c>
      <c r="M41" s="68"/>
    </row>
    <row r="42" spans="1:13" ht="17.25">
      <c r="A42" s="68"/>
      <c r="B42" s="141" t="s">
        <v>4</v>
      </c>
      <c r="C42" s="155">
        <f aca="true" t="shared" si="6" ref="C42:L42">SUM(C39:C41)</f>
        <v>281558</v>
      </c>
      <c r="D42" s="155">
        <f t="shared" si="6"/>
        <v>286804</v>
      </c>
      <c r="E42" s="155">
        <f t="shared" si="6"/>
        <v>376717</v>
      </c>
      <c r="F42" s="155">
        <f t="shared" si="6"/>
        <v>351035</v>
      </c>
      <c r="G42" s="155">
        <f t="shared" si="6"/>
        <v>146053</v>
      </c>
      <c r="H42" s="155">
        <f t="shared" si="6"/>
        <v>155027</v>
      </c>
      <c r="I42" s="155">
        <f t="shared" si="6"/>
        <v>0</v>
      </c>
      <c r="J42" s="155">
        <f t="shared" si="6"/>
        <v>0</v>
      </c>
      <c r="K42" s="155">
        <f t="shared" si="6"/>
        <v>804328</v>
      </c>
      <c r="L42" s="155">
        <f t="shared" si="6"/>
        <v>792866</v>
      </c>
      <c r="M42" s="68"/>
    </row>
    <row r="43" spans="1:13" ht="17.25">
      <c r="A43" s="68"/>
      <c r="B43" s="153" t="s">
        <v>45</v>
      </c>
      <c r="C43" s="154">
        <f>-55051+1</f>
        <v>-55050</v>
      </c>
      <c r="D43" s="154">
        <f>-56057-1</f>
        <v>-56058</v>
      </c>
      <c r="E43" s="154">
        <v>-134664</v>
      </c>
      <c r="F43" s="154">
        <v>-122815</v>
      </c>
      <c r="G43" s="154">
        <v>-126895</v>
      </c>
      <c r="H43" s="154">
        <v>-130418</v>
      </c>
      <c r="I43" s="154">
        <v>-15852</v>
      </c>
      <c r="J43" s="154">
        <v>-15511</v>
      </c>
      <c r="K43" s="154">
        <f>+C43+E43+G43+I43</f>
        <v>-332461</v>
      </c>
      <c r="L43" s="154">
        <f>+D43+F43+H43+J43</f>
        <v>-324802</v>
      </c>
      <c r="M43" s="68"/>
    </row>
    <row r="44" spans="1:13" ht="17.25">
      <c r="A44" s="68"/>
      <c r="B44" s="141" t="s">
        <v>14</v>
      </c>
      <c r="C44" s="155">
        <f aca="true" t="shared" si="7" ref="C44:L44">SUM(C42:C43)</f>
        <v>226508</v>
      </c>
      <c r="D44" s="155">
        <f t="shared" si="7"/>
        <v>230746</v>
      </c>
      <c r="E44" s="155">
        <f t="shared" si="7"/>
        <v>242053</v>
      </c>
      <c r="F44" s="155">
        <f t="shared" si="7"/>
        <v>228220</v>
      </c>
      <c r="G44" s="155">
        <f t="shared" si="7"/>
        <v>19158</v>
      </c>
      <c r="H44" s="155">
        <f t="shared" si="7"/>
        <v>24609</v>
      </c>
      <c r="I44" s="155">
        <f t="shared" si="7"/>
        <v>-15852</v>
      </c>
      <c r="J44" s="155">
        <f t="shared" si="7"/>
        <v>-15511</v>
      </c>
      <c r="K44" s="155">
        <f t="shared" si="7"/>
        <v>471867</v>
      </c>
      <c r="L44" s="155">
        <f t="shared" si="7"/>
        <v>468064</v>
      </c>
      <c r="M44" s="68"/>
    </row>
    <row r="45" spans="1:13" ht="17.25">
      <c r="A45" s="68"/>
      <c r="B45" s="153" t="s">
        <v>71</v>
      </c>
      <c r="C45" s="154">
        <v>-47951</v>
      </c>
      <c r="D45" s="154">
        <v>-52542</v>
      </c>
      <c r="E45" s="154">
        <v>-91596</v>
      </c>
      <c r="F45" s="154">
        <v>-85432</v>
      </c>
      <c r="G45" s="154">
        <v>-20219</v>
      </c>
      <c r="H45" s="154">
        <v>-22468</v>
      </c>
      <c r="I45" s="154">
        <v>-8802</v>
      </c>
      <c r="J45" s="154">
        <v>-9261</v>
      </c>
      <c r="K45" s="154">
        <f>+C45+E45+G45+I45</f>
        <v>-168568</v>
      </c>
      <c r="L45" s="154">
        <f>+D45+F45+H45+J45</f>
        <v>-169703</v>
      </c>
      <c r="M45" s="68"/>
    </row>
    <row r="46" spans="1:13" ht="17.25">
      <c r="A46" s="68"/>
      <c r="B46" s="156" t="s">
        <v>46</v>
      </c>
      <c r="C46" s="157">
        <f aca="true" t="shared" si="8" ref="C46:L46">SUM(C44:C45)</f>
        <v>178557</v>
      </c>
      <c r="D46" s="157">
        <f t="shared" si="8"/>
        <v>178204</v>
      </c>
      <c r="E46" s="157">
        <f t="shared" si="8"/>
        <v>150457</v>
      </c>
      <c r="F46" s="157">
        <f t="shared" si="8"/>
        <v>142788</v>
      </c>
      <c r="G46" s="157">
        <f t="shared" si="8"/>
        <v>-1061</v>
      </c>
      <c r="H46" s="157">
        <f t="shared" si="8"/>
        <v>2141</v>
      </c>
      <c r="I46" s="157">
        <f t="shared" si="8"/>
        <v>-24654</v>
      </c>
      <c r="J46" s="157">
        <f t="shared" si="8"/>
        <v>-24772</v>
      </c>
      <c r="K46" s="152">
        <f t="shared" si="8"/>
        <v>303299</v>
      </c>
      <c r="L46" s="152">
        <f t="shared" si="8"/>
        <v>298361</v>
      </c>
      <c r="M46" s="68"/>
    </row>
    <row r="47" spans="1:13" ht="17.25">
      <c r="A47" s="68"/>
      <c r="B47" s="158" t="s">
        <v>53</v>
      </c>
      <c r="C47" s="154">
        <v>-20453</v>
      </c>
      <c r="D47" s="154">
        <v>-23262</v>
      </c>
      <c r="E47" s="154">
        <v>-44722</v>
      </c>
      <c r="F47" s="154">
        <v>-44177</v>
      </c>
      <c r="G47" s="154">
        <v>-242</v>
      </c>
      <c r="H47" s="154">
        <v>-539</v>
      </c>
      <c r="I47" s="154">
        <v>0</v>
      </c>
      <c r="J47" s="154">
        <v>0</v>
      </c>
      <c r="K47" s="154">
        <f>+C47+E47+G47+I47</f>
        <v>-65417</v>
      </c>
      <c r="L47" s="154">
        <f>+D47+F47+H47+J47</f>
        <v>-67978</v>
      </c>
      <c r="M47" s="68"/>
    </row>
    <row r="48" spans="1:13" ht="17.25">
      <c r="A48" s="68"/>
      <c r="B48" s="156" t="s">
        <v>96</v>
      </c>
      <c r="C48" s="157">
        <f aca="true" t="shared" si="9" ref="C48:L48">SUM(C46:C47)</f>
        <v>158104</v>
      </c>
      <c r="D48" s="157">
        <f t="shared" si="9"/>
        <v>154942</v>
      </c>
      <c r="E48" s="157">
        <f t="shared" si="9"/>
        <v>105735</v>
      </c>
      <c r="F48" s="157">
        <f t="shared" si="9"/>
        <v>98611</v>
      </c>
      <c r="G48" s="157">
        <f t="shared" si="9"/>
        <v>-1303</v>
      </c>
      <c r="H48" s="157">
        <f t="shared" si="9"/>
        <v>1602</v>
      </c>
      <c r="I48" s="157">
        <f t="shared" si="9"/>
        <v>-24654</v>
      </c>
      <c r="J48" s="157">
        <f t="shared" si="9"/>
        <v>-24772</v>
      </c>
      <c r="K48" s="157">
        <f t="shared" si="9"/>
        <v>237882</v>
      </c>
      <c r="L48" s="157">
        <f t="shared" si="9"/>
        <v>230383</v>
      </c>
      <c r="M48" s="68"/>
    </row>
    <row r="49" spans="1:13" ht="17.25">
      <c r="A49" s="68"/>
      <c r="B49" s="158" t="s">
        <v>54</v>
      </c>
      <c r="C49" s="159"/>
      <c r="D49" s="159"/>
      <c r="E49" s="159"/>
      <c r="F49" s="159"/>
      <c r="G49" s="159"/>
      <c r="H49" s="159"/>
      <c r="I49" s="159"/>
      <c r="J49" s="159"/>
      <c r="K49" s="150">
        <v>-49048</v>
      </c>
      <c r="L49" s="150">
        <v>-61555</v>
      </c>
      <c r="M49" s="68"/>
    </row>
    <row r="50" spans="1:13" ht="17.25">
      <c r="A50" s="68"/>
      <c r="B50" s="160" t="s">
        <v>88</v>
      </c>
      <c r="C50" s="159"/>
      <c r="D50" s="159"/>
      <c r="E50" s="159"/>
      <c r="F50" s="159"/>
      <c r="G50" s="159"/>
      <c r="H50" s="159"/>
      <c r="I50" s="159"/>
      <c r="J50" s="159"/>
      <c r="K50" s="154">
        <v>2319</v>
      </c>
      <c r="L50" s="154">
        <v>5732</v>
      </c>
      <c r="M50" s="68"/>
    </row>
    <row r="51" spans="1:13" ht="17.25">
      <c r="A51" s="68"/>
      <c r="B51" s="141" t="s">
        <v>72</v>
      </c>
      <c r="C51" s="161"/>
      <c r="D51" s="162"/>
      <c r="E51" s="162"/>
      <c r="F51" s="162"/>
      <c r="G51" s="162"/>
      <c r="H51" s="162"/>
      <c r="I51" s="162"/>
      <c r="J51" s="162"/>
      <c r="K51" s="155">
        <f>SUM(K48:K50)</f>
        <v>191153</v>
      </c>
      <c r="L51" s="155">
        <f>SUM(L48:L50)</f>
        <v>174560</v>
      </c>
      <c r="M51" s="68"/>
    </row>
    <row r="52" spans="1:13" ht="17.25">
      <c r="A52" s="68"/>
      <c r="B52" s="153" t="s">
        <v>87</v>
      </c>
      <c r="C52" s="161"/>
      <c r="D52" s="162"/>
      <c r="E52" s="162"/>
      <c r="F52" s="162"/>
      <c r="G52" s="162"/>
      <c r="H52" s="162"/>
      <c r="I52" s="162"/>
      <c r="J52" s="162"/>
      <c r="K52" s="154">
        <v>-6709</v>
      </c>
      <c r="L52" s="154">
        <v>-11224</v>
      </c>
      <c r="M52" s="68"/>
    </row>
    <row r="53" spans="1:13" ht="17.25">
      <c r="A53" s="68"/>
      <c r="B53" s="141" t="s">
        <v>31</v>
      </c>
      <c r="C53" s="161"/>
      <c r="D53" s="162"/>
      <c r="E53" s="162"/>
      <c r="F53" s="162"/>
      <c r="G53" s="162"/>
      <c r="H53" s="162"/>
      <c r="I53" s="162"/>
      <c r="J53" s="162"/>
      <c r="K53" s="155">
        <f>SUM(K51:K52)</f>
        <v>184444</v>
      </c>
      <c r="L53" s="155">
        <f>SUM(L51:L52)</f>
        <v>163336</v>
      </c>
      <c r="M53" s="68"/>
    </row>
    <row r="54" spans="1:13" ht="17.25">
      <c r="A54" s="68"/>
      <c r="B54" s="153" t="s">
        <v>39</v>
      </c>
      <c r="C54" s="161"/>
      <c r="D54" s="162"/>
      <c r="E54" s="162"/>
      <c r="F54" s="162"/>
      <c r="G54" s="162"/>
      <c r="H54" s="162"/>
      <c r="I54" s="162"/>
      <c r="J54" s="162"/>
      <c r="K54" s="150">
        <v>-59111</v>
      </c>
      <c r="L54" s="150">
        <v>-52375</v>
      </c>
      <c r="M54" s="68"/>
    </row>
    <row r="55" spans="1:13" ht="18" thickBot="1">
      <c r="A55" s="68"/>
      <c r="B55" s="163" t="s">
        <v>40</v>
      </c>
      <c r="C55" s="164"/>
      <c r="D55" s="165"/>
      <c r="E55" s="165"/>
      <c r="F55" s="165"/>
      <c r="G55" s="165"/>
      <c r="H55" s="165"/>
      <c r="I55" s="165"/>
      <c r="J55" s="166"/>
      <c r="K55" s="167">
        <f>SUM(K53:K54)</f>
        <v>125333</v>
      </c>
      <c r="L55" s="167">
        <f>SUM(L53:L54)</f>
        <v>110961</v>
      </c>
      <c r="M55" s="68"/>
    </row>
    <row r="56" spans="1:13" ht="18" thickTop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</sheetData>
  <sheetProtection/>
  <printOptions/>
  <pageMargins left="0.7480314960629921" right="0.7874015748031497" top="1.3385826771653544" bottom="0.984251968503937" header="0.31496062992125984" footer="0.5118110236220472"/>
  <pageSetup fitToHeight="2" horizontalDpi="600" verticalDpi="600" orientation="landscape" paperSize="9" scale="59" r:id="rId2"/>
  <headerFooter alignWithMargins="0">
    <oddHeader>&amp;L&amp;G</oddHeader>
    <oddFooter>&amp;CSoftware AG - Q3 2011 Results</oddFooter>
  </headerFooter>
  <rowBreaks count="1" manualBreakCount="1">
    <brk id="28" max="12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0"/>
  <sheetViews>
    <sheetView zoomScale="75" zoomScaleNormal="75" workbookViewId="0" topLeftCell="D1">
      <selection activeCell="M36" sqref="M36"/>
    </sheetView>
  </sheetViews>
  <sheetFormatPr defaultColWidth="9.140625" defaultRowHeight="12.75"/>
  <cols>
    <col min="1" max="1" width="4.7109375" style="2" customWidth="1"/>
    <col min="2" max="2" width="6.140625" style="2" customWidth="1"/>
    <col min="3" max="3" width="61.00390625" style="2" customWidth="1"/>
    <col min="4" max="4" width="14.7109375" style="2" customWidth="1"/>
    <col min="5" max="5" width="15.421875" style="2" customWidth="1"/>
    <col min="6" max="6" width="2.7109375" style="2" customWidth="1"/>
    <col min="7" max="7" width="11.7109375" style="2" customWidth="1"/>
    <col min="8" max="8" width="2.7109375" style="2" customWidth="1"/>
    <col min="9" max="9" width="10.8515625" style="2" customWidth="1"/>
    <col min="10" max="10" width="2.7109375" style="2" customWidth="1"/>
    <col min="11" max="11" width="23.8515625" style="2" customWidth="1"/>
    <col min="12" max="12" width="19.7109375" style="2" customWidth="1"/>
    <col min="13" max="13" width="22.57421875" style="2" customWidth="1"/>
    <col min="14" max="14" width="28.421875" style="2" customWidth="1"/>
    <col min="15" max="15" width="2.7109375" style="2" customWidth="1"/>
    <col min="16" max="16" width="10.8515625" style="2" customWidth="1"/>
    <col min="17" max="17" width="2.7109375" style="2" customWidth="1"/>
    <col min="18" max="18" width="21.28125" style="2" customWidth="1"/>
    <col min="19" max="19" width="2.7109375" style="2" customWidth="1"/>
    <col min="20" max="20" width="16.421875" style="2" customWidth="1"/>
    <col min="21" max="21" width="2.57421875" style="2" customWidth="1"/>
    <col min="22" max="22" width="11.7109375" style="2" customWidth="1"/>
    <col min="23" max="23" width="4.28125" style="2" customWidth="1"/>
    <col min="24" max="16384" width="11.57421875" style="2" customWidth="1"/>
  </cols>
  <sheetData>
    <row r="1" spans="1:23" ht="23.25" customHeight="1">
      <c r="A1" s="68"/>
      <c r="B1" s="103"/>
      <c r="C1" s="103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3"/>
      <c r="W1" s="27"/>
    </row>
    <row r="2" spans="1:23" ht="21" customHeight="1">
      <c r="A2" s="68"/>
      <c r="B2" s="68" t="s">
        <v>184</v>
      </c>
      <c r="C2" s="68"/>
      <c r="D2" s="68"/>
      <c r="E2" s="68"/>
      <c r="F2" s="68"/>
      <c r="G2" s="68"/>
      <c r="H2" s="68"/>
      <c r="I2" s="69"/>
      <c r="J2" s="69"/>
      <c r="K2" s="69"/>
      <c r="L2" s="69"/>
      <c r="M2" s="69"/>
      <c r="N2" s="69"/>
      <c r="O2" s="69"/>
      <c r="P2" s="69"/>
      <c r="Q2" s="69"/>
      <c r="R2" s="27"/>
      <c r="S2" s="69"/>
      <c r="T2" s="27"/>
      <c r="U2" s="27"/>
      <c r="V2" s="27"/>
      <c r="W2" s="27"/>
    </row>
    <row r="3" spans="1:23" ht="18.75" customHeight="1">
      <c r="A3" s="68"/>
      <c r="B3" s="68" t="s">
        <v>77</v>
      </c>
      <c r="C3" s="68"/>
      <c r="D3" s="68"/>
      <c r="E3" s="68"/>
      <c r="F3" s="68"/>
      <c r="G3" s="68"/>
      <c r="H3" s="68"/>
      <c r="I3" s="69"/>
      <c r="J3" s="69"/>
      <c r="K3" s="69"/>
      <c r="L3" s="69"/>
      <c r="M3" s="69"/>
      <c r="N3" s="69"/>
      <c r="O3" s="69"/>
      <c r="P3" s="69"/>
      <c r="Q3" s="69"/>
      <c r="R3" s="27"/>
      <c r="S3" s="69"/>
      <c r="T3" s="27"/>
      <c r="U3" s="27"/>
      <c r="V3" s="27"/>
      <c r="W3" s="27"/>
    </row>
    <row r="4" spans="1:23" ht="21" customHeight="1" thickBot="1">
      <c r="A4" s="68"/>
      <c r="B4" s="26"/>
      <c r="C4" s="26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8"/>
      <c r="S4" s="25"/>
      <c r="T4" s="28"/>
      <c r="U4" s="28"/>
      <c r="V4" s="28"/>
      <c r="W4" s="27"/>
    </row>
    <row r="5" spans="1:23" s="1" customFormat="1" ht="16.5" customHeight="1">
      <c r="A5" s="68"/>
      <c r="B5" s="105" t="s">
        <v>89</v>
      </c>
      <c r="C5" s="106"/>
      <c r="D5" s="248"/>
      <c r="E5" s="248" t="s">
        <v>27</v>
      </c>
      <c r="F5" s="107"/>
      <c r="G5" s="248" t="s">
        <v>28</v>
      </c>
      <c r="H5" s="107"/>
      <c r="I5" s="248" t="s">
        <v>29</v>
      </c>
      <c r="J5" s="107"/>
      <c r="K5" s="248" t="s">
        <v>73</v>
      </c>
      <c r="L5" s="248"/>
      <c r="M5" s="248"/>
      <c r="N5" s="248"/>
      <c r="O5" s="107"/>
      <c r="P5" s="248" t="s">
        <v>97</v>
      </c>
      <c r="Q5" s="107"/>
      <c r="R5" s="248" t="s">
        <v>142</v>
      </c>
      <c r="S5" s="107"/>
      <c r="T5" s="248" t="s">
        <v>143</v>
      </c>
      <c r="U5" s="107"/>
      <c r="V5" s="108"/>
      <c r="W5" s="27"/>
    </row>
    <row r="6" spans="1:23" s="1" customFormat="1" ht="15.75" customHeight="1">
      <c r="A6" s="68"/>
      <c r="B6" s="109"/>
      <c r="C6" s="110"/>
      <c r="D6" s="249"/>
      <c r="E6" s="249" t="s">
        <v>90</v>
      </c>
      <c r="F6" s="111"/>
      <c r="G6" s="249"/>
      <c r="H6" s="111"/>
      <c r="I6" s="249"/>
      <c r="J6" s="111"/>
      <c r="K6" s="249"/>
      <c r="L6" s="249"/>
      <c r="M6" s="249"/>
      <c r="N6" s="249"/>
      <c r="O6" s="111"/>
      <c r="P6" s="249"/>
      <c r="Q6" s="111"/>
      <c r="R6" s="249"/>
      <c r="S6" s="111"/>
      <c r="T6" s="249"/>
      <c r="U6" s="111"/>
      <c r="V6" s="112"/>
      <c r="W6" s="27"/>
    </row>
    <row r="7" spans="1:23" s="1" customFormat="1" ht="40.5" customHeight="1">
      <c r="A7" s="68"/>
      <c r="B7" s="113"/>
      <c r="C7" s="114"/>
      <c r="D7" s="250"/>
      <c r="E7" s="250" t="s">
        <v>91</v>
      </c>
      <c r="F7" s="111"/>
      <c r="G7" s="250"/>
      <c r="H7" s="111"/>
      <c r="I7" s="250"/>
      <c r="J7" s="111"/>
      <c r="K7" s="250"/>
      <c r="L7" s="250"/>
      <c r="M7" s="250"/>
      <c r="N7" s="250"/>
      <c r="O7" s="111"/>
      <c r="P7" s="250"/>
      <c r="Q7" s="111"/>
      <c r="R7" s="250"/>
      <c r="S7" s="111"/>
      <c r="T7" s="250"/>
      <c r="U7" s="111"/>
      <c r="V7" s="115" t="s">
        <v>15</v>
      </c>
      <c r="W7" s="27"/>
    </row>
    <row r="8" spans="1:23" s="1" customFormat="1" ht="60">
      <c r="A8" s="68"/>
      <c r="B8" s="116"/>
      <c r="C8" s="114"/>
      <c r="D8" s="101" t="s">
        <v>138</v>
      </c>
      <c r="E8" s="117"/>
      <c r="F8" s="117"/>
      <c r="G8" s="117"/>
      <c r="H8" s="111"/>
      <c r="I8" s="117"/>
      <c r="J8" s="111"/>
      <c r="K8" s="101" t="s">
        <v>68</v>
      </c>
      <c r="L8" s="101" t="s">
        <v>139</v>
      </c>
      <c r="M8" s="101" t="s">
        <v>140</v>
      </c>
      <c r="N8" s="101" t="s">
        <v>141</v>
      </c>
      <c r="O8" s="111"/>
      <c r="P8" s="117"/>
      <c r="Q8" s="111"/>
      <c r="R8" s="117"/>
      <c r="S8" s="111"/>
      <c r="T8" s="117"/>
      <c r="U8" s="117"/>
      <c r="V8" s="118"/>
      <c r="W8" s="27"/>
    </row>
    <row r="9" spans="1:23" s="1" customFormat="1" ht="18" thickBot="1">
      <c r="A9" s="68"/>
      <c r="B9" s="116"/>
      <c r="C9" s="114"/>
      <c r="D9" s="111"/>
      <c r="E9" s="117"/>
      <c r="F9" s="117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7"/>
      <c r="S9" s="111"/>
      <c r="T9" s="117"/>
      <c r="U9" s="117"/>
      <c r="V9" s="118"/>
      <c r="W9" s="27"/>
    </row>
    <row r="10" spans="1:23" s="1" customFormat="1" ht="17.25">
      <c r="A10" s="68"/>
      <c r="B10" s="119" t="s">
        <v>94</v>
      </c>
      <c r="C10" s="120"/>
      <c r="D10" s="121">
        <v>86125230</v>
      </c>
      <c r="E10" s="121">
        <v>86125</v>
      </c>
      <c r="F10" s="122"/>
      <c r="G10" s="121">
        <v>39406</v>
      </c>
      <c r="H10" s="122"/>
      <c r="I10" s="121">
        <v>584211</v>
      </c>
      <c r="J10" s="122"/>
      <c r="K10" s="121">
        <v>-78130</v>
      </c>
      <c r="L10" s="121">
        <v>1769</v>
      </c>
      <c r="M10" s="121">
        <v>-6923</v>
      </c>
      <c r="N10" s="121">
        <v>780</v>
      </c>
      <c r="O10" s="122"/>
      <c r="P10" s="121">
        <v>0</v>
      </c>
      <c r="Q10" s="122"/>
      <c r="R10" s="121">
        <f aca="true" t="shared" si="0" ref="R10:R17">SUM(E10:P10)</f>
        <v>627238</v>
      </c>
      <c r="S10" s="122"/>
      <c r="T10" s="121">
        <v>19923</v>
      </c>
      <c r="U10" s="122"/>
      <c r="V10" s="123">
        <f aca="true" t="shared" si="1" ref="V10:V17">SUM(R10:T10)</f>
        <v>647161</v>
      </c>
      <c r="W10" s="27"/>
    </row>
    <row r="11" spans="1:23" s="1" customFormat="1" ht="17.25">
      <c r="A11" s="68"/>
      <c r="B11" s="124" t="s">
        <v>147</v>
      </c>
      <c r="C11" s="125"/>
      <c r="D11" s="126"/>
      <c r="E11" s="126"/>
      <c r="F11" s="104"/>
      <c r="G11" s="126"/>
      <c r="H11" s="104"/>
      <c r="I11" s="126">
        <v>110815</v>
      </c>
      <c r="J11" s="126"/>
      <c r="K11" s="126">
        <v>32438</v>
      </c>
      <c r="L11" s="126">
        <v>-1760</v>
      </c>
      <c r="M11" s="126">
        <v>-1821</v>
      </c>
      <c r="N11" s="126">
        <v>-780</v>
      </c>
      <c r="O11" s="104"/>
      <c r="P11" s="126"/>
      <c r="Q11" s="126"/>
      <c r="R11" s="126">
        <f t="shared" si="0"/>
        <v>138892</v>
      </c>
      <c r="S11" s="104"/>
      <c r="T11" s="126">
        <v>146</v>
      </c>
      <c r="U11" s="104"/>
      <c r="V11" s="127">
        <f t="shared" si="1"/>
        <v>139038</v>
      </c>
      <c r="W11" s="27"/>
    </row>
    <row r="12" spans="1:23" s="1" customFormat="1" ht="17.25">
      <c r="A12" s="68"/>
      <c r="B12" s="124" t="s">
        <v>137</v>
      </c>
      <c r="C12" s="125"/>
      <c r="D12" s="126"/>
      <c r="E12" s="126"/>
      <c r="F12" s="104"/>
      <c r="G12" s="126"/>
      <c r="H12" s="104"/>
      <c r="I12" s="126"/>
      <c r="J12" s="104"/>
      <c r="K12" s="126"/>
      <c r="L12" s="126"/>
      <c r="M12" s="126"/>
      <c r="N12" s="126"/>
      <c r="O12" s="104"/>
      <c r="P12" s="126"/>
      <c r="Q12" s="104"/>
      <c r="R12" s="126">
        <f t="shared" si="0"/>
        <v>0</v>
      </c>
      <c r="S12" s="104"/>
      <c r="T12" s="126"/>
      <c r="U12" s="104"/>
      <c r="V12" s="127">
        <f t="shared" si="1"/>
        <v>0</v>
      </c>
      <c r="W12" s="27"/>
    </row>
    <row r="13" spans="1:23" s="1" customFormat="1" ht="17.25">
      <c r="A13" s="68"/>
      <c r="B13" s="124"/>
      <c r="C13" s="126" t="s">
        <v>92</v>
      </c>
      <c r="D13" s="126"/>
      <c r="E13" s="126"/>
      <c r="F13" s="104"/>
      <c r="G13" s="126"/>
      <c r="H13" s="104"/>
      <c r="I13" s="126">
        <v>-32555</v>
      </c>
      <c r="J13" s="104"/>
      <c r="K13" s="126"/>
      <c r="L13" s="126"/>
      <c r="M13" s="126"/>
      <c r="N13" s="126"/>
      <c r="O13" s="104"/>
      <c r="P13" s="126"/>
      <c r="Q13" s="104"/>
      <c r="R13" s="126">
        <f t="shared" si="0"/>
        <v>-32555</v>
      </c>
      <c r="S13" s="104"/>
      <c r="T13" s="126">
        <v>-279</v>
      </c>
      <c r="U13" s="104"/>
      <c r="V13" s="127">
        <f t="shared" si="1"/>
        <v>-32834</v>
      </c>
      <c r="W13" s="27"/>
    </row>
    <row r="14" spans="1:23" s="1" customFormat="1" ht="17.25">
      <c r="A14" s="68"/>
      <c r="B14" s="124"/>
      <c r="C14" s="128" t="s">
        <v>69</v>
      </c>
      <c r="D14" s="128">
        <v>22953</v>
      </c>
      <c r="E14" s="128">
        <v>23</v>
      </c>
      <c r="F14" s="104"/>
      <c r="G14" s="128">
        <v>157</v>
      </c>
      <c r="H14" s="104"/>
      <c r="I14" s="126"/>
      <c r="J14" s="104"/>
      <c r="K14" s="126"/>
      <c r="L14" s="126"/>
      <c r="M14" s="126"/>
      <c r="N14" s="126"/>
      <c r="O14" s="104"/>
      <c r="P14" s="126"/>
      <c r="Q14" s="104"/>
      <c r="R14" s="126">
        <f t="shared" si="0"/>
        <v>180</v>
      </c>
      <c r="S14" s="104"/>
      <c r="T14" s="126"/>
      <c r="U14" s="104"/>
      <c r="V14" s="127">
        <f t="shared" si="1"/>
        <v>180</v>
      </c>
      <c r="W14" s="27"/>
    </row>
    <row r="15" spans="1:23" s="1" customFormat="1" ht="17.25">
      <c r="A15" s="68"/>
      <c r="B15" s="124"/>
      <c r="C15" s="128" t="s">
        <v>76</v>
      </c>
      <c r="D15" s="128"/>
      <c r="E15" s="128"/>
      <c r="F15" s="104"/>
      <c r="G15" s="128">
        <v>2430</v>
      </c>
      <c r="H15" s="104"/>
      <c r="I15" s="126"/>
      <c r="J15" s="104"/>
      <c r="K15" s="126"/>
      <c r="L15" s="126"/>
      <c r="M15" s="126"/>
      <c r="N15" s="126"/>
      <c r="O15" s="104"/>
      <c r="P15" s="126"/>
      <c r="Q15" s="104"/>
      <c r="R15" s="126">
        <f t="shared" si="0"/>
        <v>2430</v>
      </c>
      <c r="S15" s="104"/>
      <c r="T15" s="126"/>
      <c r="U15" s="104"/>
      <c r="V15" s="127">
        <f t="shared" si="1"/>
        <v>2430</v>
      </c>
      <c r="W15" s="27"/>
    </row>
    <row r="16" spans="1:23" s="1" customFormat="1" ht="17.25">
      <c r="A16" s="68"/>
      <c r="B16" s="124"/>
      <c r="C16" s="128" t="s">
        <v>98</v>
      </c>
      <c r="D16" s="126">
        <v>-1200000</v>
      </c>
      <c r="E16" s="126"/>
      <c r="F16" s="104"/>
      <c r="G16" s="126"/>
      <c r="H16" s="104"/>
      <c r="I16" s="126"/>
      <c r="J16" s="104"/>
      <c r="K16" s="126"/>
      <c r="L16" s="126"/>
      <c r="M16" s="126"/>
      <c r="N16" s="126"/>
      <c r="O16" s="104"/>
      <c r="P16" s="126">
        <v>-32788</v>
      </c>
      <c r="Q16" s="104"/>
      <c r="R16" s="126">
        <f t="shared" si="0"/>
        <v>-32788</v>
      </c>
      <c r="S16" s="104"/>
      <c r="T16" s="126"/>
      <c r="U16" s="104"/>
      <c r="V16" s="127">
        <f t="shared" si="1"/>
        <v>-32788</v>
      </c>
      <c r="W16" s="27"/>
    </row>
    <row r="17" spans="1:23" s="1" customFormat="1" ht="17.25">
      <c r="A17" s="68"/>
      <c r="B17" s="129" t="s">
        <v>93</v>
      </c>
      <c r="C17" s="130"/>
      <c r="D17" s="126"/>
      <c r="E17" s="126"/>
      <c r="F17" s="104"/>
      <c r="G17" s="126">
        <v>-24644</v>
      </c>
      <c r="H17" s="104"/>
      <c r="I17" s="126"/>
      <c r="J17" s="104"/>
      <c r="K17" s="126"/>
      <c r="L17" s="126"/>
      <c r="M17" s="126"/>
      <c r="N17" s="126"/>
      <c r="O17" s="104"/>
      <c r="P17" s="126"/>
      <c r="Q17" s="104"/>
      <c r="R17" s="126">
        <f t="shared" si="0"/>
        <v>-24644</v>
      </c>
      <c r="S17" s="104"/>
      <c r="T17" s="126">
        <v>-19201</v>
      </c>
      <c r="U17" s="104"/>
      <c r="V17" s="127">
        <f t="shared" si="1"/>
        <v>-43845</v>
      </c>
      <c r="W17" s="27"/>
    </row>
    <row r="18" spans="1:23" s="1" customFormat="1" ht="18" thickBot="1">
      <c r="A18" s="68"/>
      <c r="B18" s="131" t="s">
        <v>171</v>
      </c>
      <c r="C18" s="132"/>
      <c r="D18" s="133">
        <f>SUM(D10:D17)</f>
        <v>84948183</v>
      </c>
      <c r="E18" s="133">
        <f>SUM(E10:E17)</f>
        <v>86148</v>
      </c>
      <c r="F18" s="134"/>
      <c r="G18" s="133">
        <f>SUM(G10:G17)</f>
        <v>17349</v>
      </c>
      <c r="H18" s="134"/>
      <c r="I18" s="133">
        <f>SUM(I10:I17)</f>
        <v>662471</v>
      </c>
      <c r="J18" s="134"/>
      <c r="K18" s="133">
        <f>SUM(K10:K17)</f>
        <v>-45692</v>
      </c>
      <c r="L18" s="133">
        <f>SUM(L10:L17)</f>
        <v>9</v>
      </c>
      <c r="M18" s="133">
        <f>SUM(M10:M17)</f>
        <v>-8744</v>
      </c>
      <c r="N18" s="133">
        <f>SUM(N10:N17)</f>
        <v>0</v>
      </c>
      <c r="O18" s="134"/>
      <c r="P18" s="133">
        <f>SUM(P10:P17)</f>
        <v>-32788</v>
      </c>
      <c r="Q18" s="134"/>
      <c r="R18" s="133">
        <f>SUM(R10:R17)</f>
        <v>678753</v>
      </c>
      <c r="S18" s="134"/>
      <c r="T18" s="133">
        <f>SUM(T10:T17)</f>
        <v>589</v>
      </c>
      <c r="U18" s="134"/>
      <c r="V18" s="135">
        <f>SUM(V10:V17)</f>
        <v>679342</v>
      </c>
      <c r="W18" s="27"/>
    </row>
    <row r="19" spans="1:23" s="1" customFormat="1" ht="18" thickBot="1">
      <c r="A19" s="68"/>
      <c r="B19" s="116"/>
      <c r="C19" s="114"/>
      <c r="D19" s="101"/>
      <c r="E19" s="117"/>
      <c r="F19" s="117"/>
      <c r="G19" s="101"/>
      <c r="H19" s="111"/>
      <c r="I19" s="101"/>
      <c r="J19" s="111"/>
      <c r="K19" s="101"/>
      <c r="L19" s="101"/>
      <c r="M19" s="101"/>
      <c r="N19" s="101"/>
      <c r="O19" s="111"/>
      <c r="P19" s="101"/>
      <c r="Q19" s="111"/>
      <c r="R19" s="117"/>
      <c r="S19" s="111"/>
      <c r="T19" s="117"/>
      <c r="U19" s="117"/>
      <c r="V19" s="118"/>
      <c r="W19" s="27"/>
    </row>
    <row r="20" spans="1:23" s="1" customFormat="1" ht="20.25" customHeight="1">
      <c r="A20" s="68"/>
      <c r="B20" s="119" t="s">
        <v>136</v>
      </c>
      <c r="C20" s="120"/>
      <c r="D20" s="121">
        <v>85330806</v>
      </c>
      <c r="E20" s="121">
        <v>86148</v>
      </c>
      <c r="F20" s="122"/>
      <c r="G20" s="121">
        <v>22512</v>
      </c>
      <c r="H20" s="122"/>
      <c r="I20" s="121">
        <v>727070</v>
      </c>
      <c r="J20" s="122"/>
      <c r="K20" s="121">
        <v>-31440</v>
      </c>
      <c r="L20" s="121">
        <v>603</v>
      </c>
      <c r="M20" s="121">
        <v>-13850</v>
      </c>
      <c r="N20" s="121">
        <v>0</v>
      </c>
      <c r="O20" s="122"/>
      <c r="P20" s="121">
        <v>-22313</v>
      </c>
      <c r="Q20" s="122"/>
      <c r="R20" s="121">
        <f>SUM(E20:P20)</f>
        <v>768730</v>
      </c>
      <c r="S20" s="122"/>
      <c r="T20" s="121">
        <v>589</v>
      </c>
      <c r="U20" s="122"/>
      <c r="V20" s="123">
        <f>SUM(R20:T20)</f>
        <v>769319</v>
      </c>
      <c r="W20" s="27"/>
    </row>
    <row r="21" spans="1:23" s="1" customFormat="1" ht="17.25">
      <c r="A21" s="68"/>
      <c r="B21" s="124" t="s">
        <v>100</v>
      </c>
      <c r="C21" s="125"/>
      <c r="D21" s="126"/>
      <c r="E21" s="126"/>
      <c r="F21" s="104"/>
      <c r="G21" s="126"/>
      <c r="H21" s="104"/>
      <c r="I21" s="126">
        <v>125274</v>
      </c>
      <c r="J21" s="126"/>
      <c r="K21" s="126">
        <v>-17584</v>
      </c>
      <c r="L21" s="126">
        <v>-3101</v>
      </c>
      <c r="M21" s="126">
        <v>0</v>
      </c>
      <c r="N21" s="126">
        <v>2745</v>
      </c>
      <c r="O21" s="104"/>
      <c r="P21" s="126"/>
      <c r="Q21" s="126"/>
      <c r="R21" s="126">
        <f aca="true" t="shared" si="2" ref="R21:R28">SUM(E21:P21)</f>
        <v>107334</v>
      </c>
      <c r="S21" s="104"/>
      <c r="T21" s="126">
        <v>59</v>
      </c>
      <c r="U21" s="104"/>
      <c r="V21" s="127">
        <f aca="true" t="shared" si="3" ref="V21:V28">SUM(R21:T21)</f>
        <v>107393</v>
      </c>
      <c r="W21" s="27"/>
    </row>
    <row r="22" spans="1:23" s="1" customFormat="1" ht="17.25">
      <c r="A22" s="68"/>
      <c r="B22" s="124" t="s">
        <v>101</v>
      </c>
      <c r="C22" s="125"/>
      <c r="D22" s="126"/>
      <c r="E22" s="126"/>
      <c r="F22" s="104"/>
      <c r="G22" s="126"/>
      <c r="H22" s="104"/>
      <c r="I22" s="126"/>
      <c r="J22" s="104"/>
      <c r="K22" s="126"/>
      <c r="L22" s="126"/>
      <c r="M22" s="126"/>
      <c r="N22" s="126"/>
      <c r="O22" s="104"/>
      <c r="P22" s="126"/>
      <c r="Q22" s="104"/>
      <c r="R22" s="126">
        <f t="shared" si="2"/>
        <v>0</v>
      </c>
      <c r="S22" s="104"/>
      <c r="T22" s="126"/>
      <c r="U22" s="104"/>
      <c r="V22" s="127">
        <f t="shared" si="3"/>
        <v>0</v>
      </c>
      <c r="W22" s="27"/>
    </row>
    <row r="23" spans="1:23" s="1" customFormat="1" ht="17.25">
      <c r="A23" s="68"/>
      <c r="B23" s="124"/>
      <c r="C23" s="126" t="s">
        <v>92</v>
      </c>
      <c r="D23" s="126"/>
      <c r="E23" s="126"/>
      <c r="F23" s="104"/>
      <c r="G23" s="126"/>
      <c r="H23" s="104"/>
      <c r="I23" s="126">
        <v>-36977</v>
      </c>
      <c r="J23" s="104"/>
      <c r="K23" s="126"/>
      <c r="L23" s="126"/>
      <c r="M23" s="126"/>
      <c r="N23" s="126"/>
      <c r="O23" s="104"/>
      <c r="P23" s="126"/>
      <c r="Q23" s="104"/>
      <c r="R23" s="126">
        <f t="shared" si="2"/>
        <v>-36977</v>
      </c>
      <c r="S23" s="104"/>
      <c r="T23" s="126">
        <v>-183</v>
      </c>
      <c r="U23" s="104"/>
      <c r="V23" s="127">
        <f t="shared" si="3"/>
        <v>-37160</v>
      </c>
      <c r="W23" s="27"/>
    </row>
    <row r="24" spans="1:23" s="1" customFormat="1" ht="17.25">
      <c r="A24" s="68"/>
      <c r="B24" s="124"/>
      <c r="C24" s="128" t="s">
        <v>69</v>
      </c>
      <c r="D24" s="128">
        <v>622600</v>
      </c>
      <c r="E24" s="128">
        <v>623</v>
      </c>
      <c r="F24" s="104"/>
      <c r="G24" s="128">
        <v>14395</v>
      </c>
      <c r="H24" s="104"/>
      <c r="I24" s="126"/>
      <c r="J24" s="104"/>
      <c r="K24" s="126"/>
      <c r="L24" s="126"/>
      <c r="M24" s="126"/>
      <c r="N24" s="126"/>
      <c r="O24" s="104"/>
      <c r="P24" s="126"/>
      <c r="Q24" s="104"/>
      <c r="R24" s="126">
        <f t="shared" si="2"/>
        <v>15018</v>
      </c>
      <c r="S24" s="104"/>
      <c r="T24" s="126"/>
      <c r="U24" s="104"/>
      <c r="V24" s="127">
        <f t="shared" si="3"/>
        <v>15018</v>
      </c>
      <c r="W24" s="27"/>
    </row>
    <row r="25" spans="1:23" s="1" customFormat="1" ht="17.25">
      <c r="A25" s="68"/>
      <c r="B25" s="124"/>
      <c r="C25" s="128" t="s">
        <v>76</v>
      </c>
      <c r="D25" s="128"/>
      <c r="E25" s="128"/>
      <c r="F25" s="104"/>
      <c r="G25" s="128">
        <v>17582</v>
      </c>
      <c r="H25" s="104"/>
      <c r="I25" s="126"/>
      <c r="J25" s="104"/>
      <c r="K25" s="126"/>
      <c r="L25" s="126"/>
      <c r="M25" s="126"/>
      <c r="N25" s="126"/>
      <c r="O25" s="104"/>
      <c r="P25" s="126"/>
      <c r="Q25" s="104"/>
      <c r="R25" s="126">
        <f t="shared" si="2"/>
        <v>17582</v>
      </c>
      <c r="S25" s="104"/>
      <c r="T25" s="126"/>
      <c r="U25" s="104"/>
      <c r="V25" s="127">
        <f>SUM(R25:T25)</f>
        <v>17582</v>
      </c>
      <c r="W25" s="27"/>
    </row>
    <row r="26" spans="1:23" s="1" customFormat="1" ht="17.25">
      <c r="A26" s="68"/>
      <c r="B26" s="124"/>
      <c r="C26" s="128" t="s">
        <v>134</v>
      </c>
      <c r="D26" s="126">
        <v>756000</v>
      </c>
      <c r="E26" s="126"/>
      <c r="F26" s="104"/>
      <c r="G26" s="126">
        <f>17479-19882</f>
        <v>-2403</v>
      </c>
      <c r="H26" s="104"/>
      <c r="I26" s="126"/>
      <c r="J26" s="104"/>
      <c r="K26" s="126"/>
      <c r="L26" s="126"/>
      <c r="M26" s="126"/>
      <c r="N26" s="126"/>
      <c r="O26" s="104"/>
      <c r="P26" s="126">
        <v>20638</v>
      </c>
      <c r="Q26" s="104"/>
      <c r="R26" s="126">
        <f t="shared" si="2"/>
        <v>18235</v>
      </c>
      <c r="S26" s="104"/>
      <c r="T26" s="126"/>
      <c r="U26" s="104"/>
      <c r="V26" s="127">
        <f>SUM(R26:T26)</f>
        <v>18235</v>
      </c>
      <c r="W26" s="27"/>
    </row>
    <row r="27" spans="1:23" s="1" customFormat="1" ht="17.25">
      <c r="A27" s="68"/>
      <c r="B27" s="124"/>
      <c r="C27" s="128" t="s">
        <v>146</v>
      </c>
      <c r="D27" s="126"/>
      <c r="E27" s="126"/>
      <c r="F27" s="104"/>
      <c r="G27" s="126">
        <v>-19900</v>
      </c>
      <c r="H27" s="104"/>
      <c r="I27" s="126"/>
      <c r="J27" s="104"/>
      <c r="K27" s="126"/>
      <c r="L27" s="126"/>
      <c r="M27" s="126"/>
      <c r="N27" s="126"/>
      <c r="O27" s="104"/>
      <c r="P27" s="126"/>
      <c r="Q27" s="104"/>
      <c r="R27" s="126">
        <f t="shared" si="2"/>
        <v>-19900</v>
      </c>
      <c r="S27" s="104"/>
      <c r="T27" s="126"/>
      <c r="U27" s="104"/>
      <c r="V27" s="127">
        <f t="shared" si="3"/>
        <v>-19900</v>
      </c>
      <c r="W27" s="27"/>
    </row>
    <row r="28" spans="1:23" s="1" customFormat="1" ht="17.25">
      <c r="A28" s="68"/>
      <c r="B28" s="129" t="s">
        <v>93</v>
      </c>
      <c r="C28" s="130"/>
      <c r="D28" s="126"/>
      <c r="E28" s="126"/>
      <c r="F28" s="104"/>
      <c r="G28" s="126"/>
      <c r="H28" s="104"/>
      <c r="I28" s="126"/>
      <c r="J28" s="104"/>
      <c r="K28" s="126"/>
      <c r="L28" s="126"/>
      <c r="M28" s="126"/>
      <c r="N28" s="126"/>
      <c r="O28" s="104"/>
      <c r="P28" s="126"/>
      <c r="Q28" s="104"/>
      <c r="R28" s="126">
        <f t="shared" si="2"/>
        <v>0</v>
      </c>
      <c r="S28" s="104"/>
      <c r="T28" s="126"/>
      <c r="U28" s="104"/>
      <c r="V28" s="127">
        <f t="shared" si="3"/>
        <v>0</v>
      </c>
      <c r="W28" s="27"/>
    </row>
    <row r="29" spans="1:23" s="1" customFormat="1" ht="18" thickBot="1">
      <c r="A29" s="68"/>
      <c r="B29" s="131" t="s">
        <v>172</v>
      </c>
      <c r="C29" s="132"/>
      <c r="D29" s="133">
        <f>SUM(D20:D28)</f>
        <v>86709406</v>
      </c>
      <c r="E29" s="133">
        <f>SUM(E20:E28)</f>
        <v>86771</v>
      </c>
      <c r="F29" s="134"/>
      <c r="G29" s="133">
        <f>SUM(G20:G28)</f>
        <v>32186</v>
      </c>
      <c r="H29" s="134"/>
      <c r="I29" s="133">
        <f>SUM(I20:I28)</f>
        <v>815367</v>
      </c>
      <c r="J29" s="134"/>
      <c r="K29" s="133">
        <f>SUM(K20:K28)</f>
        <v>-49024</v>
      </c>
      <c r="L29" s="133">
        <f>SUM(L20:L28)</f>
        <v>-2498</v>
      </c>
      <c r="M29" s="133">
        <f>SUM(M20:M28)</f>
        <v>-13850</v>
      </c>
      <c r="N29" s="133">
        <f>SUM(N20:N28)</f>
        <v>2745</v>
      </c>
      <c r="O29" s="134"/>
      <c r="P29" s="133">
        <f>SUM(P20:P28)</f>
        <v>-1675</v>
      </c>
      <c r="Q29" s="134"/>
      <c r="R29" s="133">
        <f>SUM(R20:R28)</f>
        <v>870022</v>
      </c>
      <c r="S29" s="134"/>
      <c r="T29" s="133">
        <f>SUM(T20:T28)</f>
        <v>465</v>
      </c>
      <c r="U29" s="134"/>
      <c r="V29" s="135">
        <f>SUM(V20:V28)</f>
        <v>870487</v>
      </c>
      <c r="W29" s="27"/>
    </row>
    <row r="30" spans="1:23" s="1" customFormat="1" ht="17.25">
      <c r="A30" s="68"/>
      <c r="B30" s="103"/>
      <c r="C30" s="103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3"/>
      <c r="W30" s="27"/>
    </row>
    <row r="31" spans="11:13" ht="15">
      <c r="K31" s="136"/>
      <c r="L31" s="1"/>
      <c r="M31" s="136"/>
    </row>
    <row r="32" ht="15">
      <c r="L32" s="1"/>
    </row>
    <row r="33" ht="15">
      <c r="L33" s="1"/>
    </row>
    <row r="34" ht="15">
      <c r="L34" s="1"/>
    </row>
    <row r="35" ht="15">
      <c r="L35" s="1"/>
    </row>
    <row r="36" ht="15">
      <c r="L36" s="1"/>
    </row>
    <row r="37" ht="15">
      <c r="L37" s="1"/>
    </row>
    <row r="38" ht="15">
      <c r="L38" s="1"/>
    </row>
    <row r="39" ht="15">
      <c r="L39" s="1"/>
    </row>
    <row r="40" ht="15">
      <c r="L40" s="1"/>
    </row>
    <row r="41" ht="15">
      <c r="L41" s="1"/>
    </row>
    <row r="42" ht="15">
      <c r="L42" s="1"/>
    </row>
    <row r="43" ht="15">
      <c r="L43" s="1"/>
    </row>
    <row r="44" ht="15">
      <c r="L44" s="1"/>
    </row>
    <row r="45" ht="15">
      <c r="L45" s="1"/>
    </row>
    <row r="46" ht="15">
      <c r="L46" s="1"/>
    </row>
    <row r="47" ht="15">
      <c r="L47" s="1"/>
    </row>
    <row r="48" ht="15">
      <c r="L48" s="1"/>
    </row>
    <row r="49" ht="15">
      <c r="L49" s="1"/>
    </row>
    <row r="50" ht="15">
      <c r="L50" s="1"/>
    </row>
    <row r="51" ht="15">
      <c r="L51" s="1"/>
    </row>
    <row r="52" ht="15">
      <c r="L52" s="1"/>
    </row>
    <row r="53" ht="15">
      <c r="L53" s="1"/>
    </row>
    <row r="54" ht="15">
      <c r="L54" s="1"/>
    </row>
    <row r="55" ht="15">
      <c r="L55" s="1"/>
    </row>
    <row r="56" ht="15">
      <c r="L56" s="1"/>
    </row>
    <row r="57" ht="15">
      <c r="L57" s="1"/>
    </row>
    <row r="58" ht="15">
      <c r="L58" s="1"/>
    </row>
    <row r="59" ht="15">
      <c r="L59" s="1"/>
    </row>
    <row r="60" ht="15">
      <c r="L60" s="1"/>
    </row>
    <row r="61" ht="15">
      <c r="L61" s="1"/>
    </row>
    <row r="62" ht="15">
      <c r="L62" s="1"/>
    </row>
    <row r="63" ht="15">
      <c r="L63" s="1"/>
    </row>
    <row r="64" ht="15">
      <c r="L64" s="1"/>
    </row>
    <row r="65" ht="15">
      <c r="L65" s="1"/>
    </row>
    <row r="66" ht="15">
      <c r="L66" s="1"/>
    </row>
    <row r="67" ht="15">
      <c r="L67" s="1"/>
    </row>
    <row r="68" ht="15">
      <c r="L68" s="1"/>
    </row>
    <row r="69" ht="15">
      <c r="L69" s="1"/>
    </row>
    <row r="70" ht="15">
      <c r="L70" s="1"/>
    </row>
    <row r="71" ht="15">
      <c r="L71" s="1"/>
    </row>
    <row r="72" ht="15">
      <c r="L72" s="1"/>
    </row>
    <row r="73" ht="15">
      <c r="L73" s="1"/>
    </row>
    <row r="74" ht="15">
      <c r="L74" s="1"/>
    </row>
    <row r="75" ht="15">
      <c r="L75" s="1"/>
    </row>
    <row r="76" ht="15">
      <c r="L76" s="1"/>
    </row>
    <row r="77" ht="15">
      <c r="L77" s="1"/>
    </row>
    <row r="78" ht="15">
      <c r="L78" s="1"/>
    </row>
    <row r="79" ht="15">
      <c r="L79" s="1"/>
    </row>
    <row r="80" ht="15">
      <c r="L80" s="1"/>
    </row>
    <row r="81" ht="15">
      <c r="L81" s="1"/>
    </row>
    <row r="82" ht="15">
      <c r="L82" s="1"/>
    </row>
    <row r="83" ht="15">
      <c r="L83" s="1"/>
    </row>
    <row r="84" ht="15">
      <c r="L84" s="1"/>
    </row>
    <row r="85" ht="15">
      <c r="L85" s="1"/>
    </row>
    <row r="86" ht="15">
      <c r="L86" s="1"/>
    </row>
    <row r="87" ht="15">
      <c r="L87" s="1"/>
    </row>
    <row r="88" ht="15">
      <c r="L88" s="1"/>
    </row>
    <row r="89" ht="15">
      <c r="L89" s="1"/>
    </row>
    <row r="90" ht="15">
      <c r="L90" s="1"/>
    </row>
    <row r="91" ht="15">
      <c r="L91" s="1"/>
    </row>
    <row r="92" ht="15">
      <c r="L92" s="1"/>
    </row>
    <row r="93" ht="15">
      <c r="L93" s="1"/>
    </row>
    <row r="94" ht="15">
      <c r="L94" s="1"/>
    </row>
    <row r="95" ht="15">
      <c r="L95" s="1"/>
    </row>
    <row r="96" ht="15">
      <c r="L96" s="1"/>
    </row>
    <row r="97" ht="15">
      <c r="L97" s="1"/>
    </row>
    <row r="98" ht="15">
      <c r="L98" s="1"/>
    </row>
    <row r="99" ht="15">
      <c r="L99" s="1"/>
    </row>
    <row r="100" ht="15">
      <c r="L100" s="1"/>
    </row>
    <row r="101" ht="15">
      <c r="L101" s="1"/>
    </row>
    <row r="102" ht="15">
      <c r="L102" s="1"/>
    </row>
    <row r="103" ht="15">
      <c r="L103" s="1"/>
    </row>
    <row r="104" ht="15">
      <c r="L104" s="1"/>
    </row>
    <row r="105" ht="15">
      <c r="L105" s="1"/>
    </row>
    <row r="106" ht="15">
      <c r="L106" s="1"/>
    </row>
    <row r="107" ht="15">
      <c r="L107" s="1"/>
    </row>
    <row r="108" ht="15">
      <c r="L108" s="1"/>
    </row>
    <row r="109" ht="15">
      <c r="L109" s="1"/>
    </row>
    <row r="110" ht="15">
      <c r="L110" s="1"/>
    </row>
    <row r="111" ht="15">
      <c r="L111" s="1"/>
    </row>
    <row r="112" ht="15">
      <c r="L112" s="1"/>
    </row>
    <row r="113" ht="15">
      <c r="L113" s="1"/>
    </row>
    <row r="114" ht="15">
      <c r="L114" s="1"/>
    </row>
    <row r="115" ht="15">
      <c r="L115" s="1"/>
    </row>
    <row r="116" ht="15">
      <c r="L116" s="1"/>
    </row>
    <row r="117" ht="15">
      <c r="L117" s="1"/>
    </row>
    <row r="118" ht="15">
      <c r="L118" s="1"/>
    </row>
    <row r="119" ht="15">
      <c r="L119" s="1"/>
    </row>
    <row r="120" ht="15">
      <c r="L120" s="1"/>
    </row>
    <row r="121" ht="15">
      <c r="L121" s="1"/>
    </row>
    <row r="122" ht="15">
      <c r="L122" s="1"/>
    </row>
    <row r="123" ht="15">
      <c r="L123" s="1"/>
    </row>
    <row r="124" ht="15">
      <c r="L124" s="1"/>
    </row>
    <row r="125" ht="15">
      <c r="L125" s="1"/>
    </row>
    <row r="126" ht="15">
      <c r="L126" s="1"/>
    </row>
    <row r="127" ht="15">
      <c r="L127" s="1"/>
    </row>
    <row r="128" ht="15">
      <c r="L128" s="1"/>
    </row>
    <row r="129" ht="15">
      <c r="L129" s="1"/>
    </row>
    <row r="130" ht="15">
      <c r="L130" s="1"/>
    </row>
    <row r="131" ht="15">
      <c r="L131" s="1"/>
    </row>
    <row r="132" ht="15">
      <c r="L132" s="1"/>
    </row>
    <row r="133" ht="15">
      <c r="L133" s="1"/>
    </row>
    <row r="134" ht="15">
      <c r="L134" s="1"/>
    </row>
    <row r="135" ht="15">
      <c r="L135" s="1"/>
    </row>
    <row r="136" ht="15">
      <c r="L136" s="1"/>
    </row>
    <row r="137" ht="15">
      <c r="L137" s="1"/>
    </row>
    <row r="138" ht="15">
      <c r="L138" s="1"/>
    </row>
    <row r="139" ht="15">
      <c r="L139" s="1"/>
    </row>
    <row r="140" ht="15">
      <c r="L140" s="1"/>
    </row>
    <row r="141" ht="15">
      <c r="L141" s="1"/>
    </row>
    <row r="142" ht="15">
      <c r="L142" s="1"/>
    </row>
    <row r="143" ht="15">
      <c r="L143" s="1"/>
    </row>
    <row r="144" ht="15">
      <c r="L144" s="1"/>
    </row>
    <row r="145" ht="15">
      <c r="L145" s="1"/>
    </row>
    <row r="146" ht="15">
      <c r="L146" s="1"/>
    </row>
    <row r="147" ht="15">
      <c r="L147" s="1"/>
    </row>
    <row r="148" ht="15">
      <c r="L148" s="1"/>
    </row>
    <row r="149" ht="15">
      <c r="L149" s="1"/>
    </row>
    <row r="150" ht="15">
      <c r="L150" s="1"/>
    </row>
    <row r="151" ht="15">
      <c r="L151" s="1"/>
    </row>
    <row r="152" ht="15">
      <c r="L152" s="1"/>
    </row>
    <row r="153" ht="15">
      <c r="L153" s="1"/>
    </row>
    <row r="154" ht="15">
      <c r="L154" s="1"/>
    </row>
    <row r="155" ht="15">
      <c r="L155" s="1"/>
    </row>
    <row r="156" ht="15">
      <c r="L156" s="1"/>
    </row>
    <row r="157" ht="15">
      <c r="L157" s="1"/>
    </row>
    <row r="158" ht="15">
      <c r="L158" s="1"/>
    </row>
    <row r="159" ht="15">
      <c r="L159" s="1"/>
    </row>
    <row r="160" ht="15">
      <c r="L160" s="1"/>
    </row>
    <row r="161" ht="15">
      <c r="L161" s="1"/>
    </row>
    <row r="162" ht="15">
      <c r="L162" s="1"/>
    </row>
    <row r="163" ht="15">
      <c r="L163" s="1"/>
    </row>
    <row r="164" ht="15">
      <c r="L164" s="1"/>
    </row>
    <row r="165" ht="15">
      <c r="L165" s="1"/>
    </row>
    <row r="166" ht="15">
      <c r="L166" s="1"/>
    </row>
    <row r="167" ht="15">
      <c r="L167" s="1"/>
    </row>
    <row r="168" ht="15">
      <c r="L168" s="1"/>
    </row>
    <row r="169" ht="15">
      <c r="L169" s="1"/>
    </row>
    <row r="170" ht="15">
      <c r="L170" s="1"/>
    </row>
    <row r="171" ht="15">
      <c r="L171" s="1"/>
    </row>
    <row r="172" ht="15">
      <c r="L172" s="1"/>
    </row>
    <row r="173" ht="15">
      <c r="L173" s="1"/>
    </row>
    <row r="174" ht="15">
      <c r="L174" s="1"/>
    </row>
    <row r="175" ht="15">
      <c r="L175" s="1"/>
    </row>
    <row r="176" ht="15">
      <c r="L176" s="1"/>
    </row>
    <row r="177" ht="15">
      <c r="L177" s="1"/>
    </row>
    <row r="178" ht="15">
      <c r="L178" s="1"/>
    </row>
    <row r="179" ht="15">
      <c r="L179" s="1"/>
    </row>
    <row r="180" ht="15">
      <c r="L180" s="1"/>
    </row>
    <row r="181" ht="15">
      <c r="L181" s="1"/>
    </row>
    <row r="182" ht="15">
      <c r="L182" s="1"/>
    </row>
    <row r="183" ht="15">
      <c r="L183" s="1"/>
    </row>
    <row r="184" ht="15">
      <c r="L184" s="1"/>
    </row>
    <row r="185" ht="15">
      <c r="L185" s="1"/>
    </row>
    <row r="186" ht="15">
      <c r="L186" s="1"/>
    </row>
    <row r="187" ht="15">
      <c r="L187" s="1"/>
    </row>
    <row r="188" ht="15">
      <c r="L188" s="1"/>
    </row>
    <row r="189" ht="15">
      <c r="L189" s="1"/>
    </row>
    <row r="190" ht="15">
      <c r="L190" s="1"/>
    </row>
    <row r="191" ht="15">
      <c r="L191" s="1"/>
    </row>
    <row r="192" ht="15">
      <c r="L192" s="1"/>
    </row>
    <row r="193" ht="15">
      <c r="L193" s="1"/>
    </row>
    <row r="194" ht="15">
      <c r="L194" s="1"/>
    </row>
    <row r="195" ht="15">
      <c r="L195" s="1"/>
    </row>
    <row r="196" ht="15">
      <c r="L196" s="1"/>
    </row>
    <row r="197" ht="15">
      <c r="L197" s="1"/>
    </row>
    <row r="198" ht="15">
      <c r="L198" s="1"/>
    </row>
    <row r="199" ht="15">
      <c r="L199" s="1"/>
    </row>
    <row r="200" ht="15">
      <c r="L200" s="1"/>
    </row>
    <row r="201" ht="15">
      <c r="L201" s="1"/>
    </row>
    <row r="202" ht="15">
      <c r="L202" s="1"/>
    </row>
    <row r="203" ht="15">
      <c r="L203" s="1"/>
    </row>
    <row r="204" ht="15">
      <c r="L204" s="1"/>
    </row>
    <row r="205" ht="15">
      <c r="L205" s="1"/>
    </row>
    <row r="206" ht="15">
      <c r="L206" s="1"/>
    </row>
    <row r="207" ht="15">
      <c r="L207" s="1"/>
    </row>
    <row r="208" ht="15">
      <c r="L208" s="1"/>
    </row>
    <row r="209" ht="15">
      <c r="L209" s="1"/>
    </row>
    <row r="210" ht="15">
      <c r="L210" s="1"/>
    </row>
    <row r="211" ht="15">
      <c r="L211" s="1"/>
    </row>
    <row r="212" ht="15">
      <c r="L212" s="1"/>
    </row>
    <row r="213" ht="15">
      <c r="L213" s="1"/>
    </row>
    <row r="214" ht="15">
      <c r="L214" s="1"/>
    </row>
    <row r="215" ht="15">
      <c r="L215" s="1"/>
    </row>
    <row r="216" ht="15">
      <c r="L216" s="1"/>
    </row>
    <row r="217" ht="15">
      <c r="L217" s="1"/>
    </row>
    <row r="218" ht="15">
      <c r="L218" s="1"/>
    </row>
    <row r="219" ht="15">
      <c r="L219" s="1"/>
    </row>
    <row r="220" ht="15">
      <c r="L220" s="1"/>
    </row>
    <row r="221" ht="15">
      <c r="L221" s="1"/>
    </row>
    <row r="222" ht="15">
      <c r="L222" s="1"/>
    </row>
    <row r="223" ht="15">
      <c r="L223" s="1"/>
    </row>
    <row r="224" ht="15">
      <c r="L224" s="1"/>
    </row>
    <row r="225" ht="15">
      <c r="L225" s="1"/>
    </row>
    <row r="226" ht="15">
      <c r="L226" s="1"/>
    </row>
    <row r="227" ht="15">
      <c r="L227" s="1"/>
    </row>
    <row r="228" ht="15">
      <c r="L228" s="1"/>
    </row>
    <row r="229" ht="15">
      <c r="L229" s="1"/>
    </row>
    <row r="230" ht="15">
      <c r="L230" s="1"/>
    </row>
    <row r="231" ht="15">
      <c r="L231" s="1"/>
    </row>
    <row r="232" ht="15">
      <c r="L232" s="1"/>
    </row>
    <row r="233" ht="15">
      <c r="L233" s="1"/>
    </row>
    <row r="234" ht="15">
      <c r="L234" s="1"/>
    </row>
    <row r="235" ht="15">
      <c r="L235" s="1"/>
    </row>
    <row r="236" ht="15">
      <c r="L236" s="1"/>
    </row>
    <row r="237" ht="15">
      <c r="L237" s="1"/>
    </row>
    <row r="238" ht="15">
      <c r="L238" s="1"/>
    </row>
    <row r="239" ht="15">
      <c r="L239" s="1"/>
    </row>
    <row r="240" ht="15">
      <c r="L240" s="1"/>
    </row>
    <row r="241" ht="15">
      <c r="L241" s="1"/>
    </row>
    <row r="242" ht="15">
      <c r="L242" s="1"/>
    </row>
    <row r="243" ht="15">
      <c r="L243" s="1"/>
    </row>
    <row r="244" ht="15">
      <c r="L244" s="1"/>
    </row>
    <row r="245" ht="15">
      <c r="L245" s="1"/>
    </row>
    <row r="246" ht="15">
      <c r="L246" s="1"/>
    </row>
    <row r="247" ht="15">
      <c r="L247" s="1"/>
    </row>
    <row r="248" ht="15">
      <c r="L248" s="1"/>
    </row>
    <row r="249" ht="15">
      <c r="L249" s="1"/>
    </row>
    <row r="250" ht="15">
      <c r="L250" s="1"/>
    </row>
    <row r="251" ht="15">
      <c r="L251" s="1"/>
    </row>
    <row r="252" ht="15">
      <c r="L252" s="1"/>
    </row>
    <row r="253" ht="15">
      <c r="L253" s="1"/>
    </row>
    <row r="254" ht="15">
      <c r="L254" s="1"/>
    </row>
    <row r="255" ht="15">
      <c r="L255" s="1"/>
    </row>
    <row r="256" ht="15">
      <c r="L256" s="1"/>
    </row>
    <row r="257" ht="15">
      <c r="L257" s="1"/>
    </row>
    <row r="258" ht="15">
      <c r="L258" s="1"/>
    </row>
    <row r="259" ht="15">
      <c r="L259" s="1"/>
    </row>
    <row r="260" ht="15">
      <c r="L260" s="1"/>
    </row>
    <row r="261" ht="15">
      <c r="L261" s="1"/>
    </row>
    <row r="262" ht="15">
      <c r="L262" s="1"/>
    </row>
    <row r="263" ht="15">
      <c r="L263" s="1"/>
    </row>
    <row r="264" ht="15">
      <c r="L264" s="1"/>
    </row>
    <row r="265" ht="15">
      <c r="L265" s="1"/>
    </row>
    <row r="266" ht="15">
      <c r="L266" s="1"/>
    </row>
    <row r="267" ht="15">
      <c r="L267" s="1"/>
    </row>
    <row r="268" ht="15">
      <c r="L268" s="1"/>
    </row>
    <row r="269" ht="15">
      <c r="L269" s="1"/>
    </row>
    <row r="270" ht="15">
      <c r="L270" s="1"/>
    </row>
    <row r="271" ht="15">
      <c r="L271" s="1"/>
    </row>
    <row r="272" ht="15">
      <c r="L272" s="1"/>
    </row>
    <row r="273" ht="15">
      <c r="L273" s="1"/>
    </row>
    <row r="274" ht="15">
      <c r="L274" s="1"/>
    </row>
    <row r="275" ht="15">
      <c r="L275" s="1"/>
    </row>
    <row r="276" ht="15">
      <c r="L276" s="1"/>
    </row>
    <row r="277" ht="15">
      <c r="L277" s="1"/>
    </row>
    <row r="278" ht="15">
      <c r="L278" s="1"/>
    </row>
    <row r="279" ht="15">
      <c r="L279" s="1"/>
    </row>
    <row r="280" ht="15">
      <c r="L280" s="1"/>
    </row>
    <row r="281" ht="15">
      <c r="L281" s="1"/>
    </row>
    <row r="282" ht="15">
      <c r="L282" s="1"/>
    </row>
    <row r="283" ht="15">
      <c r="L283" s="1"/>
    </row>
    <row r="284" ht="15">
      <c r="L284" s="1"/>
    </row>
    <row r="285" ht="15">
      <c r="L285" s="1"/>
    </row>
    <row r="286" ht="15">
      <c r="L286" s="1"/>
    </row>
    <row r="287" ht="15">
      <c r="L287" s="1"/>
    </row>
    <row r="288" ht="15">
      <c r="L288" s="1"/>
    </row>
    <row r="289" ht="15">
      <c r="L289" s="1"/>
    </row>
    <row r="290" ht="15">
      <c r="L290" s="1"/>
    </row>
    <row r="291" ht="15">
      <c r="L291" s="1"/>
    </row>
    <row r="292" ht="15">
      <c r="L292" s="1"/>
    </row>
    <row r="293" ht="15">
      <c r="L293" s="1"/>
    </row>
    <row r="294" ht="15">
      <c r="L294" s="1"/>
    </row>
    <row r="295" ht="15">
      <c r="L295" s="1"/>
    </row>
    <row r="296" ht="15">
      <c r="L296" s="1"/>
    </row>
    <row r="297" ht="15">
      <c r="L297" s="1"/>
    </row>
    <row r="298" ht="15">
      <c r="L298" s="1"/>
    </row>
    <row r="299" ht="15">
      <c r="L299" s="1"/>
    </row>
    <row r="300" ht="15">
      <c r="L300" s="1"/>
    </row>
  </sheetData>
  <sheetProtection/>
  <mergeCells count="8">
    <mergeCell ref="D5:D7"/>
    <mergeCell ref="R5:R7"/>
    <mergeCell ref="T5:T7"/>
    <mergeCell ref="E5:E7"/>
    <mergeCell ref="G5:G7"/>
    <mergeCell ref="P5:P7"/>
    <mergeCell ref="K5:N7"/>
    <mergeCell ref="I5:I7"/>
  </mergeCells>
  <printOptions/>
  <pageMargins left="0.7874015748031497" right="0.3937007874015748" top="1.3779527559055118" bottom="0.984251968503937" header="0.5118110236220472" footer="0.5118110236220472"/>
  <pageSetup fitToHeight="1" fitToWidth="1" horizontalDpi="600" verticalDpi="600" orientation="landscape" paperSize="9" scale="43" r:id="rId2"/>
  <headerFooter alignWithMargins="0">
    <oddHeader>&amp;L&amp;G</oddHeader>
    <oddFooter>&amp;CSoftware AG - Q3 2011 Results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6.00390625" style="2" customWidth="1"/>
    <col min="2" max="2" width="82.7109375" style="2" customWidth="1"/>
    <col min="3" max="3" width="2.8515625" style="2" customWidth="1"/>
    <col min="4" max="4" width="14.00390625" style="2" customWidth="1"/>
    <col min="5" max="5" width="3.421875" style="2" customWidth="1"/>
    <col min="6" max="6" width="13.00390625" style="2" customWidth="1"/>
    <col min="7" max="7" width="2.8515625" style="2" customWidth="1"/>
    <col min="8" max="8" width="12.28125" style="2" customWidth="1"/>
    <col min="9" max="9" width="3.421875" style="2" customWidth="1"/>
    <col min="10" max="10" width="11.00390625" style="2" customWidth="1"/>
    <col min="11" max="11" width="4.57421875" style="2" customWidth="1"/>
    <col min="12" max="16384" width="11.57421875" style="2" customWidth="1"/>
  </cols>
  <sheetData>
    <row r="1" spans="1:11" ht="21" customHeight="1">
      <c r="A1" s="69"/>
      <c r="B1" s="26"/>
      <c r="C1" s="25"/>
      <c r="D1" s="25"/>
      <c r="E1" s="25"/>
      <c r="F1" s="25"/>
      <c r="G1" s="25"/>
      <c r="H1" s="25"/>
      <c r="I1" s="25"/>
      <c r="J1" s="25"/>
      <c r="K1" s="69"/>
    </row>
    <row r="2" spans="1:11" ht="18.75" customHeight="1">
      <c r="A2" s="69"/>
      <c r="B2" s="68" t="s">
        <v>118</v>
      </c>
      <c r="C2" s="68"/>
      <c r="D2" s="68"/>
      <c r="E2" s="68"/>
      <c r="F2" s="69"/>
      <c r="G2" s="68"/>
      <c r="H2" s="68"/>
      <c r="I2" s="68"/>
      <c r="J2" s="69"/>
      <c r="K2" s="69"/>
    </row>
    <row r="3" spans="1:11" ht="18.75" customHeight="1">
      <c r="A3" s="69"/>
      <c r="B3" s="68" t="s">
        <v>185</v>
      </c>
      <c r="C3" s="68"/>
      <c r="D3" s="68"/>
      <c r="E3" s="68"/>
      <c r="F3" s="69"/>
      <c r="G3" s="68"/>
      <c r="H3" s="68"/>
      <c r="I3" s="68"/>
      <c r="J3" s="69"/>
      <c r="K3" s="69"/>
    </row>
    <row r="4" spans="1:11" ht="18.75" customHeight="1">
      <c r="A4" s="69"/>
      <c r="B4" s="68" t="s">
        <v>77</v>
      </c>
      <c r="C4" s="68"/>
      <c r="D4" s="68"/>
      <c r="E4" s="68"/>
      <c r="F4" s="69"/>
      <c r="G4" s="68"/>
      <c r="H4" s="68"/>
      <c r="I4" s="68"/>
      <c r="J4" s="69"/>
      <c r="K4" s="69"/>
    </row>
    <row r="5" spans="1:11" s="1" customFormat="1" ht="21" customHeight="1">
      <c r="A5" s="69"/>
      <c r="B5" s="43"/>
      <c r="C5" s="43"/>
      <c r="D5" s="43"/>
      <c r="E5" s="43"/>
      <c r="F5" s="43"/>
      <c r="G5" s="43"/>
      <c r="H5" s="43"/>
      <c r="I5" s="43"/>
      <c r="J5" s="43"/>
      <c r="K5" s="69"/>
    </row>
    <row r="6" spans="1:11" s="1" customFormat="1" ht="27" customHeight="1">
      <c r="A6" s="69"/>
      <c r="B6" s="189" t="s">
        <v>111</v>
      </c>
      <c r="C6" s="251" t="s">
        <v>179</v>
      </c>
      <c r="D6" s="252"/>
      <c r="E6" s="251" t="s">
        <v>180</v>
      </c>
      <c r="F6" s="252"/>
      <c r="G6" s="251" t="s">
        <v>166</v>
      </c>
      <c r="H6" s="252"/>
      <c r="I6" s="251" t="s">
        <v>167</v>
      </c>
      <c r="J6" s="252"/>
      <c r="K6" s="69"/>
    </row>
    <row r="7" spans="1:11" s="1" customFormat="1" ht="15">
      <c r="A7" s="69"/>
      <c r="B7" s="190" t="s">
        <v>40</v>
      </c>
      <c r="C7" s="99"/>
      <c r="D7" s="191">
        <v>125333</v>
      </c>
      <c r="E7" s="99"/>
      <c r="F7" s="191">
        <v>110961</v>
      </c>
      <c r="G7" s="99"/>
      <c r="H7" s="191">
        <v>46621</v>
      </c>
      <c r="I7" s="99"/>
      <c r="J7" s="191">
        <v>45579</v>
      </c>
      <c r="K7" s="69"/>
    </row>
    <row r="8" spans="1:11" s="1" customFormat="1" ht="15">
      <c r="A8" s="69"/>
      <c r="B8" s="192" t="s">
        <v>68</v>
      </c>
      <c r="C8" s="193"/>
      <c r="D8" s="194">
        <v>-17584</v>
      </c>
      <c r="E8" s="193"/>
      <c r="F8" s="194">
        <v>32438</v>
      </c>
      <c r="G8" s="193"/>
      <c r="H8" s="194">
        <v>14406</v>
      </c>
      <c r="I8" s="193"/>
      <c r="J8" s="194">
        <v>-39421</v>
      </c>
      <c r="K8" s="69"/>
    </row>
    <row r="9" spans="1:11" s="1" customFormat="1" ht="15">
      <c r="A9" s="69"/>
      <c r="B9" s="192" t="s">
        <v>112</v>
      </c>
      <c r="C9" s="193"/>
      <c r="D9" s="194">
        <v>-3101</v>
      </c>
      <c r="E9" s="193"/>
      <c r="F9" s="194">
        <v>-1760</v>
      </c>
      <c r="G9" s="193"/>
      <c r="H9" s="194">
        <v>-2457</v>
      </c>
      <c r="I9" s="193"/>
      <c r="J9" s="194">
        <v>350</v>
      </c>
      <c r="K9" s="69"/>
    </row>
    <row r="10" spans="1:11" s="1" customFormat="1" ht="15">
      <c r="A10" s="69"/>
      <c r="B10" s="192" t="s">
        <v>113</v>
      </c>
      <c r="C10" s="193"/>
      <c r="D10" s="194">
        <v>2745</v>
      </c>
      <c r="E10" s="193"/>
      <c r="F10" s="194">
        <v>-780</v>
      </c>
      <c r="G10" s="193"/>
      <c r="H10" s="194">
        <v>2239</v>
      </c>
      <c r="I10" s="193"/>
      <c r="J10" s="194">
        <v>0</v>
      </c>
      <c r="K10" s="69"/>
    </row>
    <row r="11" spans="1:11" s="1" customFormat="1" ht="18" customHeight="1">
      <c r="A11" s="69"/>
      <c r="B11" s="192" t="s">
        <v>114</v>
      </c>
      <c r="C11" s="193"/>
      <c r="D11" s="194">
        <v>0</v>
      </c>
      <c r="E11" s="193"/>
      <c r="F11" s="194">
        <v>-1821</v>
      </c>
      <c r="G11" s="193"/>
      <c r="H11" s="194">
        <v>0</v>
      </c>
      <c r="I11" s="193"/>
      <c r="J11" s="194">
        <v>10</v>
      </c>
      <c r="K11" s="69"/>
    </row>
    <row r="12" spans="1:11" s="1" customFormat="1" ht="15">
      <c r="A12" s="69"/>
      <c r="B12" s="190" t="s">
        <v>99</v>
      </c>
      <c r="C12" s="195"/>
      <c r="D12" s="196">
        <f>SUM(D8:D11)</f>
        <v>-17940</v>
      </c>
      <c r="E12" s="195"/>
      <c r="F12" s="196">
        <f>SUM(F8:F11)</f>
        <v>28077</v>
      </c>
      <c r="G12" s="195"/>
      <c r="H12" s="196">
        <f>SUM(H8:H11)</f>
        <v>14188</v>
      </c>
      <c r="I12" s="195"/>
      <c r="J12" s="196">
        <f>SUM(J8:J11)</f>
        <v>-39061</v>
      </c>
      <c r="K12" s="69"/>
    </row>
    <row r="13" spans="1:11" s="1" customFormat="1" ht="15">
      <c r="A13" s="69"/>
      <c r="B13" s="190" t="s">
        <v>100</v>
      </c>
      <c r="C13" s="195"/>
      <c r="D13" s="196">
        <f>+D7+D12</f>
        <v>107393</v>
      </c>
      <c r="E13" s="195"/>
      <c r="F13" s="196">
        <f>+F7+F12</f>
        <v>139038</v>
      </c>
      <c r="G13" s="195"/>
      <c r="H13" s="196">
        <f>+H7+H12</f>
        <v>60809</v>
      </c>
      <c r="I13" s="195"/>
      <c r="J13" s="196">
        <f>+J7+J12</f>
        <v>6518</v>
      </c>
      <c r="K13" s="69"/>
    </row>
    <row r="14" spans="1:11" s="1" customFormat="1" ht="15">
      <c r="A14" s="69"/>
      <c r="B14" s="190"/>
      <c r="C14" s="195"/>
      <c r="D14" s="196"/>
      <c r="E14" s="195"/>
      <c r="F14" s="196"/>
      <c r="G14" s="195"/>
      <c r="H14" s="196"/>
      <c r="I14" s="195"/>
      <c r="J14" s="196"/>
      <c r="K14" s="69"/>
    </row>
    <row r="15" spans="1:11" s="1" customFormat="1" ht="15">
      <c r="A15" s="69"/>
      <c r="B15" s="190" t="s">
        <v>144</v>
      </c>
      <c r="C15" s="195"/>
      <c r="D15" s="196">
        <f>D13-D16</f>
        <v>107334</v>
      </c>
      <c r="E15" s="195"/>
      <c r="F15" s="196">
        <f>F13-F16</f>
        <v>138892</v>
      </c>
      <c r="G15" s="195"/>
      <c r="H15" s="196">
        <f>H13-H16</f>
        <v>60822</v>
      </c>
      <c r="I15" s="195"/>
      <c r="J15" s="196">
        <f>J13-J16</f>
        <v>6548</v>
      </c>
      <c r="K15" s="69"/>
    </row>
    <row r="16" spans="1:11" s="1" customFormat="1" ht="15">
      <c r="A16" s="69"/>
      <c r="B16" s="96" t="s">
        <v>145</v>
      </c>
      <c r="C16" s="195"/>
      <c r="D16" s="196">
        <v>59</v>
      </c>
      <c r="E16" s="195"/>
      <c r="F16" s="196">
        <v>146</v>
      </c>
      <c r="G16" s="195"/>
      <c r="H16" s="196">
        <v>-13</v>
      </c>
      <c r="I16" s="195"/>
      <c r="J16" s="196">
        <v>-30</v>
      </c>
      <c r="K16" s="69"/>
    </row>
    <row r="17" spans="1:11" s="1" customFormat="1" ht="1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</row>
  </sheetData>
  <sheetProtection/>
  <mergeCells count="4">
    <mergeCell ref="I6:J6"/>
    <mergeCell ref="G6:H6"/>
    <mergeCell ref="C6:D6"/>
    <mergeCell ref="E6:F6"/>
  </mergeCells>
  <printOptions/>
  <pageMargins left="0.7480314960629921" right="0.7874015748031497" top="1.3385826771653544" bottom="0.984251968503937" header="0.31496062992125984" footer="0.5118110236220472"/>
  <pageSetup fitToHeight="1" fitToWidth="1" horizontalDpi="600" verticalDpi="600" orientation="landscape" paperSize="9" scale="83" r:id="rId2"/>
  <headerFooter alignWithMargins="0">
    <oddHeader>&amp;L&amp;G</oddHeader>
    <oddFooter>&amp;CSoftware AG - Q3 2011 Results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Software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Koesslinger, Lucien</dc:creator>
  <cp:keywords/>
  <dc:description/>
  <cp:lastModifiedBy>Koesslinger, Lucien</cp:lastModifiedBy>
  <cp:lastPrinted>2011-10-25T12:57:11Z</cp:lastPrinted>
  <dcterms:created xsi:type="dcterms:W3CDTF">2000-07-13T14:26:17Z</dcterms:created>
  <dcterms:modified xsi:type="dcterms:W3CDTF">2021-01-13T11:08:18Z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Software AG - Q3 2011 Results englisch IFRS.xls</vt:lpwstr>
  </property>
  <property fmtid="{D5CDD505-2E9C-101B-9397-08002B2CF9AE}" pid="3" name="ContentTypeId">
    <vt:lpwstr>0x010100FFD037E0F555104F902E5D16CA0A3EF6</vt:lpwstr>
  </property>
</Properties>
</file>